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7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9210" windowHeight="3465" tabRatio="1000" firstSheet="3" activeTab="12"/>
  </bookViews>
  <sheets>
    <sheet name="Parameters for analysis" sheetId="123" r:id="rId1"/>
    <sheet name="Analysis sheets&gt;&gt;&gt;" sheetId="124" r:id="rId2"/>
    <sheet name="1. Weights for Subsidiaries" sheetId="142" r:id="rId3"/>
    <sheet name="2 Gas Subs. Clean" sheetId="118" r:id="rId4"/>
    <sheet name="3 Gas decoupling" sheetId="56" r:id="rId5"/>
    <sheet name="SUMMARY" sheetId="144" r:id="rId6"/>
    <sheet name="CoC calcs and data&gt;&gt;&gt;" sheetId="121" r:id="rId7"/>
    <sheet name="long form_STATA" sheetId="139" r:id="rId8"/>
    <sheet name="Data for export" sheetId="136" r:id="rId9"/>
    <sheet name="Data_Summary" sheetId="137" r:id="rId10"/>
    <sheet name="MS_ATWACC_CHART" sheetId="148" r:id="rId11"/>
    <sheet name="MS_ROE_CHART" sheetId="149" r:id="rId12"/>
    <sheet name="MS_ROE" sheetId="64" r:id="rId13"/>
    <sheet name="MS_ATWACC" sheetId="68" r:id="rId14"/>
    <sheet name="Square" sheetId="60" r:id="rId15"/>
    <sheet name="EIA data&gt;&gt;" sheetId="112" r:id="rId16"/>
    <sheet name="EIA 176 Natural Gas Deliveries " sheetId="14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1Q___Regressio" localSheetId="10" hidden="1">#REF!</definedName>
    <definedName name="_1Q___Regressio" localSheetId="11" hidden="1">#REF!</definedName>
    <definedName name="_1Q___Regressio" hidden="1">#REF!</definedName>
    <definedName name="_2Q_0_Regressio" localSheetId="10" hidden="1">#REF!</definedName>
    <definedName name="_2Q_0_Regressio" localSheetId="11" hidden="1">#REF!</definedName>
    <definedName name="_2Q_0_Regressio" hidden="1">#REF!</definedName>
    <definedName name="_3S___Regressio" localSheetId="10" hidden="1">#REF!</definedName>
    <definedName name="_3S___Regressio" localSheetId="11" hidden="1">#REF!</definedName>
    <definedName name="_3S___Regressio" hidden="1">#REF!</definedName>
    <definedName name="_4S_0_Regressio" localSheetId="10" hidden="1">#REF!</definedName>
    <definedName name="_4S_0_Regressio" localSheetId="11" hidden="1">#REF!</definedName>
    <definedName name="_4S_0_Regressio" hidden="1">#REF!</definedName>
    <definedName name="_xlnm._FilterDatabase" localSheetId="3" hidden="1">'2 Gas Subs. Clean'!$A$5:$BF$51</definedName>
    <definedName name="_xlnm._FilterDatabase" localSheetId="16" hidden="1">'EIA 176 Natural Gas Deliveries '!$A$3:$K$4884</definedName>
    <definedName name="_xlnm._FilterDatabase" localSheetId="7" hidden="1">'long form_STATA'!$B$2:$I$2</definedName>
    <definedName name="_xlnm._FilterDatabase" localSheetId="14" hidden="1">Square!$Q$6:$U$226</definedName>
    <definedName name="_Gas176" localSheetId="10">#REF!</definedName>
    <definedName name="_Gas176" localSheetId="11">#REF!</definedName>
    <definedName name="_Gas176">#REF!</definedName>
    <definedName name="_rp1" localSheetId="10">#REF!</definedName>
    <definedName name="_rp1" localSheetId="11">#REF!</definedName>
    <definedName name="_rp1">#REF!</definedName>
    <definedName name="_rp2" localSheetId="10">#REF!</definedName>
    <definedName name="_rp2" localSheetId="11">#REF!</definedName>
    <definedName name="_rp2">#REF!</definedName>
    <definedName name="_rp3" localSheetId="10">#REF!</definedName>
    <definedName name="_rp3" localSheetId="11">#REF!</definedName>
    <definedName name="_rp3">#REF!</definedName>
    <definedName name="_rp4" localSheetId="10">#REF!</definedName>
    <definedName name="_rp4" localSheetId="11">#REF!</definedName>
    <definedName name="_rp4">#REF!</definedName>
    <definedName name="_rp5" localSheetId="10">#REF!</definedName>
    <definedName name="_rp5" localSheetId="11">#REF!</definedName>
    <definedName name="_rp5">#REF!</definedName>
    <definedName name="_rp6" localSheetId="10">#REF!</definedName>
    <definedName name="_rp6" localSheetId="11">#REF!</definedName>
    <definedName name="_rp6">#REF!</definedName>
    <definedName name="A" localSheetId="10">#REF!</definedName>
    <definedName name="A" localSheetId="11">#REF!</definedName>
    <definedName name="A">#REF!</definedName>
    <definedName name="A_pref" localSheetId="10">#REF!</definedName>
    <definedName name="A_pref" localSheetId="11">#REF!</definedName>
    <definedName name="A_pref">#REF!</definedName>
    <definedName name="aa" localSheetId="10">#REF!</definedName>
    <definedName name="aa" localSheetId="11">#REF!</definedName>
    <definedName name="aa">#REF!</definedName>
    <definedName name="Aa_pref" localSheetId="10">#REF!</definedName>
    <definedName name="Aa_pref" localSheetId="11">#REF!</definedName>
    <definedName name="Aa_pref">#REF!</definedName>
    <definedName name="aaa" localSheetId="10">#REF!</definedName>
    <definedName name="aaa" localSheetId="11">#REF!</definedName>
    <definedName name="aaa">#REF!</definedName>
    <definedName name="aaa_corp" localSheetId="10">#REF!</definedName>
    <definedName name="aaa_corp" localSheetId="11">#REF!</definedName>
    <definedName name="aaa_corp">#REF!</definedName>
    <definedName name="aaa_pref" localSheetId="10">#REF!</definedName>
    <definedName name="aaa_pref" localSheetId="11">#REF!</definedName>
    <definedName name="aaa_pref">#REF!</definedName>
    <definedName name="approved_roe" localSheetId="10">#REF!</definedName>
    <definedName name="approved_roe" localSheetId="11">#REF!</definedName>
    <definedName name="approved_roe">#REF!</definedName>
    <definedName name="atwacc_sptsx" localSheetId="10">'[1]CAPM ATWACC'!#REF!</definedName>
    <definedName name="atwacc_sptsx" localSheetId="11">'[1]CAPM ATWACC'!#REF!</definedName>
    <definedName name="atwacc_sptsx">'[1]CAPM ATWACC'!#REF!</definedName>
    <definedName name="atwacc_sptsx1" localSheetId="10">'[1]CAPM ATWACC'!#REF!</definedName>
    <definedName name="atwacc_sptsx1" localSheetId="11">'[1]CAPM ATWACC'!#REF!</definedName>
    <definedName name="atwacc_sptsx1">'[1]CAPM ATWACC'!#REF!</definedName>
    <definedName name="average_p_v">'[2]Preferred Equity Market Ratio'!$A:$IV</definedName>
    <definedName name="average_p_v_h">'[2]Preferred Equity Market Ratio'!$A$13:$IV$13</definedName>
    <definedName name="average_p_v_vh">'[2]Preferred Equity Market Ratio'!$A$1:$A$65536</definedName>
    <definedName name="BB_pref" localSheetId="10">#REF!</definedName>
    <definedName name="BB_pref" localSheetId="11">#REF!</definedName>
    <definedName name="BB_pref">#REF!</definedName>
    <definedName name="BBB" localSheetId="10">#REF!</definedName>
    <definedName name="BBB" localSheetId="11">#REF!</definedName>
    <definedName name="BBB">#REF!</definedName>
    <definedName name="BBB_pref" localSheetId="10">#REF!</definedName>
    <definedName name="BBB_pref" localSheetId="11">#REF!</definedName>
    <definedName name="BBB_pref">#REF!</definedName>
    <definedName name="best_footnote" localSheetId="10">#REF!</definedName>
    <definedName name="best_footnote" localSheetId="11">#REF!</definedName>
    <definedName name="best_footnote">#REF!</definedName>
    <definedName name="bloomberg_currency" localSheetId="10">#REF!</definedName>
    <definedName name="bloomberg_currency" localSheetId="11">#REF!</definedName>
    <definedName name="bloomberg_currency">#REF!</definedName>
    <definedName name="bloomberg_footnote">'[2]Input Sheet'!$A$58</definedName>
    <definedName name="bloomberg_numperiod" localSheetId="10">#REF!</definedName>
    <definedName name="bloomberg_numperiod" localSheetId="11">#REF!</definedName>
    <definedName name="bloomberg_numperiod">#REF!</definedName>
    <definedName name="bloomberg_period" localSheetId="10">#REF!</definedName>
    <definedName name="bloomberg_period" localSheetId="11">#REF!</definedName>
    <definedName name="bloomberg_period">#REF!</definedName>
    <definedName name="bloomberg_yield" localSheetId="10">#REF!</definedName>
    <definedName name="bloomberg_yield" localSheetId="11">#REF!</definedName>
    <definedName name="bloomberg_yield">#REF!</definedName>
    <definedName name="BLPH1" localSheetId="10" hidden="1">#REF!</definedName>
    <definedName name="BLPH1" localSheetId="11" hidden="1">#REF!</definedName>
    <definedName name="BLPH1" hidden="1">#REF!</definedName>
    <definedName name="BLPH2" localSheetId="10" hidden="1">#REF!</definedName>
    <definedName name="BLPH2" localSheetId="11" hidden="1">#REF!</definedName>
    <definedName name="BLPH2" hidden="1">#REF!</definedName>
    <definedName name="BLPH3" localSheetId="10" hidden="1">#REF!</definedName>
    <definedName name="BLPH3" localSheetId="11" hidden="1">#REF!</definedName>
    <definedName name="BLPH3" hidden="1">#REF!</definedName>
    <definedName name="blue_chip_footnote">'[2]Input Sheet'!$A$63</definedName>
    <definedName name="bluechip_footnote">'[3]Input Sheet'!$A$61</definedName>
    <definedName name="bond_rating">'[2]Company Bond Ratings'!$A:$IV</definedName>
    <definedName name="bond_rating_h">'[2]Company Bond Ratings'!$A$6:$IV$6</definedName>
    <definedName name="bond_rating_vh">'[2]Company Bond Ratings'!$A$1:$A$65536</definedName>
    <definedName name="bond_yield_summary_h" localSheetId="10">'[4]Bond Yields'!#REF!</definedName>
    <definedName name="bond_yield_summary_h" localSheetId="11">'[4]Bond Yields'!#REF!</definedName>
    <definedName name="bond_yield_summary_h">'[4]Bond Yields'!#REF!</definedName>
    <definedName name="cap_ticker" localSheetId="10">#REF!</definedName>
    <definedName name="cap_ticker" localSheetId="11">#REF!</definedName>
    <definedName name="cap_ticker">#REF!</definedName>
    <definedName name="capital_structure">'[3]Capital Structure Average Summa'!$A:$IV</definedName>
    <definedName name="capital_structure_h">'[3]Capital Structure Average Summa'!$A$17:$IV$17</definedName>
    <definedName name="capital_structure_vh">'[3]Capital Structure Average Summa'!$A$1:$A$65536</definedName>
    <definedName name="capm_roe_lt_h" localSheetId="10">'[4]CAPM RoE'!#REF!</definedName>
    <definedName name="capm_roe_lt_h" localSheetId="11">'[4]CAPM RoE'!#REF!</definedName>
    <definedName name="capm_roe_lt_h">'[4]CAPM RoE'!#REF!</definedName>
    <definedName name="capm_roe_st_h" localSheetId="10">'[4]CAPM RoE'!#REF!</definedName>
    <definedName name="capm_roe_st_h" localSheetId="11">'[4]CAPM RoE'!#REF!</definedName>
    <definedName name="capm_roe_st_h">'[4]CAPM RoE'!#REF!</definedName>
    <definedName name="capm_roe_st_vh" localSheetId="10">#REF!</definedName>
    <definedName name="capm_roe_st_vh" localSheetId="11">#REF!</definedName>
    <definedName name="capm_roe_st_vh">#REF!</definedName>
    <definedName name="capmlt.75_atwacc_all" localSheetId="10">'[5]CAPM ATWACC'!#REF!</definedName>
    <definedName name="capmlt.75_atwacc_all" localSheetId="11">'[5]CAPM ATWACC'!#REF!</definedName>
    <definedName name="capmlt.75_atwacc_all">'[5]CAPM ATWACC'!#REF!</definedName>
    <definedName name="capmlt.75_atwacc_sub" localSheetId="10">'[2]CAPM ATWACC'!#REF!</definedName>
    <definedName name="capmlt.75_atwacc_sub" localSheetId="11">'[2]CAPM ATWACC'!#REF!</definedName>
    <definedName name="capmlt.75_atwacc_sub">'[2]CAPM ATWACC'!#REF!</definedName>
    <definedName name="capmlt_atwacc_pure" localSheetId="10">'[5]CAPM ATWACC'!#REF!</definedName>
    <definedName name="capmlt_atwacc_pure" localSheetId="11">'[5]CAPM ATWACC'!#REF!</definedName>
    <definedName name="capmlt_atwacc_pure">'[5]CAPM ATWACC'!#REF!</definedName>
    <definedName name="capmlt_atwacc_sub" localSheetId="10">'[2]CAPM ATWACC'!#REF!</definedName>
    <definedName name="capmlt_atwacc_sub" localSheetId="11">'[2]CAPM ATWACC'!#REF!</definedName>
    <definedName name="capmlt_atwacc_sub">'[2]CAPM ATWACC'!#REF!</definedName>
    <definedName name="capmlt1.75_atwacc_all" localSheetId="10">'[5]CAPM ATWACC'!#REF!</definedName>
    <definedName name="capmlt1.75_atwacc_all" localSheetId="11">'[5]CAPM ATWACC'!#REF!</definedName>
    <definedName name="capmlt1.75_atwacc_all">'[5]CAPM ATWACC'!#REF!</definedName>
    <definedName name="capmlt1.75_atwacc_sub" localSheetId="10">'[2]CAPM ATWACC'!#REF!</definedName>
    <definedName name="capmlt1.75_atwacc_sub" localSheetId="11">'[2]CAPM ATWACC'!#REF!</definedName>
    <definedName name="capmlt1.75_atwacc_sub">'[2]CAPM ATWACC'!#REF!</definedName>
    <definedName name="capmst_atwacc_pure" localSheetId="10">'[1]CAPM ATWACC'!#REF!</definedName>
    <definedName name="capmst_atwacc_pure" localSheetId="11">'[1]CAPM ATWACC'!#REF!</definedName>
    <definedName name="capmst_atwacc_pure">'[1]CAPM ATWACC'!#REF!</definedName>
    <definedName name="capmst_atwacc_sub" localSheetId="10">'[2]CAPM ATWACC'!#REF!</definedName>
    <definedName name="capmst_atwacc_sub" localSheetId="11">'[2]CAPM ATWACC'!#REF!</definedName>
    <definedName name="capmst_atwacc_sub">'[2]CAPM ATWACC'!#REF!</definedName>
    <definedName name="capmst1_atwacc_all" localSheetId="10">'[1]CAPM ATWACC'!#REF!</definedName>
    <definedName name="capmst1_atwacc_all" localSheetId="11">'[1]CAPM ATWACC'!#REF!</definedName>
    <definedName name="capmst1_atwacc_all">'[1]CAPM ATWACC'!#REF!</definedName>
    <definedName name="capmst1_atwacc_sub" localSheetId="10">'[2]CAPM ATWACC'!#REF!</definedName>
    <definedName name="capmst1_atwacc_sub" localSheetId="11">'[2]CAPM ATWACC'!#REF!</definedName>
    <definedName name="capmst1_atwacc_sub">'[2]CAPM ATWACC'!#REF!</definedName>
    <definedName name="capmst2_atwacc_all" localSheetId="10">'[1]CAPM ATWACC'!#REF!</definedName>
    <definedName name="capmst2_atwacc_all" localSheetId="11">'[1]CAPM ATWACC'!#REF!</definedName>
    <definedName name="capmst2_atwacc_all">'[1]CAPM ATWACC'!#REF!</definedName>
    <definedName name="capmst2_atwacc_sub" localSheetId="10">'[2]CAPM ATWACC'!#REF!</definedName>
    <definedName name="capmst2_atwacc_sub" localSheetId="11">'[2]CAPM ATWACC'!#REF!</definedName>
    <definedName name="capmst2_atwacc_sub">'[2]CAPM ATWACC'!#REF!</definedName>
    <definedName name="capmst3_atwacc_all" localSheetId="10">'[1]CAPM ATWACC'!#REF!</definedName>
    <definedName name="capmst3_atwacc_all" localSheetId="11">'[1]CAPM ATWACC'!#REF!</definedName>
    <definedName name="capmst3_atwacc_all">'[1]CAPM ATWACC'!#REF!</definedName>
    <definedName name="capmst3_atwacc_sub" localSheetId="10">'[2]CAPM ATWACC'!#REF!</definedName>
    <definedName name="capmst3_atwacc_sub" localSheetId="11">'[2]CAPM ATWACC'!#REF!</definedName>
    <definedName name="capmst3_atwacc_sub">'[2]CAPM ATWACC'!#REF!</definedName>
    <definedName name="capstruct_data">'[3]Capital Structure Data'!$A:$IV</definedName>
    <definedName name="capstruct_data_h" localSheetId="10">#REF!</definedName>
    <definedName name="capstruct_data_h" localSheetId="11">#REF!</definedName>
    <definedName name="capstruct_data_h">#REF!</definedName>
    <definedName name="capstruct_data_h_2">'[3]Capital Structure Data'!$A$5:$IV$5</definedName>
    <definedName name="capstruct_data_vh">'[3]Capital Structure Data'!$D$1:$D$65536</definedName>
    <definedName name="carrying_amount" localSheetId="10">#REF!</definedName>
    <definedName name="carrying_amount" localSheetId="11">#REF!</definedName>
    <definedName name="carrying_amount">#REF!</definedName>
    <definedName name="carrying_amount_h" localSheetId="10">#REF!</definedName>
    <definedName name="carrying_amount_h" localSheetId="11">#REF!</definedName>
    <definedName name="carrying_amount_h">#REF!</definedName>
    <definedName name="carrying_amount_vh" localSheetId="10">#REF!</definedName>
    <definedName name="carrying_amount_vh" localSheetId="11">#REF!</definedName>
    <definedName name="carrying_amount_vh">#REF!</definedName>
    <definedName name="client_debt_cost" localSheetId="10">#REF!</definedName>
    <definedName name="client_debt_cost" localSheetId="11">#REF!</definedName>
    <definedName name="client_debt_cost">#REF!</definedName>
    <definedName name="client_deemed_d_v" localSheetId="10">#REF!</definedName>
    <definedName name="client_deemed_d_v" localSheetId="11">#REF!</definedName>
    <definedName name="client_deemed_d_v">#REF!</definedName>
    <definedName name="client_deemed_e_v" localSheetId="10">#REF!</definedName>
    <definedName name="client_deemed_e_v" localSheetId="11">#REF!</definedName>
    <definedName name="client_deemed_e_v">#REF!</definedName>
    <definedName name="client_deemed_p_v" localSheetId="10">#REF!</definedName>
    <definedName name="client_deemed_p_v" localSheetId="11">#REF!</definedName>
    <definedName name="client_deemed_p_v">#REF!</definedName>
    <definedName name="client_name">'[6]Input Sheet'!$F$7</definedName>
    <definedName name="client_pref_cost" localSheetId="10">#REF!</definedName>
    <definedName name="client_pref_cost" localSheetId="11">#REF!</definedName>
    <definedName name="client_pref_cost">#REF!</definedName>
    <definedName name="client_ticker" localSheetId="10">#REF!</definedName>
    <definedName name="client_ticker" localSheetId="11">#REF!</definedName>
    <definedName name="client_ticker">#REF!</definedName>
    <definedName name="co_number">'[2]Input Sheet'!$F$55</definedName>
    <definedName name="company_name" localSheetId="10">#REF!</definedName>
    <definedName name="company_name" localSheetId="11">#REF!</definedName>
    <definedName name="company_name">#REF!</definedName>
    <definedName name="compustat_defs" localSheetId="10">#REF!</definedName>
    <definedName name="compustat_defs" localSheetId="11">#REF!</definedName>
    <definedName name="compustat_defs">#REF!</definedName>
    <definedName name="compustat_footnote">'[3]Input Sheet'!$A$62</definedName>
    <definedName name="consensus">'[7]Input Sheet'!$A$68</definedName>
    <definedName name="data_implicit" localSheetId="10">#REF!</definedName>
    <definedName name="data_implicit" localSheetId="11">#REF!</definedName>
    <definedName name="data_implicit">#REF!</definedName>
    <definedName name="data_implicit_h" localSheetId="10">#REF!</definedName>
    <definedName name="data_implicit_h" localSheetId="11">#REF!</definedName>
    <definedName name="data_implicit_h">#REF!</definedName>
    <definedName name="data_implicit_vh" localSheetId="10">#REF!</definedName>
    <definedName name="data_implicit_vh" localSheetId="11">#REF!</definedName>
    <definedName name="data_implicit_vh">#REF!</definedName>
    <definedName name="dcf_date">'[3]Input Sheet'!$F$15</definedName>
    <definedName name="dcf_roe_gdp" localSheetId="10">#REF!</definedName>
    <definedName name="dcf_roe_gdp" localSheetId="11">#REF!</definedName>
    <definedName name="dcf_roe_gdp">#REF!</definedName>
    <definedName name="dcf_roe_gdp_vh" localSheetId="10">#REF!</definedName>
    <definedName name="dcf_roe_gdp_vh" localSheetId="11">#REF!</definedName>
    <definedName name="dcf_roe_gdp_vh">#REF!</definedName>
    <definedName name="debt_rating" localSheetId="10">#REF!</definedName>
    <definedName name="debt_rating" localSheetId="11">#REF!</definedName>
    <definedName name="debt_rating">#REF!</definedName>
    <definedName name="difference_factor" localSheetId="10">#REF!</definedName>
    <definedName name="difference_factor" localSheetId="11">#REF!</definedName>
    <definedName name="difference_factor">#REF!</definedName>
    <definedName name="dividend_quarter">'[3]Input Sheet'!$F$13</definedName>
    <definedName name="dividends">[3]Dividends!$A:$IV</definedName>
    <definedName name="dividends_h">[3]Dividends!$A$9:$IV$9</definedName>
    <definedName name="dividends_vh">[3]Dividends!$A$1:$A$65536</definedName>
    <definedName name="eatwacc_sptsx1" localSheetId="10">'[1]CAPM ATWACC'!#REF!</definedName>
    <definedName name="eatwacc_sptsx1" localSheetId="11">'[1]CAPM ATWACC'!#REF!</definedName>
    <definedName name="eatwacc_sptsx1">'[1]CAPM ATWACC'!#REF!</definedName>
    <definedName name="eatwacc_sptsx2" localSheetId="10">'[1]CAPM ATWACC'!#REF!</definedName>
    <definedName name="eatwacc_sptsx2" localSheetId="11">'[1]CAPM ATWACC'!#REF!</definedName>
    <definedName name="eatwacc_sptsx2">'[1]CAPM ATWACC'!#REF!</definedName>
    <definedName name="eatwacc_sptsx3" localSheetId="10">'[1]CAPM ATWACC'!#REF!</definedName>
    <definedName name="eatwacc_sptsx3" localSheetId="11">'[1]CAPM ATWACC'!#REF!</definedName>
    <definedName name="eatwacc_sptsx3">'[1]CAPM ATWACC'!#REF!</definedName>
    <definedName name="eatwacc_sptsx4" localSheetId="10">'[1]CAPM ATWACC'!#REF!</definedName>
    <definedName name="eatwacc_sptsx4" localSheetId="11">'[1]CAPM ATWACC'!#REF!</definedName>
    <definedName name="eatwacc_sptsx4">'[1]CAPM ATWACC'!#REF!</definedName>
    <definedName name="ecapmlt1" localSheetId="10">#REF!</definedName>
    <definedName name="ecapmlt1" localSheetId="11">#REF!</definedName>
    <definedName name="ecapmlt1">#REF!</definedName>
    <definedName name="ecapmlt1_atwacc_pure" localSheetId="10">'[8]CAPM ATWACC'!#REF!</definedName>
    <definedName name="ecapmlt1_atwacc_pure" localSheetId="11">'[8]CAPM ATWACC'!#REF!</definedName>
    <definedName name="ecapmlt1_atwacc_pure">'[8]CAPM ATWACC'!#REF!</definedName>
    <definedName name="ecapmlt2" localSheetId="10">#REF!</definedName>
    <definedName name="ecapmlt2" localSheetId="11">#REF!</definedName>
    <definedName name="ecapmlt2">#REF!</definedName>
    <definedName name="ecapmlt2_atwacc_pure" localSheetId="10">#REF!</definedName>
    <definedName name="ecapmlt2_atwacc_pure" localSheetId="11">#REF!</definedName>
    <definedName name="ecapmlt2_atwacc_pure">#REF!</definedName>
    <definedName name="ecapmst1" localSheetId="10">#REF!</definedName>
    <definedName name="ecapmst1" localSheetId="11">#REF!</definedName>
    <definedName name="ecapmst1">#REF!</definedName>
    <definedName name="ecapmst1_atwacc_pure" localSheetId="10">#REF!</definedName>
    <definedName name="ecapmst1_atwacc_pure" localSheetId="11">#REF!</definedName>
    <definedName name="ecapmst1_atwacc_pure">#REF!</definedName>
    <definedName name="ecapmst2" localSheetId="10">#REF!</definedName>
    <definedName name="ecapmst2" localSheetId="11">#REF!</definedName>
    <definedName name="ecapmst2">#REF!</definedName>
    <definedName name="ecapmst2_atwacc_pure" localSheetId="10">#REF!</definedName>
    <definedName name="ecapmst2_atwacc_pure" localSheetId="11">#REF!</definedName>
    <definedName name="ecapmst2_atwacc_pure">#REF!</definedName>
    <definedName name="ecapmst3" localSheetId="10">#REF!</definedName>
    <definedName name="ecapmst3" localSheetId="11">#REF!</definedName>
    <definedName name="ecapmst3">#REF!</definedName>
    <definedName name="ecapmst3_atwacc_pure" localSheetId="10">#REF!</definedName>
    <definedName name="ecapmst3_atwacc_pure" localSheetId="11">#REF!</definedName>
    <definedName name="ecapmst3_atwacc_pure">#REF!</definedName>
    <definedName name="eoy" localSheetId="10">#REF!</definedName>
    <definedName name="eoy" localSheetId="11">#REF!</definedName>
    <definedName name="eoy">#REF!</definedName>
    <definedName name="eoy_h" localSheetId="10">#REF!</definedName>
    <definedName name="eoy_h" localSheetId="11">#REF!</definedName>
    <definedName name="eoy_h">#REF!</definedName>
    <definedName name="eoy_vh" localSheetId="10">#REF!</definedName>
    <definedName name="eoy_vh" localSheetId="11">#REF!</definedName>
    <definedName name="eoy_vh">#REF!</definedName>
    <definedName name="exchange" localSheetId="10">#REF!</definedName>
    <definedName name="exchange" localSheetId="11">#REF!</definedName>
    <definedName name="exchange">#REF!</definedName>
    <definedName name="exhb_ATWACC" localSheetId="10">#REF!</definedName>
    <definedName name="exhb_ATWACC" localSheetId="11">#REF!</definedName>
    <definedName name="exhb_ATWACC">#REF!</definedName>
    <definedName name="exhb_capm_atwacc" localSheetId="10">#REF!</definedName>
    <definedName name="exhb_capm_atwacc" localSheetId="11">#REF!</definedName>
    <definedName name="exhb_capm_atwacc">#REF!</definedName>
    <definedName name="exhb_capm_client_roe" localSheetId="10">#REF!</definedName>
    <definedName name="exhb_capm_client_roe" localSheetId="11">#REF!</definedName>
    <definedName name="exhb_capm_client_roe">#REF!</definedName>
    <definedName name="exhb_capm_roe" localSheetId="10">#REF!</definedName>
    <definedName name="exhb_capm_roe" localSheetId="11">#REF!</definedName>
    <definedName name="exhb_capm_roe">#REF!</definedName>
    <definedName name="exhb_capstruct">'[3]Input Sheet'!$B$46</definedName>
    <definedName name="exhb_dcf_atwacc">'[3]Input Sheet'!$B$49</definedName>
    <definedName name="exhb_dcf_client_roe" localSheetId="10">#REF!</definedName>
    <definedName name="exhb_dcf_client_roe" localSheetId="11">#REF!</definedName>
    <definedName name="exhb_dcf_client_roe">#REF!</definedName>
    <definedName name="exhb_dcf_roe">'[3]Input Sheet'!$B$48</definedName>
    <definedName name="exhb_grates" localSheetId="10">#REF!</definedName>
    <definedName name="exhb_grates" localSheetId="11">#REF!</definedName>
    <definedName name="exhb_grates">#REF!</definedName>
    <definedName name="exhb_inputs" localSheetId="10">#REF!</definedName>
    <definedName name="exhb_inputs" localSheetId="11">#REF!</definedName>
    <definedName name="exhb_inputs">#REF!</definedName>
    <definedName name="exhb_mktval" localSheetId="10">#REF!</definedName>
    <definedName name="exhb_mktval" localSheetId="11">#REF!</definedName>
    <definedName name="exhb_mktval">#REF!</definedName>
    <definedName name="exhb_regstatus" localSheetId="10">#REF!</definedName>
    <definedName name="exhb_regstatus" localSheetId="11">#REF!</definedName>
    <definedName name="exhb_regstatus">#REF!</definedName>
    <definedName name="exhb_revshares" localSheetId="10">#REF!</definedName>
    <definedName name="exhb_revshares" localSheetId="11">#REF!</definedName>
    <definedName name="exhb_revshares">#REF!</definedName>
    <definedName name="exhb_rfr" localSheetId="10">#REF!</definedName>
    <definedName name="exhb_rfr" localSheetId="11">#REF!</definedName>
    <definedName name="exhb_rfr">#REF!</definedName>
    <definedName name="exhb_riskfreerates" localSheetId="10">#REF!</definedName>
    <definedName name="exhb_riskfreerates" localSheetId="11">#REF!</definedName>
    <definedName name="exhb_riskfreerates">#REF!</definedName>
    <definedName name="exhb_tax_benefits" localSheetId="10">#REF!</definedName>
    <definedName name="exhb_tax_benefits" localSheetId="11">#REF!</definedName>
    <definedName name="exhb_tax_benefits">#REF!</definedName>
    <definedName name="exhb_toc" localSheetId="10">#REF!</definedName>
    <definedName name="exhb_toc" localSheetId="11">#REF!</definedName>
    <definedName name="exhb_toc">#REF!</definedName>
    <definedName name="_xlnm.Extract" localSheetId="3">'2 Gas Subs. Clean'!#REF!</definedName>
    <definedName name="F861match" localSheetId="10">#REF!</definedName>
    <definedName name="F861match" localSheetId="11">#REF!</definedName>
    <definedName name="F861match">#REF!</definedName>
    <definedName name="F861UTIL" localSheetId="10">#REF!</definedName>
    <definedName name="F861UTIL" localSheetId="11">#REF!</definedName>
    <definedName name="F861UTIL">#REF!</definedName>
    <definedName name="formula" localSheetId="10">#REF!</definedName>
    <definedName name="formula" localSheetId="11">#REF!</definedName>
    <definedName name="formula">#REF!</definedName>
    <definedName name="formula_1" localSheetId="10">#REF!</definedName>
    <definedName name="formula_1" localSheetId="11">#REF!</definedName>
    <definedName name="formula_1">#REF!</definedName>
    <definedName name="fullsample" localSheetId="10">#REF!</definedName>
    <definedName name="fullsample" localSheetId="11">#REF!</definedName>
    <definedName name="fullsample">#REF!</definedName>
    <definedName name="GasMatch" localSheetId="10">#REF!</definedName>
    <definedName name="GasMatch" localSheetId="11">#REF!</definedName>
    <definedName name="GasMatch">#REF!</definedName>
    <definedName name="gdp">'[3]Input Sheet'!$F$51</definedName>
    <definedName name="ibes">'[6]IBES Info'!$A:$IV</definedName>
    <definedName name="ibes_date" localSheetId="10">#REF!</definedName>
    <definedName name="ibes_date" localSheetId="11">#REF!</definedName>
    <definedName name="ibes_date">#REF!</definedName>
    <definedName name="ibes_date_2" localSheetId="10">#REF!</definedName>
    <definedName name="ibes_date_2" localSheetId="11">#REF!</definedName>
    <definedName name="ibes_date_2">#REF!</definedName>
    <definedName name="ibes_footnote" localSheetId="10">#REF!</definedName>
    <definedName name="ibes_footnote" localSheetId="11">#REF!</definedName>
    <definedName name="ibes_footnote">#REF!</definedName>
    <definedName name="ibes_h">'[6]IBES Info'!$A$4:$IV$4</definedName>
    <definedName name="ibes_prices">'[3]15 Trading Day Prices'!$A:$IV</definedName>
    <definedName name="ibes_prices_h">'[2]WP1 DCF RoE'!$A$11:$IV$11</definedName>
    <definedName name="ibes_prices_h1" localSheetId="10">#REF!</definedName>
    <definedName name="ibes_prices_h1" localSheetId="11">#REF!</definedName>
    <definedName name="ibes_prices_h1">#REF!</definedName>
    <definedName name="ibes_prices_h2" localSheetId="10">#REF!</definedName>
    <definedName name="ibes_prices_h2" localSheetId="11">#REF!</definedName>
    <definedName name="ibes_prices_h2">#REF!</definedName>
    <definedName name="ibes_prices_indexh">'[3]15 Trading Day Prices'!$A$2:$IV$2</definedName>
    <definedName name="ibes_prices_indexvh" localSheetId="10">#REF!</definedName>
    <definedName name="ibes_prices_indexvh" localSheetId="11">#REF!</definedName>
    <definedName name="ibes_prices_indexvh">#REF!</definedName>
    <definedName name="ibes_prices_vh">'[3]15 Trading Day Prices'!$A$1:$A$65536</definedName>
    <definedName name="ibes_vh">'[6]IBES Info'!$A$1:$A$65536</definedName>
    <definedName name="ibes_vl_gr">'[2]IBES and Value Line GR'!$A:$IV</definedName>
    <definedName name="ibes_vl_gr_h">'[2]IBES and Value Line GR'!$A$14:$IV$14</definedName>
    <definedName name="ibes_vl_gr_vh">'[2]IBES and Value Line GR'!$A$1:$A$65536</definedName>
    <definedName name="imputed_debt" localSheetId="10">#REF!</definedName>
    <definedName name="imputed_debt" localSheetId="11">#REF!</definedName>
    <definedName name="imputed_debt">#REF!</definedName>
    <definedName name="imputed_debt_h" localSheetId="10">#REF!</definedName>
    <definedName name="imputed_debt_h" localSheetId="11">#REF!</definedName>
    <definedName name="imputed_debt_h">#REF!</definedName>
    <definedName name="imputed_debt_v" localSheetId="10">#REF!</definedName>
    <definedName name="imputed_debt_v" localSheetId="11">#REF!</definedName>
    <definedName name="imputed_debt_v">#REF!</definedName>
    <definedName name="industry" localSheetId="10">#REF!</definedName>
    <definedName name="industry" localSheetId="11">#REF!</definedName>
    <definedName name="industry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41946.7383217593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ast_panel" localSheetId="10">#REF!</definedName>
    <definedName name="last_panel" localSheetId="11">#REF!</definedName>
    <definedName name="last_panel">#REF!</definedName>
    <definedName name="ListOffset" hidden="1">1</definedName>
    <definedName name="market_ratio" localSheetId="10">#REF!</definedName>
    <definedName name="market_ratio" localSheetId="11">#REF!</definedName>
    <definedName name="market_ratio">#REF!</definedName>
    <definedName name="market_ratio_dates" localSheetId="10">#REF!</definedName>
    <definedName name="market_ratio_dates" localSheetId="11">#REF!</definedName>
    <definedName name="market_ratio_dates">#REF!</definedName>
    <definedName name="market_year">'[9]Input Sheet'!$F$17</definedName>
    <definedName name="mergent_date" localSheetId="10">#REF!</definedName>
    <definedName name="mergent_date" localSheetId="11">#REF!</definedName>
    <definedName name="mergent_date">#REF!</definedName>
    <definedName name="mergent_note">'[3]Input Sheet'!$A$60</definedName>
    <definedName name="mergent_preferred" localSheetId="10">#REF!</definedName>
    <definedName name="mergent_preferred" localSheetId="11">#REF!</definedName>
    <definedName name="mergent_preferred">#REF!</definedName>
    <definedName name="mkt_val_debt" localSheetId="10">#REF!</definedName>
    <definedName name="mkt_val_debt" localSheetId="11">#REF!</definedName>
    <definedName name="mkt_val_debt">#REF!</definedName>
    <definedName name="mkt_val_debt_h" localSheetId="10">#REF!</definedName>
    <definedName name="mkt_val_debt_h" localSheetId="11">#REF!</definedName>
    <definedName name="mkt_val_debt_h">#REF!</definedName>
    <definedName name="mkt_val_debt_vh" localSheetId="10">#REF!</definedName>
    <definedName name="mkt_val_debt_vh" localSheetId="11">#REF!</definedName>
    <definedName name="mkt_val_debt_vh">#REF!</definedName>
    <definedName name="Most_Recent_Paid_Dividend" localSheetId="10">#REF!</definedName>
    <definedName name="Most_Recent_Paid_Dividend" localSheetId="11">#REF!</definedName>
    <definedName name="Most_Recent_Paid_Dividend">#REF!</definedName>
    <definedName name="mrp" localSheetId="10">#REF!</definedName>
    <definedName name="mrp" localSheetId="11">#REF!</definedName>
    <definedName name="mrp">#REF!</definedName>
    <definedName name="mrp_lt" localSheetId="10">#REF!</definedName>
    <definedName name="mrp_lt" localSheetId="11">#REF!</definedName>
    <definedName name="mrp_lt">#REF!</definedName>
    <definedName name="multi_dcf_gdp_atwacc_sub" localSheetId="10">#REF!</definedName>
    <definedName name="multi_dcf_gdp_atwacc_sub" localSheetId="11">#REF!</definedName>
    <definedName name="multi_dcf_gdp_atwacc_sub">#REF!</definedName>
    <definedName name="multi_gdp">'[3]WP3 DCF RoE'!$A$1:$K$70</definedName>
    <definedName name="multi_gdp_h">'[3]WP3 DCF RoE'!$A$1:$A$70</definedName>
    <definedName name="multi_gdp_vh">'[3]WP3 DCF RoE'!$A$8:$K$8</definedName>
    <definedName name="partner_name" localSheetId="10">#REF!</definedName>
    <definedName name="partner_name" localSheetId="11">#REF!</definedName>
    <definedName name="partner_name">#REF!</definedName>
    <definedName name="pref_yield" localSheetId="10">'[1]Pref Yields'!#REF!</definedName>
    <definedName name="pref_yield" localSheetId="11">'[1]Pref Yields'!#REF!</definedName>
    <definedName name="pref_yield">'[1]Pref Yields'!#REF!</definedName>
    <definedName name="pref_yield_summary_h" localSheetId="10">'[4]Pref Yields'!#REF!</definedName>
    <definedName name="pref_yield_summary_h" localSheetId="11">'[4]Pref Yields'!#REF!</definedName>
    <definedName name="pref_yield_summary_h">'[4]Pref Yields'!#REF!</definedName>
    <definedName name="_xlnm.Print_Area" localSheetId="3">'2 Gas Subs. Clean'!$D$5:$F$51</definedName>
    <definedName name="_xlnm.Print_Area" localSheetId="4">'3 Gas decoupling'!$A$1:$AF$20</definedName>
    <definedName name="_xlnm.Print_Area" localSheetId="8">'Data for export'!$A$3:$AB$56</definedName>
    <definedName name="_xlnm.Print_Area" localSheetId="9">Data_Summary!$A$3:$AB$46</definedName>
    <definedName name="_xlnm.Print_Area" localSheetId="16">'EIA 176 Natural Gas Deliveries '!$A$1:$L$5005</definedName>
    <definedName name="_xlnm.Print_Area" localSheetId="7">'long form_STATA'!$M$1:$R$327</definedName>
    <definedName name="_xlnm.Print_Area" localSheetId="13">MS_ATWACC!$A$3:$AH$113</definedName>
    <definedName name="_xlnm.Print_Area" localSheetId="12">MS_ROE!$C$1:$AG$111</definedName>
    <definedName name="_xlnm.Print_Area" localSheetId="5">SUMMARY!$A$1:$AK$55</definedName>
    <definedName name="raw_ibes" localSheetId="10">#REF!</definedName>
    <definedName name="raw_ibes" localSheetId="11">#REF!</definedName>
    <definedName name="raw_ibes">#REF!</definedName>
    <definedName name="raw_ibes_h" localSheetId="10">#REF!</definedName>
    <definedName name="raw_ibes_h" localSheetId="11">#REF!</definedName>
    <definedName name="raw_ibes_h">#REF!</definedName>
    <definedName name="raw_ibes_vh" localSheetId="10">#REF!</definedName>
    <definedName name="raw_ibes_vh" localSheetId="11">#REF!</definedName>
    <definedName name="raw_ibes_vh">#REF!</definedName>
    <definedName name="raw_vline">'[6]Valueline Info'!$A:$IV</definedName>
    <definedName name="raw_vline_h">'[6]Valueline Info'!$A$4:$IV$4</definedName>
    <definedName name="raw_vline_vh">'[6]Valueline Info'!$A$1:$A$65536</definedName>
    <definedName name="regulated_assets" localSheetId="10">#REF!</definedName>
    <definedName name="regulated_assets" localSheetId="11">#REF!</definedName>
    <definedName name="regulated_assets">#REF!</definedName>
    <definedName name="regulated_assets_h" localSheetId="10">#REF!</definedName>
    <definedName name="regulated_assets_h" localSheetId="11">#REF!</definedName>
    <definedName name="regulated_assets_h">#REF!</definedName>
    <definedName name="regulated_assets_vh" localSheetId="10">#REF!</definedName>
    <definedName name="regulated_assets_vh" localSheetId="11">#REF!</definedName>
    <definedName name="regulated_assets_vh">#REF!</definedName>
    <definedName name="revenues" localSheetId="10">#REF!</definedName>
    <definedName name="revenues" localSheetId="11">#REF!</definedName>
    <definedName name="revenues">#REF!</definedName>
    <definedName name="revenues_h" localSheetId="10">#REF!</definedName>
    <definedName name="revenues_h" localSheetId="11">#REF!</definedName>
    <definedName name="revenues_h">#REF!</definedName>
    <definedName name="revenues_vh" localSheetId="10">#REF!</definedName>
    <definedName name="revenues_vh" localSheetId="11">#REF!</definedName>
    <definedName name="revenues_vh">#REF!</definedName>
    <definedName name="sample">'[6]Sample Sheet'!$A:$IV</definedName>
    <definedName name="sample_h">'[6]Sample Sheet'!$A$1:$IV$1</definedName>
    <definedName name="sample_name">'[3]Input Sheet'!$F$7</definedName>
    <definedName name="sample_tickers" localSheetId="10">#REF!</definedName>
    <definedName name="sample_tickers" localSheetId="11">#REF!</definedName>
    <definedName name="sample_tickers">#REF!</definedName>
    <definedName name="sample_vh">'[6]Sample Sheet'!$A$1:$A$65536</definedName>
    <definedName name="sd">'[10]Input Sheet'!$B$25</definedName>
    <definedName name="sector" localSheetId="10">#REF!</definedName>
    <definedName name="sector" localSheetId="11">#REF!</definedName>
    <definedName name="sector">#REF!</definedName>
    <definedName name="Set">" "</definedName>
    <definedName name="sources">'[3]Input Sheet'!$F$17</definedName>
    <definedName name="SPWS_WBID">"9FE33AD8-C4C9-4D85-8084-5207CFC590EB"</definedName>
    <definedName name="strate" localSheetId="10">#REF!</definedName>
    <definedName name="strate" localSheetId="11">#REF!</definedName>
    <definedName name="strate">#REF!</definedName>
    <definedName name="strate_lt" localSheetId="10">#REF!</definedName>
    <definedName name="strate_lt" localSheetId="11">#REF!</definedName>
    <definedName name="strate_lt">#REF!</definedName>
    <definedName name="strate_st" localSheetId="10">#REF!</definedName>
    <definedName name="strate_st" localSheetId="11">#REF!</definedName>
    <definedName name="strate_st">#REF!</definedName>
    <definedName name="study_date" localSheetId="10">#REF!</definedName>
    <definedName name="study_date" localSheetId="11">#REF!</definedName>
    <definedName name="study_date">#REF!</definedName>
    <definedName name="study_quarter">'[3]Input Sheet'!$F$12</definedName>
    <definedName name="study_weight" localSheetId="10">#REF!</definedName>
    <definedName name="study_weight" localSheetId="11">#REF!</definedName>
    <definedName name="study_weight">#REF!</definedName>
    <definedName name="study_year">'[3]Input Sheet'!$F$11</definedName>
    <definedName name="sub_dcf_atwacc" localSheetId="10">#REF!</definedName>
    <definedName name="sub_dcf_atwacc" localSheetId="11">#REF!</definedName>
    <definedName name="sub_dcf_atwacc">#REF!</definedName>
    <definedName name="sub_multi_dcf_atwacc" localSheetId="10">#REF!</definedName>
    <definedName name="sub_multi_dcf_atwacc" localSheetId="11">#REF!</definedName>
    <definedName name="sub_multi_dcf_atwacc">#REF!</definedName>
    <definedName name="sub_yes" localSheetId="10">#REF!</definedName>
    <definedName name="sub_yes" localSheetId="11">#REF!</definedName>
    <definedName name="sub_yes">#REF!</definedName>
    <definedName name="subsample" localSheetId="10">#REF!</definedName>
    <definedName name="subsample" localSheetId="11">#REF!</definedName>
    <definedName name="subsample">#REF!</definedName>
    <definedName name="subsample_footnote" localSheetId="10">#REF!</definedName>
    <definedName name="subsample_footnote" localSheetId="11">#REF!</definedName>
    <definedName name="subsample_footnote">#REF!</definedName>
    <definedName name="Tab_Names" localSheetId="10">#REF!</definedName>
    <definedName name="Tab_Names" localSheetId="11">#REF!</definedName>
    <definedName name="Tab_Names">#REF!</definedName>
    <definedName name="tax_rate">'[3]Input Sheet'!$F$38</definedName>
    <definedName name="taxnotes" localSheetId="10">#REF!</definedName>
    <definedName name="taxnotes" localSheetId="11">#REF!</definedName>
    <definedName name="taxnotes">#REF!</definedName>
    <definedName name="Ticker">"LNT"</definedName>
    <definedName name="ticker_pasted" localSheetId="10">#REF!</definedName>
    <definedName name="ticker_pasted" localSheetId="11">#REF!</definedName>
    <definedName name="ticker_pasted">#REF!</definedName>
    <definedName name="Tickers" localSheetId="10">#REF!</definedName>
    <definedName name="Tickers" localSheetId="11">#REF!</definedName>
    <definedName name="Tickers">#REF!</definedName>
    <definedName name="ussample" localSheetId="10">#REF!</definedName>
    <definedName name="ussample" localSheetId="11">#REF!</definedName>
    <definedName name="ussample">#REF!</definedName>
    <definedName name="util_a" localSheetId="10">#REF!</definedName>
    <definedName name="util_a" localSheetId="11">#REF!</definedName>
    <definedName name="util_a">#REF!</definedName>
    <definedName name="util_bbb" localSheetId="10">#REF!</definedName>
    <definedName name="util_bbb" localSheetId="11">#REF!</definedName>
    <definedName name="util_bbb">#REF!</definedName>
    <definedName name="value_line" localSheetId="10">'[5]Value Line Sample'!#REF!</definedName>
    <definedName name="value_line" localSheetId="11">'[5]Value Line Sample'!#REF!</definedName>
    <definedName name="value_line">'[5]Value Line Sample'!#REF!</definedName>
    <definedName name="value_line_h" localSheetId="10">'[5]Value Line Sample'!#REF!</definedName>
    <definedName name="value_line_h" localSheetId="11">'[5]Value Line Sample'!#REF!</definedName>
    <definedName name="value_line_h">'[5]Value Line Sample'!#REF!</definedName>
    <definedName name="value_line_vh" localSheetId="10">'[5]Value Line Sample'!#REF!</definedName>
    <definedName name="value_line_vh" localSheetId="11">'[5]Value Line Sample'!#REF!</definedName>
    <definedName name="value_line_vh">'[5]Value Line Sample'!#REF!</definedName>
    <definedName name="valueline_footnote" localSheetId="10">#REF!</definedName>
    <definedName name="valueline_footnote" localSheetId="11">#REF!</definedName>
    <definedName name="valueline_footnote">#REF!</definedName>
    <definedName name="valueline_title" localSheetId="10">#REF!</definedName>
    <definedName name="valueline_title" localSheetId="11">#REF!</definedName>
    <definedName name="valueline_title">#REF!</definedName>
  </definedNames>
  <calcPr calcId="145621"/>
</workbook>
</file>

<file path=xl/calcChain.xml><?xml version="1.0" encoding="utf-8"?>
<calcChain xmlns="http://schemas.openxmlformats.org/spreadsheetml/2006/main">
  <c r="C5" i="136" l="1"/>
  <c r="D5" i="136"/>
  <c r="E5" i="136"/>
  <c r="F5" i="136"/>
  <c r="G5" i="136"/>
  <c r="H5" i="136"/>
  <c r="I5" i="136"/>
  <c r="J5" i="136"/>
  <c r="K5" i="136"/>
  <c r="L5" i="136"/>
  <c r="M5" i="136"/>
  <c r="N5" i="136"/>
  <c r="O5" i="136"/>
  <c r="P5" i="136"/>
  <c r="Q5" i="136"/>
  <c r="R5" i="136"/>
  <c r="S5" i="136"/>
  <c r="T5" i="136"/>
  <c r="U5" i="136"/>
  <c r="V5" i="136"/>
  <c r="W5" i="136"/>
  <c r="X5" i="136"/>
  <c r="Y5" i="136"/>
  <c r="Z5" i="136"/>
  <c r="AA5" i="136"/>
  <c r="AB5" i="136"/>
  <c r="B5" i="136"/>
  <c r="D5" i="139"/>
  <c r="D6" i="139"/>
  <c r="D7" i="139"/>
  <c r="D8" i="139"/>
  <c r="D9" i="139"/>
  <c r="D10" i="139"/>
  <c r="D11" i="139"/>
  <c r="D12" i="139"/>
  <c r="D13" i="139"/>
  <c r="D14" i="139"/>
  <c r="D15" i="139"/>
  <c r="D16" i="139"/>
  <c r="D17" i="139"/>
  <c r="D18" i="139"/>
  <c r="D19" i="139"/>
  <c r="D20" i="139"/>
  <c r="D21" i="139"/>
  <c r="D22" i="139"/>
  <c r="D23" i="139"/>
  <c r="D24" i="139"/>
  <c r="D25" i="139"/>
  <c r="D26" i="139"/>
  <c r="D27" i="139"/>
  <c r="D28" i="139"/>
  <c r="D29" i="139"/>
  <c r="D30" i="139"/>
  <c r="D31" i="139"/>
  <c r="D32" i="139"/>
  <c r="D33" i="139"/>
  <c r="D34" i="139"/>
  <c r="D35" i="139"/>
  <c r="D36" i="139"/>
  <c r="D37" i="139"/>
  <c r="D38" i="139"/>
  <c r="D39" i="139"/>
  <c r="D40" i="139"/>
  <c r="D41" i="139"/>
  <c r="D42" i="139"/>
  <c r="D43" i="139"/>
  <c r="D44" i="139"/>
  <c r="D45" i="139"/>
  <c r="D46" i="139"/>
  <c r="D47" i="139"/>
  <c r="D48" i="139"/>
  <c r="D49" i="139"/>
  <c r="D50" i="139"/>
  <c r="D51" i="139"/>
  <c r="D52" i="139"/>
  <c r="D53" i="139"/>
  <c r="D54" i="139"/>
  <c r="D55" i="139"/>
  <c r="D56" i="139"/>
  <c r="D57" i="139"/>
  <c r="D58" i="139"/>
  <c r="D59" i="139"/>
  <c r="D60" i="139"/>
  <c r="D61" i="139"/>
  <c r="D62" i="139"/>
  <c r="D63" i="139"/>
  <c r="D64" i="139"/>
  <c r="D65" i="139"/>
  <c r="D66" i="139"/>
  <c r="D67" i="139"/>
  <c r="D68" i="139"/>
  <c r="D69" i="139"/>
  <c r="D70" i="139"/>
  <c r="D71" i="139"/>
  <c r="D72" i="139"/>
  <c r="D73" i="139"/>
  <c r="D74" i="139"/>
  <c r="D75" i="139"/>
  <c r="D76" i="139"/>
  <c r="D77" i="139"/>
  <c r="D78" i="139"/>
  <c r="D79" i="139"/>
  <c r="D80" i="139"/>
  <c r="D81" i="139"/>
  <c r="D82" i="139"/>
  <c r="D83" i="139"/>
  <c r="D84" i="139"/>
  <c r="D85" i="139"/>
  <c r="D86" i="139"/>
  <c r="D87" i="139"/>
  <c r="D88" i="139"/>
  <c r="D89" i="139"/>
  <c r="D90" i="139"/>
  <c r="D91" i="139"/>
  <c r="D92" i="139"/>
  <c r="D93" i="139"/>
  <c r="D94" i="139"/>
  <c r="D95" i="139"/>
  <c r="D96" i="139"/>
  <c r="D97" i="139"/>
  <c r="D98" i="139"/>
  <c r="D99" i="139"/>
  <c r="D100" i="139"/>
  <c r="D101" i="139"/>
  <c r="D102" i="139"/>
  <c r="D103" i="139"/>
  <c r="D104" i="139"/>
  <c r="D105" i="139"/>
  <c r="D106" i="139"/>
  <c r="D107" i="139"/>
  <c r="D108" i="139"/>
  <c r="D109" i="139"/>
  <c r="D110" i="139"/>
  <c r="D111" i="139"/>
  <c r="D112" i="139"/>
  <c r="D113" i="139"/>
  <c r="D114" i="139"/>
  <c r="D115" i="139"/>
  <c r="D116" i="139"/>
  <c r="D117" i="139"/>
  <c r="D118" i="139"/>
  <c r="D119" i="139"/>
  <c r="D120" i="139"/>
  <c r="D121" i="139"/>
  <c r="D122" i="139"/>
  <c r="D123" i="139"/>
  <c r="D124" i="139"/>
  <c r="D125" i="139"/>
  <c r="D126" i="139"/>
  <c r="D127" i="139"/>
  <c r="D128" i="139"/>
  <c r="D129" i="139"/>
  <c r="D130" i="139"/>
  <c r="D131" i="139"/>
  <c r="D132" i="139"/>
  <c r="D133" i="139"/>
  <c r="D134" i="139"/>
  <c r="D135" i="139"/>
  <c r="D136" i="139"/>
  <c r="D137" i="139"/>
  <c r="D138" i="139"/>
  <c r="D139" i="139"/>
  <c r="D140" i="139"/>
  <c r="D141" i="139"/>
  <c r="D142" i="139"/>
  <c r="D143" i="139"/>
  <c r="D144" i="139"/>
  <c r="D145" i="139"/>
  <c r="D146" i="139"/>
  <c r="D147" i="139"/>
  <c r="D148" i="139"/>
  <c r="D149" i="139"/>
  <c r="D150" i="139"/>
  <c r="D151" i="139"/>
  <c r="D152" i="139"/>
  <c r="D153" i="139"/>
  <c r="D154" i="139"/>
  <c r="D155" i="139"/>
  <c r="D156" i="139"/>
  <c r="D157" i="139"/>
  <c r="D158" i="139"/>
  <c r="D159" i="139"/>
  <c r="D160" i="139"/>
  <c r="D161" i="139"/>
  <c r="D162" i="139"/>
  <c r="D163" i="139"/>
  <c r="D164" i="139"/>
  <c r="D165" i="139"/>
  <c r="D166" i="139"/>
  <c r="D167" i="139"/>
  <c r="D168" i="139"/>
  <c r="D169" i="139"/>
  <c r="D170" i="139"/>
  <c r="D171" i="139"/>
  <c r="D172" i="139"/>
  <c r="D173" i="139"/>
  <c r="D174" i="139"/>
  <c r="D175" i="139"/>
  <c r="D176" i="139"/>
  <c r="D177" i="139"/>
  <c r="D178" i="139"/>
  <c r="D179" i="139"/>
  <c r="D180" i="139"/>
  <c r="D181" i="139"/>
  <c r="D182" i="139"/>
  <c r="D183" i="139"/>
  <c r="D184" i="139"/>
  <c r="D185" i="139"/>
  <c r="D186" i="139"/>
  <c r="D187" i="139"/>
  <c r="D188" i="139"/>
  <c r="D189" i="139"/>
  <c r="D190" i="139"/>
  <c r="D191" i="139"/>
  <c r="D192" i="139"/>
  <c r="D193" i="139"/>
  <c r="D194" i="139"/>
  <c r="D195" i="139"/>
  <c r="D196" i="139"/>
  <c r="D197" i="139"/>
  <c r="D198" i="139"/>
  <c r="D199" i="139"/>
  <c r="D200" i="139"/>
  <c r="D201" i="139"/>
  <c r="D202" i="139"/>
  <c r="D203" i="139"/>
  <c r="D204" i="139"/>
  <c r="D205" i="139"/>
  <c r="D206" i="139"/>
  <c r="D207" i="139"/>
  <c r="D208" i="139"/>
  <c r="D209" i="139"/>
  <c r="D210" i="139"/>
  <c r="D211" i="139"/>
  <c r="D212" i="139"/>
  <c r="D213" i="139"/>
  <c r="D214" i="139"/>
  <c r="D215" i="139"/>
  <c r="D216" i="139"/>
  <c r="D217" i="139"/>
  <c r="D218" i="139"/>
  <c r="D219" i="139"/>
  <c r="D220" i="139"/>
  <c r="D221" i="139"/>
  <c r="D222" i="139"/>
  <c r="D223" i="139"/>
  <c r="D224" i="139"/>
  <c r="D225" i="139"/>
  <c r="D226" i="139"/>
  <c r="D227" i="139"/>
  <c r="D228" i="139"/>
  <c r="D229" i="139"/>
  <c r="D230" i="139"/>
  <c r="D231" i="139"/>
  <c r="D232" i="139"/>
  <c r="D233" i="139"/>
  <c r="D234" i="139"/>
  <c r="D235" i="139"/>
  <c r="D236" i="139"/>
  <c r="D237" i="139"/>
  <c r="D238" i="139"/>
  <c r="D239" i="139"/>
  <c r="D240" i="139"/>
  <c r="D241" i="139"/>
  <c r="D242" i="139"/>
  <c r="D243" i="139"/>
  <c r="D244" i="139"/>
  <c r="D245" i="139"/>
  <c r="D246" i="139"/>
  <c r="D247" i="139"/>
  <c r="D248" i="139"/>
  <c r="D249" i="139"/>
  <c r="D250" i="139"/>
  <c r="D251" i="139"/>
  <c r="D252" i="139"/>
  <c r="D253" i="139"/>
  <c r="D254" i="139"/>
  <c r="D255" i="139"/>
  <c r="D256" i="139"/>
  <c r="D257" i="139"/>
  <c r="D258" i="139"/>
  <c r="D259" i="139"/>
  <c r="D260" i="139"/>
  <c r="D261" i="139"/>
  <c r="D262" i="139"/>
  <c r="D263" i="139"/>
  <c r="D264" i="139"/>
  <c r="D265" i="139"/>
  <c r="D266" i="139"/>
  <c r="D267" i="139"/>
  <c r="D268" i="139"/>
  <c r="D269" i="139"/>
  <c r="D270" i="139"/>
  <c r="D271" i="139"/>
  <c r="D272" i="139"/>
  <c r="D273" i="139"/>
  <c r="D274" i="139"/>
  <c r="D275" i="139"/>
  <c r="D276" i="139"/>
  <c r="D277" i="139"/>
  <c r="D278" i="139"/>
  <c r="D279" i="139"/>
  <c r="D280" i="139"/>
  <c r="D281" i="139"/>
  <c r="D282" i="139"/>
  <c r="D283" i="139"/>
  <c r="D284" i="139"/>
  <c r="D285" i="139"/>
  <c r="D286" i="139"/>
  <c r="D287" i="139"/>
  <c r="D288" i="139"/>
  <c r="D289" i="139"/>
  <c r="D290" i="139"/>
  <c r="D291" i="139"/>
  <c r="D292" i="139"/>
  <c r="D293" i="139"/>
  <c r="D294" i="139"/>
  <c r="D295" i="139"/>
  <c r="D296" i="139"/>
  <c r="D297" i="139"/>
  <c r="D298" i="139"/>
  <c r="D299" i="139"/>
  <c r="D300" i="139"/>
  <c r="D301" i="139"/>
  <c r="D302" i="139"/>
  <c r="D303" i="139"/>
  <c r="D304" i="139"/>
  <c r="D305" i="139"/>
  <c r="D306" i="139"/>
  <c r="D307" i="139"/>
  <c r="D308" i="139"/>
  <c r="D309" i="139"/>
  <c r="D310" i="139"/>
  <c r="D311" i="139"/>
  <c r="D312" i="139"/>
  <c r="D313" i="139"/>
  <c r="D314" i="139"/>
  <c r="D315" i="139"/>
  <c r="D316" i="139"/>
  <c r="D317" i="139"/>
  <c r="D318" i="139"/>
  <c r="D319" i="139"/>
  <c r="D320" i="139"/>
  <c r="D321" i="139"/>
  <c r="D322" i="139"/>
  <c r="D323" i="139"/>
  <c r="D324" i="139"/>
  <c r="D325" i="139"/>
  <c r="D326" i="139"/>
  <c r="D327" i="139"/>
  <c r="D4" i="139"/>
  <c r="B1" i="137" l="1"/>
  <c r="C1" i="137" s="1"/>
  <c r="D1" i="137" s="1"/>
  <c r="E1" i="137" s="1"/>
  <c r="F1" i="137" s="1"/>
  <c r="G1" i="137" s="1"/>
  <c r="H1" i="137" s="1"/>
  <c r="I1" i="137" s="1"/>
  <c r="J1" i="137" s="1"/>
  <c r="K1" i="137" s="1"/>
  <c r="L1" i="137" s="1"/>
  <c r="M1" i="137" s="1"/>
  <c r="N1" i="137" s="1"/>
  <c r="O1" i="137" s="1"/>
  <c r="P1" i="137" s="1"/>
  <c r="Q1" i="137" s="1"/>
  <c r="R1" i="137" s="1"/>
  <c r="S1" i="137" s="1"/>
  <c r="T1" i="137" s="1"/>
  <c r="U1" i="137" s="1"/>
  <c r="V1" i="137" s="1"/>
  <c r="W1" i="137" s="1"/>
  <c r="X1" i="137" s="1"/>
  <c r="Y1" i="137" s="1"/>
  <c r="Z1" i="137" s="1"/>
  <c r="AA1" i="137" s="1"/>
  <c r="AB1" i="137" s="1"/>
  <c r="Q185" i="60" l="1"/>
  <c r="J15" i="142" l="1"/>
  <c r="K15" i="142"/>
  <c r="J4" i="142"/>
  <c r="K4" i="142"/>
  <c r="J5" i="142"/>
  <c r="K5" i="142"/>
  <c r="J6" i="142"/>
  <c r="K6" i="142"/>
  <c r="J7" i="142"/>
  <c r="K7" i="142"/>
  <c r="J8" i="142"/>
  <c r="K8" i="142"/>
  <c r="J9" i="142"/>
  <c r="K9" i="142"/>
  <c r="J10" i="142"/>
  <c r="K10" i="142"/>
  <c r="J11" i="142"/>
  <c r="K11" i="142"/>
  <c r="J12" i="142"/>
  <c r="K12" i="142"/>
  <c r="J13" i="142"/>
  <c r="K13" i="142"/>
  <c r="J14" i="142"/>
  <c r="K14" i="142"/>
  <c r="J16" i="142"/>
  <c r="K16" i="142"/>
  <c r="J17" i="142"/>
  <c r="K17" i="142"/>
  <c r="J18" i="142"/>
  <c r="K18" i="142"/>
  <c r="J19" i="142"/>
  <c r="K19" i="142"/>
  <c r="J20" i="142"/>
  <c r="K20" i="142"/>
  <c r="J21" i="142"/>
  <c r="K21" i="142"/>
  <c r="J22" i="142"/>
  <c r="K22" i="142"/>
  <c r="J23" i="142"/>
  <c r="K23" i="142"/>
  <c r="J24" i="142"/>
  <c r="K24" i="142"/>
  <c r="J25" i="142"/>
  <c r="K25" i="142"/>
  <c r="J26" i="142"/>
  <c r="K26" i="142"/>
  <c r="J27" i="142"/>
  <c r="K27" i="142"/>
  <c r="J28" i="142"/>
  <c r="K28" i="142"/>
  <c r="J29" i="142"/>
  <c r="K29" i="142"/>
  <c r="J30" i="142"/>
  <c r="K30" i="142"/>
  <c r="J31" i="142"/>
  <c r="K31" i="142"/>
  <c r="J32" i="142"/>
  <c r="K32" i="142"/>
  <c r="J33" i="142"/>
  <c r="K33" i="142"/>
  <c r="J34" i="142"/>
  <c r="K34" i="142"/>
  <c r="J35" i="142"/>
  <c r="K35" i="142"/>
  <c r="J36" i="142"/>
  <c r="K36" i="142"/>
  <c r="J37" i="142"/>
  <c r="K37" i="142"/>
  <c r="J38" i="142"/>
  <c r="K38" i="142"/>
  <c r="J39" i="142"/>
  <c r="K39" i="142"/>
  <c r="J40" i="142"/>
  <c r="K40" i="142"/>
  <c r="J41" i="142"/>
  <c r="K41" i="142"/>
  <c r="J42" i="142"/>
  <c r="K42" i="142"/>
  <c r="J43" i="142"/>
  <c r="K43" i="142"/>
  <c r="J44" i="142"/>
  <c r="K44" i="142"/>
  <c r="J45" i="142"/>
  <c r="K45" i="142"/>
  <c r="J46" i="142"/>
  <c r="K46" i="142"/>
  <c r="J47" i="142"/>
  <c r="K47" i="142"/>
  <c r="J48" i="142"/>
  <c r="K48" i="142"/>
  <c r="J49" i="142"/>
  <c r="K49" i="142"/>
  <c r="AF51" i="144" l="1"/>
  <c r="AF50" i="144"/>
  <c r="AF48" i="144"/>
  <c r="AF47" i="144"/>
  <c r="AF46" i="144"/>
  <c r="AF45" i="144"/>
  <c r="AF44" i="144"/>
  <c r="AF43" i="144"/>
  <c r="AF42" i="144"/>
  <c r="AF39" i="144"/>
  <c r="AF36" i="144"/>
  <c r="AF32" i="144"/>
  <c r="AF30" i="144"/>
  <c r="AF28" i="144"/>
  <c r="AF27" i="144"/>
  <c r="AF26" i="144"/>
  <c r="AF25" i="144"/>
  <c r="AF24" i="144"/>
  <c r="AF19" i="144"/>
  <c r="AF17" i="144"/>
  <c r="AF13" i="144"/>
  <c r="AF11" i="144"/>
  <c r="AF8" i="144"/>
  <c r="AF7" i="144"/>
  <c r="AG50" i="118"/>
  <c r="AG49" i="118"/>
  <c r="AG48" i="118"/>
  <c r="AG44" i="118"/>
  <c r="AG40" i="118"/>
  <c r="AG39" i="118"/>
  <c r="AG38" i="118"/>
  <c r="AG37" i="118"/>
  <c r="AG36" i="118"/>
  <c r="AG34" i="118"/>
  <c r="AG33" i="118"/>
  <c r="AG31" i="118"/>
  <c r="AG30" i="118"/>
  <c r="AG28" i="118"/>
  <c r="AG25" i="118"/>
  <c r="AG23" i="118"/>
  <c r="AG22" i="118"/>
  <c r="AG20" i="118"/>
  <c r="AG16" i="118"/>
  <c r="AG15" i="118"/>
  <c r="AG12" i="118"/>
  <c r="AG11" i="118"/>
  <c r="AG7" i="118"/>
  <c r="AG6" i="118"/>
  <c r="G28" i="56" l="1"/>
  <c r="H28" i="56" s="1"/>
  <c r="I28" i="56" s="1"/>
  <c r="J28" i="56" s="1"/>
  <c r="K28" i="56" s="1"/>
  <c r="L28" i="56" s="1"/>
  <c r="F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B30" i="56"/>
  <c r="B31" i="56"/>
  <c r="B32" i="56"/>
  <c r="B33" i="56"/>
  <c r="B34" i="56"/>
  <c r="B35" i="56"/>
  <c r="B36" i="56"/>
  <c r="B37" i="56"/>
  <c r="B38" i="56"/>
  <c r="B39" i="56"/>
  <c r="B40" i="56"/>
  <c r="B29" i="56"/>
  <c r="M2" i="139"/>
  <c r="L2" i="139"/>
  <c r="K2" i="139"/>
  <c r="O2" i="139"/>
  <c r="P2" i="139"/>
  <c r="R2" i="139"/>
  <c r="N2" i="139"/>
  <c r="E11" i="139"/>
  <c r="C30" i="139"/>
  <c r="C38" i="139"/>
  <c r="C39" i="139"/>
  <c r="C40" i="139"/>
  <c r="C41" i="139"/>
  <c r="C42" i="139"/>
  <c r="C43" i="139"/>
  <c r="C44" i="139"/>
  <c r="C45" i="139"/>
  <c r="C46" i="139"/>
  <c r="C47" i="139"/>
  <c r="C48" i="139"/>
  <c r="C49" i="139"/>
  <c r="C50" i="139"/>
  <c r="C51" i="139"/>
  <c r="C52" i="139"/>
  <c r="C53" i="139"/>
  <c r="C54" i="139"/>
  <c r="C55" i="139"/>
  <c r="C56" i="139"/>
  <c r="N11" i="139" l="1"/>
  <c r="J11" i="139"/>
  <c r="L11" i="139" l="1"/>
  <c r="M11" i="139"/>
  <c r="K11" i="139"/>
  <c r="P11" i="139"/>
  <c r="O11" i="139"/>
  <c r="R11" i="139"/>
  <c r="A22" i="149" l="1"/>
  <c r="A21" i="149"/>
  <c r="A20" i="149"/>
  <c r="A19" i="149"/>
  <c r="A18" i="149"/>
  <c r="A17" i="149"/>
  <c r="A16" i="149"/>
  <c r="A15" i="149"/>
  <c r="A14" i="149"/>
  <c r="A13" i="149"/>
  <c r="A12" i="149"/>
  <c r="A11" i="149"/>
  <c r="A10" i="149"/>
  <c r="A9" i="149"/>
  <c r="A8" i="149"/>
  <c r="A7" i="149"/>
  <c r="A6" i="149"/>
  <c r="A5" i="149"/>
  <c r="A4" i="149"/>
  <c r="A3" i="149"/>
  <c r="C2" i="149"/>
  <c r="D2" i="149"/>
  <c r="E2" i="149"/>
  <c r="F2" i="149"/>
  <c r="G2" i="149"/>
  <c r="H2" i="149"/>
  <c r="I2" i="149"/>
  <c r="J2" i="149"/>
  <c r="K2" i="149"/>
  <c r="L2" i="149"/>
  <c r="M2" i="149"/>
  <c r="N2" i="149"/>
  <c r="O2" i="149"/>
  <c r="P2" i="149"/>
  <c r="Q2" i="149"/>
  <c r="R2" i="149"/>
  <c r="S2" i="149"/>
  <c r="T2" i="149"/>
  <c r="U2" i="149"/>
  <c r="V2" i="149"/>
  <c r="W2" i="149"/>
  <c r="X2" i="149"/>
  <c r="Y2" i="149"/>
  <c r="Z2" i="149"/>
  <c r="AA2" i="149"/>
  <c r="AB2" i="149"/>
  <c r="B2" i="149"/>
  <c r="A4" i="148"/>
  <c r="A5" i="148"/>
  <c r="A6" i="148"/>
  <c r="A7" i="148"/>
  <c r="A8" i="148"/>
  <c r="A9" i="148"/>
  <c r="A10" i="148"/>
  <c r="A11" i="148"/>
  <c r="A12" i="148"/>
  <c r="A13" i="148"/>
  <c r="A14" i="148"/>
  <c r="A15" i="148"/>
  <c r="A16" i="148"/>
  <c r="A17" i="148"/>
  <c r="A18" i="148"/>
  <c r="A19" i="148"/>
  <c r="A20" i="148"/>
  <c r="A21" i="148"/>
  <c r="A22" i="148"/>
  <c r="A3" i="148"/>
  <c r="C2" i="148"/>
  <c r="D2" i="148"/>
  <c r="E2" i="148"/>
  <c r="F2" i="148"/>
  <c r="G2" i="148"/>
  <c r="H2" i="148"/>
  <c r="I2" i="148"/>
  <c r="J2" i="148"/>
  <c r="K2" i="148"/>
  <c r="L2" i="148"/>
  <c r="M2" i="148"/>
  <c r="N2" i="148"/>
  <c r="O2" i="148"/>
  <c r="P2" i="148"/>
  <c r="Q2" i="148"/>
  <c r="R2" i="148"/>
  <c r="S2" i="148"/>
  <c r="T2" i="148"/>
  <c r="U2" i="148"/>
  <c r="V2" i="148"/>
  <c r="W2" i="148"/>
  <c r="X2" i="148"/>
  <c r="Y2" i="148"/>
  <c r="Z2" i="148"/>
  <c r="AA2" i="148"/>
  <c r="AB2" i="148"/>
  <c r="B2" i="148"/>
  <c r="AB22" i="136"/>
  <c r="AB39" i="136" s="1"/>
  <c r="AB2" i="137"/>
  <c r="AE3" i="56" l="1"/>
  <c r="AE2" i="56" s="1"/>
  <c r="I30" i="139"/>
  <c r="I57" i="139" s="1"/>
  <c r="I84" i="139" s="1"/>
  <c r="I111" i="139" s="1"/>
  <c r="I138" i="139" s="1"/>
  <c r="I165" i="139" s="1"/>
  <c r="I192" i="139" s="1"/>
  <c r="I219" i="139" s="1"/>
  <c r="I246" i="139" s="1"/>
  <c r="I273" i="139" s="1"/>
  <c r="I300" i="139" s="1"/>
  <c r="I327" i="139" s="1"/>
  <c r="E30" i="139"/>
  <c r="C57" i="139"/>
  <c r="E57" i="139" s="1"/>
  <c r="J57" i="139" l="1"/>
  <c r="N57" i="139"/>
  <c r="J30" i="139"/>
  <c r="N30" i="139"/>
  <c r="C84" i="139"/>
  <c r="C111" i="139" s="1"/>
  <c r="C22" i="136"/>
  <c r="D22" i="136"/>
  <c r="E22" i="136"/>
  <c r="F22" i="136"/>
  <c r="G22" i="136"/>
  <c r="H22" i="136"/>
  <c r="I22" i="136"/>
  <c r="J22" i="136"/>
  <c r="K22" i="136"/>
  <c r="L22" i="136"/>
  <c r="M22" i="136"/>
  <c r="N22" i="136"/>
  <c r="O22" i="136"/>
  <c r="P22" i="136"/>
  <c r="Q22" i="136"/>
  <c r="R22" i="136"/>
  <c r="S22" i="136"/>
  <c r="T22" i="136"/>
  <c r="U22" i="136"/>
  <c r="V22" i="136"/>
  <c r="W22" i="136"/>
  <c r="X22" i="136"/>
  <c r="Y22" i="136"/>
  <c r="Z22" i="136"/>
  <c r="AA22" i="136"/>
  <c r="B22" i="136"/>
  <c r="R30" i="139" l="1"/>
  <c r="L30" i="139"/>
  <c r="R57" i="139"/>
  <c r="L57" i="139"/>
  <c r="E84" i="139"/>
  <c r="E111" i="139"/>
  <c r="C138" i="139"/>
  <c r="G2" i="68"/>
  <c r="B1" i="148" s="1"/>
  <c r="G2" i="64"/>
  <c r="B1" i="149" s="1"/>
  <c r="F39" i="136"/>
  <c r="G39" i="136"/>
  <c r="J39" i="136"/>
  <c r="N39" i="136"/>
  <c r="O39" i="136"/>
  <c r="P39" i="136"/>
  <c r="V39" i="136"/>
  <c r="W39" i="136"/>
  <c r="Z39" i="136"/>
  <c r="C39" i="136"/>
  <c r="D39" i="136"/>
  <c r="E39" i="136"/>
  <c r="H39" i="136"/>
  <c r="I39" i="136"/>
  <c r="K39" i="136"/>
  <c r="L39" i="136"/>
  <c r="M39" i="136"/>
  <c r="Q39" i="136"/>
  <c r="R39" i="136"/>
  <c r="S39" i="136"/>
  <c r="T39" i="136"/>
  <c r="U39" i="136"/>
  <c r="X39" i="136"/>
  <c r="Y39" i="136"/>
  <c r="AA39" i="136"/>
  <c r="B39" i="136"/>
  <c r="X2" i="137" l="1"/>
  <c r="Y2" i="137"/>
  <c r="U2" i="137"/>
  <c r="Q2" i="137"/>
  <c r="M2" i="137"/>
  <c r="I2" i="137"/>
  <c r="E2" i="137"/>
  <c r="S2" i="137"/>
  <c r="G2" i="137"/>
  <c r="B2" i="137"/>
  <c r="T2" i="137"/>
  <c r="P2" i="137"/>
  <c r="L2" i="137"/>
  <c r="H2" i="137"/>
  <c r="D2" i="137"/>
  <c r="AA2" i="137"/>
  <c r="W2" i="137"/>
  <c r="O2" i="137"/>
  <c r="K2" i="137"/>
  <c r="C2" i="137"/>
  <c r="Z2" i="137"/>
  <c r="V2" i="137"/>
  <c r="R2" i="137"/>
  <c r="N2" i="137"/>
  <c r="J2" i="137"/>
  <c r="F2" i="137"/>
  <c r="J111" i="139"/>
  <c r="N111" i="139"/>
  <c r="J84" i="139"/>
  <c r="N84" i="139"/>
  <c r="E138" i="139"/>
  <c r="C165" i="139"/>
  <c r="H2" i="68"/>
  <c r="C1" i="148" s="1"/>
  <c r="H2" i="64"/>
  <c r="C1" i="149" s="1"/>
  <c r="U3" i="56" l="1"/>
  <c r="U2" i="56" s="1"/>
  <c r="I20" i="139"/>
  <c r="I47" i="139" s="1"/>
  <c r="I74" i="139" s="1"/>
  <c r="I101" i="139" s="1"/>
  <c r="I128" i="139" s="1"/>
  <c r="I155" i="139" s="1"/>
  <c r="I182" i="139" s="1"/>
  <c r="I209" i="139" s="1"/>
  <c r="I236" i="139" s="1"/>
  <c r="I263" i="139" s="1"/>
  <c r="I290" i="139" s="1"/>
  <c r="I317" i="139" s="1"/>
  <c r="T3" i="56"/>
  <c r="T2" i="56" s="1"/>
  <c r="I19" i="139"/>
  <c r="I46" i="139" s="1"/>
  <c r="I73" i="139" s="1"/>
  <c r="I100" i="139" s="1"/>
  <c r="I127" i="139" s="1"/>
  <c r="I154" i="139" s="1"/>
  <c r="I181" i="139" s="1"/>
  <c r="I208" i="139" s="1"/>
  <c r="I235" i="139" s="1"/>
  <c r="I262" i="139" s="1"/>
  <c r="I289" i="139" s="1"/>
  <c r="I316" i="139" s="1"/>
  <c r="Y3" i="56"/>
  <c r="Y2" i="56" s="1"/>
  <c r="I24" i="139"/>
  <c r="I51" i="139" s="1"/>
  <c r="I78" i="139" s="1"/>
  <c r="I105" i="139" s="1"/>
  <c r="I132" i="139" s="1"/>
  <c r="I159" i="139" s="1"/>
  <c r="I186" i="139" s="1"/>
  <c r="I213" i="139" s="1"/>
  <c r="I240" i="139" s="1"/>
  <c r="I267" i="139" s="1"/>
  <c r="I294" i="139" s="1"/>
  <c r="I321" i="139" s="1"/>
  <c r="G3" i="56"/>
  <c r="G2" i="56" s="1"/>
  <c r="I6" i="139"/>
  <c r="H3" i="56"/>
  <c r="H2" i="56" s="1"/>
  <c r="I7" i="139"/>
  <c r="M3" i="56"/>
  <c r="M2" i="56" s="1"/>
  <c r="I12" i="139"/>
  <c r="I39" i="139" s="1"/>
  <c r="I66" i="139" s="1"/>
  <c r="I93" i="139" s="1"/>
  <c r="I120" i="139" s="1"/>
  <c r="I147" i="139" s="1"/>
  <c r="I174" i="139" s="1"/>
  <c r="I201" i="139" s="1"/>
  <c r="I228" i="139" s="1"/>
  <c r="I255" i="139" s="1"/>
  <c r="I282" i="139" s="1"/>
  <c r="I309" i="139" s="1"/>
  <c r="AC3" i="56"/>
  <c r="AC2" i="56" s="1"/>
  <c r="I28" i="139"/>
  <c r="I55" i="139" s="1"/>
  <c r="I82" i="139" s="1"/>
  <c r="I109" i="139" s="1"/>
  <c r="I136" i="139" s="1"/>
  <c r="I163" i="139" s="1"/>
  <c r="I190" i="139" s="1"/>
  <c r="I217" i="139" s="1"/>
  <c r="I244" i="139" s="1"/>
  <c r="I271" i="139" s="1"/>
  <c r="I298" i="139" s="1"/>
  <c r="I325" i="139" s="1"/>
  <c r="K3" i="56"/>
  <c r="K2" i="56" s="1"/>
  <c r="I10" i="139"/>
  <c r="E3" i="56"/>
  <c r="E2" i="56" s="1"/>
  <c r="I4" i="139"/>
  <c r="V3" i="56"/>
  <c r="V2" i="56" s="1"/>
  <c r="I21" i="139"/>
  <c r="I48" i="139" s="1"/>
  <c r="I75" i="139" s="1"/>
  <c r="I102" i="139" s="1"/>
  <c r="I129" i="139" s="1"/>
  <c r="I156" i="139" s="1"/>
  <c r="I183" i="139" s="1"/>
  <c r="I210" i="139" s="1"/>
  <c r="I237" i="139" s="1"/>
  <c r="I264" i="139" s="1"/>
  <c r="I291" i="139" s="1"/>
  <c r="I318" i="139" s="1"/>
  <c r="L3" i="56"/>
  <c r="L2" i="56" s="1"/>
  <c r="I11" i="139"/>
  <c r="I38" i="139" s="1"/>
  <c r="I65" i="139" s="1"/>
  <c r="I92" i="139" s="1"/>
  <c r="I119" i="139" s="1"/>
  <c r="I146" i="139" s="1"/>
  <c r="I173" i="139" s="1"/>
  <c r="I200" i="139" s="1"/>
  <c r="I227" i="139" s="1"/>
  <c r="I254" i="139" s="1"/>
  <c r="I281" i="139" s="1"/>
  <c r="I308" i="139" s="1"/>
  <c r="AB3" i="56"/>
  <c r="AB2" i="56" s="1"/>
  <c r="I27" i="139"/>
  <c r="I54" i="139" s="1"/>
  <c r="I81" i="139" s="1"/>
  <c r="I108" i="139" s="1"/>
  <c r="I135" i="139" s="1"/>
  <c r="I162" i="139" s="1"/>
  <c r="I189" i="139" s="1"/>
  <c r="I216" i="139" s="1"/>
  <c r="I243" i="139" s="1"/>
  <c r="I270" i="139" s="1"/>
  <c r="I297" i="139" s="1"/>
  <c r="I324" i="139" s="1"/>
  <c r="AD3" i="56"/>
  <c r="AD2" i="56" s="1"/>
  <c r="I29" i="139"/>
  <c r="I56" i="139" s="1"/>
  <c r="I83" i="139" s="1"/>
  <c r="I110" i="139" s="1"/>
  <c r="I137" i="139" s="1"/>
  <c r="I164" i="139" s="1"/>
  <c r="I191" i="139" s="1"/>
  <c r="I218" i="139" s="1"/>
  <c r="I245" i="139" s="1"/>
  <c r="I272" i="139" s="1"/>
  <c r="I299" i="139" s="1"/>
  <c r="I326" i="139" s="1"/>
  <c r="S3" i="56"/>
  <c r="S2" i="56" s="1"/>
  <c r="I18" i="139"/>
  <c r="I45" i="139" s="1"/>
  <c r="I72" i="139" s="1"/>
  <c r="I99" i="139" s="1"/>
  <c r="I126" i="139" s="1"/>
  <c r="I153" i="139" s="1"/>
  <c r="I180" i="139" s="1"/>
  <c r="I207" i="139" s="1"/>
  <c r="I234" i="139" s="1"/>
  <c r="I261" i="139" s="1"/>
  <c r="I288" i="139" s="1"/>
  <c r="I315" i="139" s="1"/>
  <c r="I3" i="56"/>
  <c r="I2" i="56" s="1"/>
  <c r="I8" i="139"/>
  <c r="N3" i="56"/>
  <c r="N2" i="56" s="1"/>
  <c r="I13" i="139"/>
  <c r="I40" i="139" s="1"/>
  <c r="I67" i="139" s="1"/>
  <c r="I94" i="139" s="1"/>
  <c r="I121" i="139" s="1"/>
  <c r="I148" i="139" s="1"/>
  <c r="I175" i="139" s="1"/>
  <c r="I202" i="139" s="1"/>
  <c r="I229" i="139" s="1"/>
  <c r="I256" i="139" s="1"/>
  <c r="I283" i="139" s="1"/>
  <c r="I310" i="139" s="1"/>
  <c r="W3" i="56"/>
  <c r="W2" i="56" s="1"/>
  <c r="I22" i="139"/>
  <c r="I49" i="139" s="1"/>
  <c r="I76" i="139" s="1"/>
  <c r="I103" i="139" s="1"/>
  <c r="I130" i="139" s="1"/>
  <c r="I157" i="139" s="1"/>
  <c r="I184" i="139" s="1"/>
  <c r="I211" i="139" s="1"/>
  <c r="I238" i="139" s="1"/>
  <c r="I265" i="139" s="1"/>
  <c r="I292" i="139" s="1"/>
  <c r="I319" i="139" s="1"/>
  <c r="J3" i="56"/>
  <c r="J2" i="56" s="1"/>
  <c r="I9" i="139"/>
  <c r="X3" i="56"/>
  <c r="X2" i="56" s="1"/>
  <c r="I23" i="139"/>
  <c r="I50" i="139" s="1"/>
  <c r="I77" i="139" s="1"/>
  <c r="I104" i="139" s="1"/>
  <c r="I131" i="139" s="1"/>
  <c r="I158" i="139" s="1"/>
  <c r="I185" i="139" s="1"/>
  <c r="I212" i="139" s="1"/>
  <c r="I239" i="139" s="1"/>
  <c r="I266" i="139" s="1"/>
  <c r="I293" i="139" s="1"/>
  <c r="I320" i="139" s="1"/>
  <c r="R3" i="56"/>
  <c r="R2" i="56" s="1"/>
  <c r="I17" i="139"/>
  <c r="I44" i="139" s="1"/>
  <c r="I71" i="139" s="1"/>
  <c r="I98" i="139" s="1"/>
  <c r="I125" i="139" s="1"/>
  <c r="I152" i="139" s="1"/>
  <c r="I179" i="139" s="1"/>
  <c r="I206" i="139" s="1"/>
  <c r="I233" i="139" s="1"/>
  <c r="I260" i="139" s="1"/>
  <c r="I287" i="139" s="1"/>
  <c r="I314" i="139" s="1"/>
  <c r="Q3" i="56"/>
  <c r="Q2" i="56" s="1"/>
  <c r="I16" i="139"/>
  <c r="I43" i="139" s="1"/>
  <c r="I70" i="139" s="1"/>
  <c r="I97" i="139" s="1"/>
  <c r="I124" i="139" s="1"/>
  <c r="I151" i="139" s="1"/>
  <c r="I178" i="139" s="1"/>
  <c r="I205" i="139" s="1"/>
  <c r="I232" i="139" s="1"/>
  <c r="I259" i="139" s="1"/>
  <c r="I286" i="139" s="1"/>
  <c r="I313" i="139" s="1"/>
  <c r="F3" i="56"/>
  <c r="F2" i="56" s="1"/>
  <c r="I5" i="139"/>
  <c r="Z3" i="56"/>
  <c r="Z2" i="56" s="1"/>
  <c r="I25" i="139"/>
  <c r="I52" i="139" s="1"/>
  <c r="I79" i="139" s="1"/>
  <c r="I106" i="139" s="1"/>
  <c r="I133" i="139" s="1"/>
  <c r="I160" i="139" s="1"/>
  <c r="I187" i="139" s="1"/>
  <c r="I214" i="139" s="1"/>
  <c r="I241" i="139" s="1"/>
  <c r="I268" i="139" s="1"/>
  <c r="I295" i="139" s="1"/>
  <c r="I322" i="139" s="1"/>
  <c r="O3" i="56"/>
  <c r="O2" i="56" s="1"/>
  <c r="I14" i="139"/>
  <c r="I41" i="139" s="1"/>
  <c r="I68" i="139" s="1"/>
  <c r="I95" i="139" s="1"/>
  <c r="I122" i="139" s="1"/>
  <c r="I149" i="139" s="1"/>
  <c r="I176" i="139" s="1"/>
  <c r="I203" i="139" s="1"/>
  <c r="I230" i="139" s="1"/>
  <c r="I257" i="139" s="1"/>
  <c r="I284" i="139" s="1"/>
  <c r="I311" i="139" s="1"/>
  <c r="P3" i="56"/>
  <c r="P2" i="56" s="1"/>
  <c r="I15" i="139"/>
  <c r="I42" i="139" s="1"/>
  <c r="I69" i="139" s="1"/>
  <c r="I96" i="139" s="1"/>
  <c r="I123" i="139" s="1"/>
  <c r="I150" i="139" s="1"/>
  <c r="I177" i="139" s="1"/>
  <c r="I204" i="139" s="1"/>
  <c r="I231" i="139" s="1"/>
  <c r="I258" i="139" s="1"/>
  <c r="I285" i="139" s="1"/>
  <c r="I312" i="139" s="1"/>
  <c r="AA3" i="56"/>
  <c r="AA2" i="56" s="1"/>
  <c r="I26" i="139"/>
  <c r="I53" i="139" s="1"/>
  <c r="I80" i="139" s="1"/>
  <c r="I107" i="139" s="1"/>
  <c r="I134" i="139" s="1"/>
  <c r="I161" i="139" s="1"/>
  <c r="I188" i="139" s="1"/>
  <c r="I215" i="139" s="1"/>
  <c r="I242" i="139" s="1"/>
  <c r="I269" i="139" s="1"/>
  <c r="I296" i="139" s="1"/>
  <c r="I323" i="139" s="1"/>
  <c r="R84" i="139"/>
  <c r="L84" i="139"/>
  <c r="R111" i="139"/>
  <c r="L111" i="139"/>
  <c r="I2" i="64"/>
  <c r="D1" i="149" s="1"/>
  <c r="J138" i="139"/>
  <c r="N138" i="139"/>
  <c r="C192" i="139"/>
  <c r="E165" i="139"/>
  <c r="I2" i="68"/>
  <c r="D1" i="148" s="1"/>
  <c r="J2" i="64" l="1"/>
  <c r="E1" i="149" s="1"/>
  <c r="J2" i="68"/>
  <c r="E1" i="148" s="1"/>
  <c r="R138" i="139"/>
  <c r="L138" i="139"/>
  <c r="N165" i="139"/>
  <c r="J165" i="139"/>
  <c r="C219" i="139"/>
  <c r="E192" i="139"/>
  <c r="K2" i="64"/>
  <c r="F1" i="149" s="1"/>
  <c r="K2" i="68" l="1"/>
  <c r="F1" i="148" s="1"/>
  <c r="R165" i="139"/>
  <c r="L165" i="139"/>
  <c r="L2" i="64"/>
  <c r="G1" i="149" s="1"/>
  <c r="M2" i="64"/>
  <c r="H1" i="149" s="1"/>
  <c r="N192" i="139"/>
  <c r="J192" i="139"/>
  <c r="C246" i="139"/>
  <c r="E219" i="139"/>
  <c r="L2" i="68" l="1"/>
  <c r="G1" i="148" s="1"/>
  <c r="R192" i="139"/>
  <c r="L192" i="139"/>
  <c r="N2" i="64"/>
  <c r="I1" i="149" s="1"/>
  <c r="N219" i="139"/>
  <c r="J219" i="139"/>
  <c r="E246" i="139"/>
  <c r="C273" i="139"/>
  <c r="AO7" i="144"/>
  <c r="AO8" i="144"/>
  <c r="AO9" i="144"/>
  <c r="AO10" i="144"/>
  <c r="AO11" i="144"/>
  <c r="AO12" i="144"/>
  <c r="AO13" i="144"/>
  <c r="AO14" i="144"/>
  <c r="AO15" i="144"/>
  <c r="AO16" i="144"/>
  <c r="AO17" i="144"/>
  <c r="AO18" i="144"/>
  <c r="AO19" i="144"/>
  <c r="AO20" i="144"/>
  <c r="AO21" i="144"/>
  <c r="AO22" i="144"/>
  <c r="AO23" i="144"/>
  <c r="AO24" i="144"/>
  <c r="AO25" i="144"/>
  <c r="AO26" i="144"/>
  <c r="AO27" i="144"/>
  <c r="AO28" i="144"/>
  <c r="AO29" i="144"/>
  <c r="AO30" i="144"/>
  <c r="AO31" i="144"/>
  <c r="AO32" i="144"/>
  <c r="AO33" i="144"/>
  <c r="AO34" i="144"/>
  <c r="AO35" i="144"/>
  <c r="AO36" i="144"/>
  <c r="AO37" i="144"/>
  <c r="AO38" i="144"/>
  <c r="AO39" i="144"/>
  <c r="AO40" i="144"/>
  <c r="AO41" i="144"/>
  <c r="AO42" i="144"/>
  <c r="AO43" i="144"/>
  <c r="AO44" i="144"/>
  <c r="AO45" i="144"/>
  <c r="AO46" i="144"/>
  <c r="AO47" i="144"/>
  <c r="AO48" i="144"/>
  <c r="AO49" i="144"/>
  <c r="AO50" i="144"/>
  <c r="AO51" i="144"/>
  <c r="AO52" i="144"/>
  <c r="AO53" i="144"/>
  <c r="AO54" i="144"/>
  <c r="AO55" i="144"/>
  <c r="AO56" i="144"/>
  <c r="AO57" i="144"/>
  <c r="AO58" i="144"/>
  <c r="AO59" i="144"/>
  <c r="AO60" i="144"/>
  <c r="AO61" i="144"/>
  <c r="AO62" i="144"/>
  <c r="AO63" i="144"/>
  <c r="AO64" i="144"/>
  <c r="AO65" i="144"/>
  <c r="AO66" i="144"/>
  <c r="AO67" i="144"/>
  <c r="AO68" i="144"/>
  <c r="AO69" i="144"/>
  <c r="AO70" i="144"/>
  <c r="AO71" i="144"/>
  <c r="AO72" i="144"/>
  <c r="AO73" i="144"/>
  <c r="AO74" i="144"/>
  <c r="AO75" i="144"/>
  <c r="AO76" i="144"/>
  <c r="AO77" i="144"/>
  <c r="AO78" i="144"/>
  <c r="AO79" i="144"/>
  <c r="AO80" i="144"/>
  <c r="AO81" i="144"/>
  <c r="AO82" i="144"/>
  <c r="AO83" i="144"/>
  <c r="AO84" i="144"/>
  <c r="AO85" i="144"/>
  <c r="AO86" i="144"/>
  <c r="AO87" i="144"/>
  <c r="AO88" i="144"/>
  <c r="AO89" i="144"/>
  <c r="AO90" i="144"/>
  <c r="AO91" i="144"/>
  <c r="AO92" i="144"/>
  <c r="AO93" i="144"/>
  <c r="AO94" i="144"/>
  <c r="AO95" i="144"/>
  <c r="AO96" i="144"/>
  <c r="AO97" i="144"/>
  <c r="AO98" i="144"/>
  <c r="AO99" i="144"/>
  <c r="AO100" i="144"/>
  <c r="AO101" i="144"/>
  <c r="AO102" i="144"/>
  <c r="AO103" i="144"/>
  <c r="AO104" i="144"/>
  <c r="AO105" i="144"/>
  <c r="AO106" i="144"/>
  <c r="AO107" i="144"/>
  <c r="AO108" i="144"/>
  <c r="AO109" i="144"/>
  <c r="AO110" i="144"/>
  <c r="AO111" i="144"/>
  <c r="AO112" i="144"/>
  <c r="AO113" i="144"/>
  <c r="AO114" i="144"/>
  <c r="AO115" i="144"/>
  <c r="AO116" i="144"/>
  <c r="AO117" i="144"/>
  <c r="AO118" i="144"/>
  <c r="AO119" i="144"/>
  <c r="AO120" i="144"/>
  <c r="AO121" i="144"/>
  <c r="AO122" i="144"/>
  <c r="AO123" i="144"/>
  <c r="AO124" i="144"/>
  <c r="AO125" i="144"/>
  <c r="AO126" i="144"/>
  <c r="AO127" i="144"/>
  <c r="AO128" i="144"/>
  <c r="AO129" i="144"/>
  <c r="AO130" i="144"/>
  <c r="AO131" i="144"/>
  <c r="AO132" i="144"/>
  <c r="AO133" i="144"/>
  <c r="AO134" i="144"/>
  <c r="AO135" i="144"/>
  <c r="AO136" i="144"/>
  <c r="AO137" i="144"/>
  <c r="AO138" i="144"/>
  <c r="AO139" i="144"/>
  <c r="AO140" i="144"/>
  <c r="AO141" i="144"/>
  <c r="AO142" i="144"/>
  <c r="AO143" i="144"/>
  <c r="AO144" i="144"/>
  <c r="AO145" i="144"/>
  <c r="AO146" i="144"/>
  <c r="AO147" i="144"/>
  <c r="AO148" i="144"/>
  <c r="AO149" i="144"/>
  <c r="AO150" i="144"/>
  <c r="AO151" i="144"/>
  <c r="AO152" i="144"/>
  <c r="AO153" i="144"/>
  <c r="AO154" i="144"/>
  <c r="AO155" i="144"/>
  <c r="AO156" i="144"/>
  <c r="AO157" i="144"/>
  <c r="AO158" i="144"/>
  <c r="AO159" i="144"/>
  <c r="AO160" i="144"/>
  <c r="AO161" i="144"/>
  <c r="AO162" i="144"/>
  <c r="AO163" i="144"/>
  <c r="AO164" i="144"/>
  <c r="AO165" i="144"/>
  <c r="AO166" i="144"/>
  <c r="AO167" i="144"/>
  <c r="AO168" i="144"/>
  <c r="AO169" i="144"/>
  <c r="AO170" i="144"/>
  <c r="AO171" i="144"/>
  <c r="AO172" i="144"/>
  <c r="AO173" i="144"/>
  <c r="AO174" i="144"/>
  <c r="AO175" i="144"/>
  <c r="AO176" i="144"/>
  <c r="AO177" i="144"/>
  <c r="AO178" i="144"/>
  <c r="AO179" i="144"/>
  <c r="AO180" i="144"/>
  <c r="AO181" i="144"/>
  <c r="AO182" i="144"/>
  <c r="AO183" i="144"/>
  <c r="AO184" i="144"/>
  <c r="AO185" i="144"/>
  <c r="AO186" i="144"/>
  <c r="AO187" i="144"/>
  <c r="AO188" i="144"/>
  <c r="AO189" i="144"/>
  <c r="AO190" i="144"/>
  <c r="AO191" i="144"/>
  <c r="AO192" i="144"/>
  <c r="AO193" i="144"/>
  <c r="AO194" i="144"/>
  <c r="AO195" i="144"/>
  <c r="AO196" i="144"/>
  <c r="AO197" i="144"/>
  <c r="AO198" i="144"/>
  <c r="AO199" i="144"/>
  <c r="AO200" i="144"/>
  <c r="AO201" i="144"/>
  <c r="AO202" i="144"/>
  <c r="AO203" i="144"/>
  <c r="AO204" i="144"/>
  <c r="AO205" i="144"/>
  <c r="AO206" i="144"/>
  <c r="AO207" i="144"/>
  <c r="AO208" i="144"/>
  <c r="AO209" i="144"/>
  <c r="AO210" i="144"/>
  <c r="AO211" i="144"/>
  <c r="AO212" i="144"/>
  <c r="AO213" i="144"/>
  <c r="AO214" i="144"/>
  <c r="AO215" i="144"/>
  <c r="AO216" i="144"/>
  <c r="AO217" i="144"/>
  <c r="AO218" i="144"/>
  <c r="AO219" i="144"/>
  <c r="AO220" i="144"/>
  <c r="AO221" i="144"/>
  <c r="AO222" i="144"/>
  <c r="AO223" i="144"/>
  <c r="AO224" i="144"/>
  <c r="AO225" i="144"/>
  <c r="AO226" i="144"/>
  <c r="AO227" i="144"/>
  <c r="AO228" i="144"/>
  <c r="AO229" i="144"/>
  <c r="AO230" i="144"/>
  <c r="AO231" i="144"/>
  <c r="AO232" i="144"/>
  <c r="AO233" i="144"/>
  <c r="AO234" i="144"/>
  <c r="AO235" i="144"/>
  <c r="AO236" i="144"/>
  <c r="AO237" i="144"/>
  <c r="AO238" i="144"/>
  <c r="AO239" i="144"/>
  <c r="AO240" i="144"/>
  <c r="AO241" i="144"/>
  <c r="AO242" i="144"/>
  <c r="AO243" i="144"/>
  <c r="AO244" i="144"/>
  <c r="AO245" i="144"/>
  <c r="AO246" i="144"/>
  <c r="AO247" i="144"/>
  <c r="AO248" i="144"/>
  <c r="AO249" i="144"/>
  <c r="AO250" i="144"/>
  <c r="AO251" i="144"/>
  <c r="AO252" i="144"/>
  <c r="AO253" i="144"/>
  <c r="AO254" i="144"/>
  <c r="AO255" i="144"/>
  <c r="AO256" i="144"/>
  <c r="AO257" i="144"/>
  <c r="AO258" i="144"/>
  <c r="AO259" i="144"/>
  <c r="AO260" i="144"/>
  <c r="AO261" i="144"/>
  <c r="AO262" i="144"/>
  <c r="AO263" i="144"/>
  <c r="AO264" i="144"/>
  <c r="AO265" i="144"/>
  <c r="AO266" i="144"/>
  <c r="AO267" i="144"/>
  <c r="AO268" i="144"/>
  <c r="AO269" i="144"/>
  <c r="AO270" i="144"/>
  <c r="AO271" i="144"/>
  <c r="AO272" i="144"/>
  <c r="AO273" i="144"/>
  <c r="AO274" i="144"/>
  <c r="AO275" i="144"/>
  <c r="AO276" i="144"/>
  <c r="AO277" i="144"/>
  <c r="AO278" i="144"/>
  <c r="AO279" i="144"/>
  <c r="AO280" i="144"/>
  <c r="AO281" i="144"/>
  <c r="AO282" i="144"/>
  <c r="AO283" i="144"/>
  <c r="AO284" i="144"/>
  <c r="AO285" i="144"/>
  <c r="AO286" i="144"/>
  <c r="AO287" i="144"/>
  <c r="AO288" i="144"/>
  <c r="AO289" i="144"/>
  <c r="AO290" i="144"/>
  <c r="AO291" i="144"/>
  <c r="AO292" i="144"/>
  <c r="AO293" i="144"/>
  <c r="AO294" i="144"/>
  <c r="AO295" i="144"/>
  <c r="AO296" i="144"/>
  <c r="AO297" i="144"/>
  <c r="AO298" i="144"/>
  <c r="AO299" i="144"/>
  <c r="AO300" i="144"/>
  <c r="AO301" i="144"/>
  <c r="AO302" i="144"/>
  <c r="AO303" i="144"/>
  <c r="AO304" i="144"/>
  <c r="AO305" i="144"/>
  <c r="AO306" i="144"/>
  <c r="AO307" i="144"/>
  <c r="AO308" i="144"/>
  <c r="AO309" i="144"/>
  <c r="AO310" i="144"/>
  <c r="AO311" i="144"/>
  <c r="AO6" i="144"/>
  <c r="AN58" i="144"/>
  <c r="AN59" i="144"/>
  <c r="AN110" i="144" s="1"/>
  <c r="AN161" i="144" s="1"/>
  <c r="AN212" i="144" s="1"/>
  <c r="AN263" i="144" s="1"/>
  <c r="AN60" i="144"/>
  <c r="AN61" i="144"/>
  <c r="AN112" i="144" s="1"/>
  <c r="AN163" i="144" s="1"/>
  <c r="AN214" i="144" s="1"/>
  <c r="AN62" i="144"/>
  <c r="AN63" i="144"/>
  <c r="AN114" i="144" s="1"/>
  <c r="AN165" i="144" s="1"/>
  <c r="AN216" i="144" s="1"/>
  <c r="AN267" i="144" s="1"/>
  <c r="AN64" i="144"/>
  <c r="AN65" i="144"/>
  <c r="AN116" i="144" s="1"/>
  <c r="AN167" i="144" s="1"/>
  <c r="AN218" i="144" s="1"/>
  <c r="AN66" i="144"/>
  <c r="AN67" i="144"/>
  <c r="AN118" i="144" s="1"/>
  <c r="AN169" i="144" s="1"/>
  <c r="AN220" i="144" s="1"/>
  <c r="AN271" i="144" s="1"/>
  <c r="AN68" i="144"/>
  <c r="AN69" i="144"/>
  <c r="AN120" i="144" s="1"/>
  <c r="AN171" i="144" s="1"/>
  <c r="AN222" i="144" s="1"/>
  <c r="AN70" i="144"/>
  <c r="AN71" i="144"/>
  <c r="AN122" i="144" s="1"/>
  <c r="AN173" i="144" s="1"/>
  <c r="AN224" i="144" s="1"/>
  <c r="AN275" i="144" s="1"/>
  <c r="AN72" i="144"/>
  <c r="AN73" i="144"/>
  <c r="AN124" i="144" s="1"/>
  <c r="AN175" i="144" s="1"/>
  <c r="AN226" i="144" s="1"/>
  <c r="AN74" i="144"/>
  <c r="AN75" i="144"/>
  <c r="AN126" i="144" s="1"/>
  <c r="AN177" i="144" s="1"/>
  <c r="AN228" i="144" s="1"/>
  <c r="AN279" i="144" s="1"/>
  <c r="AN76" i="144"/>
  <c r="AN77" i="144"/>
  <c r="AN128" i="144" s="1"/>
  <c r="AN179" i="144" s="1"/>
  <c r="AN230" i="144" s="1"/>
  <c r="AN78" i="144"/>
  <c r="AN79" i="144"/>
  <c r="AN130" i="144" s="1"/>
  <c r="AN181" i="144" s="1"/>
  <c r="AN232" i="144" s="1"/>
  <c r="AN283" i="144" s="1"/>
  <c r="AN80" i="144"/>
  <c r="AN81" i="144"/>
  <c r="AN132" i="144" s="1"/>
  <c r="AN183" i="144" s="1"/>
  <c r="AN234" i="144" s="1"/>
  <c r="AN82" i="144"/>
  <c r="AN83" i="144"/>
  <c r="AN134" i="144" s="1"/>
  <c r="AN185" i="144" s="1"/>
  <c r="AN236" i="144" s="1"/>
  <c r="AN287" i="144" s="1"/>
  <c r="AN84" i="144"/>
  <c r="AN85" i="144"/>
  <c r="AN136" i="144" s="1"/>
  <c r="AN187" i="144" s="1"/>
  <c r="AN238" i="144" s="1"/>
  <c r="AN86" i="144"/>
  <c r="AN87" i="144"/>
  <c r="AN138" i="144" s="1"/>
  <c r="AN189" i="144" s="1"/>
  <c r="AN240" i="144" s="1"/>
  <c r="AN291" i="144" s="1"/>
  <c r="AN88" i="144"/>
  <c r="AN89" i="144"/>
  <c r="AN140" i="144" s="1"/>
  <c r="AN90" i="144"/>
  <c r="AN91" i="144"/>
  <c r="AN142" i="144" s="1"/>
  <c r="AN193" i="144" s="1"/>
  <c r="AN244" i="144" s="1"/>
  <c r="AN295" i="144" s="1"/>
  <c r="AN92" i="144"/>
  <c r="AN93" i="144"/>
  <c r="AN144" i="144" s="1"/>
  <c r="AN195" i="144" s="1"/>
  <c r="AN246" i="144" s="1"/>
  <c r="AN297" i="144" s="1"/>
  <c r="AN94" i="144"/>
  <c r="AN95" i="144"/>
  <c r="AN146" i="144" s="1"/>
  <c r="AN197" i="144" s="1"/>
  <c r="AN248" i="144" s="1"/>
  <c r="AN299" i="144" s="1"/>
  <c r="AN96" i="144"/>
  <c r="AN97" i="144"/>
  <c r="AN148" i="144" s="1"/>
  <c r="AN98" i="144"/>
  <c r="AN99" i="144"/>
  <c r="AN150" i="144" s="1"/>
  <c r="AN201" i="144" s="1"/>
  <c r="AN252" i="144" s="1"/>
  <c r="AN303" i="144" s="1"/>
  <c r="AN100" i="144"/>
  <c r="AN101" i="144"/>
  <c r="AN152" i="144" s="1"/>
  <c r="AN203" i="144" s="1"/>
  <c r="AN254" i="144" s="1"/>
  <c r="AN305" i="144" s="1"/>
  <c r="AN102" i="144"/>
  <c r="AN103" i="144"/>
  <c r="AN154" i="144" s="1"/>
  <c r="AN205" i="144" s="1"/>
  <c r="AN256" i="144" s="1"/>
  <c r="AN307" i="144" s="1"/>
  <c r="AN104" i="144"/>
  <c r="AN105" i="144"/>
  <c r="AN156" i="144" s="1"/>
  <c r="AN106" i="144"/>
  <c r="AN107" i="144"/>
  <c r="AN158" i="144" s="1"/>
  <c r="AN209" i="144" s="1"/>
  <c r="AN260" i="144" s="1"/>
  <c r="AN311" i="144" s="1"/>
  <c r="AN108" i="144"/>
  <c r="AN109" i="144"/>
  <c r="AN160" i="144" s="1"/>
  <c r="AN211" i="144" s="1"/>
  <c r="AN262" i="144" s="1"/>
  <c r="AN111" i="144"/>
  <c r="AN162" i="144" s="1"/>
  <c r="AN113" i="144"/>
  <c r="AN164" i="144" s="1"/>
  <c r="AN215" i="144" s="1"/>
  <c r="AN266" i="144" s="1"/>
  <c r="AN115" i="144"/>
  <c r="AN166" i="144" s="1"/>
  <c r="AN117" i="144"/>
  <c r="AN168" i="144" s="1"/>
  <c r="AN219" i="144" s="1"/>
  <c r="AN270" i="144" s="1"/>
  <c r="AN119" i="144"/>
  <c r="AN170" i="144" s="1"/>
  <c r="AN121" i="144"/>
  <c r="AN172" i="144" s="1"/>
  <c r="AN223" i="144" s="1"/>
  <c r="AN274" i="144" s="1"/>
  <c r="AN123" i="144"/>
  <c r="AN174" i="144" s="1"/>
  <c r="AN125" i="144"/>
  <c r="AN176" i="144" s="1"/>
  <c r="AN227" i="144" s="1"/>
  <c r="AN278" i="144" s="1"/>
  <c r="AN127" i="144"/>
  <c r="AN178" i="144" s="1"/>
  <c r="AN129" i="144"/>
  <c r="AN180" i="144" s="1"/>
  <c r="AN231" i="144" s="1"/>
  <c r="AN282" i="144" s="1"/>
  <c r="AN131" i="144"/>
  <c r="AN182" i="144" s="1"/>
  <c r="AN133" i="144"/>
  <c r="AN184" i="144" s="1"/>
  <c r="AN235" i="144" s="1"/>
  <c r="AN286" i="144" s="1"/>
  <c r="AN135" i="144"/>
  <c r="AN186" i="144" s="1"/>
  <c r="AN137" i="144"/>
  <c r="AN188" i="144" s="1"/>
  <c r="AN239" i="144" s="1"/>
  <c r="AN290" i="144" s="1"/>
  <c r="AN139" i="144"/>
  <c r="AN190" i="144" s="1"/>
  <c r="AN141" i="144"/>
  <c r="AN192" i="144" s="1"/>
  <c r="AN243" i="144" s="1"/>
  <c r="AN294" i="144" s="1"/>
  <c r="AN143" i="144"/>
  <c r="AN194" i="144" s="1"/>
  <c r="AN145" i="144"/>
  <c r="AN196" i="144" s="1"/>
  <c r="AN247" i="144" s="1"/>
  <c r="AN298" i="144" s="1"/>
  <c r="AN147" i="144"/>
  <c r="AN198" i="144" s="1"/>
  <c r="AN149" i="144"/>
  <c r="AN200" i="144" s="1"/>
  <c r="AN251" i="144" s="1"/>
  <c r="AN302" i="144" s="1"/>
  <c r="AN151" i="144"/>
  <c r="AN202" i="144" s="1"/>
  <c r="AN153" i="144"/>
  <c r="AN204" i="144" s="1"/>
  <c r="AN255" i="144" s="1"/>
  <c r="AN306" i="144" s="1"/>
  <c r="AN155" i="144"/>
  <c r="AN206" i="144" s="1"/>
  <c r="AN157" i="144"/>
  <c r="AN208" i="144" s="1"/>
  <c r="AN259" i="144" s="1"/>
  <c r="AN310" i="144" s="1"/>
  <c r="AN159" i="144"/>
  <c r="AN210" i="144" s="1"/>
  <c r="AN191" i="144"/>
  <c r="AN242" i="144" s="1"/>
  <c r="AN199" i="144"/>
  <c r="AN250" i="144" s="1"/>
  <c r="AN207" i="144"/>
  <c r="AN258" i="144" s="1"/>
  <c r="AN213" i="144"/>
  <c r="AN264" i="144" s="1"/>
  <c r="AN217" i="144"/>
  <c r="AN268" i="144" s="1"/>
  <c r="AN221" i="144"/>
  <c r="AN272" i="144" s="1"/>
  <c r="AN225" i="144"/>
  <c r="AN276" i="144" s="1"/>
  <c r="AN229" i="144"/>
  <c r="AN280" i="144" s="1"/>
  <c r="AN233" i="144"/>
  <c r="AN284" i="144" s="1"/>
  <c r="AN237" i="144"/>
  <c r="AN288" i="144" s="1"/>
  <c r="AN241" i="144"/>
  <c r="AN292" i="144" s="1"/>
  <c r="AN245" i="144"/>
  <c r="AN296" i="144" s="1"/>
  <c r="AN249" i="144"/>
  <c r="AN300" i="144" s="1"/>
  <c r="AN253" i="144"/>
  <c r="AN304" i="144" s="1"/>
  <c r="AN257" i="144"/>
  <c r="AN308" i="144" s="1"/>
  <c r="AN261" i="144"/>
  <c r="AN265" i="144"/>
  <c r="AN269" i="144"/>
  <c r="AN273" i="144"/>
  <c r="AN277" i="144"/>
  <c r="AN281" i="144"/>
  <c r="AN285" i="144"/>
  <c r="AN289" i="144"/>
  <c r="AN293" i="144"/>
  <c r="AN301" i="144"/>
  <c r="AN309" i="144"/>
  <c r="AN57" i="144"/>
  <c r="O2" i="64" l="1"/>
  <c r="P2" i="64" s="1"/>
  <c r="K1" i="149" s="1"/>
  <c r="M2" i="68"/>
  <c r="N2" i="68" s="1"/>
  <c r="R219" i="139"/>
  <c r="L219" i="139"/>
  <c r="J246" i="139"/>
  <c r="N246" i="139"/>
  <c r="C300" i="139"/>
  <c r="E273" i="139"/>
  <c r="AD50" i="118"/>
  <c r="AC50" i="118"/>
  <c r="AB50" i="118"/>
  <c r="AA50" i="118"/>
  <c r="Z50" i="118"/>
  <c r="Y50" i="118"/>
  <c r="X50" i="118"/>
  <c r="W50" i="118"/>
  <c r="AD49" i="118"/>
  <c r="AC49" i="118"/>
  <c r="AB49" i="118"/>
  <c r="AA49" i="118"/>
  <c r="Z49" i="118"/>
  <c r="Y49" i="118"/>
  <c r="X49" i="118"/>
  <c r="W49" i="118"/>
  <c r="AD48" i="118"/>
  <c r="AC48" i="118"/>
  <c r="AB48" i="118"/>
  <c r="AA48" i="118"/>
  <c r="Z48" i="118"/>
  <c r="Y48" i="118"/>
  <c r="X48" i="118"/>
  <c r="W48" i="118"/>
  <c r="AD47" i="118"/>
  <c r="AC47" i="118"/>
  <c r="AB47" i="118"/>
  <c r="AA47" i="118"/>
  <c r="Z47" i="118"/>
  <c r="Y47" i="118"/>
  <c r="X47" i="118"/>
  <c r="W47" i="118"/>
  <c r="AD46" i="118"/>
  <c r="AC46" i="118"/>
  <c r="AB46" i="118"/>
  <c r="AA46" i="118"/>
  <c r="Z46" i="118"/>
  <c r="Y46" i="118"/>
  <c r="X46" i="118"/>
  <c r="W46" i="118"/>
  <c r="AD45" i="118"/>
  <c r="AC45" i="118"/>
  <c r="AB45" i="118"/>
  <c r="AA45" i="118"/>
  <c r="Z45" i="118"/>
  <c r="Y45" i="118"/>
  <c r="X45" i="118"/>
  <c r="W45" i="118"/>
  <c r="AD44" i="118"/>
  <c r="AC44" i="118"/>
  <c r="AB44" i="118"/>
  <c r="AA44" i="118"/>
  <c r="Z44" i="118"/>
  <c r="Y44" i="118"/>
  <c r="X44" i="118"/>
  <c r="W44" i="118"/>
  <c r="AD43" i="118"/>
  <c r="AC43" i="118"/>
  <c r="AB43" i="118"/>
  <c r="AA43" i="118"/>
  <c r="Z43" i="118"/>
  <c r="Y43" i="118"/>
  <c r="X43" i="118"/>
  <c r="W43" i="118"/>
  <c r="AD42" i="118"/>
  <c r="AC42" i="118"/>
  <c r="AB42" i="118"/>
  <c r="AA42" i="118"/>
  <c r="Z42" i="118"/>
  <c r="Y42" i="118"/>
  <c r="X42" i="118"/>
  <c r="W42" i="118"/>
  <c r="AD41" i="118"/>
  <c r="AC41" i="118"/>
  <c r="AB41" i="118"/>
  <c r="AA41" i="118"/>
  <c r="Z41" i="118"/>
  <c r="Y41" i="118"/>
  <c r="X41" i="118"/>
  <c r="W41" i="118"/>
  <c r="AD40" i="118"/>
  <c r="AC40" i="118"/>
  <c r="AB40" i="118"/>
  <c r="AA40" i="118"/>
  <c r="Z40" i="118"/>
  <c r="Y40" i="118"/>
  <c r="X40" i="118"/>
  <c r="W40" i="118"/>
  <c r="AD39" i="118"/>
  <c r="AC39" i="118"/>
  <c r="AB39" i="118"/>
  <c r="AA39" i="118"/>
  <c r="Z39" i="118"/>
  <c r="Y39" i="118"/>
  <c r="X39" i="118"/>
  <c r="W39" i="118"/>
  <c r="AD38" i="118"/>
  <c r="AC38" i="118"/>
  <c r="AB38" i="118"/>
  <c r="AA38" i="118"/>
  <c r="Z38" i="118"/>
  <c r="Y38" i="118"/>
  <c r="X38" i="118"/>
  <c r="W38" i="118"/>
  <c r="AD37" i="118"/>
  <c r="AC37" i="118"/>
  <c r="AB37" i="118"/>
  <c r="AA37" i="118"/>
  <c r="Z37" i="118"/>
  <c r="Y37" i="118"/>
  <c r="X37" i="118"/>
  <c r="W37" i="118"/>
  <c r="AD36" i="118"/>
  <c r="AC36" i="118"/>
  <c r="AB36" i="118"/>
  <c r="AA36" i="118"/>
  <c r="Z36" i="118"/>
  <c r="Y36" i="118"/>
  <c r="X36" i="118"/>
  <c r="W36" i="118"/>
  <c r="AD35" i="118"/>
  <c r="AC35" i="118"/>
  <c r="AB35" i="118"/>
  <c r="AA35" i="118"/>
  <c r="Z35" i="118"/>
  <c r="Y35" i="118"/>
  <c r="X35" i="118"/>
  <c r="W35" i="118"/>
  <c r="AD34" i="118"/>
  <c r="AC34" i="118"/>
  <c r="AB34" i="118"/>
  <c r="AA34" i="118"/>
  <c r="Z34" i="118"/>
  <c r="Y34" i="118"/>
  <c r="X34" i="118"/>
  <c r="W34" i="118"/>
  <c r="AD33" i="118"/>
  <c r="AC33" i="118"/>
  <c r="AB33" i="118"/>
  <c r="AA33" i="118"/>
  <c r="Z33" i="118"/>
  <c r="Y33" i="118"/>
  <c r="X33" i="118"/>
  <c r="W33" i="118"/>
  <c r="AD32" i="118"/>
  <c r="AC32" i="118"/>
  <c r="AB32" i="118"/>
  <c r="AA32" i="118"/>
  <c r="Z32" i="118"/>
  <c r="Y32" i="118"/>
  <c r="X32" i="118"/>
  <c r="W32" i="118"/>
  <c r="AD31" i="118"/>
  <c r="AC31" i="118"/>
  <c r="AB31" i="118"/>
  <c r="AA31" i="118"/>
  <c r="Z31" i="118"/>
  <c r="Y31" i="118"/>
  <c r="X31" i="118"/>
  <c r="W31" i="118"/>
  <c r="AD30" i="118"/>
  <c r="AC30" i="118"/>
  <c r="AB30" i="118"/>
  <c r="AA30" i="118"/>
  <c r="Z30" i="118"/>
  <c r="Y30" i="118"/>
  <c r="X30" i="118"/>
  <c r="W30" i="118"/>
  <c r="AD29" i="118"/>
  <c r="AC29" i="118"/>
  <c r="AB29" i="118"/>
  <c r="AA29" i="118"/>
  <c r="Z29" i="118"/>
  <c r="Y29" i="118"/>
  <c r="X29" i="118"/>
  <c r="W29" i="118"/>
  <c r="AD28" i="118"/>
  <c r="AC28" i="118"/>
  <c r="AB28" i="118"/>
  <c r="AA28" i="118"/>
  <c r="Z28" i="118"/>
  <c r="Y28" i="118"/>
  <c r="X28" i="118"/>
  <c r="W28" i="118"/>
  <c r="AD27" i="118"/>
  <c r="AC27" i="118"/>
  <c r="AB27" i="118"/>
  <c r="AA27" i="118"/>
  <c r="Z27" i="118"/>
  <c r="Y27" i="118"/>
  <c r="X27" i="118"/>
  <c r="W27" i="118"/>
  <c r="AD26" i="118"/>
  <c r="AC26" i="118"/>
  <c r="AB26" i="118"/>
  <c r="AA26" i="118"/>
  <c r="Z26" i="118"/>
  <c r="Y26" i="118"/>
  <c r="X26" i="118"/>
  <c r="W26" i="118"/>
  <c r="AD25" i="118"/>
  <c r="AC25" i="118"/>
  <c r="AB25" i="118"/>
  <c r="AA25" i="118"/>
  <c r="Z25" i="118"/>
  <c r="Y25" i="118"/>
  <c r="X25" i="118"/>
  <c r="W25" i="118"/>
  <c r="AD24" i="118"/>
  <c r="AC24" i="118"/>
  <c r="AB24" i="118"/>
  <c r="AA24" i="118"/>
  <c r="Z24" i="118"/>
  <c r="Y24" i="118"/>
  <c r="X24" i="118"/>
  <c r="W24" i="118"/>
  <c r="AD23" i="118"/>
  <c r="AC23" i="118"/>
  <c r="AB23" i="118"/>
  <c r="AA23" i="118"/>
  <c r="Z23" i="118"/>
  <c r="Y23" i="118"/>
  <c r="X23" i="118"/>
  <c r="W23" i="118"/>
  <c r="AD22" i="118"/>
  <c r="AC22" i="118"/>
  <c r="AB22" i="118"/>
  <c r="AA22" i="118"/>
  <c r="Z22" i="118"/>
  <c r="Y22" i="118"/>
  <c r="X22" i="118"/>
  <c r="W22" i="118"/>
  <c r="AD21" i="118"/>
  <c r="AC21" i="118"/>
  <c r="AB21" i="118"/>
  <c r="AA21" i="118"/>
  <c r="Z21" i="118"/>
  <c r="Y21" i="118"/>
  <c r="X21" i="118"/>
  <c r="W21" i="118"/>
  <c r="AD20" i="118"/>
  <c r="AC20" i="118"/>
  <c r="AB20" i="118"/>
  <c r="AA20" i="118"/>
  <c r="Z20" i="118"/>
  <c r="Y20" i="118"/>
  <c r="X20" i="118"/>
  <c r="W20" i="118"/>
  <c r="AD19" i="118"/>
  <c r="AC19" i="118"/>
  <c r="AB19" i="118"/>
  <c r="AA19" i="118"/>
  <c r="Z19" i="118"/>
  <c r="Y19" i="118"/>
  <c r="X19" i="118"/>
  <c r="W19" i="118"/>
  <c r="AD18" i="118"/>
  <c r="AC18" i="118"/>
  <c r="AB18" i="118"/>
  <c r="AA18" i="118"/>
  <c r="Z18" i="118"/>
  <c r="Y18" i="118"/>
  <c r="X18" i="118"/>
  <c r="W18" i="118"/>
  <c r="AD17" i="118"/>
  <c r="AC17" i="118"/>
  <c r="AB17" i="118"/>
  <c r="AA17" i="118"/>
  <c r="Z17" i="118"/>
  <c r="Y17" i="118"/>
  <c r="X17" i="118"/>
  <c r="W17" i="118"/>
  <c r="AD16" i="118"/>
  <c r="AC16" i="118"/>
  <c r="AB16" i="118"/>
  <c r="AA16" i="118"/>
  <c r="Z16" i="118"/>
  <c r="Y16" i="118"/>
  <c r="X16" i="118"/>
  <c r="W16" i="118"/>
  <c r="AD15" i="118"/>
  <c r="AC15" i="118"/>
  <c r="AB15" i="118"/>
  <c r="AA15" i="118"/>
  <c r="Z15" i="118"/>
  <c r="Y15" i="118"/>
  <c r="X15" i="118"/>
  <c r="W15" i="118"/>
  <c r="AD14" i="118"/>
  <c r="AC14" i="118"/>
  <c r="AB14" i="118"/>
  <c r="AA14" i="118"/>
  <c r="Z14" i="118"/>
  <c r="Y14" i="118"/>
  <c r="X14" i="118"/>
  <c r="W14" i="118"/>
  <c r="AD13" i="118"/>
  <c r="AC13" i="118"/>
  <c r="AB13" i="118"/>
  <c r="AA13" i="118"/>
  <c r="Z13" i="118"/>
  <c r="Y13" i="118"/>
  <c r="X13" i="118"/>
  <c r="W13" i="118"/>
  <c r="AD12" i="118"/>
  <c r="AC12" i="118"/>
  <c r="AB12" i="118"/>
  <c r="AA12" i="118"/>
  <c r="Z12" i="118"/>
  <c r="Y12" i="118"/>
  <c r="X12" i="118"/>
  <c r="W12" i="118"/>
  <c r="AD11" i="118"/>
  <c r="AC11" i="118"/>
  <c r="AB11" i="118"/>
  <c r="AA11" i="118"/>
  <c r="Z11" i="118"/>
  <c r="Y11" i="118"/>
  <c r="X11" i="118"/>
  <c r="W11" i="118"/>
  <c r="AD10" i="118"/>
  <c r="AC10" i="118"/>
  <c r="AB10" i="118"/>
  <c r="AA10" i="118"/>
  <c r="Z10" i="118"/>
  <c r="Y10" i="118"/>
  <c r="X10" i="118"/>
  <c r="W10" i="118"/>
  <c r="AD9" i="118"/>
  <c r="AC9" i="118"/>
  <c r="AB9" i="118"/>
  <c r="AA9" i="118"/>
  <c r="Z9" i="118"/>
  <c r="Y9" i="118"/>
  <c r="X9" i="118"/>
  <c r="W9" i="118"/>
  <c r="AD8" i="118"/>
  <c r="AC8" i="118"/>
  <c r="AB8" i="118"/>
  <c r="AA8" i="118"/>
  <c r="Z8" i="118"/>
  <c r="Y8" i="118"/>
  <c r="X8" i="118"/>
  <c r="W8" i="118"/>
  <c r="AD7" i="118"/>
  <c r="AC7" i="118"/>
  <c r="AB7" i="118"/>
  <c r="AA7" i="118"/>
  <c r="Z7" i="118"/>
  <c r="Y7" i="118"/>
  <c r="X7" i="118"/>
  <c r="W7" i="118"/>
  <c r="X6" i="118"/>
  <c r="Y6" i="118"/>
  <c r="Z6" i="118"/>
  <c r="AA6" i="118"/>
  <c r="AB6" i="118"/>
  <c r="AC6" i="118"/>
  <c r="AD6" i="118"/>
  <c r="W6" i="118"/>
  <c r="H1" i="148" l="1"/>
  <c r="Q2" i="64"/>
  <c r="L1" i="149" s="1"/>
  <c r="J1" i="149"/>
  <c r="I1" i="148"/>
  <c r="O2" i="68"/>
  <c r="P2" i="68" s="1"/>
  <c r="K1" i="148" s="1"/>
  <c r="R246" i="139"/>
  <c r="L246" i="139"/>
  <c r="Q2" i="68"/>
  <c r="L1" i="148" s="1"/>
  <c r="J1" i="148"/>
  <c r="N273" i="139"/>
  <c r="J273" i="139"/>
  <c r="C327" i="139"/>
  <c r="E300" i="139"/>
  <c r="AF6" i="118"/>
  <c r="AF7" i="118"/>
  <c r="AF11" i="118"/>
  <c r="AF12" i="118"/>
  <c r="AF15" i="118"/>
  <c r="AF16" i="118"/>
  <c r="AF20" i="118"/>
  <c r="AF22" i="118"/>
  <c r="AF23" i="118"/>
  <c r="AF25" i="118"/>
  <c r="AF28" i="118"/>
  <c r="AF30" i="118"/>
  <c r="AF31" i="118"/>
  <c r="AF33" i="118"/>
  <c r="AF34" i="118"/>
  <c r="AF36" i="118"/>
  <c r="AF37" i="118"/>
  <c r="AF38" i="118"/>
  <c r="AF39" i="118"/>
  <c r="AF40" i="118"/>
  <c r="AF44" i="118"/>
  <c r="AF48" i="118"/>
  <c r="AF49" i="118"/>
  <c r="AF50" i="118"/>
  <c r="AH8" i="144"/>
  <c r="AI8" i="144" s="1"/>
  <c r="AJ8" i="144" s="1"/>
  <c r="AH9" i="144"/>
  <c r="AI9" i="144" s="1"/>
  <c r="AJ9" i="144" s="1"/>
  <c r="AH10" i="144"/>
  <c r="AI10" i="144" s="1"/>
  <c r="AJ10" i="144" s="1"/>
  <c r="AH11" i="144"/>
  <c r="AI11" i="144" s="1"/>
  <c r="AJ11" i="144" s="1"/>
  <c r="AH12" i="144"/>
  <c r="AI12" i="144" s="1"/>
  <c r="AJ12" i="144" s="1"/>
  <c r="AH13" i="144"/>
  <c r="AI13" i="144" s="1"/>
  <c r="AJ13" i="144" s="1"/>
  <c r="AH14" i="144"/>
  <c r="AI14" i="144" s="1"/>
  <c r="AJ14" i="144" s="1"/>
  <c r="AH15" i="144"/>
  <c r="AI15" i="144" s="1"/>
  <c r="AJ15" i="144" s="1"/>
  <c r="AH16" i="144"/>
  <c r="AI16" i="144" s="1"/>
  <c r="AJ16" i="144" s="1"/>
  <c r="AH17" i="144"/>
  <c r="AI17" i="144" s="1"/>
  <c r="AJ17" i="144" s="1"/>
  <c r="AH18" i="144"/>
  <c r="AI18" i="144" s="1"/>
  <c r="AJ18" i="144" s="1"/>
  <c r="AH19" i="144"/>
  <c r="AI19" i="144" s="1"/>
  <c r="AJ19" i="144" s="1"/>
  <c r="AH20" i="144"/>
  <c r="AI20" i="144" s="1"/>
  <c r="AJ20" i="144" s="1"/>
  <c r="AH21" i="144"/>
  <c r="AI21" i="144" s="1"/>
  <c r="AJ21" i="144" s="1"/>
  <c r="AH22" i="144"/>
  <c r="AI22" i="144" s="1"/>
  <c r="AJ22" i="144" s="1"/>
  <c r="AH23" i="144"/>
  <c r="AI23" i="144" s="1"/>
  <c r="AJ23" i="144" s="1"/>
  <c r="AH24" i="144"/>
  <c r="AI24" i="144" s="1"/>
  <c r="AJ24" i="144" s="1"/>
  <c r="AH25" i="144"/>
  <c r="AI25" i="144" s="1"/>
  <c r="AJ25" i="144" s="1"/>
  <c r="AH26" i="144"/>
  <c r="AI26" i="144" s="1"/>
  <c r="AJ26" i="144" s="1"/>
  <c r="AH27" i="144"/>
  <c r="AI27" i="144" s="1"/>
  <c r="AJ27" i="144" s="1"/>
  <c r="AH28" i="144"/>
  <c r="AI28" i="144" s="1"/>
  <c r="AJ28" i="144" s="1"/>
  <c r="AH29" i="144"/>
  <c r="AI29" i="144" s="1"/>
  <c r="AJ29" i="144" s="1"/>
  <c r="AH30" i="144"/>
  <c r="AI30" i="144" s="1"/>
  <c r="AJ30" i="144" s="1"/>
  <c r="AH31" i="144"/>
  <c r="AI31" i="144" s="1"/>
  <c r="AJ31" i="144" s="1"/>
  <c r="AH32" i="144"/>
  <c r="AI32" i="144" s="1"/>
  <c r="AJ32" i="144" s="1"/>
  <c r="AH33" i="144"/>
  <c r="AI33" i="144" s="1"/>
  <c r="AJ33" i="144" s="1"/>
  <c r="AH34" i="144"/>
  <c r="AI34" i="144" s="1"/>
  <c r="AJ34" i="144" s="1"/>
  <c r="AH35" i="144"/>
  <c r="AI35" i="144" s="1"/>
  <c r="AJ35" i="144" s="1"/>
  <c r="AH36" i="144"/>
  <c r="AI36" i="144" s="1"/>
  <c r="AJ36" i="144" s="1"/>
  <c r="AH37" i="144"/>
  <c r="AI37" i="144" s="1"/>
  <c r="AJ37" i="144" s="1"/>
  <c r="AH38" i="144"/>
  <c r="AI38" i="144" s="1"/>
  <c r="AJ38" i="144" s="1"/>
  <c r="AH39" i="144"/>
  <c r="AI39" i="144" s="1"/>
  <c r="AJ39" i="144" s="1"/>
  <c r="AH40" i="144"/>
  <c r="AI40" i="144" s="1"/>
  <c r="AJ40" i="144" s="1"/>
  <c r="AH41" i="144"/>
  <c r="AI41" i="144" s="1"/>
  <c r="AJ41" i="144" s="1"/>
  <c r="AH42" i="144"/>
  <c r="AI42" i="144" s="1"/>
  <c r="AJ42" i="144" s="1"/>
  <c r="AH43" i="144"/>
  <c r="AI43" i="144" s="1"/>
  <c r="AJ43" i="144" s="1"/>
  <c r="AH44" i="144"/>
  <c r="AI44" i="144" s="1"/>
  <c r="AJ44" i="144" s="1"/>
  <c r="AH45" i="144"/>
  <c r="AI45" i="144" s="1"/>
  <c r="AJ45" i="144" s="1"/>
  <c r="AH46" i="144"/>
  <c r="AI46" i="144" s="1"/>
  <c r="AJ46" i="144" s="1"/>
  <c r="AH47" i="144"/>
  <c r="AI47" i="144" s="1"/>
  <c r="AJ47" i="144" s="1"/>
  <c r="AH48" i="144"/>
  <c r="AI48" i="144" s="1"/>
  <c r="AJ48" i="144" s="1"/>
  <c r="AH49" i="144"/>
  <c r="AI49" i="144" s="1"/>
  <c r="AJ49" i="144" s="1"/>
  <c r="AH50" i="144"/>
  <c r="AI50" i="144" s="1"/>
  <c r="AJ50" i="144" s="1"/>
  <c r="AH51" i="144"/>
  <c r="AI51" i="144" s="1"/>
  <c r="AJ51" i="144" s="1"/>
  <c r="AH7" i="144"/>
  <c r="AI7" i="144" s="1"/>
  <c r="AJ7" i="144" s="1"/>
  <c r="R2" i="64" l="1"/>
  <c r="M1" i="149" s="1"/>
  <c r="R2" i="68"/>
  <c r="S2" i="68" s="1"/>
  <c r="R273" i="139"/>
  <c r="L273" i="139"/>
  <c r="J300" i="139"/>
  <c r="N300" i="139"/>
  <c r="E327" i="139"/>
  <c r="I31" i="139"/>
  <c r="I58" i="139" s="1"/>
  <c r="I85" i="139" s="1"/>
  <c r="I112" i="139" s="1"/>
  <c r="I139" i="139" s="1"/>
  <c r="I166" i="139" s="1"/>
  <c r="I193" i="139" s="1"/>
  <c r="I220" i="139" s="1"/>
  <c r="I247" i="139" s="1"/>
  <c r="I274" i="139" s="1"/>
  <c r="I301" i="139" s="1"/>
  <c r="S2" i="64"/>
  <c r="I34" i="139"/>
  <c r="I61" i="139" s="1"/>
  <c r="I88" i="139" s="1"/>
  <c r="I115" i="139" s="1"/>
  <c r="I142" i="139" s="1"/>
  <c r="I169" i="139" s="1"/>
  <c r="I196" i="139" s="1"/>
  <c r="I223" i="139" s="1"/>
  <c r="I250" i="139" s="1"/>
  <c r="I277" i="139" s="1"/>
  <c r="I304" i="139" s="1"/>
  <c r="I37" i="139"/>
  <c r="I64" i="139" s="1"/>
  <c r="I91" i="139" s="1"/>
  <c r="I118" i="139" s="1"/>
  <c r="I145" i="139" s="1"/>
  <c r="I172" i="139" s="1"/>
  <c r="I199" i="139" s="1"/>
  <c r="I226" i="139" s="1"/>
  <c r="I253" i="139" s="1"/>
  <c r="I280" i="139" s="1"/>
  <c r="I307" i="139" s="1"/>
  <c r="I33" i="139"/>
  <c r="I60" i="139" s="1"/>
  <c r="I87" i="139" s="1"/>
  <c r="I114" i="139" s="1"/>
  <c r="I141" i="139" s="1"/>
  <c r="I168" i="139" s="1"/>
  <c r="I195" i="139" s="1"/>
  <c r="I222" i="139" s="1"/>
  <c r="I249" i="139" s="1"/>
  <c r="I276" i="139" s="1"/>
  <c r="I303" i="139" s="1"/>
  <c r="I36" i="139"/>
  <c r="I63" i="139" s="1"/>
  <c r="I90" i="139" s="1"/>
  <c r="I117" i="139" s="1"/>
  <c r="I144" i="139" s="1"/>
  <c r="I171" i="139" s="1"/>
  <c r="I198" i="139" s="1"/>
  <c r="I225" i="139" s="1"/>
  <c r="I252" i="139" s="1"/>
  <c r="I279" i="139" s="1"/>
  <c r="I306" i="139" s="1"/>
  <c r="I32" i="139"/>
  <c r="I59" i="139" s="1"/>
  <c r="I86" i="139" s="1"/>
  <c r="I113" i="139" s="1"/>
  <c r="I140" i="139" s="1"/>
  <c r="I167" i="139" s="1"/>
  <c r="I194" i="139" s="1"/>
  <c r="I221" i="139" s="1"/>
  <c r="I248" i="139" s="1"/>
  <c r="I275" i="139" s="1"/>
  <c r="I302" i="139" s="1"/>
  <c r="I35" i="139"/>
  <c r="I62" i="139" s="1"/>
  <c r="I89" i="139" s="1"/>
  <c r="I116" i="139" s="1"/>
  <c r="I143" i="139" s="1"/>
  <c r="I170" i="139" s="1"/>
  <c r="I197" i="139" s="1"/>
  <c r="I224" i="139" s="1"/>
  <c r="I251" i="139" s="1"/>
  <c r="I278" i="139" s="1"/>
  <c r="I305" i="139" s="1"/>
  <c r="T37" i="144"/>
  <c r="AE51" i="144"/>
  <c r="T51" i="144"/>
  <c r="AE11" i="144"/>
  <c r="T11" i="144"/>
  <c r="AE32" i="144"/>
  <c r="T32" i="144"/>
  <c r="T23" i="144"/>
  <c r="T22" i="144"/>
  <c r="T41" i="144"/>
  <c r="AE8" i="144"/>
  <c r="T8" i="144"/>
  <c r="T21" i="144"/>
  <c r="T40" i="144"/>
  <c r="T31" i="144"/>
  <c r="AE36" i="144"/>
  <c r="T36" i="144"/>
  <c r="AE48" i="144"/>
  <c r="T48" i="144"/>
  <c r="AE30" i="144"/>
  <c r="T30" i="144"/>
  <c r="AE45" i="144"/>
  <c r="T45" i="144"/>
  <c r="AE42" i="144"/>
  <c r="T42" i="144"/>
  <c r="T10" i="144"/>
  <c r="AE25" i="144"/>
  <c r="T25" i="144"/>
  <c r="AE39" i="144"/>
  <c r="T39" i="144"/>
  <c r="T20" i="144"/>
  <c r="AE24" i="144"/>
  <c r="T24" i="144"/>
  <c r="AE19" i="144"/>
  <c r="T19" i="144"/>
  <c r="T38" i="144"/>
  <c r="AE50" i="144"/>
  <c r="T50" i="144"/>
  <c r="T9" i="144"/>
  <c r="T29" i="144"/>
  <c r="AE27" i="144"/>
  <c r="T27" i="144"/>
  <c r="T18" i="144"/>
  <c r="AE28" i="144"/>
  <c r="T28" i="144"/>
  <c r="AE17" i="144"/>
  <c r="T17" i="144"/>
  <c r="T16" i="144"/>
  <c r="AE47" i="144"/>
  <c r="T47" i="144"/>
  <c r="T35" i="144"/>
  <c r="T34" i="144"/>
  <c r="T33" i="144"/>
  <c r="AE46" i="144"/>
  <c r="T46" i="144"/>
  <c r="AE26" i="144"/>
  <c r="T26" i="144"/>
  <c r="T15" i="144"/>
  <c r="T14" i="144"/>
  <c r="AE13" i="144"/>
  <c r="T13" i="144"/>
  <c r="AE7" i="144"/>
  <c r="T7" i="144"/>
  <c r="T6" i="144"/>
  <c r="T49" i="144"/>
  <c r="T12" i="144"/>
  <c r="AE44" i="144"/>
  <c r="T44" i="144"/>
  <c r="AE43" i="144"/>
  <c r="T43" i="144"/>
  <c r="I3" i="144"/>
  <c r="M1" i="148" l="1"/>
  <c r="R300" i="139"/>
  <c r="L300" i="139"/>
  <c r="T2" i="68"/>
  <c r="N1" i="148"/>
  <c r="T2" i="64"/>
  <c r="N1" i="149"/>
  <c r="N327" i="139"/>
  <c r="J327" i="139"/>
  <c r="AE53" i="144"/>
  <c r="R327" i="139" l="1"/>
  <c r="L327" i="139"/>
  <c r="U2" i="68"/>
  <c r="O1" i="148"/>
  <c r="U2" i="64"/>
  <c r="O1" i="149"/>
  <c r="D5" i="142"/>
  <c r="E5" i="142"/>
  <c r="F5" i="142"/>
  <c r="G5" i="142"/>
  <c r="H5" i="142"/>
  <c r="I5" i="142"/>
  <c r="D6" i="142"/>
  <c r="E6" i="142"/>
  <c r="F6" i="142"/>
  <c r="G6" i="142"/>
  <c r="H6" i="142"/>
  <c r="I6" i="142"/>
  <c r="D7" i="142"/>
  <c r="E7" i="142"/>
  <c r="F7" i="142"/>
  <c r="G7" i="142"/>
  <c r="H7" i="142"/>
  <c r="I7" i="142"/>
  <c r="D8" i="142"/>
  <c r="E8" i="142"/>
  <c r="F8" i="142"/>
  <c r="G8" i="142"/>
  <c r="H8" i="142"/>
  <c r="I8" i="142"/>
  <c r="D9" i="142"/>
  <c r="E9" i="142"/>
  <c r="F9" i="142"/>
  <c r="G9" i="142"/>
  <c r="H9" i="142"/>
  <c r="I9" i="142"/>
  <c r="D10" i="142"/>
  <c r="E10" i="142"/>
  <c r="F10" i="142"/>
  <c r="G10" i="142"/>
  <c r="H10" i="142"/>
  <c r="I10" i="142"/>
  <c r="D11" i="142"/>
  <c r="E11" i="142"/>
  <c r="F11" i="142"/>
  <c r="G11" i="142"/>
  <c r="H11" i="142"/>
  <c r="I11" i="142"/>
  <c r="D12" i="142"/>
  <c r="E12" i="142"/>
  <c r="F12" i="142"/>
  <c r="G12" i="142"/>
  <c r="H12" i="142"/>
  <c r="I12" i="142"/>
  <c r="D13" i="142"/>
  <c r="E13" i="142"/>
  <c r="F13" i="142"/>
  <c r="G13" i="142"/>
  <c r="H13" i="142"/>
  <c r="I13" i="142"/>
  <c r="D14" i="142"/>
  <c r="E14" i="142"/>
  <c r="F14" i="142"/>
  <c r="G14" i="142"/>
  <c r="H14" i="142"/>
  <c r="I14" i="142"/>
  <c r="D15" i="142"/>
  <c r="E15" i="142"/>
  <c r="F15" i="142"/>
  <c r="G15" i="142"/>
  <c r="H15" i="142"/>
  <c r="I15" i="142"/>
  <c r="D16" i="142"/>
  <c r="E16" i="142"/>
  <c r="F16" i="142"/>
  <c r="G16" i="142"/>
  <c r="H16" i="142"/>
  <c r="I16" i="142"/>
  <c r="D17" i="142"/>
  <c r="E17" i="142"/>
  <c r="F17" i="142"/>
  <c r="G17" i="142"/>
  <c r="H17" i="142"/>
  <c r="I17" i="142"/>
  <c r="D18" i="142"/>
  <c r="E18" i="142"/>
  <c r="F18" i="142"/>
  <c r="G18" i="142"/>
  <c r="H18" i="142"/>
  <c r="I18" i="142"/>
  <c r="D19" i="142"/>
  <c r="E19" i="142"/>
  <c r="F19" i="142"/>
  <c r="G19" i="142"/>
  <c r="H19" i="142"/>
  <c r="I19" i="142"/>
  <c r="D20" i="142"/>
  <c r="E20" i="142"/>
  <c r="F20" i="142"/>
  <c r="G20" i="142"/>
  <c r="H20" i="142"/>
  <c r="I20" i="142"/>
  <c r="D21" i="142"/>
  <c r="E21" i="142"/>
  <c r="F21" i="142"/>
  <c r="G21" i="142"/>
  <c r="H21" i="142"/>
  <c r="I21" i="142"/>
  <c r="D22" i="142"/>
  <c r="E22" i="142"/>
  <c r="F22" i="142"/>
  <c r="G22" i="142"/>
  <c r="H22" i="142"/>
  <c r="I22" i="142"/>
  <c r="D23" i="142"/>
  <c r="E23" i="142"/>
  <c r="F23" i="142"/>
  <c r="G23" i="142"/>
  <c r="H23" i="142"/>
  <c r="I23" i="142"/>
  <c r="D24" i="142"/>
  <c r="E24" i="142"/>
  <c r="F24" i="142"/>
  <c r="G24" i="142"/>
  <c r="H24" i="142"/>
  <c r="I24" i="142"/>
  <c r="D25" i="142"/>
  <c r="E25" i="142"/>
  <c r="F25" i="142"/>
  <c r="G25" i="142"/>
  <c r="H25" i="142"/>
  <c r="I25" i="142"/>
  <c r="D26" i="142"/>
  <c r="E26" i="142"/>
  <c r="F26" i="142"/>
  <c r="G26" i="142"/>
  <c r="H26" i="142"/>
  <c r="I26" i="142"/>
  <c r="D27" i="142"/>
  <c r="E27" i="142"/>
  <c r="F27" i="142"/>
  <c r="G27" i="142"/>
  <c r="H27" i="142"/>
  <c r="I27" i="142"/>
  <c r="D28" i="142"/>
  <c r="E28" i="142"/>
  <c r="F28" i="142"/>
  <c r="G28" i="142"/>
  <c r="H28" i="142"/>
  <c r="I28" i="142"/>
  <c r="D29" i="142"/>
  <c r="E29" i="142"/>
  <c r="F29" i="142"/>
  <c r="G29" i="142"/>
  <c r="H29" i="142"/>
  <c r="I29" i="142"/>
  <c r="D30" i="142"/>
  <c r="E30" i="142"/>
  <c r="F30" i="142"/>
  <c r="G30" i="142"/>
  <c r="H30" i="142"/>
  <c r="I30" i="142"/>
  <c r="D31" i="142"/>
  <c r="E31" i="142"/>
  <c r="F31" i="142"/>
  <c r="G31" i="142"/>
  <c r="H31" i="142"/>
  <c r="I31" i="142"/>
  <c r="D32" i="142"/>
  <c r="E32" i="142"/>
  <c r="F32" i="142"/>
  <c r="G32" i="142"/>
  <c r="H32" i="142"/>
  <c r="I32" i="142"/>
  <c r="D33" i="142"/>
  <c r="E33" i="142"/>
  <c r="F33" i="142"/>
  <c r="G33" i="142"/>
  <c r="H33" i="142"/>
  <c r="I33" i="142"/>
  <c r="D34" i="142"/>
  <c r="E34" i="142"/>
  <c r="F34" i="142"/>
  <c r="G34" i="142"/>
  <c r="H34" i="142"/>
  <c r="I34" i="142"/>
  <c r="D35" i="142"/>
  <c r="E35" i="142"/>
  <c r="F35" i="142"/>
  <c r="G35" i="142"/>
  <c r="H35" i="142"/>
  <c r="I35" i="142"/>
  <c r="D36" i="142"/>
  <c r="E36" i="142"/>
  <c r="F36" i="142"/>
  <c r="G36" i="142"/>
  <c r="H36" i="142"/>
  <c r="I36" i="142"/>
  <c r="D37" i="142"/>
  <c r="E37" i="142"/>
  <c r="F37" i="142"/>
  <c r="G37" i="142"/>
  <c r="H37" i="142"/>
  <c r="I37" i="142"/>
  <c r="D38" i="142"/>
  <c r="E38" i="142"/>
  <c r="F38" i="142"/>
  <c r="G38" i="142"/>
  <c r="H38" i="142"/>
  <c r="I38" i="142"/>
  <c r="D39" i="142"/>
  <c r="E39" i="142"/>
  <c r="F39" i="142"/>
  <c r="G39" i="142"/>
  <c r="H39" i="142"/>
  <c r="I39" i="142"/>
  <c r="D40" i="142"/>
  <c r="E40" i="142"/>
  <c r="F40" i="142"/>
  <c r="G40" i="142"/>
  <c r="H40" i="142"/>
  <c r="I40" i="142"/>
  <c r="D41" i="142"/>
  <c r="E41" i="142"/>
  <c r="F41" i="142"/>
  <c r="G41" i="142"/>
  <c r="H41" i="142"/>
  <c r="I41" i="142"/>
  <c r="D42" i="142"/>
  <c r="E42" i="142"/>
  <c r="F42" i="142"/>
  <c r="G42" i="142"/>
  <c r="H42" i="142"/>
  <c r="I42" i="142"/>
  <c r="D43" i="142"/>
  <c r="E43" i="142"/>
  <c r="F43" i="142"/>
  <c r="G43" i="142"/>
  <c r="H43" i="142"/>
  <c r="I43" i="142"/>
  <c r="D44" i="142"/>
  <c r="E44" i="142"/>
  <c r="F44" i="142"/>
  <c r="G44" i="142"/>
  <c r="H44" i="142"/>
  <c r="I44" i="142"/>
  <c r="D45" i="142"/>
  <c r="E45" i="142"/>
  <c r="F45" i="142"/>
  <c r="G45" i="142"/>
  <c r="H45" i="142"/>
  <c r="I45" i="142"/>
  <c r="D46" i="142"/>
  <c r="E46" i="142"/>
  <c r="F46" i="142"/>
  <c r="G46" i="142"/>
  <c r="H46" i="142"/>
  <c r="I46" i="142"/>
  <c r="D47" i="142"/>
  <c r="E47" i="142"/>
  <c r="F47" i="142"/>
  <c r="G47" i="142"/>
  <c r="H47" i="142"/>
  <c r="I47" i="142"/>
  <c r="D48" i="142"/>
  <c r="E48" i="142"/>
  <c r="F48" i="142"/>
  <c r="G48" i="142"/>
  <c r="H48" i="142"/>
  <c r="I48" i="142"/>
  <c r="D49" i="142"/>
  <c r="E49" i="142"/>
  <c r="F49" i="142"/>
  <c r="G49" i="142"/>
  <c r="H49" i="142"/>
  <c r="I49" i="142"/>
  <c r="E4" i="142"/>
  <c r="F4" i="142"/>
  <c r="G4" i="142"/>
  <c r="H4" i="142"/>
  <c r="I4" i="142"/>
  <c r="D4" i="142"/>
  <c r="V2" i="68" l="1"/>
  <c r="P1" i="148"/>
  <c r="V2" i="64"/>
  <c r="P1" i="149"/>
  <c r="AB12" i="142"/>
  <c r="R29" i="142" s="1"/>
  <c r="Q24" i="144" s="1"/>
  <c r="X8" i="142"/>
  <c r="N13" i="142" s="1"/>
  <c r="M26" i="144" s="1"/>
  <c r="X12" i="142"/>
  <c r="N29" i="142" s="1"/>
  <c r="AB8" i="142"/>
  <c r="R13" i="142" s="1"/>
  <c r="W12" i="142"/>
  <c r="M29" i="142" s="1"/>
  <c r="L24" i="144" s="1"/>
  <c r="W8" i="142"/>
  <c r="M13" i="142" s="1"/>
  <c r="L26" i="144" s="1"/>
  <c r="Z15" i="142"/>
  <c r="P34" i="142" s="1"/>
  <c r="O42" i="144" s="1"/>
  <c r="V15" i="142"/>
  <c r="L34" i="142" s="1"/>
  <c r="K42" i="144" s="1"/>
  <c r="X14" i="142"/>
  <c r="N32" i="142" s="1"/>
  <c r="AA12" i="142"/>
  <c r="Q29" i="142" s="1"/>
  <c r="P31" i="118" s="1"/>
  <c r="AA8" i="142"/>
  <c r="Q13" i="142" s="1"/>
  <c r="P26" i="144" s="1"/>
  <c r="Z4" i="142"/>
  <c r="P4" i="142" s="1"/>
  <c r="O43" i="144" s="1"/>
  <c r="AC8" i="142"/>
  <c r="S13" i="142" s="1"/>
  <c r="AA4" i="142"/>
  <c r="Q4" i="142" s="1"/>
  <c r="W4" i="142"/>
  <c r="M4" i="142" s="1"/>
  <c r="L6" i="118" s="1"/>
  <c r="L15" i="118"/>
  <c r="AA15" i="142"/>
  <c r="Q34" i="142" s="1"/>
  <c r="P36" i="118" s="1"/>
  <c r="AB9" i="142"/>
  <c r="R14" i="142" s="1"/>
  <c r="Q16" i="118" s="1"/>
  <c r="X9" i="142"/>
  <c r="N14" i="142" s="1"/>
  <c r="AA14" i="142"/>
  <c r="Q32" i="142" s="1"/>
  <c r="P34" i="118" s="1"/>
  <c r="W14" i="142"/>
  <c r="M32" i="142" s="1"/>
  <c r="L34" i="118" s="1"/>
  <c r="V12" i="142"/>
  <c r="L29" i="142" s="1"/>
  <c r="K31" i="118" s="1"/>
  <c r="X15" i="142"/>
  <c r="N34" i="142" s="1"/>
  <c r="Z14" i="142"/>
  <c r="P32" i="142" s="1"/>
  <c r="O34" i="118" s="1"/>
  <c r="V14" i="142"/>
  <c r="L32" i="142" s="1"/>
  <c r="K34" i="118" s="1"/>
  <c r="W15" i="142"/>
  <c r="M34" i="142" s="1"/>
  <c r="L36" i="118" s="1"/>
  <c r="Z12" i="142"/>
  <c r="P29" i="142" s="1"/>
  <c r="O31" i="118" s="1"/>
  <c r="Z8" i="142"/>
  <c r="P13" i="142" s="1"/>
  <c r="V8" i="142"/>
  <c r="L13" i="142" s="1"/>
  <c r="X4" i="142"/>
  <c r="N5" i="142" s="1"/>
  <c r="M7" i="118" s="1"/>
  <c r="AA11" i="142"/>
  <c r="Q27" i="142" s="1"/>
  <c r="P29" i="118" s="1"/>
  <c r="W11" i="142"/>
  <c r="M38" i="142" s="1"/>
  <c r="L40" i="118" s="1"/>
  <c r="AA6" i="142"/>
  <c r="Q26" i="142" s="1"/>
  <c r="P28" i="118" s="1"/>
  <c r="W6" i="142"/>
  <c r="M7" i="142" s="1"/>
  <c r="AA13" i="142"/>
  <c r="AA10" i="142"/>
  <c r="V9" i="142"/>
  <c r="V5" i="142"/>
  <c r="V11" i="142"/>
  <c r="Z10" i="142"/>
  <c r="AA7" i="142"/>
  <c r="W7" i="142"/>
  <c r="Z6" i="142"/>
  <c r="V6" i="142"/>
  <c r="Y15" i="142"/>
  <c r="O34" i="142" s="1"/>
  <c r="W13" i="142"/>
  <c r="W10" i="142"/>
  <c r="Z9" i="142"/>
  <c r="X7" i="142"/>
  <c r="Z5" i="142"/>
  <c r="Y12" i="142"/>
  <c r="O29" i="142" s="1"/>
  <c r="P5" i="142"/>
  <c r="Z13" i="142"/>
  <c r="V13" i="142"/>
  <c r="Z11" i="142"/>
  <c r="V10" i="142"/>
  <c r="V4" i="142"/>
  <c r="Z7" i="142"/>
  <c r="V7" i="142"/>
  <c r="X13" i="142"/>
  <c r="AB11" i="142"/>
  <c r="X11" i="142"/>
  <c r="AB10" i="142"/>
  <c r="X10" i="142"/>
  <c r="AA9" i="142"/>
  <c r="W9" i="142"/>
  <c r="X5" i="142"/>
  <c r="AB6" i="142"/>
  <c r="X6" i="142"/>
  <c r="AA5" i="142"/>
  <c r="W5" i="142"/>
  <c r="Y8" i="142"/>
  <c r="O13" i="142" s="1"/>
  <c r="Y14" i="142"/>
  <c r="O32" i="142" s="1"/>
  <c r="N34" i="118" s="1"/>
  <c r="Y13" i="142"/>
  <c r="Y11" i="142"/>
  <c r="Y10" i="142"/>
  <c r="Y9" i="142"/>
  <c r="Y7" i="142"/>
  <c r="Y6" i="142"/>
  <c r="Y5" i="142"/>
  <c r="Y4" i="142"/>
  <c r="AB15" i="142"/>
  <c r="R34" i="142" s="1"/>
  <c r="AB14" i="142"/>
  <c r="R32" i="142" s="1"/>
  <c r="AB13" i="142"/>
  <c r="AB7" i="142"/>
  <c r="AB5" i="142"/>
  <c r="AB4" i="142"/>
  <c r="C32" i="139"/>
  <c r="C59" i="139" s="1"/>
  <c r="C86" i="139" s="1"/>
  <c r="C113" i="139" s="1"/>
  <c r="C140" i="139" s="1"/>
  <c r="C167" i="139" s="1"/>
  <c r="C194" i="139" s="1"/>
  <c r="C221" i="139" s="1"/>
  <c r="C248" i="139" s="1"/>
  <c r="E248" i="139" s="1"/>
  <c r="C33" i="139"/>
  <c r="C60" i="139" s="1"/>
  <c r="C87" i="139" s="1"/>
  <c r="C114" i="139" s="1"/>
  <c r="C141" i="139" s="1"/>
  <c r="C168" i="139" s="1"/>
  <c r="C195" i="139" s="1"/>
  <c r="C222" i="139" s="1"/>
  <c r="C249" i="139" s="1"/>
  <c r="C276" i="139" s="1"/>
  <c r="C303" i="139" s="1"/>
  <c r="E303" i="139" s="1"/>
  <c r="C34" i="139"/>
  <c r="C61" i="139" s="1"/>
  <c r="C88" i="139" s="1"/>
  <c r="C115" i="139" s="1"/>
  <c r="C142" i="139" s="1"/>
  <c r="C169" i="139" s="1"/>
  <c r="C196" i="139" s="1"/>
  <c r="C223" i="139" s="1"/>
  <c r="C250" i="139" s="1"/>
  <c r="C277" i="139" s="1"/>
  <c r="C304" i="139" s="1"/>
  <c r="E304" i="139" s="1"/>
  <c r="C35" i="139"/>
  <c r="C62" i="139" s="1"/>
  <c r="C36" i="139"/>
  <c r="E36" i="139" s="1"/>
  <c r="C37" i="139"/>
  <c r="C64" i="139" s="1"/>
  <c r="C91" i="139" s="1"/>
  <c r="C118" i="139" s="1"/>
  <c r="C145" i="139" s="1"/>
  <c r="C172" i="139" s="1"/>
  <c r="C199" i="139" s="1"/>
  <c r="C226" i="139" s="1"/>
  <c r="C253" i="139" s="1"/>
  <c r="C280" i="139" s="1"/>
  <c r="C307" i="139" s="1"/>
  <c r="E307" i="139" s="1"/>
  <c r="C65" i="139"/>
  <c r="C68" i="139"/>
  <c r="C95" i="139" s="1"/>
  <c r="C69" i="139"/>
  <c r="C96" i="139" s="1"/>
  <c r="C123" i="139" s="1"/>
  <c r="C70" i="139"/>
  <c r="C97" i="139" s="1"/>
  <c r="C124" i="139" s="1"/>
  <c r="C151" i="139" s="1"/>
  <c r="C178" i="139" s="1"/>
  <c r="C71" i="139"/>
  <c r="C98" i="139" s="1"/>
  <c r="C125" i="139" s="1"/>
  <c r="C152" i="139" s="1"/>
  <c r="C179" i="139" s="1"/>
  <c r="C206" i="139" s="1"/>
  <c r="C233" i="139" s="1"/>
  <c r="C260" i="139" s="1"/>
  <c r="E260" i="139" s="1"/>
  <c r="C72" i="139"/>
  <c r="C99" i="139" s="1"/>
  <c r="C126" i="139" s="1"/>
  <c r="C153" i="139" s="1"/>
  <c r="C180" i="139" s="1"/>
  <c r="C207" i="139" s="1"/>
  <c r="C234" i="139" s="1"/>
  <c r="C261" i="139" s="1"/>
  <c r="C288" i="139" s="1"/>
  <c r="C315" i="139" s="1"/>
  <c r="E315" i="139" s="1"/>
  <c r="C73" i="139"/>
  <c r="C100" i="139" s="1"/>
  <c r="C127" i="139" s="1"/>
  <c r="C154" i="139" s="1"/>
  <c r="C181" i="139" s="1"/>
  <c r="C208" i="139" s="1"/>
  <c r="C235" i="139" s="1"/>
  <c r="C262" i="139" s="1"/>
  <c r="C289" i="139" s="1"/>
  <c r="C316" i="139" s="1"/>
  <c r="E316" i="139" s="1"/>
  <c r="C74" i="139"/>
  <c r="C101" i="139" s="1"/>
  <c r="C128" i="139" s="1"/>
  <c r="C155" i="139" s="1"/>
  <c r="C182" i="139" s="1"/>
  <c r="C209" i="139" s="1"/>
  <c r="C236" i="139" s="1"/>
  <c r="E236" i="139" s="1"/>
  <c r="E48" i="139"/>
  <c r="C76" i="139"/>
  <c r="C103" i="139" s="1"/>
  <c r="C130" i="139" s="1"/>
  <c r="C157" i="139" s="1"/>
  <c r="C184" i="139" s="1"/>
  <c r="C211" i="139" s="1"/>
  <c r="C238" i="139" s="1"/>
  <c r="C265" i="139" s="1"/>
  <c r="C292" i="139" s="1"/>
  <c r="C319" i="139" s="1"/>
  <c r="E319" i="139" s="1"/>
  <c r="C77" i="139"/>
  <c r="C104" i="139" s="1"/>
  <c r="C131" i="139" s="1"/>
  <c r="C158" i="139" s="1"/>
  <c r="C185" i="139" s="1"/>
  <c r="C212" i="139" s="1"/>
  <c r="C239" i="139" s="1"/>
  <c r="E239" i="139" s="1"/>
  <c r="C78" i="139"/>
  <c r="C105" i="139" s="1"/>
  <c r="C132" i="139" s="1"/>
  <c r="C159" i="139" s="1"/>
  <c r="C186" i="139" s="1"/>
  <c r="C213" i="139" s="1"/>
  <c r="C240" i="139" s="1"/>
  <c r="E240" i="139" s="1"/>
  <c r="C79" i="139"/>
  <c r="C106" i="139" s="1"/>
  <c r="C133" i="139" s="1"/>
  <c r="C160" i="139" s="1"/>
  <c r="C187" i="139" s="1"/>
  <c r="C214" i="139" s="1"/>
  <c r="C241" i="139" s="1"/>
  <c r="C268" i="139" s="1"/>
  <c r="C80" i="139"/>
  <c r="C107" i="139" s="1"/>
  <c r="C134" i="139" s="1"/>
  <c r="C161" i="139" s="1"/>
  <c r="C188" i="139" s="1"/>
  <c r="C215" i="139" s="1"/>
  <c r="C242" i="139" s="1"/>
  <c r="C269" i="139" s="1"/>
  <c r="C296" i="139" s="1"/>
  <c r="C323" i="139" s="1"/>
  <c r="E323" i="139" s="1"/>
  <c r="C81" i="139"/>
  <c r="C108" i="139" s="1"/>
  <c r="C135" i="139" s="1"/>
  <c r="C162" i="139" s="1"/>
  <c r="C189" i="139" s="1"/>
  <c r="C216" i="139" s="1"/>
  <c r="C243" i="139" s="1"/>
  <c r="C270" i="139" s="1"/>
  <c r="C297" i="139" s="1"/>
  <c r="C324" i="139" s="1"/>
  <c r="E324" i="139" s="1"/>
  <c r="C82" i="139"/>
  <c r="C109" i="139" s="1"/>
  <c r="C136" i="139" s="1"/>
  <c r="C163" i="139" s="1"/>
  <c r="C190" i="139" s="1"/>
  <c r="C217" i="139" s="1"/>
  <c r="C244" i="139" s="1"/>
  <c r="E244" i="139" s="1"/>
  <c r="C83" i="139"/>
  <c r="C110" i="139" s="1"/>
  <c r="C137" i="139" s="1"/>
  <c r="C164" i="139" s="1"/>
  <c r="C191" i="139" s="1"/>
  <c r="C218" i="139" s="1"/>
  <c r="C245" i="139" s="1"/>
  <c r="C272" i="139" s="1"/>
  <c r="C299" i="139" s="1"/>
  <c r="C326" i="139" s="1"/>
  <c r="E326" i="139" s="1"/>
  <c r="E22" i="139"/>
  <c r="E23" i="139"/>
  <c r="E24" i="139"/>
  <c r="E25" i="139"/>
  <c r="E26" i="139"/>
  <c r="E27" i="139"/>
  <c r="E28" i="139"/>
  <c r="E29" i="139"/>
  <c r="K11" i="64"/>
  <c r="L11" i="64"/>
  <c r="M11" i="64"/>
  <c r="O11" i="64"/>
  <c r="P11" i="64"/>
  <c r="Q11" i="64"/>
  <c r="R11" i="64"/>
  <c r="S11" i="64"/>
  <c r="T11" i="64"/>
  <c r="U11" i="64"/>
  <c r="V11" i="64"/>
  <c r="W11" i="64"/>
  <c r="X11" i="64"/>
  <c r="Y11" i="64"/>
  <c r="Z11" i="64"/>
  <c r="AA11" i="64"/>
  <c r="AB11" i="64"/>
  <c r="AC11" i="64"/>
  <c r="AD11" i="64"/>
  <c r="AE11" i="64"/>
  <c r="AF11" i="64"/>
  <c r="AG11" i="64"/>
  <c r="N12" i="64"/>
  <c r="G13" i="64"/>
  <c r="H13" i="64"/>
  <c r="I13" i="64"/>
  <c r="N14" i="64"/>
  <c r="N15" i="64"/>
  <c r="N16" i="64"/>
  <c r="G17" i="64"/>
  <c r="G18" i="64"/>
  <c r="H18" i="64"/>
  <c r="I18" i="64"/>
  <c r="J18" i="64"/>
  <c r="K18" i="64"/>
  <c r="L18" i="64"/>
  <c r="M18" i="64"/>
  <c r="O18" i="64"/>
  <c r="P18" i="64"/>
  <c r="Q18" i="64"/>
  <c r="R18" i="64"/>
  <c r="S18" i="64"/>
  <c r="T18" i="64"/>
  <c r="U18" i="64"/>
  <c r="V18" i="64"/>
  <c r="W18" i="64"/>
  <c r="X18" i="64"/>
  <c r="Y18" i="64"/>
  <c r="Z18" i="64"/>
  <c r="AA18" i="64"/>
  <c r="AB18" i="64"/>
  <c r="AC18" i="64"/>
  <c r="AD18" i="64"/>
  <c r="AE18" i="64"/>
  <c r="AF18" i="64"/>
  <c r="AG18" i="64"/>
  <c r="K19" i="64"/>
  <c r="L19" i="64"/>
  <c r="M19" i="64"/>
  <c r="O19" i="64"/>
  <c r="P19" i="64"/>
  <c r="Q19" i="64"/>
  <c r="R19" i="64"/>
  <c r="S19" i="64"/>
  <c r="T19" i="64"/>
  <c r="U19" i="64"/>
  <c r="V19" i="64"/>
  <c r="W19" i="64"/>
  <c r="X19" i="64"/>
  <c r="Y19" i="64"/>
  <c r="Z19" i="64"/>
  <c r="AA19" i="64"/>
  <c r="AB19" i="64"/>
  <c r="AC19" i="64"/>
  <c r="AD19" i="64"/>
  <c r="AE19" i="64"/>
  <c r="AF19" i="64"/>
  <c r="AG19" i="64"/>
  <c r="T20" i="64"/>
  <c r="U20" i="64"/>
  <c r="V20" i="64"/>
  <c r="X20" i="64"/>
  <c r="Y20" i="64"/>
  <c r="AA20" i="64"/>
  <c r="AC20" i="64"/>
  <c r="AD20" i="64"/>
  <c r="AE20" i="64"/>
  <c r="AF20" i="64"/>
  <c r="AG20" i="64"/>
  <c r="O21" i="64"/>
  <c r="P21" i="64"/>
  <c r="Q21" i="64"/>
  <c r="R21" i="64"/>
  <c r="S21" i="64"/>
  <c r="T21" i="64"/>
  <c r="U21" i="64"/>
  <c r="V21" i="64"/>
  <c r="X21" i="64"/>
  <c r="Y21" i="64"/>
  <c r="Z21" i="64"/>
  <c r="AA21" i="64"/>
  <c r="AB21" i="64"/>
  <c r="AC21" i="64"/>
  <c r="G22" i="64"/>
  <c r="H22" i="64"/>
  <c r="I22" i="64"/>
  <c r="J22" i="64"/>
  <c r="K22" i="64"/>
  <c r="L22" i="64"/>
  <c r="M22" i="64"/>
  <c r="O22" i="64"/>
  <c r="P22" i="64"/>
  <c r="Q22" i="64"/>
  <c r="R22" i="64"/>
  <c r="S22" i="64"/>
  <c r="T22" i="64"/>
  <c r="U22" i="64"/>
  <c r="V22" i="64"/>
  <c r="W22" i="64"/>
  <c r="X22" i="64"/>
  <c r="Y22" i="64"/>
  <c r="Z22" i="64"/>
  <c r="AA22" i="64"/>
  <c r="AB22" i="64"/>
  <c r="AC22" i="64"/>
  <c r="AD22" i="64"/>
  <c r="AE22" i="64"/>
  <c r="AF22" i="64"/>
  <c r="AG22" i="64"/>
  <c r="G23" i="64"/>
  <c r="H23" i="64"/>
  <c r="I23" i="64"/>
  <c r="K24" i="64"/>
  <c r="L24" i="64"/>
  <c r="M24" i="64"/>
  <c r="O24" i="64"/>
  <c r="P24" i="64"/>
  <c r="Q24" i="64"/>
  <c r="R24" i="64"/>
  <c r="S24" i="64"/>
  <c r="T24" i="64"/>
  <c r="U24" i="64"/>
  <c r="V24" i="64"/>
  <c r="W24" i="64"/>
  <c r="X24" i="64"/>
  <c r="Y24" i="64"/>
  <c r="Z24" i="64"/>
  <c r="AA24" i="64"/>
  <c r="AB24" i="64"/>
  <c r="AC24" i="64"/>
  <c r="AD24" i="64"/>
  <c r="AE24" i="64"/>
  <c r="AF24" i="64"/>
  <c r="AG24" i="64"/>
  <c r="G25" i="64"/>
  <c r="H25" i="64"/>
  <c r="I25" i="64"/>
  <c r="J25" i="64"/>
  <c r="K25" i="64"/>
  <c r="L25" i="64"/>
  <c r="M25" i="64"/>
  <c r="O25" i="64"/>
  <c r="P25" i="64"/>
  <c r="Q25" i="64"/>
  <c r="R25" i="64"/>
  <c r="S25" i="64"/>
  <c r="T25" i="64"/>
  <c r="U25" i="64"/>
  <c r="V25" i="64"/>
  <c r="W25" i="64"/>
  <c r="X25" i="64"/>
  <c r="Y25" i="64"/>
  <c r="Z25" i="64"/>
  <c r="AA25" i="64"/>
  <c r="AB25" i="64"/>
  <c r="AC25" i="64"/>
  <c r="AD25" i="64"/>
  <c r="AE25" i="64"/>
  <c r="AF25" i="64"/>
  <c r="AG25" i="64"/>
  <c r="G26" i="64"/>
  <c r="H26" i="64"/>
  <c r="I26" i="64"/>
  <c r="J26" i="64"/>
  <c r="K26" i="64"/>
  <c r="L26" i="64"/>
  <c r="M26" i="64"/>
  <c r="O26" i="64"/>
  <c r="P26" i="64"/>
  <c r="Q26" i="64"/>
  <c r="R26" i="64"/>
  <c r="S26" i="64"/>
  <c r="T26" i="64"/>
  <c r="U26" i="64"/>
  <c r="V26" i="64"/>
  <c r="W26" i="64"/>
  <c r="X26" i="64"/>
  <c r="Y26" i="64"/>
  <c r="Z26" i="64"/>
  <c r="AA26" i="64"/>
  <c r="AB26" i="64"/>
  <c r="AC26" i="64"/>
  <c r="AD26" i="64"/>
  <c r="AE26" i="64"/>
  <c r="AF26" i="64"/>
  <c r="AG26" i="64"/>
  <c r="N27" i="64"/>
  <c r="K28" i="64"/>
  <c r="L28" i="64"/>
  <c r="M28" i="64"/>
  <c r="P28" i="64"/>
  <c r="R28" i="64"/>
  <c r="S28" i="64"/>
  <c r="T28" i="64"/>
  <c r="U28" i="64"/>
  <c r="W28" i="64"/>
  <c r="X28" i="64"/>
  <c r="Z28" i="64"/>
  <c r="AA28" i="64"/>
  <c r="AB28" i="64"/>
  <c r="G29" i="64"/>
  <c r="H29" i="64"/>
  <c r="I29" i="64"/>
  <c r="J29" i="64"/>
  <c r="K29" i="64"/>
  <c r="L29" i="64"/>
  <c r="M29" i="64"/>
  <c r="O29" i="64"/>
  <c r="P29" i="64"/>
  <c r="Q29" i="64"/>
  <c r="R29" i="64"/>
  <c r="S29" i="64"/>
  <c r="T29" i="64"/>
  <c r="U29" i="64"/>
  <c r="V29" i="64"/>
  <c r="W29" i="64"/>
  <c r="X29" i="64"/>
  <c r="Y29" i="64"/>
  <c r="Z29" i="64"/>
  <c r="AA29" i="64"/>
  <c r="AB29" i="64"/>
  <c r="AC29" i="64"/>
  <c r="AD29" i="64"/>
  <c r="AE29" i="64"/>
  <c r="AF29" i="64"/>
  <c r="AG29" i="64"/>
  <c r="K10" i="64"/>
  <c r="L10" i="64"/>
  <c r="M10" i="64"/>
  <c r="O10" i="64"/>
  <c r="P10" i="64"/>
  <c r="Q10" i="64"/>
  <c r="R10" i="64"/>
  <c r="S10" i="64"/>
  <c r="T10" i="64"/>
  <c r="U10" i="64"/>
  <c r="V10" i="64"/>
  <c r="W10" i="64"/>
  <c r="X10" i="64"/>
  <c r="Y10" i="64"/>
  <c r="Z10" i="64"/>
  <c r="AA10" i="64"/>
  <c r="AB10" i="64"/>
  <c r="AC10" i="64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M29" i="68"/>
  <c r="L29" i="68"/>
  <c r="K29" i="68"/>
  <c r="J29" i="68"/>
  <c r="I29" i="68"/>
  <c r="H29" i="68"/>
  <c r="AB28" i="68"/>
  <c r="AA28" i="68"/>
  <c r="Z28" i="68"/>
  <c r="X28" i="68"/>
  <c r="W28" i="68"/>
  <c r="U28" i="68"/>
  <c r="T28" i="68"/>
  <c r="S28" i="68"/>
  <c r="R28" i="68"/>
  <c r="P28" i="68"/>
  <c r="M28" i="68"/>
  <c r="L28" i="68"/>
  <c r="K28" i="68"/>
  <c r="N27" i="68"/>
  <c r="AG26" i="68"/>
  <c r="AF26" i="68"/>
  <c r="AE26" i="68"/>
  <c r="AD26" i="68"/>
  <c r="AC26" i="68"/>
  <c r="AB26" i="68"/>
  <c r="AA26" i="68"/>
  <c r="Z26" i="68"/>
  <c r="Y26" i="68"/>
  <c r="X26" i="68"/>
  <c r="W26" i="68"/>
  <c r="V26" i="68"/>
  <c r="U26" i="68"/>
  <c r="T26" i="68"/>
  <c r="S26" i="68"/>
  <c r="R26" i="68"/>
  <c r="Q26" i="68"/>
  <c r="P26" i="68"/>
  <c r="O26" i="68"/>
  <c r="M26" i="68"/>
  <c r="L26" i="68"/>
  <c r="K26" i="68"/>
  <c r="J26" i="68"/>
  <c r="I26" i="68"/>
  <c r="H26" i="68"/>
  <c r="AG25" i="68"/>
  <c r="AF25" i="68"/>
  <c r="AE25" i="68"/>
  <c r="AD25" i="68"/>
  <c r="AC25" i="68"/>
  <c r="AB25" i="68"/>
  <c r="AA25" i="68"/>
  <c r="Z25" i="68"/>
  <c r="Y25" i="68"/>
  <c r="X25" i="68"/>
  <c r="W25" i="68"/>
  <c r="V25" i="68"/>
  <c r="U25" i="68"/>
  <c r="T25" i="68"/>
  <c r="S25" i="68"/>
  <c r="R25" i="68"/>
  <c r="Q25" i="68"/>
  <c r="P25" i="68"/>
  <c r="O25" i="68"/>
  <c r="M25" i="68"/>
  <c r="L25" i="68"/>
  <c r="K25" i="68"/>
  <c r="J25" i="68"/>
  <c r="I25" i="68"/>
  <c r="H25" i="68"/>
  <c r="AG24" i="68"/>
  <c r="AF24" i="68"/>
  <c r="AE24" i="68"/>
  <c r="AD24" i="68"/>
  <c r="AC24" i="68"/>
  <c r="AB24" i="68"/>
  <c r="AA24" i="68"/>
  <c r="Z24" i="68"/>
  <c r="Y24" i="68"/>
  <c r="X24" i="68"/>
  <c r="W24" i="68"/>
  <c r="V24" i="68"/>
  <c r="U24" i="68"/>
  <c r="T24" i="68"/>
  <c r="S24" i="68"/>
  <c r="R24" i="68"/>
  <c r="Q24" i="68"/>
  <c r="P24" i="68"/>
  <c r="O24" i="68"/>
  <c r="M24" i="68"/>
  <c r="L24" i="68"/>
  <c r="K24" i="68"/>
  <c r="I23" i="68"/>
  <c r="H23" i="68"/>
  <c r="AG22" i="68"/>
  <c r="AF22" i="68"/>
  <c r="AE22" i="68"/>
  <c r="AD22" i="68"/>
  <c r="AC22" i="68"/>
  <c r="AB22" i="68"/>
  <c r="AA22" i="68"/>
  <c r="Z22" i="68"/>
  <c r="Y22" i="68"/>
  <c r="X22" i="68"/>
  <c r="W22" i="68"/>
  <c r="V22" i="68"/>
  <c r="U22" i="68"/>
  <c r="T22" i="68"/>
  <c r="S22" i="68"/>
  <c r="R22" i="68"/>
  <c r="Q22" i="68"/>
  <c r="P22" i="68"/>
  <c r="O22" i="68"/>
  <c r="M22" i="68"/>
  <c r="L22" i="68"/>
  <c r="K22" i="68"/>
  <c r="J22" i="68"/>
  <c r="I22" i="68"/>
  <c r="H22" i="68"/>
  <c r="AC21" i="68"/>
  <c r="AB21" i="68"/>
  <c r="AA21" i="68"/>
  <c r="Z21" i="68"/>
  <c r="Y21" i="68"/>
  <c r="X21" i="68"/>
  <c r="V21" i="68"/>
  <c r="U21" i="68"/>
  <c r="T21" i="68"/>
  <c r="S21" i="68"/>
  <c r="R21" i="68"/>
  <c r="Q21" i="68"/>
  <c r="P21" i="68"/>
  <c r="O21" i="68"/>
  <c r="AG20" i="68"/>
  <c r="AF20" i="68"/>
  <c r="AE20" i="68"/>
  <c r="AD20" i="68"/>
  <c r="AC20" i="68"/>
  <c r="AA20" i="68"/>
  <c r="Y20" i="68"/>
  <c r="X20" i="68"/>
  <c r="V20" i="68"/>
  <c r="U20" i="68"/>
  <c r="T20" i="68"/>
  <c r="AG19" i="68"/>
  <c r="AF19" i="68"/>
  <c r="AE19" i="68"/>
  <c r="AD19" i="68"/>
  <c r="AC19" i="68"/>
  <c r="AB19" i="68"/>
  <c r="AA19" i="68"/>
  <c r="Z19" i="68"/>
  <c r="Y19" i="68"/>
  <c r="X19" i="68"/>
  <c r="W19" i="68"/>
  <c r="V19" i="68"/>
  <c r="U19" i="68"/>
  <c r="T19" i="68"/>
  <c r="S19" i="68"/>
  <c r="R19" i="68"/>
  <c r="Q19" i="68"/>
  <c r="P19" i="68"/>
  <c r="O19" i="68"/>
  <c r="M19" i="68"/>
  <c r="L19" i="68"/>
  <c r="K19" i="68"/>
  <c r="AG18" i="68"/>
  <c r="AF18" i="68"/>
  <c r="AE18" i="68"/>
  <c r="AD18" i="68"/>
  <c r="AC18" i="68"/>
  <c r="AB18" i="68"/>
  <c r="AA18" i="68"/>
  <c r="Z18" i="68"/>
  <c r="Y18" i="68"/>
  <c r="X18" i="68"/>
  <c r="W18" i="68"/>
  <c r="V18" i="68"/>
  <c r="U18" i="68"/>
  <c r="T18" i="68"/>
  <c r="S18" i="68"/>
  <c r="R18" i="68"/>
  <c r="Q18" i="68"/>
  <c r="P18" i="68"/>
  <c r="O18" i="68"/>
  <c r="M18" i="68"/>
  <c r="L18" i="68"/>
  <c r="K18" i="68"/>
  <c r="J18" i="68"/>
  <c r="I18" i="68"/>
  <c r="H18" i="68"/>
  <c r="N16" i="68"/>
  <c r="N15" i="68"/>
  <c r="N14" i="68"/>
  <c r="I13" i="68"/>
  <c r="H13" i="68"/>
  <c r="N12" i="68"/>
  <c r="AG11" i="68"/>
  <c r="AF11" i="68"/>
  <c r="AE11" i="68"/>
  <c r="AD11" i="68"/>
  <c r="AC11" i="68"/>
  <c r="AB11" i="68"/>
  <c r="AA11" i="68"/>
  <c r="Z11" i="68"/>
  <c r="Y11" i="68"/>
  <c r="X11" i="68"/>
  <c r="W11" i="68"/>
  <c r="V11" i="68"/>
  <c r="U11" i="68"/>
  <c r="T11" i="68"/>
  <c r="S11" i="68"/>
  <c r="R11" i="68"/>
  <c r="Q11" i="68"/>
  <c r="P11" i="68"/>
  <c r="O11" i="68"/>
  <c r="M11" i="68"/>
  <c r="L11" i="68"/>
  <c r="K11" i="68"/>
  <c r="AC10" i="68"/>
  <c r="AB10" i="68"/>
  <c r="AA10" i="68"/>
  <c r="Z10" i="68"/>
  <c r="Y10" i="68"/>
  <c r="X10" i="68"/>
  <c r="W10" i="68"/>
  <c r="V10" i="68"/>
  <c r="U10" i="68"/>
  <c r="T10" i="68"/>
  <c r="S10" i="68"/>
  <c r="R10" i="68"/>
  <c r="Q10" i="68"/>
  <c r="P10" i="68"/>
  <c r="O10" i="68"/>
  <c r="M10" i="68"/>
  <c r="L10" i="68"/>
  <c r="K10" i="68"/>
  <c r="G13" i="68"/>
  <c r="G17" i="68"/>
  <c r="G18" i="68"/>
  <c r="G22" i="68"/>
  <c r="G23" i="68"/>
  <c r="G25" i="68"/>
  <c r="G26" i="68"/>
  <c r="G29" i="68"/>
  <c r="Z5" i="64"/>
  <c r="AA5" i="64"/>
  <c r="AB5" i="64"/>
  <c r="AC5" i="64"/>
  <c r="AD5" i="64"/>
  <c r="AE5" i="64"/>
  <c r="AF5" i="64"/>
  <c r="AG5" i="64"/>
  <c r="Z3" i="64"/>
  <c r="AA3" i="64"/>
  <c r="AB3" i="64"/>
  <c r="AC3" i="64"/>
  <c r="AD3" i="64"/>
  <c r="AE3" i="64"/>
  <c r="AF3" i="64"/>
  <c r="AG3" i="64"/>
  <c r="Z5" i="68"/>
  <c r="AA5" i="68"/>
  <c r="AB5" i="68"/>
  <c r="AC5" i="68"/>
  <c r="AD5" i="68"/>
  <c r="AE5" i="68"/>
  <c r="AF5" i="68"/>
  <c r="AG5" i="68"/>
  <c r="Z3" i="68"/>
  <c r="AA3" i="68"/>
  <c r="AB3" i="68"/>
  <c r="AC3" i="68"/>
  <c r="AD3" i="68"/>
  <c r="AE3" i="68"/>
  <c r="AF3" i="68"/>
  <c r="AG3" i="68"/>
  <c r="Q31" i="118" l="1"/>
  <c r="W2" i="68"/>
  <c r="Q1" i="148"/>
  <c r="W2" i="64"/>
  <c r="Q1" i="149"/>
  <c r="N27" i="139"/>
  <c r="J27" i="139"/>
  <c r="N23" i="139"/>
  <c r="J23" i="139"/>
  <c r="J324" i="139"/>
  <c r="N324" i="139"/>
  <c r="J239" i="139"/>
  <c r="N239" i="139"/>
  <c r="N316" i="139"/>
  <c r="J316" i="139"/>
  <c r="J36" i="139"/>
  <c r="N36" i="139"/>
  <c r="J248" i="139"/>
  <c r="N248" i="139"/>
  <c r="J26" i="139"/>
  <c r="N26" i="139"/>
  <c r="J22" i="139"/>
  <c r="N22" i="139"/>
  <c r="J323" i="139"/>
  <c r="N323" i="139"/>
  <c r="J319" i="139"/>
  <c r="N319" i="139"/>
  <c r="J315" i="139"/>
  <c r="N315" i="139"/>
  <c r="J29" i="139"/>
  <c r="N29" i="139"/>
  <c r="J25" i="139"/>
  <c r="N25" i="139"/>
  <c r="J326" i="139"/>
  <c r="N326" i="139"/>
  <c r="J48" i="139"/>
  <c r="N48" i="139"/>
  <c r="J260" i="139"/>
  <c r="N260" i="139"/>
  <c r="N304" i="139"/>
  <c r="J304" i="139"/>
  <c r="N28" i="139"/>
  <c r="J28" i="139"/>
  <c r="J24" i="139"/>
  <c r="N24" i="139"/>
  <c r="J244" i="139"/>
  <c r="N244" i="139"/>
  <c r="J240" i="139"/>
  <c r="N240" i="139"/>
  <c r="J236" i="139"/>
  <c r="N236" i="139"/>
  <c r="J307" i="139"/>
  <c r="N307" i="139"/>
  <c r="J303" i="139"/>
  <c r="N303" i="139"/>
  <c r="C150" i="139"/>
  <c r="C177" i="139" s="1"/>
  <c r="C204" i="139" s="1"/>
  <c r="C231" i="139" s="1"/>
  <c r="C205" i="139"/>
  <c r="C232" i="139" s="1"/>
  <c r="C259" i="139" s="1"/>
  <c r="E259" i="139" s="1"/>
  <c r="C92" i="139"/>
  <c r="C66" i="139"/>
  <c r="C67" i="139"/>
  <c r="C122" i="139"/>
  <c r="O36" i="118"/>
  <c r="AC6" i="142"/>
  <c r="S7" i="142" s="1"/>
  <c r="P15" i="118"/>
  <c r="M15" i="118"/>
  <c r="R15" i="118"/>
  <c r="P35" i="142"/>
  <c r="O37" i="118" s="1"/>
  <c r="M35" i="142"/>
  <c r="L45" i="144" s="1"/>
  <c r="O6" i="118"/>
  <c r="O24" i="144"/>
  <c r="Q46" i="144"/>
  <c r="L25" i="144"/>
  <c r="P25" i="144"/>
  <c r="Q36" i="118"/>
  <c r="Q42" i="144"/>
  <c r="N31" i="118"/>
  <c r="N24" i="144"/>
  <c r="O15" i="118"/>
  <c r="O26" i="144"/>
  <c r="M16" i="118"/>
  <c r="M46" i="144"/>
  <c r="N25" i="144"/>
  <c r="K15" i="118"/>
  <c r="K26" i="144"/>
  <c r="M34" i="118"/>
  <c r="M25" i="144"/>
  <c r="M31" i="118"/>
  <c r="M24" i="144"/>
  <c r="Q34" i="118"/>
  <c r="Q25" i="144"/>
  <c r="N15" i="118"/>
  <c r="N26" i="144"/>
  <c r="O7" i="118"/>
  <c r="O44" i="144"/>
  <c r="N36" i="118"/>
  <c r="N42" i="144"/>
  <c r="M36" i="118"/>
  <c r="M42" i="144"/>
  <c r="P6" i="118"/>
  <c r="P43" i="144"/>
  <c r="P50" i="144"/>
  <c r="L9" i="118"/>
  <c r="L49" i="144"/>
  <c r="L42" i="144"/>
  <c r="Q15" i="118"/>
  <c r="Q26" i="144"/>
  <c r="M44" i="144"/>
  <c r="AC9" i="142"/>
  <c r="S18" i="142" s="1"/>
  <c r="K36" i="118"/>
  <c r="AC13" i="142"/>
  <c r="S40" i="142" s="1"/>
  <c r="L31" i="118"/>
  <c r="R26" i="144"/>
  <c r="K24" i="144"/>
  <c r="P42" i="144"/>
  <c r="AC14" i="142"/>
  <c r="S32" i="142" s="1"/>
  <c r="R25" i="144" s="1"/>
  <c r="K25" i="144"/>
  <c r="L36" i="144"/>
  <c r="P24" i="144"/>
  <c r="P38" i="144"/>
  <c r="L43" i="144"/>
  <c r="O25" i="144"/>
  <c r="AC10" i="142"/>
  <c r="S21" i="142" s="1"/>
  <c r="R18" i="142"/>
  <c r="N35" i="142"/>
  <c r="M27" i="142"/>
  <c r="AC4" i="142"/>
  <c r="S5" i="142" s="1"/>
  <c r="N37" i="142"/>
  <c r="Q48" i="142"/>
  <c r="R37" i="142"/>
  <c r="N4" i="142"/>
  <c r="Q7" i="142"/>
  <c r="M5" i="142"/>
  <c r="M48" i="142"/>
  <c r="Q35" i="142"/>
  <c r="M26" i="142"/>
  <c r="N18" i="142"/>
  <c r="Q5" i="142"/>
  <c r="AC7" i="142"/>
  <c r="S33" i="142" s="1"/>
  <c r="Q38" i="142"/>
  <c r="Q49" i="142"/>
  <c r="AC5" i="142"/>
  <c r="S41" i="142" s="1"/>
  <c r="AC12" i="142"/>
  <c r="S29" i="142" s="1"/>
  <c r="AC11" i="142"/>
  <c r="S49" i="142" s="1"/>
  <c r="AC15" i="142"/>
  <c r="S34" i="142" s="1"/>
  <c r="M49" i="142"/>
  <c r="R45" i="142"/>
  <c r="R6" i="142"/>
  <c r="R10" i="142"/>
  <c r="R11" i="142"/>
  <c r="R12" i="142"/>
  <c r="R19" i="142"/>
  <c r="R20" i="142"/>
  <c r="R22" i="142"/>
  <c r="R28" i="142"/>
  <c r="R30" i="142"/>
  <c r="R41" i="142"/>
  <c r="R44" i="142"/>
  <c r="O7" i="142"/>
  <c r="O26" i="142"/>
  <c r="O48" i="142"/>
  <c r="O27" i="142"/>
  <c r="O38" i="142"/>
  <c r="O49" i="142"/>
  <c r="R48" i="142"/>
  <c r="R7" i="142"/>
  <c r="R26" i="142"/>
  <c r="N15" i="142"/>
  <c r="N16" i="142"/>
  <c r="N17" i="142"/>
  <c r="N21" i="142"/>
  <c r="N23" i="142"/>
  <c r="N24" i="142"/>
  <c r="N36" i="142"/>
  <c r="N39" i="142"/>
  <c r="N46" i="142"/>
  <c r="N31" i="142"/>
  <c r="N40" i="142"/>
  <c r="N43" i="142"/>
  <c r="P8" i="142"/>
  <c r="P9" i="142"/>
  <c r="P25" i="142"/>
  <c r="P33" i="142"/>
  <c r="P42" i="142"/>
  <c r="P47" i="142"/>
  <c r="L15" i="142"/>
  <c r="L16" i="142"/>
  <c r="L17" i="142"/>
  <c r="L21" i="142"/>
  <c r="L23" i="142"/>
  <c r="L24" i="142"/>
  <c r="L36" i="142"/>
  <c r="L39" i="142"/>
  <c r="L46" i="142"/>
  <c r="M15" i="142"/>
  <c r="M16" i="142"/>
  <c r="M17" i="142"/>
  <c r="M21" i="142"/>
  <c r="M23" i="142"/>
  <c r="M24" i="142"/>
  <c r="M36" i="142"/>
  <c r="M39" i="142"/>
  <c r="M46" i="142"/>
  <c r="M8" i="142"/>
  <c r="M9" i="142"/>
  <c r="M25" i="142"/>
  <c r="M33" i="142"/>
  <c r="M42" i="142"/>
  <c r="M47" i="142"/>
  <c r="L6" i="142"/>
  <c r="L10" i="142"/>
  <c r="L11" i="142"/>
  <c r="L12" i="142"/>
  <c r="L19" i="142"/>
  <c r="L20" i="142"/>
  <c r="L22" i="142"/>
  <c r="L28" i="142"/>
  <c r="L30" i="142"/>
  <c r="L41" i="142"/>
  <c r="L44" i="142"/>
  <c r="L45" i="142"/>
  <c r="Q15" i="142"/>
  <c r="Q16" i="142"/>
  <c r="Q17" i="142"/>
  <c r="Q21" i="142"/>
  <c r="Q23" i="142"/>
  <c r="Q24" i="142"/>
  <c r="Q36" i="142"/>
  <c r="Q39" i="142"/>
  <c r="Q46" i="142"/>
  <c r="R47" i="142"/>
  <c r="R8" i="142"/>
  <c r="R9" i="142"/>
  <c r="R25" i="142"/>
  <c r="R33" i="142"/>
  <c r="R42" i="142"/>
  <c r="O5" i="142"/>
  <c r="O35" i="142"/>
  <c r="O4" i="142"/>
  <c r="O8" i="142"/>
  <c r="O9" i="142"/>
  <c r="O25" i="142"/>
  <c r="O33" i="142"/>
  <c r="O42" i="142"/>
  <c r="O47" i="142"/>
  <c r="O31" i="142"/>
  <c r="O40" i="142"/>
  <c r="O43" i="142"/>
  <c r="M6" i="142"/>
  <c r="M10" i="142"/>
  <c r="M11" i="142"/>
  <c r="M12" i="142"/>
  <c r="M19" i="142"/>
  <c r="M20" i="142"/>
  <c r="M22" i="142"/>
  <c r="M28" i="142"/>
  <c r="M30" i="142"/>
  <c r="M41" i="142"/>
  <c r="M44" i="142"/>
  <c r="M45" i="142"/>
  <c r="N6" i="142"/>
  <c r="N10" i="142"/>
  <c r="N11" i="142"/>
  <c r="N12" i="142"/>
  <c r="N19" i="142"/>
  <c r="N20" i="142"/>
  <c r="N22" i="142"/>
  <c r="N28" i="142"/>
  <c r="N30" i="142"/>
  <c r="N41" i="142"/>
  <c r="N44" i="142"/>
  <c r="N45" i="142"/>
  <c r="R15" i="142"/>
  <c r="R16" i="142"/>
  <c r="R17" i="142"/>
  <c r="R21" i="142"/>
  <c r="R23" i="142"/>
  <c r="R24" i="142"/>
  <c r="R36" i="142"/>
  <c r="R39" i="142"/>
  <c r="R46" i="142"/>
  <c r="S31" i="142"/>
  <c r="S43" i="142"/>
  <c r="L5" i="142"/>
  <c r="L35" i="142"/>
  <c r="L4" i="142"/>
  <c r="P27" i="142"/>
  <c r="P38" i="142"/>
  <c r="P49" i="142"/>
  <c r="Q8" i="142"/>
  <c r="Q9" i="142"/>
  <c r="Q25" i="142"/>
  <c r="Q33" i="142"/>
  <c r="Q42" i="142"/>
  <c r="Q47" i="142"/>
  <c r="R31" i="142"/>
  <c r="R40" i="142"/>
  <c r="R43" i="142"/>
  <c r="O14" i="142"/>
  <c r="O18" i="142"/>
  <c r="O37" i="142"/>
  <c r="Q6" i="142"/>
  <c r="Q10" i="142"/>
  <c r="Q11" i="142"/>
  <c r="Q12" i="142"/>
  <c r="Q19" i="142"/>
  <c r="Q20" i="142"/>
  <c r="Q22" i="142"/>
  <c r="Q28" i="142"/>
  <c r="Q30" i="142"/>
  <c r="Q41" i="142"/>
  <c r="Q44" i="142"/>
  <c r="Q45" i="142"/>
  <c r="N27" i="142"/>
  <c r="N38" i="142"/>
  <c r="N49" i="142"/>
  <c r="M14" i="142"/>
  <c r="M18" i="142"/>
  <c r="M37" i="142"/>
  <c r="L31" i="142"/>
  <c r="L40" i="142"/>
  <c r="L43" i="142"/>
  <c r="N8" i="142"/>
  <c r="N9" i="142"/>
  <c r="N25" i="142"/>
  <c r="N33" i="142"/>
  <c r="N42" i="142"/>
  <c r="N47" i="142"/>
  <c r="L7" i="142"/>
  <c r="L26" i="142"/>
  <c r="L48" i="142"/>
  <c r="P15" i="142"/>
  <c r="P16" i="142"/>
  <c r="P17" i="142"/>
  <c r="P21" i="142"/>
  <c r="P23" i="142"/>
  <c r="P24" i="142"/>
  <c r="P36" i="142"/>
  <c r="P39" i="142"/>
  <c r="P46" i="142"/>
  <c r="R4" i="142"/>
  <c r="R5" i="142"/>
  <c r="R35" i="142"/>
  <c r="O6" i="142"/>
  <c r="O10" i="142"/>
  <c r="O11" i="142"/>
  <c r="O12" i="142"/>
  <c r="O19" i="142"/>
  <c r="O20" i="142"/>
  <c r="O22" i="142"/>
  <c r="O28" i="142"/>
  <c r="O30" i="142"/>
  <c r="O41" i="142"/>
  <c r="O44" i="142"/>
  <c r="O45" i="142"/>
  <c r="O46" i="142"/>
  <c r="O15" i="142"/>
  <c r="O16" i="142"/>
  <c r="O17" i="142"/>
  <c r="O21" i="142"/>
  <c r="O23" i="142"/>
  <c r="O24" i="142"/>
  <c r="O36" i="142"/>
  <c r="O39" i="142"/>
  <c r="N7" i="142"/>
  <c r="N26" i="142"/>
  <c r="N48" i="142"/>
  <c r="Q14" i="142"/>
  <c r="Q18" i="142"/>
  <c r="Q37" i="142"/>
  <c r="R49" i="142"/>
  <c r="R27" i="142"/>
  <c r="R38" i="142"/>
  <c r="L8" i="142"/>
  <c r="L9" i="142"/>
  <c r="L25" i="142"/>
  <c r="L33" i="142"/>
  <c r="L42" i="142"/>
  <c r="L47" i="142"/>
  <c r="P31" i="142"/>
  <c r="P40" i="142"/>
  <c r="P43" i="142"/>
  <c r="P6" i="142"/>
  <c r="P10" i="142"/>
  <c r="P11" i="142"/>
  <c r="P12" i="142"/>
  <c r="P19" i="142"/>
  <c r="P20" i="142"/>
  <c r="P22" i="142"/>
  <c r="P28" i="142"/>
  <c r="P30" i="142"/>
  <c r="P41" i="142"/>
  <c r="P44" i="142"/>
  <c r="P45" i="142"/>
  <c r="P14" i="142"/>
  <c r="P18" i="142"/>
  <c r="P37" i="142"/>
  <c r="M31" i="142"/>
  <c r="M40" i="142"/>
  <c r="M43" i="142"/>
  <c r="P7" i="142"/>
  <c r="P26" i="142"/>
  <c r="P48" i="142"/>
  <c r="L27" i="142"/>
  <c r="L38" i="142"/>
  <c r="L49" i="142"/>
  <c r="L14" i="142"/>
  <c r="L18" i="142"/>
  <c r="L37" i="142"/>
  <c r="Q31" i="142"/>
  <c r="Q40" i="142"/>
  <c r="Q43" i="142"/>
  <c r="E242" i="139"/>
  <c r="C295" i="139"/>
  <c r="C322" i="139" s="1"/>
  <c r="E322" i="139" s="1"/>
  <c r="E268" i="139"/>
  <c r="E272" i="139"/>
  <c r="E277" i="139"/>
  <c r="E243" i="139"/>
  <c r="E296" i="139"/>
  <c r="E292" i="139"/>
  <c r="E288" i="139"/>
  <c r="E280" i="139"/>
  <c r="E276" i="139"/>
  <c r="E238" i="139"/>
  <c r="E299" i="139"/>
  <c r="E270" i="139"/>
  <c r="E262" i="139"/>
  <c r="E250" i="139"/>
  <c r="E245" i="139"/>
  <c r="E241" i="139"/>
  <c r="E297" i="139"/>
  <c r="E289" i="139"/>
  <c r="E269" i="139"/>
  <c r="E265" i="139"/>
  <c r="E261" i="139"/>
  <c r="E253" i="139"/>
  <c r="E249" i="139"/>
  <c r="C287" i="139"/>
  <c r="E287" i="139" s="1"/>
  <c r="C275" i="139"/>
  <c r="E275" i="139" s="1"/>
  <c r="C271" i="139"/>
  <c r="E271" i="139" s="1"/>
  <c r="C267" i="139"/>
  <c r="E267" i="139" s="1"/>
  <c r="C263" i="139"/>
  <c r="E263" i="139" s="1"/>
  <c r="C266" i="139"/>
  <c r="E266" i="139" s="1"/>
  <c r="E45" i="139"/>
  <c r="E44" i="139"/>
  <c r="C63" i="139"/>
  <c r="C90" i="139" s="1"/>
  <c r="C117" i="139" s="1"/>
  <c r="C144" i="139" s="1"/>
  <c r="C171" i="139" s="1"/>
  <c r="C198" i="139" s="1"/>
  <c r="C225" i="139" s="1"/>
  <c r="C252" i="139" s="1"/>
  <c r="E252" i="139" s="1"/>
  <c r="C75" i="139"/>
  <c r="C102" i="139" s="1"/>
  <c r="C129" i="139" s="1"/>
  <c r="C156" i="139" s="1"/>
  <c r="C183" i="139" s="1"/>
  <c r="C210" i="139" s="1"/>
  <c r="C237" i="139" s="1"/>
  <c r="E237" i="139" s="1"/>
  <c r="E35" i="139"/>
  <c r="E62" i="139"/>
  <c r="C89" i="139"/>
  <c r="C116" i="139" s="1"/>
  <c r="C143" i="139" s="1"/>
  <c r="C170" i="139" s="1"/>
  <c r="C197" i="139" s="1"/>
  <c r="C224" i="139" s="1"/>
  <c r="C251" i="139" s="1"/>
  <c r="E251" i="139" s="1"/>
  <c r="E43" i="139"/>
  <c r="E40" i="139"/>
  <c r="E37" i="139"/>
  <c r="E32" i="139"/>
  <c r="E41" i="139"/>
  <c r="E47" i="139"/>
  <c r="E59" i="139"/>
  <c r="E55" i="139"/>
  <c r="E38" i="139"/>
  <c r="E46" i="139"/>
  <c r="E39" i="139"/>
  <c r="E33" i="139"/>
  <c r="E54" i="139"/>
  <c r="E50" i="139"/>
  <c r="E42" i="139"/>
  <c r="E34" i="139"/>
  <c r="S48" i="142" l="1"/>
  <c r="R50" i="118" s="1"/>
  <c r="S26" i="142"/>
  <c r="S16" i="142"/>
  <c r="O45" i="144"/>
  <c r="R307" i="139"/>
  <c r="L307" i="139"/>
  <c r="R240" i="139"/>
  <c r="L240" i="139"/>
  <c r="R24" i="139"/>
  <c r="L24" i="139"/>
  <c r="R48" i="139"/>
  <c r="L48" i="139"/>
  <c r="R25" i="139"/>
  <c r="L25" i="139"/>
  <c r="R315" i="139"/>
  <c r="L315" i="139"/>
  <c r="R323" i="139"/>
  <c r="L323" i="139"/>
  <c r="R26" i="139"/>
  <c r="L26" i="139"/>
  <c r="R36" i="139"/>
  <c r="L36" i="139"/>
  <c r="R239" i="139"/>
  <c r="L239" i="139"/>
  <c r="R304" i="139"/>
  <c r="L304" i="139"/>
  <c r="R23" i="139"/>
  <c r="L23" i="139"/>
  <c r="R303" i="139"/>
  <c r="L303" i="139"/>
  <c r="R236" i="139"/>
  <c r="L236" i="139"/>
  <c r="R244" i="139"/>
  <c r="L244" i="139"/>
  <c r="R260" i="139"/>
  <c r="L260" i="139"/>
  <c r="R326" i="139"/>
  <c r="L326" i="139"/>
  <c r="R29" i="139"/>
  <c r="L29" i="139"/>
  <c r="R319" i="139"/>
  <c r="L319" i="139"/>
  <c r="R22" i="139"/>
  <c r="L22" i="139"/>
  <c r="R248" i="139"/>
  <c r="L248" i="139"/>
  <c r="R324" i="139"/>
  <c r="L324" i="139"/>
  <c r="R28" i="139"/>
  <c r="L28" i="139"/>
  <c r="R316" i="139"/>
  <c r="L316" i="139"/>
  <c r="R27" i="139"/>
  <c r="L27" i="139"/>
  <c r="X2" i="68"/>
  <c r="R1" i="148"/>
  <c r="X2" i="64"/>
  <c r="R1" i="149"/>
  <c r="J50" i="139"/>
  <c r="N50" i="139"/>
  <c r="J46" i="139"/>
  <c r="N46" i="139"/>
  <c r="N47" i="139"/>
  <c r="J47" i="139"/>
  <c r="J40" i="139"/>
  <c r="N40" i="139"/>
  <c r="N35" i="139"/>
  <c r="J35" i="139"/>
  <c r="J45" i="139"/>
  <c r="N45" i="139"/>
  <c r="J271" i="139"/>
  <c r="N271" i="139"/>
  <c r="J253" i="139"/>
  <c r="N253" i="139"/>
  <c r="N289" i="139"/>
  <c r="J289" i="139"/>
  <c r="J250" i="139"/>
  <c r="N250" i="139"/>
  <c r="J238" i="139"/>
  <c r="N238" i="139"/>
  <c r="J292" i="139"/>
  <c r="N292" i="139"/>
  <c r="J272" i="139"/>
  <c r="N272" i="139"/>
  <c r="J259" i="139"/>
  <c r="N259" i="139"/>
  <c r="J54" i="139"/>
  <c r="N54" i="139"/>
  <c r="J38" i="139"/>
  <c r="N38" i="139"/>
  <c r="J41" i="139"/>
  <c r="N41" i="139"/>
  <c r="N43" i="139"/>
  <c r="J43" i="139"/>
  <c r="J237" i="139"/>
  <c r="N237" i="139"/>
  <c r="J266" i="139"/>
  <c r="N266" i="139"/>
  <c r="J275" i="139"/>
  <c r="N275" i="139"/>
  <c r="N261" i="139"/>
  <c r="J261" i="139"/>
  <c r="N297" i="139"/>
  <c r="J297" i="139"/>
  <c r="J262" i="139"/>
  <c r="N262" i="139"/>
  <c r="J276" i="139"/>
  <c r="N276" i="139"/>
  <c r="J296" i="139"/>
  <c r="N296" i="139"/>
  <c r="J268" i="139"/>
  <c r="N268" i="139"/>
  <c r="J34" i="139"/>
  <c r="N34" i="139"/>
  <c r="J33" i="139"/>
  <c r="N33" i="139"/>
  <c r="N55" i="139"/>
  <c r="J55" i="139"/>
  <c r="J32" i="139"/>
  <c r="N32" i="139"/>
  <c r="N251" i="139"/>
  <c r="J251" i="139"/>
  <c r="J252" i="139"/>
  <c r="N252" i="139"/>
  <c r="N263" i="139"/>
  <c r="J263" i="139"/>
  <c r="J287" i="139"/>
  <c r="N287" i="139"/>
  <c r="N265" i="139"/>
  <c r="J265" i="139"/>
  <c r="N241" i="139"/>
  <c r="J241" i="139"/>
  <c r="J270" i="139"/>
  <c r="N270" i="139"/>
  <c r="J280" i="139"/>
  <c r="N280" i="139"/>
  <c r="J243" i="139"/>
  <c r="N243" i="139"/>
  <c r="J322" i="139"/>
  <c r="N322" i="139"/>
  <c r="J42" i="139"/>
  <c r="N42" i="139"/>
  <c r="N39" i="139"/>
  <c r="J39" i="139"/>
  <c r="N59" i="139"/>
  <c r="J59" i="139"/>
  <c r="J37" i="139"/>
  <c r="N37" i="139"/>
  <c r="J62" i="139"/>
  <c r="N62" i="139"/>
  <c r="J44" i="139"/>
  <c r="N44" i="139"/>
  <c r="N267" i="139"/>
  <c r="J267" i="139"/>
  <c r="N249" i="139"/>
  <c r="J249" i="139"/>
  <c r="J269" i="139"/>
  <c r="N269" i="139"/>
  <c r="N245" i="139"/>
  <c r="J245" i="139"/>
  <c r="J299" i="139"/>
  <c r="N299" i="139"/>
  <c r="N288" i="139"/>
  <c r="J288" i="139"/>
  <c r="N277" i="139"/>
  <c r="J277" i="139"/>
  <c r="J242" i="139"/>
  <c r="N242" i="139"/>
  <c r="C149" i="139"/>
  <c r="C176" i="139" s="1"/>
  <c r="C203" i="139" s="1"/>
  <c r="C230" i="139" s="1"/>
  <c r="C286" i="139"/>
  <c r="C313" i="139" s="1"/>
  <c r="E313" i="139" s="1"/>
  <c r="C258" i="139"/>
  <c r="C119" i="139"/>
  <c r="C93" i="139"/>
  <c r="C94" i="139"/>
  <c r="L37" i="118"/>
  <c r="S14" i="142"/>
  <c r="R16" i="118" s="1"/>
  <c r="R20" i="118"/>
  <c r="R9" i="118"/>
  <c r="R33" i="118"/>
  <c r="R18" i="118"/>
  <c r="R31" i="118"/>
  <c r="S31" i="118" s="1"/>
  <c r="S37" i="142"/>
  <c r="R48" i="144" s="1"/>
  <c r="R51" i="118"/>
  <c r="R28" i="118"/>
  <c r="R42" i="118"/>
  <c r="S24" i="142"/>
  <c r="R29" i="144" s="1"/>
  <c r="R36" i="118"/>
  <c r="R35" i="118"/>
  <c r="R34" i="118"/>
  <c r="R42" i="144"/>
  <c r="R50" i="144"/>
  <c r="R39" i="144"/>
  <c r="S15" i="118"/>
  <c r="R51" i="144"/>
  <c r="R43" i="118"/>
  <c r="R21" i="144"/>
  <c r="R7" i="118"/>
  <c r="R44" i="144"/>
  <c r="R23" i="118"/>
  <c r="R28" i="144"/>
  <c r="K51" i="118"/>
  <c r="K37" i="144"/>
  <c r="L33" i="118"/>
  <c r="L39" i="144"/>
  <c r="O30" i="118"/>
  <c r="O19" i="144"/>
  <c r="O45" i="118"/>
  <c r="O41" i="144"/>
  <c r="K10" i="118"/>
  <c r="K6" i="144"/>
  <c r="P20" i="118"/>
  <c r="P47" i="144"/>
  <c r="N25" i="118"/>
  <c r="N27" i="144"/>
  <c r="N43" i="118"/>
  <c r="N21" i="144"/>
  <c r="Q6" i="118"/>
  <c r="Q43" i="144"/>
  <c r="O26" i="118"/>
  <c r="O29" i="144"/>
  <c r="M49" i="118"/>
  <c r="M11" i="144"/>
  <c r="K33" i="118"/>
  <c r="K39" i="144"/>
  <c r="M40" i="118"/>
  <c r="M36" i="144"/>
  <c r="P22" i="118"/>
  <c r="P17" i="144"/>
  <c r="N16" i="118"/>
  <c r="N46" i="144"/>
  <c r="P11" i="118"/>
  <c r="P7" i="144"/>
  <c r="R45" i="118"/>
  <c r="R41" i="144"/>
  <c r="Q23" i="118"/>
  <c r="Q28" i="144"/>
  <c r="M30" i="118"/>
  <c r="M19" i="144"/>
  <c r="L47" i="118"/>
  <c r="L23" i="144"/>
  <c r="L14" i="118"/>
  <c r="L15" i="144"/>
  <c r="N44" i="118"/>
  <c r="N8" i="144"/>
  <c r="Q44" i="118"/>
  <c r="Q8" i="144"/>
  <c r="P38" i="118"/>
  <c r="P30" i="144"/>
  <c r="K46" i="118"/>
  <c r="K22" i="144"/>
  <c r="K13" i="118"/>
  <c r="K14" i="144"/>
  <c r="L10" i="118"/>
  <c r="L6" i="144"/>
  <c r="L18" i="118"/>
  <c r="L34" i="144"/>
  <c r="K19" i="118"/>
  <c r="K35" i="144"/>
  <c r="O44" i="118"/>
  <c r="O8" i="144"/>
  <c r="M18" i="118"/>
  <c r="M34" i="144"/>
  <c r="Q50" i="118"/>
  <c r="Q51" i="144"/>
  <c r="Q22" i="118"/>
  <c r="Q17" i="144"/>
  <c r="P37" i="118"/>
  <c r="P45" i="144"/>
  <c r="P45" i="118"/>
  <c r="P41" i="144"/>
  <c r="K20" i="118"/>
  <c r="K47" i="144"/>
  <c r="L45" i="118"/>
  <c r="L41" i="144"/>
  <c r="O20" i="118"/>
  <c r="O47" i="144"/>
  <c r="O22" i="118"/>
  <c r="O17" i="144"/>
  <c r="O12" i="118"/>
  <c r="O13" i="144"/>
  <c r="K27" i="118"/>
  <c r="K9" i="144"/>
  <c r="N38" i="118"/>
  <c r="N30" i="144"/>
  <c r="P42" i="118"/>
  <c r="P40" i="144"/>
  <c r="K16" i="118"/>
  <c r="K46" i="144"/>
  <c r="O50" i="118"/>
  <c r="O51" i="144"/>
  <c r="L42" i="118"/>
  <c r="L40" i="144"/>
  <c r="O16" i="118"/>
  <c r="O46" i="144"/>
  <c r="O32" i="118"/>
  <c r="O20" i="144"/>
  <c r="O21" i="118"/>
  <c r="O16" i="144"/>
  <c r="O8" i="118"/>
  <c r="O12" i="144"/>
  <c r="K49" i="118"/>
  <c r="K11" i="144"/>
  <c r="K11" i="118"/>
  <c r="K7" i="144"/>
  <c r="P39" i="118"/>
  <c r="P48" i="144"/>
  <c r="M28" i="118"/>
  <c r="M50" i="144"/>
  <c r="N26" i="118"/>
  <c r="N29" i="144"/>
  <c r="N18" i="118"/>
  <c r="N34" i="144"/>
  <c r="N46" i="118"/>
  <c r="N22" i="144"/>
  <c r="N24" i="118"/>
  <c r="N18" i="144"/>
  <c r="N13" i="118"/>
  <c r="N14" i="144"/>
  <c r="Q7" i="118"/>
  <c r="Q44" i="144"/>
  <c r="O38" i="118"/>
  <c r="O30" i="144"/>
  <c r="O19" i="118"/>
  <c r="O35" i="144"/>
  <c r="K28" i="118"/>
  <c r="K50" i="144"/>
  <c r="M27" i="118"/>
  <c r="M9" i="144"/>
  <c r="K42" i="118"/>
  <c r="K40" i="144"/>
  <c r="S4" i="142"/>
  <c r="M51" i="118"/>
  <c r="M37" i="144"/>
  <c r="P46" i="118"/>
  <c r="P22" i="144"/>
  <c r="P24" i="118"/>
  <c r="P18" i="144"/>
  <c r="P13" i="118"/>
  <c r="P14" i="144"/>
  <c r="N20" i="118"/>
  <c r="N47" i="144"/>
  <c r="Q33" i="118"/>
  <c r="Q39" i="144"/>
  <c r="P27" i="118"/>
  <c r="P9" i="144"/>
  <c r="O40" i="118"/>
  <c r="O36" i="144"/>
  <c r="K7" i="118"/>
  <c r="K44" i="144"/>
  <c r="Q48" i="118"/>
  <c r="Q32" i="144"/>
  <c r="Q25" i="118"/>
  <c r="Q27" i="144"/>
  <c r="Q17" i="118"/>
  <c r="Q33" i="144"/>
  <c r="M32" i="118"/>
  <c r="M20" i="144"/>
  <c r="M21" i="118"/>
  <c r="M16" i="144"/>
  <c r="M8" i="118"/>
  <c r="M12" i="144"/>
  <c r="L32" i="118"/>
  <c r="L20" i="144"/>
  <c r="L21" i="118"/>
  <c r="L16" i="144"/>
  <c r="L8" i="118"/>
  <c r="L12" i="144"/>
  <c r="N49" i="118"/>
  <c r="N11" i="144"/>
  <c r="N11" i="118"/>
  <c r="N7" i="144"/>
  <c r="N7" i="118"/>
  <c r="N44" i="144"/>
  <c r="Q11" i="118"/>
  <c r="Q7" i="144"/>
  <c r="P41" i="118"/>
  <c r="P31" i="144"/>
  <c r="P23" i="118"/>
  <c r="P28" i="144"/>
  <c r="K47" i="118"/>
  <c r="K23" i="144"/>
  <c r="K19" i="144"/>
  <c r="K30" i="118"/>
  <c r="K14" i="118"/>
  <c r="K15" i="144"/>
  <c r="L49" i="118"/>
  <c r="L11" i="144"/>
  <c r="L11" i="118"/>
  <c r="L7" i="144"/>
  <c r="L38" i="118"/>
  <c r="L30" i="144"/>
  <c r="L19" i="118"/>
  <c r="L35" i="144"/>
  <c r="K41" i="118"/>
  <c r="K31" i="144"/>
  <c r="K23" i="118"/>
  <c r="K28" i="144"/>
  <c r="O49" i="118"/>
  <c r="O11" i="144"/>
  <c r="O11" i="118"/>
  <c r="O7" i="144"/>
  <c r="S36" i="142"/>
  <c r="S17" i="142"/>
  <c r="M42" i="118"/>
  <c r="M40" i="144"/>
  <c r="M38" i="118"/>
  <c r="M30" i="144"/>
  <c r="M19" i="118"/>
  <c r="M35" i="144"/>
  <c r="Q9" i="118"/>
  <c r="Q49" i="144"/>
  <c r="N29" i="118"/>
  <c r="N38" i="144"/>
  <c r="Q46" i="118"/>
  <c r="Q22" i="144"/>
  <c r="Q24" i="118"/>
  <c r="Q18" i="144"/>
  <c r="Q13" i="118"/>
  <c r="Q14" i="144"/>
  <c r="L51" i="118"/>
  <c r="L37" i="144"/>
  <c r="L28" i="118"/>
  <c r="L50" i="144"/>
  <c r="P9" i="118"/>
  <c r="P49" i="144"/>
  <c r="M39" i="118"/>
  <c r="M48" i="144"/>
  <c r="Q20" i="118"/>
  <c r="Q47" i="144"/>
  <c r="R24" i="144"/>
  <c r="O28" i="118"/>
  <c r="O50" i="144"/>
  <c r="O14" i="118"/>
  <c r="O15" i="144"/>
  <c r="Q40" i="118"/>
  <c r="Q36" i="144"/>
  <c r="N17" i="118"/>
  <c r="N33" i="144"/>
  <c r="N12" i="118"/>
  <c r="N13" i="144"/>
  <c r="K9" i="118"/>
  <c r="K49" i="144"/>
  <c r="L39" i="118"/>
  <c r="L48" i="144"/>
  <c r="P12" i="118"/>
  <c r="P13" i="144"/>
  <c r="O29" i="118"/>
  <c r="O38" i="144"/>
  <c r="M47" i="118"/>
  <c r="M23" i="144"/>
  <c r="L30" i="118"/>
  <c r="L19" i="144"/>
  <c r="N10" i="118"/>
  <c r="N6" i="144"/>
  <c r="P19" i="118"/>
  <c r="P35" i="144"/>
  <c r="L44" i="118"/>
  <c r="L8" i="144"/>
  <c r="K38" i="118"/>
  <c r="K30" i="144"/>
  <c r="O10" i="118"/>
  <c r="O6" i="144"/>
  <c r="M33" i="118"/>
  <c r="M39" i="144"/>
  <c r="N50" i="118"/>
  <c r="N51" i="144"/>
  <c r="Q12" i="118"/>
  <c r="Q13" i="144"/>
  <c r="M6" i="118"/>
  <c r="M43" i="144"/>
  <c r="K39" i="118"/>
  <c r="K48" i="144"/>
  <c r="K40" i="118"/>
  <c r="K36" i="144"/>
  <c r="O9" i="118"/>
  <c r="O49" i="144"/>
  <c r="O39" i="118"/>
  <c r="O48" i="144"/>
  <c r="O46" i="118"/>
  <c r="O22" i="144"/>
  <c r="O24" i="118"/>
  <c r="O18" i="144"/>
  <c r="O13" i="118"/>
  <c r="O14" i="144"/>
  <c r="O42" i="118"/>
  <c r="O40" i="144"/>
  <c r="K35" i="118"/>
  <c r="K10" i="144"/>
  <c r="Q29" i="118"/>
  <c r="Q38" i="144"/>
  <c r="P16" i="118"/>
  <c r="P46" i="144"/>
  <c r="N41" i="118"/>
  <c r="N31" i="144"/>
  <c r="N23" i="118"/>
  <c r="N28" i="144"/>
  <c r="N48" i="118"/>
  <c r="N32" i="144"/>
  <c r="N32" i="118"/>
  <c r="N20" i="144"/>
  <c r="N21" i="118"/>
  <c r="N16" i="144"/>
  <c r="N8" i="118"/>
  <c r="N12" i="144"/>
  <c r="O48" i="118"/>
  <c r="O32" i="144"/>
  <c r="O25" i="118"/>
  <c r="O27" i="144"/>
  <c r="O17" i="118"/>
  <c r="O33" i="144"/>
  <c r="M44" i="118"/>
  <c r="M8" i="144"/>
  <c r="M10" i="118"/>
  <c r="M6" i="144"/>
  <c r="S35" i="142"/>
  <c r="L20" i="118"/>
  <c r="L47" i="144"/>
  <c r="M29" i="118"/>
  <c r="M38" i="144"/>
  <c r="P32" i="118"/>
  <c r="P20" i="144"/>
  <c r="P21" i="118"/>
  <c r="P16" i="144"/>
  <c r="P8" i="118"/>
  <c r="P12" i="144"/>
  <c r="Q45" i="118"/>
  <c r="Q41" i="144"/>
  <c r="P44" i="118"/>
  <c r="P8" i="144"/>
  <c r="P10" i="118"/>
  <c r="P6" i="144"/>
  <c r="K6" i="118"/>
  <c r="K43" i="144"/>
  <c r="Q38" i="118"/>
  <c r="Q30" i="144"/>
  <c r="Q19" i="118"/>
  <c r="Q35" i="144"/>
  <c r="M46" i="118"/>
  <c r="M22" i="144"/>
  <c r="M24" i="118"/>
  <c r="M18" i="144"/>
  <c r="M13" i="118"/>
  <c r="M14" i="144"/>
  <c r="L46" i="118"/>
  <c r="L22" i="144"/>
  <c r="L24" i="118"/>
  <c r="L18" i="144"/>
  <c r="L13" i="118"/>
  <c r="L14" i="144"/>
  <c r="N42" i="118"/>
  <c r="N40" i="144"/>
  <c r="N35" i="118"/>
  <c r="N10" i="144"/>
  <c r="N6" i="118"/>
  <c r="N43" i="144"/>
  <c r="Q35" i="118"/>
  <c r="Q10" i="144"/>
  <c r="Q49" i="118"/>
  <c r="Q11" i="144"/>
  <c r="P26" i="118"/>
  <c r="P29" i="144"/>
  <c r="P18" i="118"/>
  <c r="P34" i="144"/>
  <c r="K43" i="118"/>
  <c r="K21" i="144"/>
  <c r="K22" i="118"/>
  <c r="K17" i="144"/>
  <c r="K12" i="118"/>
  <c r="K13" i="144"/>
  <c r="L35" i="118"/>
  <c r="L10" i="144"/>
  <c r="L48" i="118"/>
  <c r="L32" i="144"/>
  <c r="L25" i="118"/>
  <c r="L27" i="144"/>
  <c r="L17" i="118"/>
  <c r="L33" i="144"/>
  <c r="K26" i="118"/>
  <c r="K29" i="144"/>
  <c r="K18" i="118"/>
  <c r="K34" i="144"/>
  <c r="O35" i="118"/>
  <c r="O10" i="144"/>
  <c r="S46" i="142"/>
  <c r="S23" i="142"/>
  <c r="S15" i="142"/>
  <c r="M48" i="118"/>
  <c r="M32" i="144"/>
  <c r="M25" i="118"/>
  <c r="M27" i="144"/>
  <c r="M17" i="118"/>
  <c r="M33" i="144"/>
  <c r="N51" i="118"/>
  <c r="N37" i="144"/>
  <c r="N28" i="118"/>
  <c r="N50" i="144"/>
  <c r="Q32" i="118"/>
  <c r="Q20" i="144"/>
  <c r="Q21" i="118"/>
  <c r="Q16" i="144"/>
  <c r="Q8" i="118"/>
  <c r="Q12" i="144"/>
  <c r="P51" i="118"/>
  <c r="P37" i="144"/>
  <c r="P7" i="118"/>
  <c r="P44" i="144"/>
  <c r="L50" i="118"/>
  <c r="L51" i="144"/>
  <c r="Q39" i="118"/>
  <c r="Q48" i="144"/>
  <c r="L29" i="118"/>
  <c r="L38" i="144"/>
  <c r="R37" i="144"/>
  <c r="R34" i="144"/>
  <c r="R47" i="144"/>
  <c r="P33" i="118"/>
  <c r="P39" i="144"/>
  <c r="O47" i="118"/>
  <c r="O23" i="144"/>
  <c r="K44" i="118"/>
  <c r="K8" i="144"/>
  <c r="M9" i="118"/>
  <c r="M49" i="144"/>
  <c r="N22" i="118"/>
  <c r="N17" i="144"/>
  <c r="O18" i="118"/>
  <c r="O34" i="144"/>
  <c r="M11" i="118"/>
  <c r="M7" i="144"/>
  <c r="P43" i="118"/>
  <c r="P21" i="144"/>
  <c r="P49" i="118"/>
  <c r="P11" i="144"/>
  <c r="Q41" i="118"/>
  <c r="Q31" i="144"/>
  <c r="M14" i="118"/>
  <c r="M15" i="144"/>
  <c r="N45" i="118"/>
  <c r="N41" i="144"/>
  <c r="Q10" i="118"/>
  <c r="Q6" i="144"/>
  <c r="K24" i="118"/>
  <c r="K18" i="144"/>
  <c r="L26" i="118"/>
  <c r="L29" i="144"/>
  <c r="M26" i="118"/>
  <c r="M29" i="144"/>
  <c r="Q43" i="118"/>
  <c r="Q21" i="144"/>
  <c r="K29" i="118"/>
  <c r="K38" i="144"/>
  <c r="O43" i="118"/>
  <c r="O21" i="144"/>
  <c r="O33" i="118"/>
  <c r="O39" i="144"/>
  <c r="Q51" i="118"/>
  <c r="Q37" i="144"/>
  <c r="M50" i="118"/>
  <c r="M51" i="144"/>
  <c r="N19" i="118"/>
  <c r="N35" i="144"/>
  <c r="N47" i="118"/>
  <c r="N23" i="144"/>
  <c r="N30" i="118"/>
  <c r="N19" i="144"/>
  <c r="N14" i="118"/>
  <c r="N15" i="144"/>
  <c r="Q37" i="118"/>
  <c r="Q45" i="144"/>
  <c r="O41" i="118"/>
  <c r="O31" i="144"/>
  <c r="O23" i="118"/>
  <c r="O28" i="144"/>
  <c r="K50" i="118"/>
  <c r="K51" i="144"/>
  <c r="M35" i="118"/>
  <c r="M10" i="144"/>
  <c r="K45" i="118"/>
  <c r="K41" i="144"/>
  <c r="L16" i="118"/>
  <c r="L46" i="144"/>
  <c r="P47" i="118"/>
  <c r="P23" i="144"/>
  <c r="P30" i="118"/>
  <c r="P19" i="144"/>
  <c r="P14" i="118"/>
  <c r="P15" i="144"/>
  <c r="N39" i="118"/>
  <c r="N48" i="144"/>
  <c r="Q42" i="118"/>
  <c r="Q40" i="144"/>
  <c r="P35" i="118"/>
  <c r="P10" i="144"/>
  <c r="O51" i="118"/>
  <c r="O37" i="144"/>
  <c r="K37" i="118"/>
  <c r="K45" i="144"/>
  <c r="Q26" i="118"/>
  <c r="Q29" i="144"/>
  <c r="Q18" i="118"/>
  <c r="Q34" i="144"/>
  <c r="M43" i="118"/>
  <c r="M21" i="144"/>
  <c r="M22" i="118"/>
  <c r="M17" i="144"/>
  <c r="M12" i="118"/>
  <c r="M13" i="144"/>
  <c r="L43" i="118"/>
  <c r="L21" i="144"/>
  <c r="L22" i="118"/>
  <c r="L17" i="144"/>
  <c r="L12" i="118"/>
  <c r="L13" i="144"/>
  <c r="N33" i="118"/>
  <c r="N39" i="144"/>
  <c r="N27" i="118"/>
  <c r="N9" i="144"/>
  <c r="N37" i="118"/>
  <c r="N45" i="144"/>
  <c r="Q27" i="118"/>
  <c r="Q9" i="144"/>
  <c r="P48" i="118"/>
  <c r="P32" i="144"/>
  <c r="P25" i="118"/>
  <c r="P27" i="144"/>
  <c r="P17" i="118"/>
  <c r="P33" i="144"/>
  <c r="K32" i="118"/>
  <c r="K20" i="144"/>
  <c r="K21" i="118"/>
  <c r="K16" i="144"/>
  <c r="K8" i="118"/>
  <c r="K12" i="144"/>
  <c r="L27" i="118"/>
  <c r="L9" i="144"/>
  <c r="L41" i="118"/>
  <c r="L31" i="144"/>
  <c r="L23" i="118"/>
  <c r="L28" i="144"/>
  <c r="K48" i="118"/>
  <c r="K32" i="144"/>
  <c r="K25" i="118"/>
  <c r="K27" i="144"/>
  <c r="K17" i="118"/>
  <c r="K33" i="144"/>
  <c r="O27" i="118"/>
  <c r="O9" i="144"/>
  <c r="S39" i="142"/>
  <c r="M45" i="118"/>
  <c r="M41" i="144"/>
  <c r="M41" i="118"/>
  <c r="M31" i="144"/>
  <c r="M23" i="118"/>
  <c r="M28" i="144"/>
  <c r="Q28" i="118"/>
  <c r="Q50" i="144"/>
  <c r="N40" i="118"/>
  <c r="N36" i="144"/>
  <c r="N9" i="118"/>
  <c r="N49" i="144"/>
  <c r="Q30" i="118"/>
  <c r="Q19" i="144"/>
  <c r="Q14" i="118"/>
  <c r="Q15" i="144"/>
  <c r="Q47" i="118"/>
  <c r="Q23" i="144"/>
  <c r="P40" i="118"/>
  <c r="P36" i="144"/>
  <c r="M20" i="118"/>
  <c r="M47" i="144"/>
  <c r="L7" i="118"/>
  <c r="L44" i="144"/>
  <c r="P50" i="118"/>
  <c r="P51" i="144"/>
  <c r="M37" i="118"/>
  <c r="M45" i="144"/>
  <c r="R40" i="144"/>
  <c r="R49" i="144"/>
  <c r="R10" i="144"/>
  <c r="S38" i="142"/>
  <c r="S25" i="142"/>
  <c r="S47" i="142"/>
  <c r="S9" i="142"/>
  <c r="S27" i="142"/>
  <c r="S42" i="142"/>
  <c r="S8" i="142"/>
  <c r="S45" i="142"/>
  <c r="S22" i="142"/>
  <c r="S11" i="142"/>
  <c r="S44" i="142"/>
  <c r="S20" i="142"/>
  <c r="S10" i="142"/>
  <c r="S30" i="142"/>
  <c r="S19" i="142"/>
  <c r="S6" i="142"/>
  <c r="S28" i="142"/>
  <c r="S12" i="142"/>
  <c r="E295" i="139"/>
  <c r="C264" i="139"/>
  <c r="E264" i="139" s="1"/>
  <c r="C298" i="139"/>
  <c r="E298" i="139" s="1"/>
  <c r="C278" i="139"/>
  <c r="E278" i="139" s="1"/>
  <c r="C279" i="139"/>
  <c r="E279" i="139" s="1"/>
  <c r="C293" i="139"/>
  <c r="E293" i="139" s="1"/>
  <c r="C290" i="139"/>
  <c r="E290" i="139" s="1"/>
  <c r="C314" i="139"/>
  <c r="E314" i="139" s="1"/>
  <c r="E63" i="139"/>
  <c r="C294" i="139"/>
  <c r="E294" i="139" s="1"/>
  <c r="C302" i="139"/>
  <c r="E302" i="139" s="1"/>
  <c r="E53" i="139"/>
  <c r="E67" i="139"/>
  <c r="E64" i="139"/>
  <c r="E69" i="139"/>
  <c r="E80" i="139"/>
  <c r="E66" i="139"/>
  <c r="E52" i="139"/>
  <c r="E51" i="139"/>
  <c r="E81" i="139"/>
  <c r="E60" i="139"/>
  <c r="E61" i="139"/>
  <c r="E73" i="139"/>
  <c r="E65" i="139"/>
  <c r="E74" i="139"/>
  <c r="E77" i="139"/>
  <c r="E56" i="139"/>
  <c r="K216" i="60"/>
  <c r="K217" i="60"/>
  <c r="K218" i="60"/>
  <c r="K219" i="60"/>
  <c r="K220" i="60"/>
  <c r="K221" i="60"/>
  <c r="K222" i="60"/>
  <c r="K223" i="60"/>
  <c r="K224" i="60"/>
  <c r="K225" i="60"/>
  <c r="K226" i="60"/>
  <c r="K227" i="60"/>
  <c r="K228" i="60"/>
  <c r="K229" i="60"/>
  <c r="K230" i="60"/>
  <c r="K231" i="60"/>
  <c r="K232" i="60"/>
  <c r="K233" i="60"/>
  <c r="K234" i="60"/>
  <c r="K235" i="60"/>
  <c r="K236" i="60"/>
  <c r="K237" i="60"/>
  <c r="K238" i="60"/>
  <c r="K239" i="60"/>
  <c r="K240" i="60"/>
  <c r="K241" i="60"/>
  <c r="K242" i="60"/>
  <c r="K243" i="60"/>
  <c r="K244" i="60"/>
  <c r="K245" i="60"/>
  <c r="K246" i="60"/>
  <c r="K247" i="60"/>
  <c r="K248" i="60"/>
  <c r="K249" i="60"/>
  <c r="K250" i="60"/>
  <c r="K251" i="60"/>
  <c r="K252" i="60"/>
  <c r="K253" i="60"/>
  <c r="K254" i="60"/>
  <c r="K255" i="60"/>
  <c r="K256" i="60"/>
  <c r="K257" i="60"/>
  <c r="K258" i="60"/>
  <c r="K259" i="60"/>
  <c r="K260" i="60"/>
  <c r="K261" i="60"/>
  <c r="K262" i="60"/>
  <c r="K263" i="60"/>
  <c r="K264" i="60"/>
  <c r="K265" i="60"/>
  <c r="K266" i="60"/>
  <c r="K267" i="60"/>
  <c r="K268" i="60"/>
  <c r="K269" i="60"/>
  <c r="K270" i="60"/>
  <c r="K271" i="60"/>
  <c r="K272" i="60"/>
  <c r="K273" i="60"/>
  <c r="K274" i="60"/>
  <c r="K275" i="60"/>
  <c r="K276" i="60"/>
  <c r="K277" i="60"/>
  <c r="K278" i="60"/>
  <c r="K279" i="60"/>
  <c r="K280" i="60"/>
  <c r="K281" i="60"/>
  <c r="K282" i="60"/>
  <c r="K283" i="60"/>
  <c r="K284" i="60"/>
  <c r="K285" i="60"/>
  <c r="K286" i="60"/>
  <c r="K287" i="60"/>
  <c r="K288" i="60"/>
  <c r="K289" i="60"/>
  <c r="K290" i="60"/>
  <c r="K291" i="60"/>
  <c r="K292" i="60"/>
  <c r="K293" i="60"/>
  <c r="K294" i="60"/>
  <c r="K295" i="60"/>
  <c r="K296" i="60"/>
  <c r="J216" i="60"/>
  <c r="J217" i="60"/>
  <c r="J218" i="60"/>
  <c r="J219" i="60"/>
  <c r="J220" i="60"/>
  <c r="J221" i="60"/>
  <c r="J222" i="60"/>
  <c r="J223" i="60"/>
  <c r="J224" i="60"/>
  <c r="J225" i="60"/>
  <c r="J226" i="60"/>
  <c r="J227" i="60"/>
  <c r="J228" i="60"/>
  <c r="J229" i="60"/>
  <c r="J230" i="60"/>
  <c r="J231" i="60"/>
  <c r="J232" i="60"/>
  <c r="J233" i="60"/>
  <c r="J234" i="60"/>
  <c r="J235" i="60"/>
  <c r="J236" i="60"/>
  <c r="J237" i="60"/>
  <c r="J238" i="60"/>
  <c r="J239" i="60"/>
  <c r="J240" i="60"/>
  <c r="J241" i="60"/>
  <c r="J242" i="60"/>
  <c r="J243" i="60"/>
  <c r="J244" i="60"/>
  <c r="J245" i="60"/>
  <c r="J246" i="60"/>
  <c r="J247" i="60"/>
  <c r="J248" i="60"/>
  <c r="J249" i="60"/>
  <c r="J250" i="60"/>
  <c r="J251" i="60"/>
  <c r="J252" i="60"/>
  <c r="J253" i="60"/>
  <c r="J254" i="60"/>
  <c r="J255" i="60"/>
  <c r="J256" i="60"/>
  <c r="J257" i="60"/>
  <c r="J258" i="60"/>
  <c r="J259" i="60"/>
  <c r="J260" i="60"/>
  <c r="J261" i="60"/>
  <c r="J262" i="60"/>
  <c r="J263" i="60"/>
  <c r="J264" i="60"/>
  <c r="J265" i="60"/>
  <c r="J266" i="60"/>
  <c r="J267" i="60"/>
  <c r="J268" i="60"/>
  <c r="J269" i="60"/>
  <c r="J270" i="60"/>
  <c r="J271" i="60"/>
  <c r="J272" i="60"/>
  <c r="J273" i="60"/>
  <c r="J274" i="60"/>
  <c r="J275" i="60"/>
  <c r="J276" i="60"/>
  <c r="J277" i="60"/>
  <c r="J278" i="60"/>
  <c r="J279" i="60"/>
  <c r="J280" i="60"/>
  <c r="J281" i="60"/>
  <c r="J282" i="60"/>
  <c r="J283" i="60"/>
  <c r="J284" i="60"/>
  <c r="J285" i="60"/>
  <c r="J286" i="60"/>
  <c r="J287" i="60"/>
  <c r="J288" i="60"/>
  <c r="J289" i="60"/>
  <c r="J290" i="60"/>
  <c r="J291" i="60"/>
  <c r="J292" i="60"/>
  <c r="J293" i="60"/>
  <c r="J294" i="60"/>
  <c r="J295" i="60"/>
  <c r="J296" i="60"/>
  <c r="I216" i="60"/>
  <c r="I217" i="60"/>
  <c r="I218" i="60"/>
  <c r="I219" i="60"/>
  <c r="I220" i="60"/>
  <c r="I221" i="60"/>
  <c r="I222" i="60"/>
  <c r="I223" i="60"/>
  <c r="I224" i="60"/>
  <c r="I225" i="60"/>
  <c r="I226" i="60"/>
  <c r="I227" i="60"/>
  <c r="I228" i="60"/>
  <c r="I229" i="60"/>
  <c r="I230" i="60"/>
  <c r="I231" i="60"/>
  <c r="I232" i="60"/>
  <c r="I233" i="60"/>
  <c r="I234" i="60"/>
  <c r="I235" i="60"/>
  <c r="I236" i="60"/>
  <c r="I237" i="60"/>
  <c r="I238" i="60"/>
  <c r="I239" i="60"/>
  <c r="I240" i="60"/>
  <c r="I241" i="60"/>
  <c r="I242" i="60"/>
  <c r="I243" i="60"/>
  <c r="I244" i="60"/>
  <c r="I245" i="60"/>
  <c r="I246" i="60"/>
  <c r="I247" i="60"/>
  <c r="I248" i="60"/>
  <c r="I249" i="60"/>
  <c r="I250" i="60"/>
  <c r="I251" i="60"/>
  <c r="I252" i="60"/>
  <c r="I253" i="60"/>
  <c r="I254" i="60"/>
  <c r="I255" i="60"/>
  <c r="I256" i="60"/>
  <c r="I257" i="60"/>
  <c r="I258" i="60"/>
  <c r="I259" i="60"/>
  <c r="I260" i="60"/>
  <c r="I261" i="60"/>
  <c r="I262" i="60"/>
  <c r="I263" i="60"/>
  <c r="I264" i="60"/>
  <c r="I265" i="60"/>
  <c r="I266" i="60"/>
  <c r="I267" i="60"/>
  <c r="I268" i="60"/>
  <c r="I269" i="60"/>
  <c r="I270" i="60"/>
  <c r="I271" i="60"/>
  <c r="I272" i="60"/>
  <c r="I273" i="60"/>
  <c r="I274" i="60"/>
  <c r="I275" i="60"/>
  <c r="I276" i="60"/>
  <c r="I277" i="60"/>
  <c r="I278" i="60"/>
  <c r="I279" i="60"/>
  <c r="I280" i="60"/>
  <c r="I281" i="60"/>
  <c r="I282" i="60"/>
  <c r="I283" i="60"/>
  <c r="I284" i="60"/>
  <c r="I285" i="60"/>
  <c r="I286" i="60"/>
  <c r="I287" i="60"/>
  <c r="I288" i="60"/>
  <c r="I289" i="60"/>
  <c r="I290" i="60"/>
  <c r="I291" i="60"/>
  <c r="I292" i="60"/>
  <c r="I293" i="60"/>
  <c r="I294" i="60"/>
  <c r="I295" i="60"/>
  <c r="I296" i="60"/>
  <c r="Q216" i="60"/>
  <c r="R216" i="60"/>
  <c r="S216" i="60"/>
  <c r="T216" i="60"/>
  <c r="Q217" i="60"/>
  <c r="R217" i="60"/>
  <c r="S217" i="60"/>
  <c r="T217" i="60"/>
  <c r="Q218" i="60"/>
  <c r="R218" i="60"/>
  <c r="S218" i="60"/>
  <c r="T218" i="60"/>
  <c r="Q219" i="60"/>
  <c r="R219" i="60"/>
  <c r="S219" i="60"/>
  <c r="T219" i="60"/>
  <c r="Q220" i="60"/>
  <c r="R220" i="60"/>
  <c r="S220" i="60"/>
  <c r="T220" i="60"/>
  <c r="Q221" i="60"/>
  <c r="R221" i="60"/>
  <c r="S221" i="60"/>
  <c r="T221" i="60"/>
  <c r="Q222" i="60"/>
  <c r="R222" i="60"/>
  <c r="S222" i="60"/>
  <c r="T222" i="60"/>
  <c r="Q223" i="60"/>
  <c r="R223" i="60"/>
  <c r="S223" i="60"/>
  <c r="T223" i="60"/>
  <c r="Q224" i="60"/>
  <c r="R224" i="60"/>
  <c r="S224" i="60"/>
  <c r="T224" i="60"/>
  <c r="Q225" i="60"/>
  <c r="R225" i="60"/>
  <c r="S225" i="60"/>
  <c r="T225" i="60"/>
  <c r="Q226" i="60"/>
  <c r="R226" i="60"/>
  <c r="S226" i="60"/>
  <c r="T226" i="60"/>
  <c r="Q227" i="60"/>
  <c r="R227" i="60"/>
  <c r="S227" i="60"/>
  <c r="T227" i="60"/>
  <c r="Q228" i="60"/>
  <c r="R228" i="60"/>
  <c r="S228" i="60"/>
  <c r="T228" i="60"/>
  <c r="S229" i="60"/>
  <c r="T229" i="60"/>
  <c r="Q230" i="60"/>
  <c r="R230" i="60"/>
  <c r="S230" i="60"/>
  <c r="T230" i="60"/>
  <c r="Q231" i="60"/>
  <c r="R231" i="60"/>
  <c r="S231" i="60"/>
  <c r="T231" i="60"/>
  <c r="Q232" i="60"/>
  <c r="R232" i="60"/>
  <c r="S232" i="60"/>
  <c r="T232" i="60"/>
  <c r="Q233" i="60"/>
  <c r="R233" i="60"/>
  <c r="S233" i="60"/>
  <c r="T233" i="60"/>
  <c r="Q234" i="60"/>
  <c r="R234" i="60"/>
  <c r="S234" i="60"/>
  <c r="T234" i="60"/>
  <c r="Q235" i="60"/>
  <c r="R235" i="60"/>
  <c r="S235" i="60"/>
  <c r="T235" i="60"/>
  <c r="Q236" i="60"/>
  <c r="R236" i="60"/>
  <c r="S236" i="60"/>
  <c r="T236" i="60"/>
  <c r="Q237" i="60"/>
  <c r="R237" i="60"/>
  <c r="S237" i="60"/>
  <c r="T237" i="60"/>
  <c r="Q238" i="60"/>
  <c r="R238" i="60"/>
  <c r="S238" i="60"/>
  <c r="T238" i="60"/>
  <c r="Q239" i="60"/>
  <c r="R239" i="60"/>
  <c r="S239" i="60"/>
  <c r="T239" i="60"/>
  <c r="Q240" i="60"/>
  <c r="R240" i="60"/>
  <c r="S240" i="60"/>
  <c r="T240" i="60"/>
  <c r="Q241" i="60"/>
  <c r="R241" i="60"/>
  <c r="S241" i="60"/>
  <c r="T241" i="60"/>
  <c r="Q242" i="60"/>
  <c r="R242" i="60"/>
  <c r="S242" i="60"/>
  <c r="T242" i="60"/>
  <c r="Q243" i="60"/>
  <c r="R243" i="60"/>
  <c r="S243" i="60"/>
  <c r="T243" i="60"/>
  <c r="Q244" i="60"/>
  <c r="R244" i="60"/>
  <c r="S244" i="60"/>
  <c r="T244" i="60"/>
  <c r="Q245" i="60"/>
  <c r="R245" i="60"/>
  <c r="S245" i="60"/>
  <c r="T245" i="60"/>
  <c r="Q246" i="60"/>
  <c r="R246" i="60"/>
  <c r="S246" i="60"/>
  <c r="T246" i="60"/>
  <c r="Q247" i="60"/>
  <c r="R247" i="60"/>
  <c r="S247" i="60"/>
  <c r="T247" i="60"/>
  <c r="Q248" i="60"/>
  <c r="R248" i="60"/>
  <c r="S248" i="60"/>
  <c r="T248" i="60"/>
  <c r="Q249" i="60"/>
  <c r="R249" i="60"/>
  <c r="S249" i="60"/>
  <c r="T249" i="60"/>
  <c r="Q250" i="60"/>
  <c r="R250" i="60"/>
  <c r="S250" i="60"/>
  <c r="T250" i="60"/>
  <c r="Q251" i="60"/>
  <c r="R251" i="60"/>
  <c r="S251" i="60"/>
  <c r="T251" i="60"/>
  <c r="Q252" i="60"/>
  <c r="R252" i="60"/>
  <c r="S252" i="60"/>
  <c r="T252" i="60"/>
  <c r="Q253" i="60"/>
  <c r="R253" i="60"/>
  <c r="S253" i="60"/>
  <c r="T253" i="60"/>
  <c r="Q254" i="60"/>
  <c r="R254" i="60"/>
  <c r="S254" i="60"/>
  <c r="T254" i="60"/>
  <c r="Q255" i="60"/>
  <c r="R255" i="60"/>
  <c r="S255" i="60"/>
  <c r="T255" i="60"/>
  <c r="Q256" i="60"/>
  <c r="R256" i="60"/>
  <c r="S256" i="60"/>
  <c r="T256" i="60"/>
  <c r="Q257" i="60"/>
  <c r="R257" i="60"/>
  <c r="S257" i="60"/>
  <c r="T257" i="60"/>
  <c r="Q258" i="60"/>
  <c r="R258" i="60"/>
  <c r="S258" i="60"/>
  <c r="T258" i="60"/>
  <c r="Q259" i="60"/>
  <c r="R259" i="60"/>
  <c r="S259" i="60"/>
  <c r="T259" i="60"/>
  <c r="Q260" i="60"/>
  <c r="R260" i="60"/>
  <c r="S260" i="60"/>
  <c r="T260" i="60"/>
  <c r="Q261" i="60"/>
  <c r="R261" i="60"/>
  <c r="S261" i="60"/>
  <c r="T261" i="60"/>
  <c r="Q262" i="60"/>
  <c r="R262" i="60"/>
  <c r="S262" i="60"/>
  <c r="T262" i="60"/>
  <c r="Q263" i="60"/>
  <c r="R263" i="60"/>
  <c r="S263" i="60"/>
  <c r="T263" i="60"/>
  <c r="Q264" i="60"/>
  <c r="R264" i="60"/>
  <c r="S264" i="60"/>
  <c r="T264" i="60"/>
  <c r="Q265" i="60"/>
  <c r="R265" i="60"/>
  <c r="S265" i="60"/>
  <c r="T265" i="60"/>
  <c r="Q266" i="60"/>
  <c r="R266" i="60"/>
  <c r="S266" i="60"/>
  <c r="T266" i="60"/>
  <c r="Q267" i="60"/>
  <c r="R267" i="60"/>
  <c r="S267" i="60"/>
  <c r="T267" i="60"/>
  <c r="Q268" i="60"/>
  <c r="R268" i="60"/>
  <c r="S268" i="60"/>
  <c r="T268" i="60"/>
  <c r="Q269" i="60"/>
  <c r="R269" i="60"/>
  <c r="S269" i="60"/>
  <c r="T269" i="60"/>
  <c r="Q270" i="60"/>
  <c r="R270" i="60"/>
  <c r="S270" i="60"/>
  <c r="T270" i="60"/>
  <c r="Q271" i="60"/>
  <c r="R271" i="60"/>
  <c r="S271" i="60"/>
  <c r="T271" i="60"/>
  <c r="Q272" i="60"/>
  <c r="R272" i="60"/>
  <c r="S272" i="60"/>
  <c r="T272" i="60"/>
  <c r="Q273" i="60"/>
  <c r="R273" i="60"/>
  <c r="S273" i="60"/>
  <c r="T273" i="60"/>
  <c r="Q274" i="60"/>
  <c r="R274" i="60"/>
  <c r="S274" i="60"/>
  <c r="T274" i="60"/>
  <c r="Q275" i="60"/>
  <c r="R275" i="60"/>
  <c r="S275" i="60"/>
  <c r="T275" i="60"/>
  <c r="Q276" i="60"/>
  <c r="R276" i="60"/>
  <c r="S276" i="60"/>
  <c r="T276" i="60"/>
  <c r="Q277" i="60"/>
  <c r="R277" i="60"/>
  <c r="S277" i="60"/>
  <c r="T277" i="60"/>
  <c r="Q278" i="60"/>
  <c r="R278" i="60"/>
  <c r="S278" i="60"/>
  <c r="T278" i="60"/>
  <c r="Q279" i="60"/>
  <c r="R279" i="60"/>
  <c r="S279" i="60"/>
  <c r="T279" i="60"/>
  <c r="Q280" i="60"/>
  <c r="R280" i="60"/>
  <c r="S280" i="60"/>
  <c r="T280" i="60"/>
  <c r="Q281" i="60"/>
  <c r="R281" i="60"/>
  <c r="S281" i="60"/>
  <c r="T281" i="60"/>
  <c r="Q282" i="60"/>
  <c r="R282" i="60"/>
  <c r="S282" i="60"/>
  <c r="T282" i="60"/>
  <c r="Q283" i="60"/>
  <c r="R283" i="60"/>
  <c r="S283" i="60"/>
  <c r="T283" i="60"/>
  <c r="Q284" i="60"/>
  <c r="R284" i="60"/>
  <c r="S284" i="60"/>
  <c r="T284" i="60"/>
  <c r="Q285" i="60"/>
  <c r="R285" i="60"/>
  <c r="S285" i="60"/>
  <c r="T285" i="60"/>
  <c r="Q286" i="60"/>
  <c r="R286" i="60"/>
  <c r="S286" i="60"/>
  <c r="T286" i="60"/>
  <c r="Q287" i="60"/>
  <c r="R287" i="60"/>
  <c r="S287" i="60"/>
  <c r="T287" i="60"/>
  <c r="Q288" i="60"/>
  <c r="R288" i="60"/>
  <c r="S288" i="60"/>
  <c r="T288" i="60"/>
  <c r="Q289" i="60"/>
  <c r="R289" i="60"/>
  <c r="S289" i="60"/>
  <c r="T289" i="60"/>
  <c r="Q290" i="60"/>
  <c r="R290" i="60"/>
  <c r="S290" i="60"/>
  <c r="T290" i="60"/>
  <c r="Q291" i="60"/>
  <c r="R291" i="60"/>
  <c r="S291" i="60"/>
  <c r="T291" i="60"/>
  <c r="Q292" i="60"/>
  <c r="R292" i="60"/>
  <c r="S292" i="60"/>
  <c r="T292" i="60"/>
  <c r="Q293" i="60"/>
  <c r="R293" i="60"/>
  <c r="S293" i="60"/>
  <c r="T293" i="60"/>
  <c r="Q294" i="60"/>
  <c r="R294" i="60"/>
  <c r="S294" i="60"/>
  <c r="T294" i="60"/>
  <c r="Q295" i="60"/>
  <c r="R295" i="60"/>
  <c r="S295" i="60"/>
  <c r="T295" i="60"/>
  <c r="Q296" i="60"/>
  <c r="R296" i="60"/>
  <c r="S296" i="60"/>
  <c r="T296" i="60"/>
  <c r="B290" i="60"/>
  <c r="B291" i="60"/>
  <c r="B292" i="60"/>
  <c r="B293" i="60"/>
  <c r="B294" i="60"/>
  <c r="B295" i="60"/>
  <c r="B296" i="60"/>
  <c r="B289" i="60"/>
  <c r="B288" i="60"/>
  <c r="B281" i="60"/>
  <c r="B282" i="60"/>
  <c r="B283" i="60"/>
  <c r="B284" i="60"/>
  <c r="B285" i="60"/>
  <c r="B286" i="60"/>
  <c r="B287" i="60"/>
  <c r="B280" i="60"/>
  <c r="B279" i="60"/>
  <c r="B272" i="60"/>
  <c r="B273" i="60"/>
  <c r="B274" i="60"/>
  <c r="B275" i="60"/>
  <c r="B276" i="60"/>
  <c r="B277" i="60"/>
  <c r="B278" i="60"/>
  <c r="B271" i="60"/>
  <c r="B270" i="60"/>
  <c r="B261" i="60"/>
  <c r="B262" i="60"/>
  <c r="B263" i="60"/>
  <c r="B264" i="60"/>
  <c r="B265" i="60"/>
  <c r="B266" i="60"/>
  <c r="B267" i="60"/>
  <c r="B268" i="60"/>
  <c r="B269" i="60"/>
  <c r="B252" i="60"/>
  <c r="B253" i="60"/>
  <c r="B254" i="60"/>
  <c r="B255" i="60"/>
  <c r="B256" i="60"/>
  <c r="B257" i="60"/>
  <c r="B258" i="60"/>
  <c r="B259" i="60"/>
  <c r="B260" i="60"/>
  <c r="B251" i="60"/>
  <c r="B250" i="60"/>
  <c r="B241" i="60"/>
  <c r="B242" i="60"/>
  <c r="B243" i="60"/>
  <c r="B244" i="60"/>
  <c r="B245" i="60"/>
  <c r="B246" i="60"/>
  <c r="B247" i="60"/>
  <c r="B248" i="60"/>
  <c r="B249" i="60"/>
  <c r="B240" i="60"/>
  <c r="B239" i="60"/>
  <c r="B229" i="60"/>
  <c r="B230" i="60"/>
  <c r="B231" i="60"/>
  <c r="B232" i="60"/>
  <c r="B233" i="60"/>
  <c r="B234" i="60"/>
  <c r="B235" i="60"/>
  <c r="B236" i="60"/>
  <c r="B237" i="60"/>
  <c r="B238" i="60"/>
  <c r="B228" i="60"/>
  <c r="B227" i="60"/>
  <c r="B216" i="60"/>
  <c r="B217" i="60"/>
  <c r="B218" i="60"/>
  <c r="B219" i="60"/>
  <c r="B220" i="60"/>
  <c r="B221" i="60"/>
  <c r="B222" i="60"/>
  <c r="B223" i="60"/>
  <c r="B224" i="60"/>
  <c r="B225" i="60"/>
  <c r="B226" i="60"/>
  <c r="R46" i="144" l="1"/>
  <c r="R288" i="139"/>
  <c r="L288" i="139"/>
  <c r="R245" i="139"/>
  <c r="L245" i="139"/>
  <c r="R249" i="139"/>
  <c r="L249" i="139"/>
  <c r="R39" i="139"/>
  <c r="L39" i="139"/>
  <c r="R241" i="139"/>
  <c r="L241" i="139"/>
  <c r="R297" i="139"/>
  <c r="L297" i="139"/>
  <c r="R289" i="139"/>
  <c r="L289" i="139"/>
  <c r="R35" i="139"/>
  <c r="L35" i="139"/>
  <c r="R47" i="139"/>
  <c r="L47" i="139"/>
  <c r="R299" i="139"/>
  <c r="L299" i="139"/>
  <c r="R269" i="139"/>
  <c r="L269" i="139"/>
  <c r="R62" i="139"/>
  <c r="L62" i="139"/>
  <c r="R42" i="139"/>
  <c r="L42" i="139"/>
  <c r="R243" i="139"/>
  <c r="L243" i="139"/>
  <c r="R270" i="139"/>
  <c r="L270" i="139"/>
  <c r="R34" i="139"/>
  <c r="L34" i="139"/>
  <c r="R296" i="139"/>
  <c r="L296" i="139"/>
  <c r="R262" i="139"/>
  <c r="L262" i="139"/>
  <c r="R266" i="139"/>
  <c r="L266" i="139"/>
  <c r="M38" i="139"/>
  <c r="K38" i="139"/>
  <c r="L38" i="139"/>
  <c r="R259" i="139"/>
  <c r="L259" i="139"/>
  <c r="R292" i="139"/>
  <c r="L292" i="139"/>
  <c r="R250" i="139"/>
  <c r="L250" i="139"/>
  <c r="R253" i="139"/>
  <c r="L253" i="139"/>
  <c r="R45" i="139"/>
  <c r="L45" i="139"/>
  <c r="R40" i="139"/>
  <c r="L40" i="139"/>
  <c r="R46" i="139"/>
  <c r="L46" i="139"/>
  <c r="R277" i="139"/>
  <c r="L277" i="139"/>
  <c r="R267" i="139"/>
  <c r="L267" i="139"/>
  <c r="R59" i="139"/>
  <c r="L59" i="139"/>
  <c r="R265" i="139"/>
  <c r="L265" i="139"/>
  <c r="R263" i="139"/>
  <c r="L263" i="139"/>
  <c r="R251" i="139"/>
  <c r="L251" i="139"/>
  <c r="R55" i="139"/>
  <c r="L55" i="139"/>
  <c r="R261" i="139"/>
  <c r="L261" i="139"/>
  <c r="R43" i="139"/>
  <c r="L43" i="139"/>
  <c r="R242" i="139"/>
  <c r="L242" i="139"/>
  <c r="R44" i="139"/>
  <c r="L44" i="139"/>
  <c r="R37" i="139"/>
  <c r="L37" i="139"/>
  <c r="R322" i="139"/>
  <c r="L322" i="139"/>
  <c r="R280" i="139"/>
  <c r="L280" i="139"/>
  <c r="R287" i="139"/>
  <c r="L287" i="139"/>
  <c r="R252" i="139"/>
  <c r="L252" i="139"/>
  <c r="R32" i="139"/>
  <c r="L32" i="139"/>
  <c r="R33" i="139"/>
  <c r="L33" i="139"/>
  <c r="R268" i="139"/>
  <c r="L268" i="139"/>
  <c r="R276" i="139"/>
  <c r="L276" i="139"/>
  <c r="R275" i="139"/>
  <c r="L275" i="139"/>
  <c r="R237" i="139"/>
  <c r="L237" i="139"/>
  <c r="R41" i="139"/>
  <c r="L41" i="139"/>
  <c r="R54" i="139"/>
  <c r="L54" i="139"/>
  <c r="R272" i="139"/>
  <c r="L272" i="139"/>
  <c r="R238" i="139"/>
  <c r="L238" i="139"/>
  <c r="R271" i="139"/>
  <c r="L271" i="139"/>
  <c r="R50" i="139"/>
  <c r="L50" i="139"/>
  <c r="Y2" i="68"/>
  <c r="S1" i="148"/>
  <c r="Y2" i="64"/>
  <c r="S1" i="149"/>
  <c r="AA38" i="64"/>
  <c r="AA37" i="64"/>
  <c r="Z55" i="64"/>
  <c r="Z56" i="64"/>
  <c r="Z53" i="64"/>
  <c r="Z52" i="64"/>
  <c r="Z51" i="64"/>
  <c r="Z49" i="64"/>
  <c r="Z46" i="64"/>
  <c r="Z45" i="64"/>
  <c r="Z48" i="64"/>
  <c r="Z38" i="64"/>
  <c r="Z37" i="64"/>
  <c r="AG56" i="68"/>
  <c r="AG52" i="68"/>
  <c r="AG49" i="68"/>
  <c r="AG46" i="68"/>
  <c r="AG38" i="68"/>
  <c r="AF53" i="68"/>
  <c r="AF51" i="68"/>
  <c r="AF47" i="68"/>
  <c r="AF45" i="68"/>
  <c r="AE56" i="68"/>
  <c r="AE52" i="68"/>
  <c r="AE49" i="68"/>
  <c r="AE46" i="68"/>
  <c r="AE38" i="68"/>
  <c r="AD53" i="68"/>
  <c r="AD51" i="68"/>
  <c r="AD47" i="68"/>
  <c r="AD45" i="68"/>
  <c r="AC56" i="68"/>
  <c r="AC52" i="68"/>
  <c r="AC49" i="68"/>
  <c r="AC48" i="68"/>
  <c r="AC45" i="68"/>
  <c r="AC37" i="68"/>
  <c r="AB56" i="68"/>
  <c r="AB52" i="68"/>
  <c r="AB49" i="68"/>
  <c r="AB46" i="68"/>
  <c r="AB38" i="68"/>
  <c r="AA55" i="68"/>
  <c r="AA52" i="68"/>
  <c r="AA49" i="68"/>
  <c r="AA48" i="68"/>
  <c r="AA45" i="68"/>
  <c r="AG53" i="64"/>
  <c r="AG51" i="64"/>
  <c r="AG47" i="64"/>
  <c r="AG45" i="64"/>
  <c r="AF56" i="64"/>
  <c r="AF52" i="64"/>
  <c r="AF49" i="64"/>
  <c r="AF46" i="64"/>
  <c r="AF38" i="64"/>
  <c r="AE53" i="64"/>
  <c r="AE51" i="64"/>
  <c r="AE47" i="64"/>
  <c r="AE45" i="64"/>
  <c r="AD56" i="64"/>
  <c r="AD52" i="64"/>
  <c r="AD49" i="64"/>
  <c r="AD46" i="64"/>
  <c r="AD38" i="64"/>
  <c r="AC53" i="64"/>
  <c r="AC51" i="64"/>
  <c r="AC47" i="64"/>
  <c r="AC46" i="64"/>
  <c r="AC38" i="64"/>
  <c r="AB55" i="64"/>
  <c r="AB53" i="64"/>
  <c r="AB51" i="64"/>
  <c r="AB48" i="64"/>
  <c r="AB45" i="64"/>
  <c r="AB37" i="64"/>
  <c r="AA56" i="64"/>
  <c r="AA53" i="64"/>
  <c r="AA51" i="64"/>
  <c r="AA47" i="64"/>
  <c r="AA46" i="64"/>
  <c r="AG53" i="68"/>
  <c r="AG51" i="68"/>
  <c r="AG47" i="68"/>
  <c r="AG45" i="68"/>
  <c r="AF56" i="68"/>
  <c r="AF52" i="68"/>
  <c r="AF49" i="68"/>
  <c r="AF46" i="68"/>
  <c r="AF38" i="68"/>
  <c r="AE53" i="68"/>
  <c r="AE51" i="68"/>
  <c r="AE47" i="68"/>
  <c r="AE45" i="68"/>
  <c r="AD56" i="68"/>
  <c r="AD52" i="68"/>
  <c r="AD49" i="68"/>
  <c r="AD46" i="68"/>
  <c r="AD38" i="68"/>
  <c r="AC53" i="68"/>
  <c r="AC51" i="68"/>
  <c r="AC47" i="68"/>
  <c r="AC46" i="68"/>
  <c r="AC38" i="68"/>
  <c r="AB55" i="68"/>
  <c r="AB53" i="68"/>
  <c r="AB51" i="68"/>
  <c r="AB48" i="68"/>
  <c r="AB45" i="68"/>
  <c r="AB37" i="68"/>
  <c r="AA56" i="68"/>
  <c r="AA53" i="68"/>
  <c r="AA51" i="68"/>
  <c r="AA47" i="68"/>
  <c r="AA46" i="68"/>
  <c r="AG56" i="64"/>
  <c r="AG52" i="64"/>
  <c r="AG49" i="64"/>
  <c r="AG46" i="64"/>
  <c r="AG38" i="64"/>
  <c r="AF53" i="64"/>
  <c r="AF51" i="64"/>
  <c r="AF47" i="64"/>
  <c r="AF45" i="64"/>
  <c r="AE56" i="64"/>
  <c r="AE52" i="64"/>
  <c r="AE49" i="64"/>
  <c r="AE46" i="64"/>
  <c r="AE38" i="64"/>
  <c r="AD53" i="64"/>
  <c r="AD51" i="64"/>
  <c r="AD47" i="64"/>
  <c r="AD45" i="64"/>
  <c r="AC56" i="64"/>
  <c r="AC52" i="64"/>
  <c r="AC49" i="64"/>
  <c r="AC48" i="64"/>
  <c r="AC45" i="64"/>
  <c r="AC37" i="64"/>
  <c r="AB56" i="64"/>
  <c r="AB52" i="64"/>
  <c r="AB49" i="64"/>
  <c r="AB46" i="64"/>
  <c r="AB38" i="64"/>
  <c r="AA55" i="64"/>
  <c r="AA52" i="64"/>
  <c r="AA49" i="64"/>
  <c r="AA48" i="64"/>
  <c r="AA45" i="64"/>
  <c r="AA38" i="68"/>
  <c r="AA37" i="68"/>
  <c r="Z55" i="68"/>
  <c r="Z56" i="68"/>
  <c r="Z53" i="68"/>
  <c r="Z52" i="68"/>
  <c r="Z51" i="68"/>
  <c r="Z49" i="68"/>
  <c r="Z46" i="68"/>
  <c r="Z45" i="68"/>
  <c r="Z48" i="68"/>
  <c r="Z38" i="68"/>
  <c r="Z37" i="68"/>
  <c r="N60" i="139"/>
  <c r="J60" i="139"/>
  <c r="J66" i="139"/>
  <c r="N66" i="139"/>
  <c r="N67" i="139"/>
  <c r="J67" i="139"/>
  <c r="N293" i="139"/>
  <c r="J293" i="139"/>
  <c r="J81" i="139"/>
  <c r="N81" i="139"/>
  <c r="J53" i="139"/>
  <c r="N53" i="139"/>
  <c r="J279" i="139"/>
  <c r="N279" i="139"/>
  <c r="J56" i="139"/>
  <c r="N56" i="139"/>
  <c r="N73" i="139"/>
  <c r="J73" i="139"/>
  <c r="N51" i="139"/>
  <c r="J51" i="139"/>
  <c r="N69" i="139"/>
  <c r="J69" i="139"/>
  <c r="J302" i="139"/>
  <c r="N302" i="139"/>
  <c r="J314" i="139"/>
  <c r="N314" i="139"/>
  <c r="J278" i="139"/>
  <c r="N278" i="139"/>
  <c r="J74" i="139"/>
  <c r="N74" i="139"/>
  <c r="N313" i="139"/>
  <c r="J313" i="139"/>
  <c r="J264" i="139"/>
  <c r="N264" i="139"/>
  <c r="P38" i="139"/>
  <c r="O38" i="139"/>
  <c r="R38" i="139"/>
  <c r="J65" i="139"/>
  <c r="N65" i="139"/>
  <c r="J80" i="139"/>
  <c r="N80" i="139"/>
  <c r="N63" i="139"/>
  <c r="J63" i="139"/>
  <c r="J295" i="139"/>
  <c r="N295" i="139"/>
  <c r="J77" i="139"/>
  <c r="N77" i="139"/>
  <c r="J61" i="139"/>
  <c r="N61" i="139"/>
  <c r="J52" i="139"/>
  <c r="N52" i="139"/>
  <c r="J64" i="139"/>
  <c r="N64" i="139"/>
  <c r="J294" i="139"/>
  <c r="N294" i="139"/>
  <c r="J290" i="139"/>
  <c r="N290" i="139"/>
  <c r="J298" i="139"/>
  <c r="N298" i="139"/>
  <c r="C257" i="139"/>
  <c r="C284" i="139" s="1"/>
  <c r="C285" i="139"/>
  <c r="E258" i="139"/>
  <c r="E286" i="139"/>
  <c r="C146" i="139"/>
  <c r="C120" i="139"/>
  <c r="C121" i="139"/>
  <c r="R26" i="118"/>
  <c r="R39" i="118"/>
  <c r="S39" i="118" s="1"/>
  <c r="S36" i="118"/>
  <c r="S34" i="118"/>
  <c r="S50" i="118"/>
  <c r="S28" i="118"/>
  <c r="S16" i="118"/>
  <c r="S9" i="118"/>
  <c r="S20" i="118"/>
  <c r="S23" i="118"/>
  <c r="S35" i="118"/>
  <c r="S33" i="118"/>
  <c r="S42" i="118"/>
  <c r="S45" i="118"/>
  <c r="S18" i="118"/>
  <c r="S51" i="118"/>
  <c r="S7" i="118"/>
  <c r="R21" i="118"/>
  <c r="R16" i="144"/>
  <c r="R10" i="118"/>
  <c r="R6" i="144"/>
  <c r="R30" i="118"/>
  <c r="R19" i="144"/>
  <c r="R12" i="118"/>
  <c r="R13" i="144"/>
  <c r="R24" i="118"/>
  <c r="R18" i="144"/>
  <c r="R40" i="118"/>
  <c r="R36" i="144"/>
  <c r="R8" i="118"/>
  <c r="R12" i="144"/>
  <c r="R22" i="118"/>
  <c r="R17" i="144"/>
  <c r="R47" i="118"/>
  <c r="R23" i="144"/>
  <c r="R11" i="118"/>
  <c r="R7" i="144"/>
  <c r="R48" i="118"/>
  <c r="R32" i="144"/>
  <c r="S43" i="118"/>
  <c r="R38" i="118"/>
  <c r="R30" i="144"/>
  <c r="R49" i="118"/>
  <c r="R11" i="144"/>
  <c r="R37" i="118"/>
  <c r="R45" i="144"/>
  <c r="R14" i="118"/>
  <c r="R15" i="144"/>
  <c r="R32" i="118"/>
  <c r="R20" i="144"/>
  <c r="R13" i="118"/>
  <c r="R14" i="144"/>
  <c r="R44" i="118"/>
  <c r="R8" i="144"/>
  <c r="R27" i="118"/>
  <c r="R9" i="144"/>
  <c r="R41" i="118"/>
  <c r="R31" i="144"/>
  <c r="R17" i="118"/>
  <c r="R33" i="144"/>
  <c r="R46" i="118"/>
  <c r="R22" i="144"/>
  <c r="R29" i="118"/>
  <c r="R38" i="144"/>
  <c r="R25" i="118"/>
  <c r="R27" i="144"/>
  <c r="R19" i="118"/>
  <c r="R35" i="144"/>
  <c r="R6" i="118"/>
  <c r="R43" i="144"/>
  <c r="C321" i="139"/>
  <c r="E321" i="139" s="1"/>
  <c r="C325" i="139"/>
  <c r="E325" i="139" s="1"/>
  <c r="C306" i="139"/>
  <c r="E306" i="139" s="1"/>
  <c r="C317" i="139"/>
  <c r="E317" i="139" s="1"/>
  <c r="C320" i="139"/>
  <c r="E320" i="139" s="1"/>
  <c r="C305" i="139"/>
  <c r="E305" i="139" s="1"/>
  <c r="C291" i="139"/>
  <c r="E291" i="139" s="1"/>
  <c r="E82" i="139"/>
  <c r="E72" i="139"/>
  <c r="E86" i="139"/>
  <c r="E75" i="139"/>
  <c r="E78" i="139"/>
  <c r="E88" i="139"/>
  <c r="E96" i="139"/>
  <c r="E93" i="139"/>
  <c r="E83" i="139"/>
  <c r="E92" i="139"/>
  <c r="E79" i="139"/>
  <c r="E71" i="139"/>
  <c r="E99" i="139"/>
  <c r="E76" i="139"/>
  <c r="E100" i="139"/>
  <c r="E70" i="139"/>
  <c r="R69" i="139" l="1"/>
  <c r="L69" i="139"/>
  <c r="R73" i="139"/>
  <c r="L73" i="139"/>
  <c r="R67" i="139"/>
  <c r="L67" i="139"/>
  <c r="R60" i="139"/>
  <c r="L60" i="139"/>
  <c r="E257" i="139"/>
  <c r="R298" i="139"/>
  <c r="L298" i="139"/>
  <c r="R294" i="139"/>
  <c r="L294" i="139"/>
  <c r="R52" i="139"/>
  <c r="L52" i="139"/>
  <c r="R77" i="139"/>
  <c r="L77" i="139"/>
  <c r="L65" i="139"/>
  <c r="K65" i="139"/>
  <c r="M65" i="139"/>
  <c r="R278" i="139"/>
  <c r="L278" i="139"/>
  <c r="R302" i="139"/>
  <c r="L302" i="139"/>
  <c r="R56" i="139"/>
  <c r="L56" i="139"/>
  <c r="R53" i="139"/>
  <c r="L53" i="139"/>
  <c r="R66" i="139"/>
  <c r="L66" i="139"/>
  <c r="R63" i="139"/>
  <c r="L63" i="139"/>
  <c r="R313" i="139"/>
  <c r="L313" i="139"/>
  <c r="R51" i="139"/>
  <c r="L51" i="139"/>
  <c r="R293" i="139"/>
  <c r="L293" i="139"/>
  <c r="R290" i="139"/>
  <c r="L290" i="139"/>
  <c r="R64" i="139"/>
  <c r="L64" i="139"/>
  <c r="R61" i="139"/>
  <c r="L61" i="139"/>
  <c r="R295" i="139"/>
  <c r="L295" i="139"/>
  <c r="R80" i="139"/>
  <c r="L80" i="139"/>
  <c r="R264" i="139"/>
  <c r="L264" i="139"/>
  <c r="R74" i="139"/>
  <c r="L74" i="139"/>
  <c r="R314" i="139"/>
  <c r="L314" i="139"/>
  <c r="R279" i="139"/>
  <c r="L279" i="139"/>
  <c r="R81" i="139"/>
  <c r="L81" i="139"/>
  <c r="Z2" i="68"/>
  <c r="T1" i="148"/>
  <c r="Z2" i="64"/>
  <c r="T1" i="149"/>
  <c r="Z90" i="68"/>
  <c r="Z104" i="68"/>
  <c r="Z108" i="68"/>
  <c r="AA106" i="68"/>
  <c r="AB101" i="68"/>
  <c r="AC100" i="68"/>
  <c r="AD99" i="68"/>
  <c r="AE98" i="68"/>
  <c r="AF91" i="68"/>
  <c r="AF109" i="68"/>
  <c r="AB91" i="68"/>
  <c r="AB109" i="68"/>
  <c r="AC102" i="68"/>
  <c r="AD100" i="68"/>
  <c r="AE99" i="68"/>
  <c r="AF104" i="68"/>
  <c r="AG102" i="68"/>
  <c r="Z91" i="68"/>
  <c r="Z98" i="68"/>
  <c r="Z105" i="68"/>
  <c r="AA90" i="68"/>
  <c r="AA98" i="64"/>
  <c r="V11" i="149" s="1"/>
  <c r="AA102" i="64"/>
  <c r="V15" i="149" s="1"/>
  <c r="AA108" i="64"/>
  <c r="V21" i="149" s="1"/>
  <c r="AB99" i="64"/>
  <c r="W12" i="149" s="1"/>
  <c r="AB105" i="64"/>
  <c r="W18" i="149" s="1"/>
  <c r="AC90" i="64"/>
  <c r="X3" i="149" s="1"/>
  <c r="AC101" i="64"/>
  <c r="X14" i="149" s="1"/>
  <c r="AC105" i="64"/>
  <c r="X18" i="149" s="1"/>
  <c r="AD98" i="64"/>
  <c r="Y11" i="149" s="1"/>
  <c r="AD104" i="64"/>
  <c r="Y17" i="149" s="1"/>
  <c r="AE91" i="64"/>
  <c r="Z4" i="149" s="1"/>
  <c r="AE102" i="64"/>
  <c r="Z15" i="149" s="1"/>
  <c r="AE109" i="64"/>
  <c r="Z22" i="149" s="1"/>
  <c r="AF100" i="64"/>
  <c r="AA13" i="149" s="1"/>
  <c r="AF106" i="64"/>
  <c r="AA19" i="149" s="1"/>
  <c r="AG99" i="64"/>
  <c r="AB12" i="149" s="1"/>
  <c r="AG105" i="64"/>
  <c r="AB18" i="149" s="1"/>
  <c r="AD105" i="68"/>
  <c r="AG100" i="68"/>
  <c r="AA100" i="64"/>
  <c r="V13" i="149" s="1"/>
  <c r="AA106" i="64"/>
  <c r="V19" i="149" s="1"/>
  <c r="AB90" i="64"/>
  <c r="W3" i="149" s="1"/>
  <c r="AB101" i="64"/>
  <c r="W14" i="149" s="1"/>
  <c r="AB106" i="64"/>
  <c r="W19" i="149" s="1"/>
  <c r="AC91" i="64"/>
  <c r="X4" i="149" s="1"/>
  <c r="AC100" i="64"/>
  <c r="X13" i="149" s="1"/>
  <c r="AC106" i="64"/>
  <c r="X19" i="149" s="1"/>
  <c r="AD99" i="64"/>
  <c r="Y12" i="149" s="1"/>
  <c r="AD105" i="64"/>
  <c r="Y18" i="149" s="1"/>
  <c r="AE98" i="64"/>
  <c r="Z11" i="149" s="1"/>
  <c r="AE104" i="64"/>
  <c r="Z17" i="149" s="1"/>
  <c r="AF91" i="64"/>
  <c r="AA4" i="149" s="1"/>
  <c r="AF102" i="64"/>
  <c r="AA15" i="149" s="1"/>
  <c r="AF109" i="64"/>
  <c r="AA22" i="149" s="1"/>
  <c r="AG100" i="64"/>
  <c r="AB13" i="149" s="1"/>
  <c r="AG106" i="64"/>
  <c r="AB19" i="149" s="1"/>
  <c r="Z91" i="64"/>
  <c r="U4" i="149" s="1"/>
  <c r="Z98" i="64"/>
  <c r="U11" i="149" s="1"/>
  <c r="Z102" i="64"/>
  <c r="U15" i="149" s="1"/>
  <c r="Z105" i="64"/>
  <c r="U18" i="149" s="1"/>
  <c r="Z109" i="64"/>
  <c r="U22" i="149" s="1"/>
  <c r="AA90" i="64"/>
  <c r="V3" i="149" s="1"/>
  <c r="Z99" i="68"/>
  <c r="AA91" i="68"/>
  <c r="AA100" i="68"/>
  <c r="AB106" i="68"/>
  <c r="AC106" i="68"/>
  <c r="AE104" i="68"/>
  <c r="AA101" i="68"/>
  <c r="AB102" i="68"/>
  <c r="AC109" i="68"/>
  <c r="AE105" i="68"/>
  <c r="AG91" i="68"/>
  <c r="AA101" i="64"/>
  <c r="V14" i="149" s="1"/>
  <c r="AA105" i="64"/>
  <c r="V18" i="149" s="1"/>
  <c r="AB91" i="64"/>
  <c r="W4" i="149" s="1"/>
  <c r="AB102" i="64"/>
  <c r="W15" i="149" s="1"/>
  <c r="AB109" i="64"/>
  <c r="W22" i="149" s="1"/>
  <c r="AC98" i="64"/>
  <c r="X11" i="149" s="1"/>
  <c r="AC102" i="64"/>
  <c r="X15" i="149" s="1"/>
  <c r="AC109" i="64"/>
  <c r="X22" i="149" s="1"/>
  <c r="AD100" i="64"/>
  <c r="Y13" i="149" s="1"/>
  <c r="AD106" i="64"/>
  <c r="Y19" i="149" s="1"/>
  <c r="AE99" i="64"/>
  <c r="Z12" i="149" s="1"/>
  <c r="AE105" i="64"/>
  <c r="Z18" i="149" s="1"/>
  <c r="AF98" i="64"/>
  <c r="AA11" i="149" s="1"/>
  <c r="AF104" i="64"/>
  <c r="AA17" i="149" s="1"/>
  <c r="AG91" i="64"/>
  <c r="AB4" i="149" s="1"/>
  <c r="AG102" i="64"/>
  <c r="AB15" i="149" s="1"/>
  <c r="AG109" i="64"/>
  <c r="AB22" i="149" s="1"/>
  <c r="AA109" i="68"/>
  <c r="AA99" i="64"/>
  <c r="V12" i="149" s="1"/>
  <c r="AA104" i="64"/>
  <c r="V17" i="149" s="1"/>
  <c r="AA109" i="64"/>
  <c r="V22" i="149" s="1"/>
  <c r="AB98" i="64"/>
  <c r="W11" i="149" s="1"/>
  <c r="AB104" i="64"/>
  <c r="W17" i="149" s="1"/>
  <c r="AB108" i="64"/>
  <c r="W21" i="149" s="1"/>
  <c r="AC99" i="64"/>
  <c r="X12" i="149" s="1"/>
  <c r="AC104" i="64"/>
  <c r="X17" i="149" s="1"/>
  <c r="AD91" i="64"/>
  <c r="Y4" i="149" s="1"/>
  <c r="AD102" i="64"/>
  <c r="Y15" i="149" s="1"/>
  <c r="AD109" i="64"/>
  <c r="Y22" i="149" s="1"/>
  <c r="AE100" i="64"/>
  <c r="Z13" i="149" s="1"/>
  <c r="AE106" i="64"/>
  <c r="Z19" i="149" s="1"/>
  <c r="AF99" i="64"/>
  <c r="AA12" i="149" s="1"/>
  <c r="AF105" i="64"/>
  <c r="AA18" i="149" s="1"/>
  <c r="AG98" i="64"/>
  <c r="AB11" i="149" s="1"/>
  <c r="AG104" i="64"/>
  <c r="AB17" i="149" s="1"/>
  <c r="Z90" i="64"/>
  <c r="U3" i="149" s="1"/>
  <c r="Z101" i="64"/>
  <c r="U14" i="149" s="1"/>
  <c r="Z99" i="64"/>
  <c r="U12" i="149" s="1"/>
  <c r="Z104" i="64"/>
  <c r="U17" i="149" s="1"/>
  <c r="Z106" i="64"/>
  <c r="U19" i="149" s="1"/>
  <c r="Z108" i="64"/>
  <c r="U21" i="149" s="1"/>
  <c r="AA91" i="64"/>
  <c r="V4" i="149" s="1"/>
  <c r="Z101" i="68"/>
  <c r="Z106" i="68"/>
  <c r="AB90" i="68"/>
  <c r="AC91" i="68"/>
  <c r="AF102" i="68"/>
  <c r="AG106" i="68"/>
  <c r="AA105" i="68"/>
  <c r="AC98" i="68"/>
  <c r="AD106" i="68"/>
  <c r="AF98" i="68"/>
  <c r="AG109" i="68"/>
  <c r="Z102" i="68"/>
  <c r="Z109" i="68"/>
  <c r="AA99" i="68"/>
  <c r="AA104" i="68"/>
  <c r="AB98" i="68"/>
  <c r="AB104" i="68"/>
  <c r="AB108" i="68"/>
  <c r="AC99" i="68"/>
  <c r="AC104" i="68"/>
  <c r="AD91" i="68"/>
  <c r="AD102" i="68"/>
  <c r="AD109" i="68"/>
  <c r="AE100" i="68"/>
  <c r="AE106" i="68"/>
  <c r="AF99" i="68"/>
  <c r="AF105" i="68"/>
  <c r="AG98" i="68"/>
  <c r="AG104" i="68"/>
  <c r="AA98" i="68"/>
  <c r="AA102" i="68"/>
  <c r="AA108" i="68"/>
  <c r="AB99" i="68"/>
  <c r="AB105" i="68"/>
  <c r="AC90" i="68"/>
  <c r="AC101" i="68"/>
  <c r="AC105" i="68"/>
  <c r="AD98" i="68"/>
  <c r="AD104" i="68"/>
  <c r="AE91" i="68"/>
  <c r="AE102" i="68"/>
  <c r="AE109" i="68"/>
  <c r="AF100" i="68"/>
  <c r="AF106" i="68"/>
  <c r="AG99" i="68"/>
  <c r="AG105" i="68"/>
  <c r="N99" i="139"/>
  <c r="J99" i="139"/>
  <c r="J78" i="139"/>
  <c r="N78" i="139"/>
  <c r="J82" i="139"/>
  <c r="N82" i="139"/>
  <c r="J258" i="139"/>
  <c r="N258" i="139"/>
  <c r="N71" i="139"/>
  <c r="J71" i="139"/>
  <c r="N75" i="139"/>
  <c r="J75" i="139"/>
  <c r="J306" i="139"/>
  <c r="N306" i="139"/>
  <c r="J76" i="139"/>
  <c r="N76" i="139"/>
  <c r="N92" i="139"/>
  <c r="J92" i="139"/>
  <c r="J88" i="139"/>
  <c r="N88" i="139"/>
  <c r="J72" i="139"/>
  <c r="N72" i="139"/>
  <c r="J320" i="139"/>
  <c r="N320" i="139"/>
  <c r="N321" i="139"/>
  <c r="J321" i="139"/>
  <c r="J286" i="139"/>
  <c r="N286" i="139"/>
  <c r="P65" i="139"/>
  <c r="R65" i="139"/>
  <c r="O65" i="139"/>
  <c r="N83" i="139"/>
  <c r="J83" i="139"/>
  <c r="J317" i="139"/>
  <c r="N317" i="139"/>
  <c r="J70" i="139"/>
  <c r="N70" i="139"/>
  <c r="J93" i="139"/>
  <c r="N93" i="139"/>
  <c r="J291" i="139"/>
  <c r="N291" i="139"/>
  <c r="J100" i="139"/>
  <c r="N100" i="139"/>
  <c r="N79" i="139"/>
  <c r="J79" i="139"/>
  <c r="J96" i="139"/>
  <c r="N96" i="139"/>
  <c r="J86" i="139"/>
  <c r="N86" i="139"/>
  <c r="N305" i="139"/>
  <c r="J305" i="139"/>
  <c r="N325" i="139"/>
  <c r="J325" i="139"/>
  <c r="N257" i="139"/>
  <c r="J257" i="139"/>
  <c r="C312" i="139"/>
  <c r="E312" i="139" s="1"/>
  <c r="E285" i="139"/>
  <c r="C173" i="139"/>
  <c r="C147" i="139"/>
  <c r="C311" i="139"/>
  <c r="E284" i="139"/>
  <c r="C148" i="139"/>
  <c r="S26" i="118"/>
  <c r="S27" i="118"/>
  <c r="S13" i="118"/>
  <c r="S14" i="118"/>
  <c r="S49" i="118"/>
  <c r="S48" i="118"/>
  <c r="S47" i="118"/>
  <c r="S8" i="118"/>
  <c r="S24" i="118"/>
  <c r="S30" i="118"/>
  <c r="S21" i="118"/>
  <c r="S29" i="118"/>
  <c r="S6" i="118"/>
  <c r="S25" i="118"/>
  <c r="S46" i="118"/>
  <c r="S41" i="118"/>
  <c r="S44" i="118"/>
  <c r="S32" i="118"/>
  <c r="S37" i="118"/>
  <c r="S38" i="118"/>
  <c r="S19" i="118"/>
  <c r="S17" i="118"/>
  <c r="S11" i="118"/>
  <c r="S22" i="118"/>
  <c r="S40" i="118"/>
  <c r="S12" i="118"/>
  <c r="S10" i="118"/>
  <c r="C318" i="139"/>
  <c r="E318" i="139" s="1"/>
  <c r="E104" i="139"/>
  <c r="E101" i="139"/>
  <c r="E91" i="139"/>
  <c r="E98" i="139"/>
  <c r="E103" i="139"/>
  <c r="E119" i="139"/>
  <c r="E89" i="139"/>
  <c r="E95" i="139"/>
  <c r="E110" i="139"/>
  <c r="E102" i="139"/>
  <c r="E106" i="139"/>
  <c r="E94" i="139"/>
  <c r="E90" i="139"/>
  <c r="E118" i="139"/>
  <c r="E115" i="139"/>
  <c r="E97" i="139"/>
  <c r="U7" i="118"/>
  <c r="U8" i="118"/>
  <c r="U9" i="118"/>
  <c r="U10" i="118"/>
  <c r="U11" i="118"/>
  <c r="U12" i="118"/>
  <c r="U13" i="118"/>
  <c r="U14" i="118"/>
  <c r="U15" i="118"/>
  <c r="U16" i="118"/>
  <c r="U17" i="118"/>
  <c r="U18" i="118"/>
  <c r="U19" i="118"/>
  <c r="U20" i="118"/>
  <c r="U21" i="118"/>
  <c r="U22" i="118"/>
  <c r="U23" i="118"/>
  <c r="U24" i="118"/>
  <c r="U25" i="118"/>
  <c r="U26" i="118"/>
  <c r="U27" i="118"/>
  <c r="U28" i="118"/>
  <c r="U29" i="118"/>
  <c r="U30" i="118"/>
  <c r="U31" i="118"/>
  <c r="U32" i="118"/>
  <c r="U33" i="118"/>
  <c r="U34" i="118"/>
  <c r="U35" i="118"/>
  <c r="U36" i="118"/>
  <c r="U37" i="118"/>
  <c r="U38" i="118"/>
  <c r="U39" i="118"/>
  <c r="U40" i="118"/>
  <c r="U41" i="118"/>
  <c r="U42" i="118"/>
  <c r="U43" i="118"/>
  <c r="U44" i="118"/>
  <c r="U45" i="118"/>
  <c r="U46" i="118"/>
  <c r="U47" i="118"/>
  <c r="U48" i="118"/>
  <c r="U49" i="118"/>
  <c r="U50" i="118"/>
  <c r="U51" i="118"/>
  <c r="U6" i="118"/>
  <c r="B4" i="139"/>
  <c r="B5" i="139" s="1"/>
  <c r="E4" i="139"/>
  <c r="E5" i="139"/>
  <c r="E6" i="139"/>
  <c r="E7" i="139"/>
  <c r="E8" i="139"/>
  <c r="E9" i="139"/>
  <c r="E10" i="139"/>
  <c r="E12" i="139"/>
  <c r="E13" i="139"/>
  <c r="E14" i="139"/>
  <c r="E15" i="139"/>
  <c r="E16" i="139"/>
  <c r="E17" i="139"/>
  <c r="E18" i="139"/>
  <c r="E19" i="139"/>
  <c r="E20" i="139"/>
  <c r="E21" i="139"/>
  <c r="C31" i="139"/>
  <c r="R163" i="60"/>
  <c r="R153" i="60"/>
  <c r="R143" i="60"/>
  <c r="R118" i="60"/>
  <c r="R86" i="60"/>
  <c r="R108" i="60"/>
  <c r="R7" i="60"/>
  <c r="R62" i="60"/>
  <c r="R50" i="60"/>
  <c r="R39" i="60"/>
  <c r="R29" i="60"/>
  <c r="R74" i="60"/>
  <c r="R18" i="60"/>
  <c r="R164" i="60"/>
  <c r="R154" i="60"/>
  <c r="R144" i="60"/>
  <c r="R119" i="60"/>
  <c r="R87" i="60"/>
  <c r="R109" i="60"/>
  <c r="R98" i="60"/>
  <c r="R8" i="60"/>
  <c r="R63" i="60"/>
  <c r="R51" i="60"/>
  <c r="R40" i="60"/>
  <c r="R30" i="60"/>
  <c r="R75" i="60"/>
  <c r="R19" i="60"/>
  <c r="R210" i="60"/>
  <c r="R188" i="60"/>
  <c r="R202" i="60"/>
  <c r="R182" i="60"/>
  <c r="R165" i="60"/>
  <c r="R155" i="60"/>
  <c r="R145" i="60"/>
  <c r="R120" i="60"/>
  <c r="R88" i="60"/>
  <c r="R110" i="60"/>
  <c r="R99" i="60"/>
  <c r="R9" i="60"/>
  <c r="R41" i="60"/>
  <c r="R31" i="60"/>
  <c r="R76" i="60"/>
  <c r="R20" i="60"/>
  <c r="R175" i="60"/>
  <c r="R156" i="60"/>
  <c r="R146" i="60"/>
  <c r="R121" i="60"/>
  <c r="R89" i="60"/>
  <c r="R111" i="60"/>
  <c r="R100" i="60"/>
  <c r="R10" i="60"/>
  <c r="R65" i="60"/>
  <c r="R53" i="60"/>
  <c r="R42" i="60"/>
  <c r="R32" i="60"/>
  <c r="R77" i="60"/>
  <c r="R21" i="60"/>
  <c r="R67" i="60"/>
  <c r="R55" i="60"/>
  <c r="R44" i="60"/>
  <c r="R79" i="60"/>
  <c r="R23" i="60"/>
  <c r="R122" i="60"/>
  <c r="R90" i="60"/>
  <c r="R112" i="60"/>
  <c r="R101" i="60"/>
  <c r="R11" i="60"/>
  <c r="R66" i="60"/>
  <c r="R54" i="60"/>
  <c r="R43" i="60"/>
  <c r="R78" i="60"/>
  <c r="R22" i="60"/>
  <c r="R211" i="60"/>
  <c r="R189" i="60"/>
  <c r="R203" i="60"/>
  <c r="R183" i="60"/>
  <c r="R166" i="60"/>
  <c r="R157" i="60"/>
  <c r="R147" i="60"/>
  <c r="R123" i="60"/>
  <c r="R91" i="60"/>
  <c r="R113" i="60"/>
  <c r="R102" i="60"/>
  <c r="R12" i="60"/>
  <c r="R68" i="60"/>
  <c r="R56" i="60"/>
  <c r="R45" i="60"/>
  <c r="R33" i="60"/>
  <c r="R80" i="60"/>
  <c r="R24" i="60"/>
  <c r="R167" i="60"/>
  <c r="R158" i="60"/>
  <c r="R148" i="60"/>
  <c r="R124" i="60"/>
  <c r="R92" i="60"/>
  <c r="R114" i="60"/>
  <c r="R103" i="60"/>
  <c r="R13" i="60"/>
  <c r="R69" i="60"/>
  <c r="R57" i="60"/>
  <c r="R46" i="60"/>
  <c r="R34" i="60"/>
  <c r="R81" i="60"/>
  <c r="R25" i="60"/>
  <c r="R213" i="60"/>
  <c r="R191" i="60"/>
  <c r="R205" i="60"/>
  <c r="R184" i="60"/>
  <c r="R168" i="60"/>
  <c r="R159" i="60"/>
  <c r="R149" i="60"/>
  <c r="R125" i="60"/>
  <c r="R93" i="60"/>
  <c r="R115" i="60"/>
  <c r="R104" i="60"/>
  <c r="R14" i="60"/>
  <c r="R70" i="60"/>
  <c r="R58" i="60"/>
  <c r="R47" i="60"/>
  <c r="R35" i="60"/>
  <c r="R82" i="60"/>
  <c r="R26" i="60"/>
  <c r="R214" i="60"/>
  <c r="R192" i="60"/>
  <c r="R206" i="60"/>
  <c r="R169" i="60"/>
  <c r="R160" i="60"/>
  <c r="R150" i="60"/>
  <c r="R126" i="60"/>
  <c r="R94" i="60"/>
  <c r="R116" i="60"/>
  <c r="R105" i="60"/>
  <c r="R15" i="60"/>
  <c r="R71" i="60"/>
  <c r="R59" i="60"/>
  <c r="R48" i="60"/>
  <c r="R36" i="60"/>
  <c r="R83" i="60"/>
  <c r="R27" i="60"/>
  <c r="R170" i="60"/>
  <c r="R161" i="60"/>
  <c r="R151" i="60"/>
  <c r="R95" i="60"/>
  <c r="R106" i="60"/>
  <c r="R16" i="60"/>
  <c r="R72" i="60"/>
  <c r="R60" i="60"/>
  <c r="R37" i="60"/>
  <c r="R84" i="60"/>
  <c r="R215" i="60"/>
  <c r="R193" i="60"/>
  <c r="R207" i="60"/>
  <c r="R186" i="60"/>
  <c r="R171" i="60"/>
  <c r="R162" i="60"/>
  <c r="R152" i="60"/>
  <c r="R127" i="60"/>
  <c r="R96" i="60"/>
  <c r="R117" i="60"/>
  <c r="R107" i="60"/>
  <c r="R17" i="60"/>
  <c r="R73" i="60"/>
  <c r="R61" i="60"/>
  <c r="R49" i="60"/>
  <c r="R38" i="60"/>
  <c r="R85" i="60"/>
  <c r="R28" i="60"/>
  <c r="T2" i="118"/>
  <c r="T28" i="60"/>
  <c r="T85" i="60"/>
  <c r="T38" i="60"/>
  <c r="T49" i="60"/>
  <c r="T61" i="60"/>
  <c r="T73" i="60"/>
  <c r="T17" i="60"/>
  <c r="T107" i="60"/>
  <c r="T117" i="60"/>
  <c r="T96" i="60"/>
  <c r="T127" i="60"/>
  <c r="T152" i="60"/>
  <c r="T162" i="60"/>
  <c r="T171" i="60"/>
  <c r="T186" i="60"/>
  <c r="T207" i="60"/>
  <c r="T193" i="60"/>
  <c r="T215" i="60"/>
  <c r="T84" i="60"/>
  <c r="T37" i="60"/>
  <c r="T60" i="60"/>
  <c r="T72" i="60"/>
  <c r="T16" i="60"/>
  <c r="T106" i="60"/>
  <c r="T95" i="60"/>
  <c r="T151" i="60"/>
  <c r="T161" i="60"/>
  <c r="T170" i="60"/>
  <c r="T27" i="60"/>
  <c r="T83" i="60"/>
  <c r="T36" i="60"/>
  <c r="T48" i="60"/>
  <c r="T59" i="60"/>
  <c r="T71" i="60"/>
  <c r="T15" i="60"/>
  <c r="T105" i="60"/>
  <c r="T116" i="60"/>
  <c r="T94" i="60"/>
  <c r="T126" i="60"/>
  <c r="T150" i="60"/>
  <c r="T160" i="60"/>
  <c r="T169" i="60"/>
  <c r="T185" i="60"/>
  <c r="T206" i="60"/>
  <c r="T192" i="60"/>
  <c r="T214" i="60"/>
  <c r="T26" i="60"/>
  <c r="T82" i="60"/>
  <c r="T35" i="60"/>
  <c r="T47" i="60"/>
  <c r="T58" i="60"/>
  <c r="T70" i="60"/>
  <c r="T14" i="60"/>
  <c r="T104" i="60"/>
  <c r="T115" i="60"/>
  <c r="T93" i="60"/>
  <c r="T125" i="60"/>
  <c r="T149" i="60"/>
  <c r="T159" i="60"/>
  <c r="T168" i="60"/>
  <c r="T184" i="60"/>
  <c r="T205" i="60"/>
  <c r="T191" i="60"/>
  <c r="T213" i="60"/>
  <c r="T25" i="60"/>
  <c r="T81" i="60"/>
  <c r="T34" i="60"/>
  <c r="T46" i="60"/>
  <c r="T57" i="60"/>
  <c r="T69" i="60"/>
  <c r="T13" i="60"/>
  <c r="T103" i="60"/>
  <c r="T114" i="60"/>
  <c r="T92" i="60"/>
  <c r="T124" i="60"/>
  <c r="T148" i="60"/>
  <c r="T158" i="60"/>
  <c r="T167" i="60"/>
  <c r="T24" i="60"/>
  <c r="T80" i="60"/>
  <c r="T33" i="60"/>
  <c r="T45" i="60"/>
  <c r="T56" i="60"/>
  <c r="T68" i="60"/>
  <c r="T12" i="60"/>
  <c r="T102" i="60"/>
  <c r="T113" i="60"/>
  <c r="T91" i="60"/>
  <c r="T123" i="60"/>
  <c r="T147" i="60"/>
  <c r="T157" i="60"/>
  <c r="T166" i="60"/>
  <c r="T183" i="60"/>
  <c r="T203" i="60"/>
  <c r="T189" i="60"/>
  <c r="T211" i="60"/>
  <c r="T22" i="60"/>
  <c r="T78" i="60"/>
  <c r="T43" i="60"/>
  <c r="T54" i="60"/>
  <c r="T66" i="60"/>
  <c r="T11" i="60"/>
  <c r="T101" i="60"/>
  <c r="T112" i="60"/>
  <c r="T90" i="60"/>
  <c r="T122" i="60"/>
  <c r="T23" i="60"/>
  <c r="T79" i="60"/>
  <c r="T44" i="60"/>
  <c r="T55" i="60"/>
  <c r="T67" i="60"/>
  <c r="T21" i="60"/>
  <c r="T77" i="60"/>
  <c r="T32" i="60"/>
  <c r="T42" i="60"/>
  <c r="T53" i="60"/>
  <c r="T65" i="60"/>
  <c r="T10" i="60"/>
  <c r="T100" i="60"/>
  <c r="T111" i="60"/>
  <c r="T89" i="60"/>
  <c r="T121" i="60"/>
  <c r="T146" i="60"/>
  <c r="T156" i="60"/>
  <c r="T175" i="60"/>
  <c r="T20" i="60"/>
  <c r="T76" i="60"/>
  <c r="T31" i="60"/>
  <c r="T41" i="60"/>
  <c r="T52" i="60"/>
  <c r="T64" i="60"/>
  <c r="T9" i="60"/>
  <c r="T99" i="60"/>
  <c r="T110" i="60"/>
  <c r="T88" i="60"/>
  <c r="T120" i="60"/>
  <c r="T145" i="60"/>
  <c r="T155" i="60"/>
  <c r="T165" i="60"/>
  <c r="T182" i="60"/>
  <c r="T202" i="60"/>
  <c r="T188" i="60"/>
  <c r="T210" i="60"/>
  <c r="T19" i="60"/>
  <c r="T75" i="60"/>
  <c r="T30" i="60"/>
  <c r="T40" i="60"/>
  <c r="T51" i="60"/>
  <c r="T63" i="60"/>
  <c r="T8" i="60"/>
  <c r="T98" i="60"/>
  <c r="T109" i="60"/>
  <c r="T87" i="60"/>
  <c r="T119" i="60"/>
  <c r="T144" i="60"/>
  <c r="T154" i="60"/>
  <c r="T164" i="60"/>
  <c r="T18" i="60"/>
  <c r="T74" i="60"/>
  <c r="T29" i="60"/>
  <c r="T39" i="60"/>
  <c r="T50" i="60"/>
  <c r="T62" i="60"/>
  <c r="T7" i="60"/>
  <c r="T97" i="60"/>
  <c r="T108" i="60"/>
  <c r="T86" i="60"/>
  <c r="T118" i="60"/>
  <c r="T143" i="60"/>
  <c r="T153" i="60"/>
  <c r="T163" i="60"/>
  <c r="I3" i="118"/>
  <c r="C19" i="56"/>
  <c r="C18" i="56"/>
  <c r="I2" i="118"/>
  <c r="H2" i="118"/>
  <c r="G2" i="118"/>
  <c r="F2" i="118"/>
  <c r="E2" i="118"/>
  <c r="D2" i="118"/>
  <c r="Q8" i="60"/>
  <c r="S8" i="60"/>
  <c r="Q9" i="60"/>
  <c r="S9" i="60"/>
  <c r="Q10" i="60"/>
  <c r="S10" i="60"/>
  <c r="Q11" i="60"/>
  <c r="S11" i="60"/>
  <c r="Q12" i="60"/>
  <c r="S12" i="60"/>
  <c r="Q13" i="60"/>
  <c r="S13" i="60"/>
  <c r="Q14" i="60"/>
  <c r="S14" i="60"/>
  <c r="Q15" i="60"/>
  <c r="S15" i="60"/>
  <c r="Q16" i="60"/>
  <c r="S16" i="60"/>
  <c r="Q17" i="60"/>
  <c r="S17" i="60"/>
  <c r="Q18" i="60"/>
  <c r="S18" i="60"/>
  <c r="Q19" i="60"/>
  <c r="S19" i="60"/>
  <c r="Q20" i="60"/>
  <c r="S20" i="60"/>
  <c r="Q21" i="60"/>
  <c r="S21" i="60"/>
  <c r="Q22" i="60"/>
  <c r="S22" i="60"/>
  <c r="Q23" i="60"/>
  <c r="S23" i="60"/>
  <c r="Q24" i="60"/>
  <c r="S24" i="60"/>
  <c r="Q25" i="60"/>
  <c r="S25" i="60"/>
  <c r="Q26" i="60"/>
  <c r="S26" i="60"/>
  <c r="Q27" i="60"/>
  <c r="S27" i="60"/>
  <c r="Q28" i="60"/>
  <c r="S28" i="60"/>
  <c r="Q29" i="60"/>
  <c r="S29" i="60"/>
  <c r="Q30" i="60"/>
  <c r="S30" i="60"/>
  <c r="Q31" i="60"/>
  <c r="S31" i="60"/>
  <c r="Q32" i="60"/>
  <c r="S32" i="60"/>
  <c r="Q33" i="60"/>
  <c r="S33" i="60"/>
  <c r="Q34" i="60"/>
  <c r="S34" i="60"/>
  <c r="Q35" i="60"/>
  <c r="S35" i="60"/>
  <c r="Q36" i="60"/>
  <c r="S36" i="60"/>
  <c r="Q37" i="60"/>
  <c r="S37" i="60"/>
  <c r="Q38" i="60"/>
  <c r="S38" i="60"/>
  <c r="Q39" i="60"/>
  <c r="S39" i="60"/>
  <c r="Q40" i="60"/>
  <c r="S40" i="60"/>
  <c r="Q41" i="60"/>
  <c r="S41" i="60"/>
  <c r="Q42" i="60"/>
  <c r="S42" i="60"/>
  <c r="Q43" i="60"/>
  <c r="S43" i="60"/>
  <c r="Q44" i="60"/>
  <c r="S44" i="60"/>
  <c r="Q45" i="60"/>
  <c r="S45" i="60"/>
  <c r="Q46" i="60"/>
  <c r="S46" i="60"/>
  <c r="Q47" i="60"/>
  <c r="S47" i="60"/>
  <c r="Q48" i="60"/>
  <c r="S48" i="60"/>
  <c r="Q49" i="60"/>
  <c r="S49" i="60"/>
  <c r="Q50" i="60"/>
  <c r="S50" i="60"/>
  <c r="Q51" i="60"/>
  <c r="S51" i="60"/>
  <c r="S52" i="60"/>
  <c r="Q53" i="60"/>
  <c r="S53" i="60"/>
  <c r="Q54" i="60"/>
  <c r="S54" i="60"/>
  <c r="Q55" i="60"/>
  <c r="S55" i="60"/>
  <c r="Q56" i="60"/>
  <c r="S56" i="60"/>
  <c r="Q57" i="60"/>
  <c r="S57" i="60"/>
  <c r="Q58" i="60"/>
  <c r="S58" i="60"/>
  <c r="Q59" i="60"/>
  <c r="S59" i="60"/>
  <c r="Q60" i="60"/>
  <c r="S60" i="60"/>
  <c r="Q61" i="60"/>
  <c r="S61" i="60"/>
  <c r="Q62" i="60"/>
  <c r="S62" i="60"/>
  <c r="Q63" i="60"/>
  <c r="S63" i="60"/>
  <c r="S64" i="60"/>
  <c r="Q65" i="60"/>
  <c r="S65" i="60"/>
  <c r="Q66" i="60"/>
  <c r="S66" i="60"/>
  <c r="Q67" i="60"/>
  <c r="S67" i="60"/>
  <c r="Q68" i="60"/>
  <c r="S68" i="60"/>
  <c r="Q69" i="60"/>
  <c r="S69" i="60"/>
  <c r="Q70" i="60"/>
  <c r="S70" i="60"/>
  <c r="Q71" i="60"/>
  <c r="S71" i="60"/>
  <c r="Q72" i="60"/>
  <c r="S72" i="60"/>
  <c r="Q73" i="60"/>
  <c r="S73" i="60"/>
  <c r="Q74" i="60"/>
  <c r="S74" i="60"/>
  <c r="Q75" i="60"/>
  <c r="S75" i="60"/>
  <c r="Q76" i="60"/>
  <c r="S76" i="60"/>
  <c r="Q77" i="60"/>
  <c r="S77" i="60"/>
  <c r="Q78" i="60"/>
  <c r="S78" i="60"/>
  <c r="Q79" i="60"/>
  <c r="S79" i="60"/>
  <c r="Q80" i="60"/>
  <c r="S80" i="60"/>
  <c r="Q81" i="60"/>
  <c r="S81" i="60"/>
  <c r="Q82" i="60"/>
  <c r="S82" i="60"/>
  <c r="Q83" i="60"/>
  <c r="S83" i="60"/>
  <c r="Q84" i="60"/>
  <c r="S84" i="60"/>
  <c r="Q85" i="60"/>
  <c r="S85" i="60"/>
  <c r="Q86" i="60"/>
  <c r="S86" i="60"/>
  <c r="Q87" i="60"/>
  <c r="S87" i="60"/>
  <c r="Q88" i="60"/>
  <c r="S88" i="60"/>
  <c r="Q89" i="60"/>
  <c r="S89" i="60"/>
  <c r="Q90" i="60"/>
  <c r="S90" i="60"/>
  <c r="Q91" i="60"/>
  <c r="S91" i="60"/>
  <c r="Q92" i="60"/>
  <c r="S92" i="60"/>
  <c r="Q93" i="60"/>
  <c r="S93" i="60"/>
  <c r="Q94" i="60"/>
  <c r="S94" i="60"/>
  <c r="Q95" i="60"/>
  <c r="S95" i="60"/>
  <c r="Q96" i="60"/>
  <c r="S96" i="60"/>
  <c r="S97" i="60"/>
  <c r="Q98" i="60"/>
  <c r="S98" i="60"/>
  <c r="Q99" i="60"/>
  <c r="S99" i="60"/>
  <c r="Q100" i="60"/>
  <c r="S100" i="60"/>
  <c r="Q101" i="60"/>
  <c r="S101" i="60"/>
  <c r="Q102" i="60"/>
  <c r="S102" i="60"/>
  <c r="Q103" i="60"/>
  <c r="S103" i="60"/>
  <c r="Q104" i="60"/>
  <c r="S104" i="60"/>
  <c r="Q105" i="60"/>
  <c r="S105" i="60"/>
  <c r="Q106" i="60"/>
  <c r="S106" i="60"/>
  <c r="Q107" i="60"/>
  <c r="S107" i="60"/>
  <c r="Q108" i="60"/>
  <c r="S108" i="60"/>
  <c r="Q109" i="60"/>
  <c r="S109" i="60"/>
  <c r="Q110" i="60"/>
  <c r="S110" i="60"/>
  <c r="Q111" i="60"/>
  <c r="S111" i="60"/>
  <c r="Q112" i="60"/>
  <c r="S112" i="60"/>
  <c r="Q113" i="60"/>
  <c r="S113" i="60"/>
  <c r="Q114" i="60"/>
  <c r="S114" i="60"/>
  <c r="Q115" i="60"/>
  <c r="S115" i="60"/>
  <c r="Q116" i="60"/>
  <c r="S116" i="60"/>
  <c r="Q117" i="60"/>
  <c r="S117" i="60"/>
  <c r="Q118" i="60"/>
  <c r="S118" i="60"/>
  <c r="Q119" i="60"/>
  <c r="S119" i="60"/>
  <c r="Q120" i="60"/>
  <c r="S120" i="60"/>
  <c r="Q121" i="60"/>
  <c r="S121" i="60"/>
  <c r="Q122" i="60"/>
  <c r="S122" i="60"/>
  <c r="Q123" i="60"/>
  <c r="S123" i="60"/>
  <c r="Q124" i="60"/>
  <c r="S124" i="60"/>
  <c r="Q125" i="60"/>
  <c r="S125" i="60"/>
  <c r="Q126" i="60"/>
  <c r="S126" i="60"/>
  <c r="Q127" i="60"/>
  <c r="S127" i="60"/>
  <c r="Q128" i="60"/>
  <c r="R128" i="60"/>
  <c r="S128" i="60"/>
  <c r="T128" i="60"/>
  <c r="Q129" i="60"/>
  <c r="R129" i="60"/>
  <c r="S129" i="60"/>
  <c r="T129" i="60"/>
  <c r="Q130" i="60"/>
  <c r="R130" i="60"/>
  <c r="S130" i="60"/>
  <c r="T130" i="60"/>
  <c r="Q131" i="60"/>
  <c r="R131" i="60"/>
  <c r="S131" i="60"/>
  <c r="T131" i="60"/>
  <c r="Q132" i="60"/>
  <c r="R132" i="60"/>
  <c r="S132" i="60"/>
  <c r="T132" i="60"/>
  <c r="Q133" i="60"/>
  <c r="R133" i="60"/>
  <c r="S133" i="60"/>
  <c r="T133" i="60"/>
  <c r="Q134" i="60"/>
  <c r="R134" i="60"/>
  <c r="S134" i="60"/>
  <c r="T134" i="60"/>
  <c r="Q135" i="60"/>
  <c r="R135" i="60"/>
  <c r="S135" i="60"/>
  <c r="T135" i="60"/>
  <c r="Q136" i="60"/>
  <c r="R136" i="60"/>
  <c r="S136" i="60"/>
  <c r="T136" i="60"/>
  <c r="Q137" i="60"/>
  <c r="R137" i="60"/>
  <c r="S137" i="60"/>
  <c r="T137" i="60"/>
  <c r="Q138" i="60"/>
  <c r="R138" i="60"/>
  <c r="S138" i="60"/>
  <c r="T138" i="60"/>
  <c r="Q139" i="60"/>
  <c r="R139" i="60"/>
  <c r="S139" i="60"/>
  <c r="T139" i="60"/>
  <c r="Q140" i="60"/>
  <c r="R140" i="60"/>
  <c r="S140" i="60"/>
  <c r="T140" i="60"/>
  <c r="Q141" i="60"/>
  <c r="R141" i="60"/>
  <c r="S141" i="60"/>
  <c r="T141" i="60"/>
  <c r="Q142" i="60"/>
  <c r="R142" i="60"/>
  <c r="S142" i="60"/>
  <c r="T142" i="60"/>
  <c r="Q143" i="60"/>
  <c r="S143" i="60"/>
  <c r="Q144" i="60"/>
  <c r="S144" i="60"/>
  <c r="Q145" i="60"/>
  <c r="S145" i="60"/>
  <c r="Q146" i="60"/>
  <c r="S146" i="60"/>
  <c r="Q147" i="60"/>
  <c r="S147" i="60"/>
  <c r="Q148" i="60"/>
  <c r="S148" i="60"/>
  <c r="Q149" i="60"/>
  <c r="S149" i="60"/>
  <c r="Q150" i="60"/>
  <c r="S150" i="60"/>
  <c r="Q151" i="60"/>
  <c r="S151" i="60"/>
  <c r="Q152" i="60"/>
  <c r="S152" i="60"/>
  <c r="Q153" i="60"/>
  <c r="S153" i="60"/>
  <c r="Q154" i="60"/>
  <c r="S154" i="60"/>
  <c r="Q155" i="60"/>
  <c r="S155" i="60"/>
  <c r="Q156" i="60"/>
  <c r="S156" i="60"/>
  <c r="Q157" i="60"/>
  <c r="S157" i="60"/>
  <c r="Q158" i="60"/>
  <c r="S158" i="60"/>
  <c r="Q159" i="60"/>
  <c r="S159" i="60"/>
  <c r="Q160" i="60"/>
  <c r="S160" i="60"/>
  <c r="Q161" i="60"/>
  <c r="S161" i="60"/>
  <c r="Q162" i="60"/>
  <c r="S162" i="60"/>
  <c r="Q163" i="60"/>
  <c r="S163" i="60"/>
  <c r="Q164" i="60"/>
  <c r="S164" i="60"/>
  <c r="Q165" i="60"/>
  <c r="S165" i="60"/>
  <c r="Q166" i="60"/>
  <c r="S166" i="60"/>
  <c r="Q167" i="60"/>
  <c r="S167" i="60"/>
  <c r="Q168" i="60"/>
  <c r="S168" i="60"/>
  <c r="Q169" i="60"/>
  <c r="S169" i="60"/>
  <c r="Q170" i="60"/>
  <c r="S170" i="60"/>
  <c r="Q171" i="60"/>
  <c r="S171" i="60"/>
  <c r="Q172" i="60"/>
  <c r="R172" i="60"/>
  <c r="S172" i="60"/>
  <c r="T172" i="60"/>
  <c r="Q173" i="60"/>
  <c r="R173" i="60"/>
  <c r="S173" i="60"/>
  <c r="T173" i="60"/>
  <c r="Q174" i="60"/>
  <c r="R174" i="60"/>
  <c r="S174" i="60"/>
  <c r="T174" i="60"/>
  <c r="Q175" i="60"/>
  <c r="S175" i="60"/>
  <c r="Q176" i="60"/>
  <c r="R176" i="60"/>
  <c r="S176" i="60"/>
  <c r="T176" i="60"/>
  <c r="Q177" i="60"/>
  <c r="R177" i="60"/>
  <c r="S177" i="60"/>
  <c r="T177" i="60"/>
  <c r="Q178" i="60"/>
  <c r="R178" i="60"/>
  <c r="S178" i="60"/>
  <c r="T178" i="60"/>
  <c r="Q179" i="60"/>
  <c r="R179" i="60"/>
  <c r="S179" i="60"/>
  <c r="T179" i="60"/>
  <c r="Q180" i="60"/>
  <c r="R180" i="60"/>
  <c r="S180" i="60"/>
  <c r="T180" i="60"/>
  <c r="Q181" i="60"/>
  <c r="R181" i="60"/>
  <c r="S181" i="60"/>
  <c r="T181" i="60"/>
  <c r="Q182" i="60"/>
  <c r="S182" i="60"/>
  <c r="Q183" i="60"/>
  <c r="S183" i="60"/>
  <c r="Q184" i="60"/>
  <c r="S184" i="60"/>
  <c r="S185" i="60"/>
  <c r="Q186" i="60"/>
  <c r="S186" i="60"/>
  <c r="Q187" i="60"/>
  <c r="R187" i="60"/>
  <c r="S187" i="60"/>
  <c r="T187" i="60"/>
  <c r="Q188" i="60"/>
  <c r="S188" i="60"/>
  <c r="Q189" i="60"/>
  <c r="S189" i="60"/>
  <c r="Q190" i="60"/>
  <c r="R190" i="60"/>
  <c r="S190" i="60"/>
  <c r="T190" i="60"/>
  <c r="Q191" i="60"/>
  <c r="S191" i="60"/>
  <c r="Q192" i="60"/>
  <c r="S192" i="60"/>
  <c r="Q193" i="60"/>
  <c r="S193" i="60"/>
  <c r="Q194" i="60"/>
  <c r="R194" i="60"/>
  <c r="S194" i="60"/>
  <c r="T194" i="60"/>
  <c r="Q195" i="60"/>
  <c r="R195" i="60"/>
  <c r="S195" i="60"/>
  <c r="T195" i="60"/>
  <c r="Q196" i="60"/>
  <c r="R196" i="60"/>
  <c r="S196" i="60"/>
  <c r="T196" i="60"/>
  <c r="Q197" i="60"/>
  <c r="R197" i="60"/>
  <c r="S197" i="60"/>
  <c r="T197" i="60"/>
  <c r="Q198" i="60"/>
  <c r="R198" i="60"/>
  <c r="S198" i="60"/>
  <c r="T198" i="60"/>
  <c r="Q199" i="60"/>
  <c r="R199" i="60"/>
  <c r="S199" i="60"/>
  <c r="T199" i="60"/>
  <c r="Q200" i="60"/>
  <c r="R200" i="60"/>
  <c r="S200" i="60"/>
  <c r="T200" i="60"/>
  <c r="Q201" i="60"/>
  <c r="R201" i="60"/>
  <c r="S201" i="60"/>
  <c r="T201" i="60"/>
  <c r="Q202" i="60"/>
  <c r="S202" i="60"/>
  <c r="Q203" i="60"/>
  <c r="S203" i="60"/>
  <c r="Q204" i="60"/>
  <c r="R204" i="60"/>
  <c r="S204" i="60"/>
  <c r="T204" i="60"/>
  <c r="Q205" i="60"/>
  <c r="S205" i="60"/>
  <c r="Q206" i="60"/>
  <c r="S206" i="60"/>
  <c r="Q207" i="60"/>
  <c r="S207" i="60"/>
  <c r="Q208" i="60"/>
  <c r="R208" i="60"/>
  <c r="S208" i="60"/>
  <c r="T208" i="60"/>
  <c r="Q209" i="60"/>
  <c r="R209" i="60"/>
  <c r="S209" i="60"/>
  <c r="T209" i="60"/>
  <c r="Q210" i="60"/>
  <c r="S210" i="60"/>
  <c r="Q211" i="60"/>
  <c r="S211" i="60"/>
  <c r="Q212" i="60"/>
  <c r="R212" i="60"/>
  <c r="S212" i="60"/>
  <c r="T212" i="60"/>
  <c r="Q213" i="60"/>
  <c r="S213" i="60"/>
  <c r="Q214" i="60"/>
  <c r="S214" i="60"/>
  <c r="Q215" i="60"/>
  <c r="S215" i="60"/>
  <c r="S7" i="60"/>
  <c r="Q7" i="60"/>
  <c r="B3" i="60"/>
  <c r="H3" i="64"/>
  <c r="I3" i="64"/>
  <c r="J3" i="64"/>
  <c r="K3" i="64"/>
  <c r="L3" i="64"/>
  <c r="M3" i="64"/>
  <c r="N3" i="64"/>
  <c r="O3" i="64"/>
  <c r="P3" i="64"/>
  <c r="Q3" i="64"/>
  <c r="R3" i="64"/>
  <c r="S3" i="64"/>
  <c r="T3" i="64"/>
  <c r="U3" i="64"/>
  <c r="V3" i="64"/>
  <c r="W3" i="64"/>
  <c r="X3" i="64"/>
  <c r="Y3" i="64"/>
  <c r="B7" i="64"/>
  <c r="H3" i="68"/>
  <c r="I3" i="68"/>
  <c r="J3" i="68"/>
  <c r="K3" i="68"/>
  <c r="L3" i="68"/>
  <c r="M3" i="68"/>
  <c r="N3" i="68"/>
  <c r="O3" i="68"/>
  <c r="P3" i="68"/>
  <c r="Q3" i="68"/>
  <c r="R3" i="68"/>
  <c r="S3" i="68"/>
  <c r="T3" i="68"/>
  <c r="U3" i="68"/>
  <c r="V3" i="68"/>
  <c r="W3" i="68"/>
  <c r="X3" i="68"/>
  <c r="Y3" i="68"/>
  <c r="B7" i="68"/>
  <c r="G3" i="64"/>
  <c r="G3" i="68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B103" i="60"/>
  <c r="B104" i="60"/>
  <c r="B105" i="60"/>
  <c r="B106" i="60"/>
  <c r="B107" i="60"/>
  <c r="B108" i="60"/>
  <c r="B109" i="60"/>
  <c r="B110" i="60"/>
  <c r="B111" i="60"/>
  <c r="B112" i="60"/>
  <c r="B113" i="60"/>
  <c r="B114" i="60"/>
  <c r="B115" i="60"/>
  <c r="B116" i="60"/>
  <c r="B117" i="60"/>
  <c r="B118" i="60"/>
  <c r="B119" i="60"/>
  <c r="B120" i="60"/>
  <c r="B121" i="60"/>
  <c r="B122" i="60"/>
  <c r="B123" i="60"/>
  <c r="B124" i="60"/>
  <c r="B125" i="60"/>
  <c r="B126" i="60"/>
  <c r="B127" i="60"/>
  <c r="B128" i="60"/>
  <c r="B129" i="60"/>
  <c r="B130" i="60"/>
  <c r="B131" i="60"/>
  <c r="B132" i="60"/>
  <c r="B133" i="60"/>
  <c r="B134" i="60"/>
  <c r="B135" i="60"/>
  <c r="B136" i="60"/>
  <c r="B137" i="60"/>
  <c r="B138" i="60"/>
  <c r="B139" i="60"/>
  <c r="B140" i="60"/>
  <c r="B141" i="60"/>
  <c r="B142" i="60"/>
  <c r="B143" i="60"/>
  <c r="B144" i="60"/>
  <c r="B145" i="60"/>
  <c r="B146" i="60"/>
  <c r="B147" i="60"/>
  <c r="B148" i="60"/>
  <c r="B149" i="60"/>
  <c r="B150" i="60"/>
  <c r="B151" i="60"/>
  <c r="B152" i="60"/>
  <c r="B153" i="60"/>
  <c r="B154" i="60"/>
  <c r="B155" i="60"/>
  <c r="B156" i="60"/>
  <c r="B157" i="60"/>
  <c r="B158" i="60"/>
  <c r="B159" i="60"/>
  <c r="B160" i="60"/>
  <c r="B161" i="60"/>
  <c r="B162" i="60"/>
  <c r="B163" i="60"/>
  <c r="B164" i="60"/>
  <c r="B165" i="60"/>
  <c r="B166" i="60"/>
  <c r="B167" i="60"/>
  <c r="B168" i="60"/>
  <c r="B169" i="60"/>
  <c r="B170" i="60"/>
  <c r="B171" i="60"/>
  <c r="B172" i="60"/>
  <c r="B173" i="60"/>
  <c r="B174" i="60"/>
  <c r="B175" i="60"/>
  <c r="B176" i="60"/>
  <c r="B177" i="60"/>
  <c r="B178" i="60"/>
  <c r="B179" i="60"/>
  <c r="B180" i="60"/>
  <c r="B181" i="60"/>
  <c r="B182" i="60"/>
  <c r="B183" i="60"/>
  <c r="B184" i="60"/>
  <c r="B185" i="60"/>
  <c r="B186" i="60"/>
  <c r="B187" i="60"/>
  <c r="B188" i="60"/>
  <c r="B189" i="60"/>
  <c r="B190" i="60"/>
  <c r="B191" i="60"/>
  <c r="B192" i="60"/>
  <c r="B193" i="60"/>
  <c r="B194" i="60"/>
  <c r="B195" i="60"/>
  <c r="B196" i="60"/>
  <c r="B197" i="60"/>
  <c r="B198" i="60"/>
  <c r="B199" i="60"/>
  <c r="B200" i="60"/>
  <c r="B201" i="60"/>
  <c r="B202" i="60"/>
  <c r="B203" i="60"/>
  <c r="B204" i="60"/>
  <c r="B205" i="60"/>
  <c r="B206" i="60"/>
  <c r="B207" i="60"/>
  <c r="B208" i="60"/>
  <c r="B209" i="60"/>
  <c r="B210" i="60"/>
  <c r="B211" i="60"/>
  <c r="B212" i="60"/>
  <c r="B213" i="60"/>
  <c r="B214" i="60"/>
  <c r="B215" i="60"/>
  <c r="H5" i="68"/>
  <c r="I5" i="68"/>
  <c r="J5" i="68"/>
  <c r="K5" i="68"/>
  <c r="L5" i="68"/>
  <c r="M5" i="68"/>
  <c r="N5" i="68"/>
  <c r="O5" i="68"/>
  <c r="P5" i="68"/>
  <c r="Q5" i="68"/>
  <c r="R5" i="68"/>
  <c r="S5" i="68"/>
  <c r="T5" i="68"/>
  <c r="U5" i="68"/>
  <c r="V5" i="68"/>
  <c r="W5" i="68"/>
  <c r="X5" i="68"/>
  <c r="Y5" i="68"/>
  <c r="B8" i="68"/>
  <c r="I92" i="68" s="1"/>
  <c r="J92" i="68"/>
  <c r="M92" i="68"/>
  <c r="N92" i="68"/>
  <c r="R92" i="68"/>
  <c r="U92" i="68"/>
  <c r="V92" i="68"/>
  <c r="G93" i="68"/>
  <c r="I93" i="68"/>
  <c r="J93" i="68"/>
  <c r="L93" i="68"/>
  <c r="M93" i="68"/>
  <c r="N93" i="68"/>
  <c r="P93" i="68"/>
  <c r="Q93" i="68"/>
  <c r="R93" i="68"/>
  <c r="T93" i="68"/>
  <c r="U93" i="68"/>
  <c r="V93" i="68"/>
  <c r="X93" i="68"/>
  <c r="Y93" i="68"/>
  <c r="G94" i="68"/>
  <c r="I94" i="68"/>
  <c r="J94" i="68"/>
  <c r="K94" i="68"/>
  <c r="M94" i="68"/>
  <c r="N94" i="68"/>
  <c r="O94" i="68"/>
  <c r="Q94" i="68"/>
  <c r="R94" i="68"/>
  <c r="S94" i="68"/>
  <c r="T94" i="68"/>
  <c r="U94" i="68"/>
  <c r="V94" i="68"/>
  <c r="W94" i="68"/>
  <c r="X94" i="68"/>
  <c r="Y94" i="68"/>
  <c r="G95" i="68"/>
  <c r="H95" i="68"/>
  <c r="I95" i="68"/>
  <c r="J95" i="68"/>
  <c r="K95" i="68"/>
  <c r="L95" i="68"/>
  <c r="M95" i="68"/>
  <c r="N95" i="68"/>
  <c r="O95" i="68"/>
  <c r="P95" i="68"/>
  <c r="Q95" i="68"/>
  <c r="R95" i="68"/>
  <c r="S95" i="68"/>
  <c r="T95" i="68"/>
  <c r="U95" i="68"/>
  <c r="V95" i="68"/>
  <c r="W95" i="68"/>
  <c r="X95" i="68"/>
  <c r="Y95" i="68"/>
  <c r="G96" i="68"/>
  <c r="H96" i="68"/>
  <c r="I96" i="68"/>
  <c r="J96" i="68"/>
  <c r="K96" i="68"/>
  <c r="L96" i="68"/>
  <c r="M96" i="68"/>
  <c r="N96" i="68"/>
  <c r="O96" i="68"/>
  <c r="P96" i="68"/>
  <c r="Q96" i="68"/>
  <c r="R96" i="68"/>
  <c r="S96" i="68"/>
  <c r="T96" i="68"/>
  <c r="U96" i="68"/>
  <c r="V96" i="68"/>
  <c r="W96" i="68"/>
  <c r="X96" i="68"/>
  <c r="Y96" i="68"/>
  <c r="G97" i="68"/>
  <c r="H97" i="68"/>
  <c r="I97" i="68"/>
  <c r="J97" i="68"/>
  <c r="K97" i="68"/>
  <c r="L97" i="68"/>
  <c r="M97" i="68"/>
  <c r="N97" i="68"/>
  <c r="O97" i="68"/>
  <c r="P97" i="68"/>
  <c r="Q97" i="68"/>
  <c r="R97" i="68"/>
  <c r="S97" i="68"/>
  <c r="T97" i="68"/>
  <c r="U97" i="68"/>
  <c r="V97" i="68"/>
  <c r="W97" i="68"/>
  <c r="X97" i="68"/>
  <c r="Y97" i="68"/>
  <c r="G103" i="68"/>
  <c r="H103" i="68"/>
  <c r="I103" i="68"/>
  <c r="J103" i="68"/>
  <c r="K103" i="68"/>
  <c r="L103" i="68"/>
  <c r="M103" i="68"/>
  <c r="N103" i="68"/>
  <c r="O103" i="68"/>
  <c r="P103" i="68"/>
  <c r="Q103" i="68"/>
  <c r="R103" i="68"/>
  <c r="S103" i="68"/>
  <c r="T103" i="68"/>
  <c r="U103" i="68"/>
  <c r="V103" i="68"/>
  <c r="W103" i="68"/>
  <c r="X103" i="68"/>
  <c r="Y103" i="68"/>
  <c r="G107" i="68"/>
  <c r="H107" i="68"/>
  <c r="I107" i="68"/>
  <c r="J107" i="68"/>
  <c r="K107" i="68"/>
  <c r="L107" i="68"/>
  <c r="M107" i="68"/>
  <c r="N107" i="68"/>
  <c r="O107" i="68"/>
  <c r="P107" i="68"/>
  <c r="Q107" i="68"/>
  <c r="R107" i="68"/>
  <c r="S107" i="68"/>
  <c r="T107" i="68"/>
  <c r="U107" i="68"/>
  <c r="V107" i="68"/>
  <c r="W107" i="68"/>
  <c r="X107" i="68"/>
  <c r="Y107" i="68"/>
  <c r="H5" i="64"/>
  <c r="I5" i="64"/>
  <c r="J5" i="64"/>
  <c r="K5" i="64"/>
  <c r="L5" i="64"/>
  <c r="M5" i="64"/>
  <c r="N5" i="64"/>
  <c r="O5" i="64"/>
  <c r="P5" i="64"/>
  <c r="Q5" i="64"/>
  <c r="R5" i="64"/>
  <c r="S5" i="64"/>
  <c r="T5" i="64"/>
  <c r="U5" i="64"/>
  <c r="V5" i="64"/>
  <c r="W5" i="64"/>
  <c r="X5" i="64"/>
  <c r="Y5" i="64"/>
  <c r="B8" i="64"/>
  <c r="G92" i="64" s="1"/>
  <c r="B5" i="149" s="1"/>
  <c r="V92" i="64"/>
  <c r="Q5" i="149" s="1"/>
  <c r="S93" i="64"/>
  <c r="N6" i="149" s="1"/>
  <c r="P94" i="64"/>
  <c r="K7" i="149" s="1"/>
  <c r="I95" i="64"/>
  <c r="D8" i="149" s="1"/>
  <c r="M95" i="64"/>
  <c r="H8" i="149" s="1"/>
  <c r="Y95" i="64"/>
  <c r="T8" i="149" s="1"/>
  <c r="J96" i="64"/>
  <c r="E9" i="149" s="1"/>
  <c r="V96" i="64"/>
  <c r="Q9" i="149" s="1"/>
  <c r="G97" i="64"/>
  <c r="B10" i="149" s="1"/>
  <c r="S97" i="64"/>
  <c r="N10" i="149" s="1"/>
  <c r="W97" i="64"/>
  <c r="R10" i="149" s="1"/>
  <c r="P103" i="64"/>
  <c r="K16" i="149" s="1"/>
  <c r="T103" i="64"/>
  <c r="O16" i="149" s="1"/>
  <c r="M107" i="64"/>
  <c r="H20" i="149" s="1"/>
  <c r="Q107" i="64"/>
  <c r="L20" i="149" s="1"/>
  <c r="I7" i="60"/>
  <c r="J7" i="60"/>
  <c r="K7" i="60"/>
  <c r="I8" i="60"/>
  <c r="J8" i="60"/>
  <c r="K8" i="60"/>
  <c r="I9" i="60"/>
  <c r="J9" i="60"/>
  <c r="K9" i="60"/>
  <c r="I10" i="60"/>
  <c r="J10" i="60"/>
  <c r="K10" i="60"/>
  <c r="I11" i="60"/>
  <c r="J11" i="60"/>
  <c r="K11" i="60"/>
  <c r="I12" i="60"/>
  <c r="J12" i="60"/>
  <c r="K12" i="60"/>
  <c r="I13" i="60"/>
  <c r="J13" i="60"/>
  <c r="K13" i="60"/>
  <c r="I14" i="60"/>
  <c r="J14" i="60"/>
  <c r="K14" i="60"/>
  <c r="I15" i="60"/>
  <c r="J15" i="60"/>
  <c r="K15" i="60"/>
  <c r="I16" i="60"/>
  <c r="J16" i="60"/>
  <c r="K16" i="60"/>
  <c r="I17" i="60"/>
  <c r="J17" i="60"/>
  <c r="K17" i="60"/>
  <c r="I18" i="60"/>
  <c r="J18" i="60"/>
  <c r="K18" i="60"/>
  <c r="I19" i="60"/>
  <c r="J19" i="60"/>
  <c r="K19" i="60"/>
  <c r="I20" i="60"/>
  <c r="J20" i="60"/>
  <c r="K20" i="60"/>
  <c r="I21" i="60"/>
  <c r="J21" i="60"/>
  <c r="K21" i="60"/>
  <c r="I22" i="60"/>
  <c r="J22" i="60"/>
  <c r="K22" i="60"/>
  <c r="I23" i="60"/>
  <c r="J23" i="60"/>
  <c r="K23" i="60"/>
  <c r="I24" i="60"/>
  <c r="J24" i="60"/>
  <c r="K24" i="60"/>
  <c r="I25" i="60"/>
  <c r="J25" i="60"/>
  <c r="K25" i="60"/>
  <c r="I26" i="60"/>
  <c r="J26" i="60"/>
  <c r="K26" i="60"/>
  <c r="I27" i="60"/>
  <c r="J27" i="60"/>
  <c r="K27" i="60"/>
  <c r="I28" i="60"/>
  <c r="J28" i="60"/>
  <c r="K28" i="60"/>
  <c r="I29" i="60"/>
  <c r="J29" i="60"/>
  <c r="K29" i="60"/>
  <c r="I30" i="60"/>
  <c r="J30" i="60"/>
  <c r="K30" i="60"/>
  <c r="I31" i="60"/>
  <c r="J31" i="60"/>
  <c r="K31" i="60"/>
  <c r="I32" i="60"/>
  <c r="J32" i="60"/>
  <c r="K32" i="60"/>
  <c r="I33" i="60"/>
  <c r="J33" i="60"/>
  <c r="K33" i="60"/>
  <c r="I34" i="60"/>
  <c r="J34" i="60"/>
  <c r="K34" i="60"/>
  <c r="I35" i="60"/>
  <c r="J35" i="60"/>
  <c r="K35" i="60"/>
  <c r="I36" i="60"/>
  <c r="J36" i="60"/>
  <c r="K36" i="60"/>
  <c r="I37" i="60"/>
  <c r="J37" i="60"/>
  <c r="K37" i="60"/>
  <c r="I38" i="60"/>
  <c r="J38" i="60"/>
  <c r="K38" i="60"/>
  <c r="I39" i="60"/>
  <c r="J39" i="60"/>
  <c r="K39" i="60"/>
  <c r="I40" i="60"/>
  <c r="J40" i="60"/>
  <c r="K40" i="60"/>
  <c r="I41" i="60"/>
  <c r="J41" i="60"/>
  <c r="K41" i="60"/>
  <c r="I42" i="60"/>
  <c r="J42" i="60"/>
  <c r="K42" i="60"/>
  <c r="I43" i="60"/>
  <c r="J43" i="60"/>
  <c r="K43" i="60"/>
  <c r="I44" i="60"/>
  <c r="J44" i="60"/>
  <c r="K44" i="60"/>
  <c r="I45" i="60"/>
  <c r="J45" i="60"/>
  <c r="K45" i="60"/>
  <c r="I46" i="60"/>
  <c r="J46" i="60"/>
  <c r="K46" i="60"/>
  <c r="I47" i="60"/>
  <c r="J47" i="60"/>
  <c r="K47" i="60"/>
  <c r="I48" i="60"/>
  <c r="J48" i="60"/>
  <c r="K48" i="60"/>
  <c r="I49" i="60"/>
  <c r="J49" i="60"/>
  <c r="K49" i="60"/>
  <c r="I50" i="60"/>
  <c r="J50" i="60"/>
  <c r="K50" i="60"/>
  <c r="I51" i="60"/>
  <c r="J51" i="60"/>
  <c r="K51" i="60"/>
  <c r="I52" i="60"/>
  <c r="J52" i="60"/>
  <c r="K52" i="60"/>
  <c r="I53" i="60"/>
  <c r="J53" i="60"/>
  <c r="K53" i="60"/>
  <c r="I54" i="60"/>
  <c r="J54" i="60"/>
  <c r="K54" i="60"/>
  <c r="I55" i="60"/>
  <c r="J55" i="60"/>
  <c r="K55" i="60"/>
  <c r="I56" i="60"/>
  <c r="J56" i="60"/>
  <c r="K56" i="60"/>
  <c r="I57" i="60"/>
  <c r="J57" i="60"/>
  <c r="K57" i="60"/>
  <c r="I58" i="60"/>
  <c r="J58" i="60"/>
  <c r="K58" i="60"/>
  <c r="I59" i="60"/>
  <c r="J59" i="60"/>
  <c r="K59" i="60"/>
  <c r="I60" i="60"/>
  <c r="J60" i="60"/>
  <c r="K60" i="60"/>
  <c r="I61" i="60"/>
  <c r="J61" i="60"/>
  <c r="K61" i="60"/>
  <c r="I62" i="60"/>
  <c r="J62" i="60"/>
  <c r="K62" i="60"/>
  <c r="I63" i="60"/>
  <c r="J63" i="60"/>
  <c r="K63" i="60"/>
  <c r="I64" i="60"/>
  <c r="J64" i="60"/>
  <c r="K64" i="60"/>
  <c r="I65" i="60"/>
  <c r="J65" i="60"/>
  <c r="K65" i="60"/>
  <c r="I66" i="60"/>
  <c r="J66" i="60"/>
  <c r="K66" i="60"/>
  <c r="I67" i="60"/>
  <c r="J67" i="60"/>
  <c r="K67" i="60"/>
  <c r="I68" i="60"/>
  <c r="J68" i="60"/>
  <c r="K68" i="60"/>
  <c r="I69" i="60"/>
  <c r="J69" i="60"/>
  <c r="K69" i="60"/>
  <c r="I70" i="60"/>
  <c r="J70" i="60"/>
  <c r="K70" i="60"/>
  <c r="I71" i="60"/>
  <c r="J71" i="60"/>
  <c r="K71" i="60"/>
  <c r="I72" i="60"/>
  <c r="J72" i="60"/>
  <c r="K72" i="60"/>
  <c r="I73" i="60"/>
  <c r="J73" i="60"/>
  <c r="K73" i="60"/>
  <c r="I74" i="60"/>
  <c r="J74" i="60"/>
  <c r="K74" i="60"/>
  <c r="I75" i="60"/>
  <c r="J75" i="60"/>
  <c r="K75" i="60"/>
  <c r="I76" i="60"/>
  <c r="J76" i="60"/>
  <c r="K76" i="60"/>
  <c r="I77" i="60"/>
  <c r="J77" i="60"/>
  <c r="K77" i="60"/>
  <c r="I78" i="60"/>
  <c r="J78" i="60"/>
  <c r="K78" i="60"/>
  <c r="I79" i="60"/>
  <c r="J79" i="60"/>
  <c r="K79" i="60"/>
  <c r="I80" i="60"/>
  <c r="J80" i="60"/>
  <c r="K80" i="60"/>
  <c r="I81" i="60"/>
  <c r="J81" i="60"/>
  <c r="K81" i="60"/>
  <c r="I82" i="60"/>
  <c r="J82" i="60"/>
  <c r="K82" i="60"/>
  <c r="I83" i="60"/>
  <c r="J83" i="60"/>
  <c r="K83" i="60"/>
  <c r="I84" i="60"/>
  <c r="J84" i="60"/>
  <c r="K84" i="60"/>
  <c r="I85" i="60"/>
  <c r="J85" i="60"/>
  <c r="K85" i="60"/>
  <c r="I86" i="60"/>
  <c r="J86" i="60"/>
  <c r="K86" i="60"/>
  <c r="I87" i="60"/>
  <c r="J87" i="60"/>
  <c r="K87" i="60"/>
  <c r="I88" i="60"/>
  <c r="J88" i="60"/>
  <c r="K88" i="60"/>
  <c r="I89" i="60"/>
  <c r="J89" i="60"/>
  <c r="K89" i="60"/>
  <c r="I90" i="60"/>
  <c r="J90" i="60"/>
  <c r="K90" i="60"/>
  <c r="I91" i="60"/>
  <c r="J91" i="60"/>
  <c r="K91" i="60"/>
  <c r="I92" i="60"/>
  <c r="J92" i="60"/>
  <c r="K92" i="60"/>
  <c r="I93" i="60"/>
  <c r="J93" i="60"/>
  <c r="K93" i="60"/>
  <c r="I94" i="60"/>
  <c r="J94" i="60"/>
  <c r="K94" i="60"/>
  <c r="I95" i="60"/>
  <c r="J95" i="60"/>
  <c r="K95" i="60"/>
  <c r="I96" i="60"/>
  <c r="J96" i="60"/>
  <c r="K96" i="60"/>
  <c r="I97" i="60"/>
  <c r="J97" i="60"/>
  <c r="K97" i="60"/>
  <c r="I98" i="60"/>
  <c r="J98" i="60"/>
  <c r="K98" i="60"/>
  <c r="I99" i="60"/>
  <c r="J99" i="60"/>
  <c r="K99" i="60"/>
  <c r="I100" i="60"/>
  <c r="J100" i="60"/>
  <c r="K100" i="60"/>
  <c r="I101" i="60"/>
  <c r="J101" i="60"/>
  <c r="K101" i="60"/>
  <c r="I102" i="60"/>
  <c r="J102" i="60"/>
  <c r="K102" i="60"/>
  <c r="I103" i="60"/>
  <c r="J103" i="60"/>
  <c r="K103" i="60"/>
  <c r="I104" i="60"/>
  <c r="J104" i="60"/>
  <c r="K104" i="60"/>
  <c r="I105" i="60"/>
  <c r="J105" i="60"/>
  <c r="K105" i="60"/>
  <c r="I106" i="60"/>
  <c r="J106" i="60"/>
  <c r="K106" i="60"/>
  <c r="I107" i="60"/>
  <c r="J107" i="60"/>
  <c r="K107" i="60"/>
  <c r="I108" i="60"/>
  <c r="J108" i="60"/>
  <c r="K108" i="60"/>
  <c r="I109" i="60"/>
  <c r="J109" i="60"/>
  <c r="K109" i="60"/>
  <c r="I110" i="60"/>
  <c r="J110" i="60"/>
  <c r="K110" i="60"/>
  <c r="I111" i="60"/>
  <c r="J111" i="60"/>
  <c r="K111" i="60"/>
  <c r="I112" i="60"/>
  <c r="J112" i="60"/>
  <c r="K112" i="60"/>
  <c r="I113" i="60"/>
  <c r="J113" i="60"/>
  <c r="K113" i="60"/>
  <c r="I114" i="60"/>
  <c r="J114" i="60"/>
  <c r="K114" i="60"/>
  <c r="I115" i="60"/>
  <c r="J115" i="60"/>
  <c r="K115" i="60"/>
  <c r="I116" i="60"/>
  <c r="J116" i="60"/>
  <c r="K116" i="60"/>
  <c r="I117" i="60"/>
  <c r="J117" i="60"/>
  <c r="K117" i="60"/>
  <c r="I118" i="60"/>
  <c r="J118" i="60"/>
  <c r="K118" i="60"/>
  <c r="I119" i="60"/>
  <c r="J119" i="60"/>
  <c r="K119" i="60"/>
  <c r="I120" i="60"/>
  <c r="J120" i="60"/>
  <c r="K120" i="60"/>
  <c r="I121" i="60"/>
  <c r="J121" i="60"/>
  <c r="K121" i="60"/>
  <c r="I122" i="60"/>
  <c r="J122" i="60"/>
  <c r="K122" i="60"/>
  <c r="I123" i="60"/>
  <c r="J123" i="60"/>
  <c r="K123" i="60"/>
  <c r="I124" i="60"/>
  <c r="J124" i="60"/>
  <c r="K124" i="60"/>
  <c r="I125" i="60"/>
  <c r="J125" i="60"/>
  <c r="K125" i="60"/>
  <c r="I126" i="60"/>
  <c r="J126" i="60"/>
  <c r="K126" i="60"/>
  <c r="I127" i="60"/>
  <c r="J127" i="60"/>
  <c r="K127" i="60"/>
  <c r="I128" i="60"/>
  <c r="J128" i="60"/>
  <c r="K128" i="60"/>
  <c r="I129" i="60"/>
  <c r="J129" i="60"/>
  <c r="K129" i="60"/>
  <c r="I130" i="60"/>
  <c r="J130" i="60"/>
  <c r="K130" i="60"/>
  <c r="I131" i="60"/>
  <c r="J131" i="60"/>
  <c r="K131" i="60"/>
  <c r="I132" i="60"/>
  <c r="J132" i="60"/>
  <c r="K132" i="60"/>
  <c r="I133" i="60"/>
  <c r="J133" i="60"/>
  <c r="K133" i="60"/>
  <c r="I134" i="60"/>
  <c r="J134" i="60"/>
  <c r="K134" i="60"/>
  <c r="I135" i="60"/>
  <c r="J135" i="60"/>
  <c r="K135" i="60"/>
  <c r="I136" i="60"/>
  <c r="J136" i="60"/>
  <c r="K136" i="60"/>
  <c r="I137" i="60"/>
  <c r="J137" i="60"/>
  <c r="K137" i="60"/>
  <c r="I138" i="60"/>
  <c r="J138" i="60"/>
  <c r="K138" i="60"/>
  <c r="I139" i="60"/>
  <c r="J139" i="60"/>
  <c r="K139" i="60"/>
  <c r="I140" i="60"/>
  <c r="J140" i="60"/>
  <c r="K140" i="60"/>
  <c r="I141" i="60"/>
  <c r="J141" i="60"/>
  <c r="K141" i="60"/>
  <c r="I142" i="60"/>
  <c r="J142" i="60"/>
  <c r="K142" i="60"/>
  <c r="I143" i="60"/>
  <c r="J143" i="60"/>
  <c r="K143" i="60"/>
  <c r="I144" i="60"/>
  <c r="J144" i="60"/>
  <c r="K144" i="60"/>
  <c r="I145" i="60"/>
  <c r="J145" i="60"/>
  <c r="K145" i="60"/>
  <c r="I146" i="60"/>
  <c r="J146" i="60"/>
  <c r="K146" i="60"/>
  <c r="I147" i="60"/>
  <c r="J147" i="60"/>
  <c r="K147" i="60"/>
  <c r="I148" i="60"/>
  <c r="J148" i="60"/>
  <c r="K148" i="60"/>
  <c r="I149" i="60"/>
  <c r="J149" i="60"/>
  <c r="K149" i="60"/>
  <c r="I150" i="60"/>
  <c r="J150" i="60"/>
  <c r="K150" i="60"/>
  <c r="I151" i="60"/>
  <c r="J151" i="60"/>
  <c r="K151" i="60"/>
  <c r="I152" i="60"/>
  <c r="J152" i="60"/>
  <c r="K152" i="60"/>
  <c r="I153" i="60"/>
  <c r="J153" i="60"/>
  <c r="K153" i="60"/>
  <c r="I154" i="60"/>
  <c r="J154" i="60"/>
  <c r="K154" i="60"/>
  <c r="I155" i="60"/>
  <c r="J155" i="60"/>
  <c r="K155" i="60"/>
  <c r="I156" i="60"/>
  <c r="J156" i="60"/>
  <c r="K156" i="60"/>
  <c r="I157" i="60"/>
  <c r="J157" i="60"/>
  <c r="K157" i="60"/>
  <c r="I158" i="60"/>
  <c r="J158" i="60"/>
  <c r="K158" i="60"/>
  <c r="I159" i="60"/>
  <c r="J159" i="60"/>
  <c r="K159" i="60"/>
  <c r="I160" i="60"/>
  <c r="J160" i="60"/>
  <c r="K160" i="60"/>
  <c r="I161" i="60"/>
  <c r="J161" i="60"/>
  <c r="K161" i="60"/>
  <c r="I162" i="60"/>
  <c r="J162" i="60"/>
  <c r="K162" i="60"/>
  <c r="I163" i="60"/>
  <c r="J163" i="60"/>
  <c r="K163" i="60"/>
  <c r="I164" i="60"/>
  <c r="J164" i="60"/>
  <c r="K164" i="60"/>
  <c r="I165" i="60"/>
  <c r="J165" i="60"/>
  <c r="K165" i="60"/>
  <c r="I166" i="60"/>
  <c r="J166" i="60"/>
  <c r="K166" i="60"/>
  <c r="I167" i="60"/>
  <c r="J167" i="60"/>
  <c r="K167" i="60"/>
  <c r="I168" i="60"/>
  <c r="J168" i="60"/>
  <c r="K168" i="60"/>
  <c r="I169" i="60"/>
  <c r="J169" i="60"/>
  <c r="K169" i="60"/>
  <c r="I170" i="60"/>
  <c r="J170" i="60"/>
  <c r="K170" i="60"/>
  <c r="I171" i="60"/>
  <c r="J171" i="60"/>
  <c r="K171" i="60"/>
  <c r="I172" i="60"/>
  <c r="J172" i="60"/>
  <c r="K172" i="60"/>
  <c r="I173" i="60"/>
  <c r="J173" i="60"/>
  <c r="K173" i="60"/>
  <c r="I174" i="60"/>
  <c r="J174" i="60"/>
  <c r="K174" i="60"/>
  <c r="I175" i="60"/>
  <c r="J175" i="60"/>
  <c r="K175" i="60"/>
  <c r="I176" i="60"/>
  <c r="J176" i="60"/>
  <c r="K176" i="60"/>
  <c r="I177" i="60"/>
  <c r="J177" i="60"/>
  <c r="K177" i="60"/>
  <c r="I178" i="60"/>
  <c r="J178" i="60"/>
  <c r="K178" i="60"/>
  <c r="I179" i="60"/>
  <c r="J179" i="60"/>
  <c r="K179" i="60"/>
  <c r="I180" i="60"/>
  <c r="J180" i="60"/>
  <c r="K180" i="60"/>
  <c r="I181" i="60"/>
  <c r="J181" i="60"/>
  <c r="K181" i="60"/>
  <c r="I182" i="60"/>
  <c r="J182" i="60"/>
  <c r="K182" i="60"/>
  <c r="I183" i="60"/>
  <c r="J183" i="60"/>
  <c r="K183" i="60"/>
  <c r="I184" i="60"/>
  <c r="J184" i="60"/>
  <c r="K184" i="60"/>
  <c r="I185" i="60"/>
  <c r="J185" i="60"/>
  <c r="K185" i="60"/>
  <c r="I186" i="60"/>
  <c r="J186" i="60"/>
  <c r="K186" i="60"/>
  <c r="I187" i="60"/>
  <c r="J187" i="60"/>
  <c r="K187" i="60"/>
  <c r="I188" i="60"/>
  <c r="J188" i="60"/>
  <c r="K188" i="60"/>
  <c r="I189" i="60"/>
  <c r="J189" i="60"/>
  <c r="K189" i="60"/>
  <c r="I190" i="60"/>
  <c r="J190" i="60"/>
  <c r="K190" i="60"/>
  <c r="I191" i="60"/>
  <c r="J191" i="60"/>
  <c r="K191" i="60"/>
  <c r="I192" i="60"/>
  <c r="J192" i="60"/>
  <c r="K192" i="60"/>
  <c r="I193" i="60"/>
  <c r="J193" i="60"/>
  <c r="K193" i="60"/>
  <c r="I194" i="60"/>
  <c r="J194" i="60"/>
  <c r="K194" i="60"/>
  <c r="I195" i="60"/>
  <c r="J195" i="60"/>
  <c r="K195" i="60"/>
  <c r="I196" i="60"/>
  <c r="J196" i="60"/>
  <c r="K196" i="60"/>
  <c r="I197" i="60"/>
  <c r="J197" i="60"/>
  <c r="K197" i="60"/>
  <c r="I198" i="60"/>
  <c r="J198" i="60"/>
  <c r="K198" i="60"/>
  <c r="I199" i="60"/>
  <c r="J199" i="60"/>
  <c r="K199" i="60"/>
  <c r="I200" i="60"/>
  <c r="J200" i="60"/>
  <c r="K200" i="60"/>
  <c r="I201" i="60"/>
  <c r="J201" i="60"/>
  <c r="K201" i="60"/>
  <c r="I202" i="60"/>
  <c r="J202" i="60"/>
  <c r="K202" i="60"/>
  <c r="I203" i="60"/>
  <c r="J203" i="60"/>
  <c r="K203" i="60"/>
  <c r="I204" i="60"/>
  <c r="J204" i="60"/>
  <c r="K204" i="60"/>
  <c r="I205" i="60"/>
  <c r="J205" i="60"/>
  <c r="K205" i="60"/>
  <c r="I206" i="60"/>
  <c r="J206" i="60"/>
  <c r="K206" i="60"/>
  <c r="I207" i="60"/>
  <c r="J207" i="60"/>
  <c r="K207" i="60"/>
  <c r="I208" i="60"/>
  <c r="J208" i="60"/>
  <c r="K208" i="60"/>
  <c r="I209" i="60"/>
  <c r="J209" i="60"/>
  <c r="K209" i="60"/>
  <c r="I210" i="60"/>
  <c r="J210" i="60"/>
  <c r="K210" i="60"/>
  <c r="I211" i="60"/>
  <c r="J211" i="60"/>
  <c r="K211" i="60"/>
  <c r="I212" i="60"/>
  <c r="J212" i="60"/>
  <c r="K212" i="60"/>
  <c r="I213" i="60"/>
  <c r="J213" i="60"/>
  <c r="K213" i="60"/>
  <c r="I214" i="60"/>
  <c r="J214" i="60"/>
  <c r="K214" i="60"/>
  <c r="I215" i="60"/>
  <c r="J215" i="60"/>
  <c r="K215" i="60"/>
  <c r="L94" i="64" l="1"/>
  <c r="G7" i="149" s="1"/>
  <c r="O93" i="64"/>
  <c r="J6" i="149" s="1"/>
  <c r="Y107" i="64"/>
  <c r="T20" i="149" s="1"/>
  <c r="I107" i="64"/>
  <c r="D20" i="149" s="1"/>
  <c r="L103" i="64"/>
  <c r="G16" i="149" s="1"/>
  <c r="O97" i="64"/>
  <c r="J10" i="149" s="1"/>
  <c r="R96" i="64"/>
  <c r="M9" i="149" s="1"/>
  <c r="U95" i="64"/>
  <c r="P8" i="149" s="1"/>
  <c r="X94" i="64"/>
  <c r="S7" i="149" s="1"/>
  <c r="H94" i="64"/>
  <c r="C7" i="149" s="1"/>
  <c r="K93" i="64"/>
  <c r="F6" i="149" s="1"/>
  <c r="U107" i="64"/>
  <c r="P20" i="149" s="1"/>
  <c r="X103" i="64"/>
  <c r="S16" i="149" s="1"/>
  <c r="H103" i="64"/>
  <c r="C16" i="149" s="1"/>
  <c r="K97" i="64"/>
  <c r="F10" i="149" s="1"/>
  <c r="N96" i="64"/>
  <c r="I9" i="149" s="1"/>
  <c r="Q95" i="64"/>
  <c r="L8" i="149" s="1"/>
  <c r="T94" i="64"/>
  <c r="O7" i="149" s="1"/>
  <c r="W93" i="64"/>
  <c r="R6" i="149" s="1"/>
  <c r="G93" i="64"/>
  <c r="B6" i="149" s="1"/>
  <c r="P94" i="68"/>
  <c r="K7" i="148" s="1"/>
  <c r="L94" i="68"/>
  <c r="H94" i="68"/>
  <c r="C7" i="148" s="1"/>
  <c r="W93" i="68"/>
  <c r="R6" i="148" s="1"/>
  <c r="S93" i="68"/>
  <c r="N6" i="148" s="1"/>
  <c r="O93" i="68"/>
  <c r="K93" i="68"/>
  <c r="F6" i="148" s="1"/>
  <c r="Y92" i="68"/>
  <c r="T5" i="148" s="1"/>
  <c r="Q92" i="68"/>
  <c r="L5" i="148" s="1"/>
  <c r="R92" i="64"/>
  <c r="M5" i="149" s="1"/>
  <c r="N92" i="64"/>
  <c r="I5" i="149" s="1"/>
  <c r="J92" i="64"/>
  <c r="E5" i="149" s="1"/>
  <c r="T107" i="64"/>
  <c r="O20" i="149" s="1"/>
  <c r="P107" i="64"/>
  <c r="K20" i="149" s="1"/>
  <c r="H107" i="64"/>
  <c r="C20" i="149" s="1"/>
  <c r="S103" i="64"/>
  <c r="N16" i="149" s="1"/>
  <c r="K103" i="64"/>
  <c r="F16" i="149" s="1"/>
  <c r="G103" i="64"/>
  <c r="B16" i="149" s="1"/>
  <c r="R97" i="64"/>
  <c r="M10" i="149" s="1"/>
  <c r="J97" i="64"/>
  <c r="E10" i="149" s="1"/>
  <c r="U96" i="64"/>
  <c r="P9" i="149" s="1"/>
  <c r="M96" i="64"/>
  <c r="H9" i="149" s="1"/>
  <c r="X95" i="64"/>
  <c r="S8" i="149" s="1"/>
  <c r="T95" i="64"/>
  <c r="O8" i="149" s="1"/>
  <c r="L95" i="64"/>
  <c r="G8" i="149" s="1"/>
  <c r="W94" i="64"/>
  <c r="R7" i="149" s="1"/>
  <c r="O94" i="64"/>
  <c r="J7" i="149" s="1"/>
  <c r="G94" i="64"/>
  <c r="B7" i="149" s="1"/>
  <c r="R93" i="64"/>
  <c r="M6" i="149" s="1"/>
  <c r="J93" i="64"/>
  <c r="E6" i="149" s="1"/>
  <c r="U92" i="64"/>
  <c r="P5" i="149" s="1"/>
  <c r="W107" i="64"/>
  <c r="R20" i="149" s="1"/>
  <c r="S107" i="64"/>
  <c r="N20" i="149" s="1"/>
  <c r="O107" i="64"/>
  <c r="J20" i="149" s="1"/>
  <c r="K107" i="64"/>
  <c r="F20" i="149" s="1"/>
  <c r="G107" i="64"/>
  <c r="B20" i="149" s="1"/>
  <c r="V103" i="64"/>
  <c r="Q16" i="149" s="1"/>
  <c r="R103" i="64"/>
  <c r="M16" i="149" s="1"/>
  <c r="N103" i="64"/>
  <c r="I16" i="149" s="1"/>
  <c r="J103" i="64"/>
  <c r="E16" i="149" s="1"/>
  <c r="Y97" i="64"/>
  <c r="T10" i="149" s="1"/>
  <c r="U97" i="64"/>
  <c r="P10" i="149" s="1"/>
  <c r="Q97" i="64"/>
  <c r="L10" i="149" s="1"/>
  <c r="M97" i="64"/>
  <c r="H10" i="149" s="1"/>
  <c r="I97" i="64"/>
  <c r="D10" i="149" s="1"/>
  <c r="X96" i="64"/>
  <c r="S9" i="149" s="1"/>
  <c r="T96" i="64"/>
  <c r="O9" i="149" s="1"/>
  <c r="P96" i="64"/>
  <c r="K9" i="149" s="1"/>
  <c r="L96" i="64"/>
  <c r="G9" i="149" s="1"/>
  <c r="H96" i="64"/>
  <c r="C9" i="149" s="1"/>
  <c r="W95" i="64"/>
  <c r="R8" i="149" s="1"/>
  <c r="S95" i="64"/>
  <c r="N8" i="149" s="1"/>
  <c r="O95" i="64"/>
  <c r="J8" i="149" s="1"/>
  <c r="K95" i="64"/>
  <c r="F8" i="149" s="1"/>
  <c r="G95" i="64"/>
  <c r="B8" i="149" s="1"/>
  <c r="V94" i="64"/>
  <c r="Q7" i="149" s="1"/>
  <c r="R94" i="64"/>
  <c r="M7" i="149" s="1"/>
  <c r="N94" i="64"/>
  <c r="I7" i="149" s="1"/>
  <c r="J94" i="64"/>
  <c r="E7" i="149" s="1"/>
  <c r="Y93" i="64"/>
  <c r="T6" i="149" s="1"/>
  <c r="U93" i="64"/>
  <c r="P6" i="149" s="1"/>
  <c r="Q93" i="64"/>
  <c r="L6" i="149" s="1"/>
  <c r="M93" i="64"/>
  <c r="H6" i="149" s="1"/>
  <c r="I93" i="64"/>
  <c r="D6" i="149" s="1"/>
  <c r="X92" i="64"/>
  <c r="S5" i="149" s="1"/>
  <c r="T92" i="64"/>
  <c r="O5" i="149" s="1"/>
  <c r="P92" i="64"/>
  <c r="K5" i="149" s="1"/>
  <c r="L92" i="64"/>
  <c r="G5" i="149" s="1"/>
  <c r="H92" i="64"/>
  <c r="C5" i="149" s="1"/>
  <c r="X107" i="64"/>
  <c r="S20" i="149" s="1"/>
  <c r="L107" i="64"/>
  <c r="G20" i="149" s="1"/>
  <c r="W103" i="64"/>
  <c r="R16" i="149" s="1"/>
  <c r="O103" i="64"/>
  <c r="J16" i="149" s="1"/>
  <c r="V97" i="64"/>
  <c r="Q10" i="149" s="1"/>
  <c r="N97" i="64"/>
  <c r="I10" i="149" s="1"/>
  <c r="Y96" i="64"/>
  <c r="T9" i="149" s="1"/>
  <c r="Q96" i="64"/>
  <c r="L9" i="149" s="1"/>
  <c r="I96" i="64"/>
  <c r="D9" i="149" s="1"/>
  <c r="P95" i="64"/>
  <c r="K8" i="149" s="1"/>
  <c r="H95" i="64"/>
  <c r="C8" i="149" s="1"/>
  <c r="S94" i="64"/>
  <c r="N7" i="149" s="1"/>
  <c r="K94" i="64"/>
  <c r="F7" i="149" s="1"/>
  <c r="V93" i="64"/>
  <c r="Q6" i="149" s="1"/>
  <c r="N93" i="64"/>
  <c r="I6" i="149" s="1"/>
  <c r="Y92" i="64"/>
  <c r="T5" i="149" s="1"/>
  <c r="Q92" i="64"/>
  <c r="L5" i="149" s="1"/>
  <c r="M92" i="64"/>
  <c r="H5" i="149" s="1"/>
  <c r="I92" i="64"/>
  <c r="D5" i="149" s="1"/>
  <c r="V107" i="64"/>
  <c r="Q20" i="149" s="1"/>
  <c r="R107" i="64"/>
  <c r="M20" i="149" s="1"/>
  <c r="N107" i="64"/>
  <c r="I20" i="149" s="1"/>
  <c r="J107" i="64"/>
  <c r="E20" i="149" s="1"/>
  <c r="Y103" i="64"/>
  <c r="T16" i="149" s="1"/>
  <c r="U103" i="64"/>
  <c r="P16" i="149" s="1"/>
  <c r="Q103" i="64"/>
  <c r="L16" i="149" s="1"/>
  <c r="M103" i="64"/>
  <c r="H16" i="149" s="1"/>
  <c r="I103" i="64"/>
  <c r="D16" i="149" s="1"/>
  <c r="X97" i="64"/>
  <c r="S10" i="149" s="1"/>
  <c r="T97" i="64"/>
  <c r="O10" i="149" s="1"/>
  <c r="P97" i="64"/>
  <c r="K10" i="149" s="1"/>
  <c r="L97" i="64"/>
  <c r="G10" i="149" s="1"/>
  <c r="H97" i="64"/>
  <c r="C10" i="149" s="1"/>
  <c r="W96" i="64"/>
  <c r="R9" i="149" s="1"/>
  <c r="S96" i="64"/>
  <c r="N9" i="149" s="1"/>
  <c r="O96" i="64"/>
  <c r="J9" i="149" s="1"/>
  <c r="K96" i="64"/>
  <c r="F9" i="149" s="1"/>
  <c r="G96" i="64"/>
  <c r="B9" i="149" s="1"/>
  <c r="V95" i="64"/>
  <c r="Q8" i="149" s="1"/>
  <c r="R95" i="64"/>
  <c r="M8" i="149" s="1"/>
  <c r="N95" i="64"/>
  <c r="I8" i="149" s="1"/>
  <c r="J95" i="64"/>
  <c r="E8" i="149" s="1"/>
  <c r="Y94" i="64"/>
  <c r="T7" i="149" s="1"/>
  <c r="U94" i="64"/>
  <c r="P7" i="149" s="1"/>
  <c r="Q94" i="64"/>
  <c r="L7" i="149" s="1"/>
  <c r="M94" i="64"/>
  <c r="H7" i="149" s="1"/>
  <c r="I94" i="64"/>
  <c r="D7" i="149" s="1"/>
  <c r="X93" i="64"/>
  <c r="S6" i="149" s="1"/>
  <c r="T93" i="64"/>
  <c r="O6" i="149" s="1"/>
  <c r="P93" i="64"/>
  <c r="K6" i="149" s="1"/>
  <c r="L93" i="64"/>
  <c r="G6" i="149" s="1"/>
  <c r="H93" i="64"/>
  <c r="C6" i="149" s="1"/>
  <c r="W92" i="64"/>
  <c r="R5" i="149" s="1"/>
  <c r="S92" i="64"/>
  <c r="N5" i="149" s="1"/>
  <c r="O92" i="64"/>
  <c r="J5" i="149" s="1"/>
  <c r="K92" i="64"/>
  <c r="F5" i="149" s="1"/>
  <c r="R325" i="139"/>
  <c r="L325" i="139"/>
  <c r="R79" i="139"/>
  <c r="L79" i="139"/>
  <c r="R83" i="139"/>
  <c r="L83" i="139"/>
  <c r="R321" i="139"/>
  <c r="L321" i="139"/>
  <c r="K92" i="139"/>
  <c r="M92" i="139"/>
  <c r="L92" i="139"/>
  <c r="R71" i="139"/>
  <c r="L71" i="139"/>
  <c r="R99" i="139"/>
  <c r="L99" i="139"/>
  <c r="R96" i="139"/>
  <c r="L96" i="139"/>
  <c r="R100" i="139"/>
  <c r="L100" i="139"/>
  <c r="R93" i="139"/>
  <c r="L93" i="139"/>
  <c r="R317" i="139"/>
  <c r="L317" i="139"/>
  <c r="R286" i="139"/>
  <c r="L286" i="139"/>
  <c r="R320" i="139"/>
  <c r="L320" i="139"/>
  <c r="R88" i="139"/>
  <c r="L88" i="139"/>
  <c r="R76" i="139"/>
  <c r="L76" i="139"/>
  <c r="R258" i="139"/>
  <c r="L258" i="139"/>
  <c r="R78" i="139"/>
  <c r="L78" i="139"/>
  <c r="R257" i="139"/>
  <c r="L257" i="139"/>
  <c r="R305" i="139"/>
  <c r="L305" i="139"/>
  <c r="R75" i="139"/>
  <c r="L75" i="139"/>
  <c r="R86" i="139"/>
  <c r="L86" i="139"/>
  <c r="R291" i="139"/>
  <c r="L291" i="139"/>
  <c r="R70" i="139"/>
  <c r="L70" i="139"/>
  <c r="R72" i="139"/>
  <c r="L72" i="139"/>
  <c r="R306" i="139"/>
  <c r="L306" i="139"/>
  <c r="R82" i="139"/>
  <c r="L82" i="139"/>
  <c r="AC92" i="68"/>
  <c r="X5" i="148" s="1"/>
  <c r="AG92" i="68"/>
  <c r="AB5" i="148" s="1"/>
  <c r="AC93" i="68"/>
  <c r="X6" i="148" s="1"/>
  <c r="AG93" i="68"/>
  <c r="AB6" i="148" s="1"/>
  <c r="AC94" i="68"/>
  <c r="X7" i="148" s="1"/>
  <c r="AG94" i="68"/>
  <c r="AB7" i="148" s="1"/>
  <c r="AC95" i="68"/>
  <c r="X8" i="148" s="1"/>
  <c r="AG95" i="68"/>
  <c r="AB8" i="148" s="1"/>
  <c r="AC96" i="68"/>
  <c r="X9" i="148" s="1"/>
  <c r="AG96" i="68"/>
  <c r="AB9" i="148" s="1"/>
  <c r="AC97" i="68"/>
  <c r="X10" i="148" s="1"/>
  <c r="AG97" i="68"/>
  <c r="AB10" i="148" s="1"/>
  <c r="AC103" i="68"/>
  <c r="X16" i="148" s="1"/>
  <c r="AG103" i="68"/>
  <c r="AB16" i="148" s="1"/>
  <c r="AC107" i="68"/>
  <c r="X20" i="148" s="1"/>
  <c r="AG107" i="68"/>
  <c r="AB20" i="148" s="1"/>
  <c r="Z92" i="68"/>
  <c r="U5" i="148" s="1"/>
  <c r="AD92" i="68"/>
  <c r="Y5" i="148" s="1"/>
  <c r="Z93" i="68"/>
  <c r="U6" i="148" s="1"/>
  <c r="AD93" i="68"/>
  <c r="Y6" i="148" s="1"/>
  <c r="Z94" i="68"/>
  <c r="U7" i="148" s="1"/>
  <c r="AD94" i="68"/>
  <c r="Y7" i="148" s="1"/>
  <c r="Z95" i="68"/>
  <c r="U8" i="148" s="1"/>
  <c r="AD95" i="68"/>
  <c r="Y8" i="148" s="1"/>
  <c r="Z96" i="68"/>
  <c r="U9" i="148" s="1"/>
  <c r="AD96" i="68"/>
  <c r="Y9" i="148" s="1"/>
  <c r="Z97" i="68"/>
  <c r="U10" i="148" s="1"/>
  <c r="AD97" i="68"/>
  <c r="Y10" i="148" s="1"/>
  <c r="Z103" i="68"/>
  <c r="U16" i="148" s="1"/>
  <c r="AD103" i="68"/>
  <c r="Y16" i="148" s="1"/>
  <c r="Z107" i="68"/>
  <c r="U20" i="148" s="1"/>
  <c r="AD107" i="68"/>
  <c r="Y20" i="148" s="1"/>
  <c r="AF92" i="68"/>
  <c r="AA5" i="148" s="1"/>
  <c r="AF93" i="68"/>
  <c r="AA6" i="148" s="1"/>
  <c r="AF94" i="68"/>
  <c r="AA7" i="148" s="1"/>
  <c r="AF95" i="68"/>
  <c r="AA8" i="148" s="1"/>
  <c r="AF96" i="68"/>
  <c r="AA9" i="148" s="1"/>
  <c r="AF97" i="68"/>
  <c r="AA10" i="148" s="1"/>
  <c r="AF103" i="68"/>
  <c r="AA16" i="148" s="1"/>
  <c r="AF107" i="68"/>
  <c r="AA20" i="148" s="1"/>
  <c r="AB93" i="68"/>
  <c r="W6" i="148" s="1"/>
  <c r="AB95" i="68"/>
  <c r="W8" i="148" s="1"/>
  <c r="AB97" i="68"/>
  <c r="W10" i="148" s="1"/>
  <c r="AB107" i="68"/>
  <c r="W20" i="148" s="1"/>
  <c r="AA92" i="68"/>
  <c r="V5" i="148" s="1"/>
  <c r="AA93" i="68"/>
  <c r="V6" i="148" s="1"/>
  <c r="AA94" i="68"/>
  <c r="V7" i="148" s="1"/>
  <c r="AA95" i="68"/>
  <c r="V8" i="148" s="1"/>
  <c r="AA96" i="68"/>
  <c r="V9" i="148" s="1"/>
  <c r="AA97" i="68"/>
  <c r="V10" i="148" s="1"/>
  <c r="AA103" i="68"/>
  <c r="V16" i="148" s="1"/>
  <c r="AA107" i="68"/>
  <c r="V20" i="148" s="1"/>
  <c r="AB92" i="68"/>
  <c r="W5" i="148" s="1"/>
  <c r="AB94" i="68"/>
  <c r="W7" i="148" s="1"/>
  <c r="AB96" i="68"/>
  <c r="W9" i="148" s="1"/>
  <c r="AB103" i="68"/>
  <c r="W16" i="148" s="1"/>
  <c r="AE95" i="68"/>
  <c r="Z8" i="148" s="1"/>
  <c r="AE107" i="68"/>
  <c r="Z20" i="148" s="1"/>
  <c r="AE94" i="68"/>
  <c r="Z7" i="148" s="1"/>
  <c r="AE92" i="68"/>
  <c r="Z5" i="148" s="1"/>
  <c r="AE96" i="68"/>
  <c r="Z9" i="148" s="1"/>
  <c r="AE93" i="68"/>
  <c r="Z6" i="148" s="1"/>
  <c r="AE97" i="68"/>
  <c r="Z10" i="148" s="1"/>
  <c r="AE103" i="68"/>
  <c r="Z16" i="148" s="1"/>
  <c r="G37" i="68"/>
  <c r="G90" i="68" s="1"/>
  <c r="B3" i="148" s="1"/>
  <c r="B23" i="136" s="1"/>
  <c r="B18" i="137" s="1"/>
  <c r="G42" i="68"/>
  <c r="G48" i="68"/>
  <c r="G101" i="68" s="1"/>
  <c r="B14" i="148" s="1"/>
  <c r="B28" i="136" s="1"/>
  <c r="H37" i="68"/>
  <c r="H90" i="68" s="1"/>
  <c r="C3" i="148" s="1"/>
  <c r="C23" i="136" s="1"/>
  <c r="C18" i="137" s="1"/>
  <c r="AD37" i="68"/>
  <c r="AD90" i="68" s="1"/>
  <c r="Y3" i="148" s="1"/>
  <c r="H38" i="68"/>
  <c r="H91" i="68" s="1"/>
  <c r="C4" i="148" s="1"/>
  <c r="C24" i="136" s="1"/>
  <c r="C19" i="137" s="1"/>
  <c r="H39" i="68"/>
  <c r="L39" i="68"/>
  <c r="Q39" i="68"/>
  <c r="U39" i="68"/>
  <c r="Y39" i="68"/>
  <c r="AC39" i="68"/>
  <c r="AG39" i="68"/>
  <c r="M40" i="68"/>
  <c r="Q40" i="68"/>
  <c r="U40" i="68"/>
  <c r="Y40" i="68"/>
  <c r="AC40" i="68"/>
  <c r="AG40" i="68"/>
  <c r="K41" i="68"/>
  <c r="P41" i="68"/>
  <c r="T41" i="68"/>
  <c r="X41" i="68"/>
  <c r="AB41" i="68"/>
  <c r="AF41" i="68"/>
  <c r="J42" i="68"/>
  <c r="O42" i="68"/>
  <c r="S42" i="68"/>
  <c r="W42" i="68"/>
  <c r="AA42" i="68"/>
  <c r="AE42" i="68"/>
  <c r="I43" i="68"/>
  <c r="M43" i="68"/>
  <c r="R43" i="68"/>
  <c r="V43" i="68"/>
  <c r="Z43" i="68"/>
  <c r="AD43" i="68"/>
  <c r="H44" i="68"/>
  <c r="L44" i="68"/>
  <c r="P44" i="68"/>
  <c r="T44" i="68"/>
  <c r="X44" i="68"/>
  <c r="AB44" i="68"/>
  <c r="AF44" i="68"/>
  <c r="I46" i="68"/>
  <c r="I99" i="68" s="1"/>
  <c r="D12" i="148" s="1"/>
  <c r="D26" i="136" s="1"/>
  <c r="D21" i="137" s="1"/>
  <c r="I47" i="68"/>
  <c r="I100" i="68" s="1"/>
  <c r="D13" i="148" s="1"/>
  <c r="D27" i="136" s="1"/>
  <c r="D22" i="137" s="1"/>
  <c r="M47" i="68"/>
  <c r="M100" i="68" s="1"/>
  <c r="H13" i="148" s="1"/>
  <c r="H27" i="136" s="1"/>
  <c r="H22" i="137" s="1"/>
  <c r="Q47" i="68"/>
  <c r="Q100" i="68" s="1"/>
  <c r="L13" i="148" s="1"/>
  <c r="L27" i="136" s="1"/>
  <c r="L22" i="137" s="1"/>
  <c r="Z47" i="68"/>
  <c r="Z100" i="68" s="1"/>
  <c r="U13" i="148" s="1"/>
  <c r="J48" i="68"/>
  <c r="J101" i="68" s="1"/>
  <c r="E14" i="148" s="1"/>
  <c r="E28" i="136" s="1"/>
  <c r="E23" i="137" s="1"/>
  <c r="N48" i="68"/>
  <c r="N101" i="68" s="1"/>
  <c r="AF48" i="68"/>
  <c r="AF101" i="68" s="1"/>
  <c r="AA14" i="148" s="1"/>
  <c r="K50" i="68"/>
  <c r="O50" i="68"/>
  <c r="S50" i="68"/>
  <c r="W50" i="68"/>
  <c r="AA50" i="68"/>
  <c r="AE50" i="68"/>
  <c r="I51" i="68"/>
  <c r="I104" i="68" s="1"/>
  <c r="D17" i="148" s="1"/>
  <c r="D30" i="136" s="1"/>
  <c r="D25" i="137" s="1"/>
  <c r="N53" i="68"/>
  <c r="N106" i="68" s="1"/>
  <c r="K54" i="68"/>
  <c r="P54" i="68"/>
  <c r="T54" i="68"/>
  <c r="X54" i="68"/>
  <c r="AB54" i="68"/>
  <c r="AF54" i="68"/>
  <c r="J55" i="68"/>
  <c r="J108" i="68" s="1"/>
  <c r="V55" i="68"/>
  <c r="V108" i="68" s="1"/>
  <c r="Q21" i="148" s="1"/>
  <c r="Q33" i="136" s="1"/>
  <c r="Q28" i="137" s="1"/>
  <c r="AE55" i="68"/>
  <c r="AE108" i="68" s="1"/>
  <c r="Z21" i="148" s="1"/>
  <c r="G43" i="68"/>
  <c r="G51" i="68"/>
  <c r="G104" i="68" s="1"/>
  <c r="B17" i="148" s="1"/>
  <c r="B30" i="136" s="1"/>
  <c r="AE37" i="68"/>
  <c r="AE90" i="68" s="1"/>
  <c r="Z3" i="148" s="1"/>
  <c r="I39" i="68"/>
  <c r="V39" i="68"/>
  <c r="AD39" i="68"/>
  <c r="N40" i="68"/>
  <c r="V40" i="68"/>
  <c r="AD40" i="68"/>
  <c r="L41" i="68"/>
  <c r="U41" i="68"/>
  <c r="AC41" i="68"/>
  <c r="K42" i="68"/>
  <c r="T42" i="68"/>
  <c r="AB42" i="68"/>
  <c r="J43" i="68"/>
  <c r="G41" i="68"/>
  <c r="G47" i="68"/>
  <c r="G100" i="68" s="1"/>
  <c r="B13" i="148" s="1"/>
  <c r="B27" i="136" s="1"/>
  <c r="G55" i="68"/>
  <c r="G108" i="68" s="1"/>
  <c r="N37" i="68"/>
  <c r="N90" i="68" s="1"/>
  <c r="AG37" i="68"/>
  <c r="AG90" i="68" s="1"/>
  <c r="AB3" i="148" s="1"/>
  <c r="N38" i="68"/>
  <c r="N91" i="68" s="1"/>
  <c r="K39" i="68"/>
  <c r="P39" i="68"/>
  <c r="T39" i="68"/>
  <c r="X39" i="68"/>
  <c r="AB39" i="68"/>
  <c r="AF39" i="68"/>
  <c r="L40" i="68"/>
  <c r="P40" i="68"/>
  <c r="T40" i="68"/>
  <c r="X40" i="68"/>
  <c r="AB40" i="68"/>
  <c r="AF40" i="68"/>
  <c r="J41" i="68"/>
  <c r="O41" i="68"/>
  <c r="S41" i="68"/>
  <c r="W41" i="68"/>
  <c r="AA41" i="68"/>
  <c r="AE41" i="68"/>
  <c r="I42" i="68"/>
  <c r="M42" i="68"/>
  <c r="R42" i="68"/>
  <c r="V42" i="68"/>
  <c r="Z42" i="68"/>
  <c r="AD42" i="68"/>
  <c r="H43" i="68"/>
  <c r="L43" i="68"/>
  <c r="Q43" i="68"/>
  <c r="U43" i="68"/>
  <c r="Y43" i="68"/>
  <c r="AC43" i="68"/>
  <c r="AG43" i="68"/>
  <c r="K44" i="68"/>
  <c r="O44" i="68"/>
  <c r="S44" i="68"/>
  <c r="W44" i="68"/>
  <c r="AA44" i="68"/>
  <c r="AE44" i="68"/>
  <c r="H46" i="68"/>
  <c r="H99" i="68" s="1"/>
  <c r="C12" i="148" s="1"/>
  <c r="C26" i="136" s="1"/>
  <c r="C21" i="137" s="1"/>
  <c r="H47" i="68"/>
  <c r="H100" i="68" s="1"/>
  <c r="C13" i="148" s="1"/>
  <c r="C27" i="136" s="1"/>
  <c r="C22" i="137" s="1"/>
  <c r="L47" i="68"/>
  <c r="L100" i="68" s="1"/>
  <c r="G13" i="148" s="1"/>
  <c r="G27" i="136" s="1"/>
  <c r="G22" i="137" s="1"/>
  <c r="P47" i="68"/>
  <c r="P100" i="68" s="1"/>
  <c r="W47" i="68"/>
  <c r="W100" i="68" s="1"/>
  <c r="R13" i="148" s="1"/>
  <c r="R27" i="136" s="1"/>
  <c r="R22" i="137" s="1"/>
  <c r="I48" i="68"/>
  <c r="I101" i="68" s="1"/>
  <c r="D14" i="148" s="1"/>
  <c r="D28" i="136" s="1"/>
  <c r="D23" i="137" s="1"/>
  <c r="M48" i="68"/>
  <c r="M101" i="68" s="1"/>
  <c r="H14" i="148" s="1"/>
  <c r="H28" i="136" s="1"/>
  <c r="H23" i="137" s="1"/>
  <c r="AE48" i="68"/>
  <c r="AE101" i="68" s="1"/>
  <c r="Z14" i="148" s="1"/>
  <c r="J50" i="68"/>
  <c r="N50" i="68"/>
  <c r="R50" i="68"/>
  <c r="V50" i="68"/>
  <c r="Z50" i="68"/>
  <c r="AD50" i="68"/>
  <c r="H51" i="68"/>
  <c r="H104" i="68" s="1"/>
  <c r="C17" i="148" s="1"/>
  <c r="C30" i="136" s="1"/>
  <c r="C25" i="137" s="1"/>
  <c r="N52" i="68"/>
  <c r="J54" i="68"/>
  <c r="O54" i="68"/>
  <c r="S54" i="68"/>
  <c r="W54" i="68"/>
  <c r="AA54" i="68"/>
  <c r="AE54" i="68"/>
  <c r="I55" i="68"/>
  <c r="I108" i="68" s="1"/>
  <c r="D21" i="148" s="1"/>
  <c r="D33" i="136" s="1"/>
  <c r="D28" i="137" s="1"/>
  <c r="Q55" i="68"/>
  <c r="Q108" i="68" s="1"/>
  <c r="AD55" i="68"/>
  <c r="AD108" i="68" s="1"/>
  <c r="Y21" i="148" s="1"/>
  <c r="N56" i="68"/>
  <c r="N109" i="68" s="1"/>
  <c r="G38" i="68"/>
  <c r="G91" i="68" s="1"/>
  <c r="B4" i="148" s="1"/>
  <c r="B24" i="136" s="1"/>
  <c r="I37" i="68"/>
  <c r="I90" i="68" s="1"/>
  <c r="D3" i="148" s="1"/>
  <c r="D23" i="136" s="1"/>
  <c r="D18" i="137" s="1"/>
  <c r="I38" i="68"/>
  <c r="I91" i="68" s="1"/>
  <c r="D4" i="148" s="1"/>
  <c r="D24" i="136" s="1"/>
  <c r="D19" i="137" s="1"/>
  <c r="M39" i="68"/>
  <c r="R39" i="68"/>
  <c r="Z39" i="68"/>
  <c r="J40" i="68"/>
  <c r="R40" i="68"/>
  <c r="Z40" i="68"/>
  <c r="H41" i="68"/>
  <c r="Q41" i="68"/>
  <c r="Y41" i="68"/>
  <c r="AG41" i="68"/>
  <c r="P42" i="68"/>
  <c r="X42" i="68"/>
  <c r="AF42" i="68"/>
  <c r="G39" i="68"/>
  <c r="AF37" i="68"/>
  <c r="AF90" i="68" s="1"/>
  <c r="AA3" i="148" s="1"/>
  <c r="S39" i="68"/>
  <c r="K40" i="68"/>
  <c r="AA40" i="68"/>
  <c r="R41" i="68"/>
  <c r="H42" i="68"/>
  <c r="Y42" i="68"/>
  <c r="O43" i="68"/>
  <c r="W43" i="68"/>
  <c r="AE43" i="68"/>
  <c r="M44" i="68"/>
  <c r="U44" i="68"/>
  <c r="AC44" i="68"/>
  <c r="J46" i="68"/>
  <c r="J99" i="68" s="1"/>
  <c r="E12" i="148" s="1"/>
  <c r="E26" i="136" s="1"/>
  <c r="E21" i="137" s="1"/>
  <c r="N47" i="68"/>
  <c r="N100" i="68" s="1"/>
  <c r="AB47" i="68"/>
  <c r="AB100" i="68" s="1"/>
  <c r="W13" i="148" s="1"/>
  <c r="W48" i="68"/>
  <c r="W101" i="68" s="1"/>
  <c r="R14" i="148" s="1"/>
  <c r="R28" i="136" s="1"/>
  <c r="R23" i="137" s="1"/>
  <c r="L50" i="68"/>
  <c r="T50" i="68"/>
  <c r="AB50" i="68"/>
  <c r="J51" i="68"/>
  <c r="J104" i="68" s="1"/>
  <c r="E17" i="148" s="1"/>
  <c r="E30" i="136" s="1"/>
  <c r="E25" i="137" s="1"/>
  <c r="L54" i="68"/>
  <c r="U54" i="68"/>
  <c r="AC54" i="68"/>
  <c r="N55" i="68"/>
  <c r="AF55" i="68"/>
  <c r="AF108" i="68" s="1"/>
  <c r="AA21" i="148" s="1"/>
  <c r="G54" i="68"/>
  <c r="S40" i="68"/>
  <c r="I41" i="68"/>
  <c r="AG42" i="68"/>
  <c r="AA43" i="68"/>
  <c r="I44" i="68"/>
  <c r="AG44" i="68"/>
  <c r="R47" i="68"/>
  <c r="R100" i="68" s="1"/>
  <c r="M13" i="148" s="1"/>
  <c r="M27" i="136" s="1"/>
  <c r="M22" i="137" s="1"/>
  <c r="AG48" i="68"/>
  <c r="AG101" i="68" s="1"/>
  <c r="AB14" i="148" s="1"/>
  <c r="X50" i="68"/>
  <c r="H54" i="68"/>
  <c r="Y54" i="68"/>
  <c r="Y55" i="68"/>
  <c r="Y108" i="68" s="1"/>
  <c r="T21" i="148" s="1"/>
  <c r="T33" i="136" s="1"/>
  <c r="T28" i="137" s="1"/>
  <c r="O39" i="68"/>
  <c r="AE39" i="68"/>
  <c r="AD41" i="68"/>
  <c r="U42" i="68"/>
  <c r="T43" i="68"/>
  <c r="Z44" i="68"/>
  <c r="K47" i="68"/>
  <c r="K100" i="68" s="1"/>
  <c r="F13" i="148" s="1"/>
  <c r="F27" i="136" s="1"/>
  <c r="F22" i="137" s="1"/>
  <c r="L48" i="68"/>
  <c r="L101" i="68" s="1"/>
  <c r="G14" i="148" s="1"/>
  <c r="G28" i="136" s="1"/>
  <c r="G23" i="137" s="1"/>
  <c r="N49" i="68"/>
  <c r="N102" i="68" s="1"/>
  <c r="AG50" i="68"/>
  <c r="R54" i="68"/>
  <c r="H55" i="68"/>
  <c r="H108" i="68" s="1"/>
  <c r="C21" i="148" s="1"/>
  <c r="C33" i="136" s="1"/>
  <c r="C28" i="137" s="1"/>
  <c r="G46" i="68"/>
  <c r="G99" i="68" s="1"/>
  <c r="B12" i="148" s="1"/>
  <c r="B26" i="136" s="1"/>
  <c r="J38" i="68"/>
  <c r="J91" i="68" s="1"/>
  <c r="W39" i="68"/>
  <c r="O40" i="68"/>
  <c r="AE40" i="68"/>
  <c r="V41" i="68"/>
  <c r="L42" i="68"/>
  <c r="AC42" i="68"/>
  <c r="P43" i="68"/>
  <c r="X43" i="68"/>
  <c r="AF43" i="68"/>
  <c r="N44" i="68"/>
  <c r="V44" i="68"/>
  <c r="AD44" i="68"/>
  <c r="N46" i="68"/>
  <c r="N99" i="68" s="1"/>
  <c r="O47" i="68"/>
  <c r="O100" i="68" s="1"/>
  <c r="J13" i="148" s="1"/>
  <c r="J27" i="136" s="1"/>
  <c r="J22" i="137" s="1"/>
  <c r="H48" i="68"/>
  <c r="H101" i="68" s="1"/>
  <c r="C14" i="148" s="1"/>
  <c r="C28" i="136" s="1"/>
  <c r="C23" i="137" s="1"/>
  <c r="AD48" i="68"/>
  <c r="AD101" i="68" s="1"/>
  <c r="Y14" i="148" s="1"/>
  <c r="M50" i="68"/>
  <c r="U50" i="68"/>
  <c r="AC50" i="68"/>
  <c r="N51" i="68"/>
  <c r="M54" i="68"/>
  <c r="V54" i="68"/>
  <c r="AD54" i="68"/>
  <c r="O55" i="68"/>
  <c r="O108" i="68" s="1"/>
  <c r="J21" i="148" s="1"/>
  <c r="J33" i="136" s="1"/>
  <c r="J28" i="137" s="1"/>
  <c r="AG55" i="68"/>
  <c r="AG108" i="68" s="1"/>
  <c r="AB21" i="148" s="1"/>
  <c r="J39" i="68"/>
  <c r="AA39" i="68"/>
  <c r="Z41" i="68"/>
  <c r="Q42" i="68"/>
  <c r="S43" i="68"/>
  <c r="Q44" i="68"/>
  <c r="Y44" i="68"/>
  <c r="J47" i="68"/>
  <c r="J100" i="68" s="1"/>
  <c r="E13" i="148" s="1"/>
  <c r="E27" i="136" s="1"/>
  <c r="E22" i="137" s="1"/>
  <c r="K48" i="68"/>
  <c r="K101" i="68" s="1"/>
  <c r="F14" i="148" s="1"/>
  <c r="F28" i="136" s="1"/>
  <c r="F23" i="137" s="1"/>
  <c r="P50" i="68"/>
  <c r="AF50" i="68"/>
  <c r="Q54" i="68"/>
  <c r="AG54" i="68"/>
  <c r="J37" i="68"/>
  <c r="J90" i="68" s="1"/>
  <c r="E3" i="148" s="1"/>
  <c r="E23" i="136" s="1"/>
  <c r="E18" i="137" s="1"/>
  <c r="W40" i="68"/>
  <c r="M41" i="68"/>
  <c r="K43" i="68"/>
  <c r="AB43" i="68"/>
  <c r="J44" i="68"/>
  <c r="R44" i="68"/>
  <c r="N45" i="68"/>
  <c r="N98" i="68" s="1"/>
  <c r="S47" i="68"/>
  <c r="S100" i="68" s="1"/>
  <c r="N13" i="148" s="1"/>
  <c r="N27" i="136" s="1"/>
  <c r="N22" i="137" s="1"/>
  <c r="Q50" i="68"/>
  <c r="Y50" i="68"/>
  <c r="I54" i="68"/>
  <c r="Z54" i="68"/>
  <c r="AC55" i="68"/>
  <c r="AC108" i="68" s="1"/>
  <c r="X21" i="148" s="1"/>
  <c r="AE28" i="68"/>
  <c r="O28" i="68"/>
  <c r="AG27" i="68"/>
  <c r="AC27" i="68"/>
  <c r="Y27" i="68"/>
  <c r="U27" i="68"/>
  <c r="Q27" i="68"/>
  <c r="M27" i="68"/>
  <c r="I27" i="68"/>
  <c r="AG23" i="68"/>
  <c r="AC23" i="68"/>
  <c r="Y23" i="68"/>
  <c r="U23" i="68"/>
  <c r="Q23" i="68"/>
  <c r="M23" i="68"/>
  <c r="AG21" i="68"/>
  <c r="M21" i="68"/>
  <c r="I21" i="68"/>
  <c r="W20" i="68"/>
  <c r="S20" i="68"/>
  <c r="O20" i="68"/>
  <c r="K20" i="68"/>
  <c r="I19" i="68"/>
  <c r="AG17" i="68"/>
  <c r="AC17" i="68"/>
  <c r="Y17" i="68"/>
  <c r="U17" i="68"/>
  <c r="Q17" i="68"/>
  <c r="M17" i="68"/>
  <c r="I17" i="68"/>
  <c r="AE16" i="68"/>
  <c r="AA16" i="68"/>
  <c r="W16" i="68"/>
  <c r="S16" i="68"/>
  <c r="O16" i="68"/>
  <c r="K16" i="68"/>
  <c r="AG15" i="68"/>
  <c r="AC15" i="68"/>
  <c r="Y15" i="68"/>
  <c r="U15" i="68"/>
  <c r="Q15" i="68"/>
  <c r="M15" i="68"/>
  <c r="I15" i="68"/>
  <c r="AE14" i="68"/>
  <c r="AA14" i="68"/>
  <c r="W14" i="68"/>
  <c r="S14" i="68"/>
  <c r="O14" i="68"/>
  <c r="K14" i="68"/>
  <c r="AG13" i="68"/>
  <c r="AC13" i="68"/>
  <c r="Y13" i="68"/>
  <c r="U13" i="68"/>
  <c r="Q13" i="68"/>
  <c r="M13" i="68"/>
  <c r="AE12" i="68"/>
  <c r="AA12" i="68"/>
  <c r="W12" i="68"/>
  <c r="S12" i="68"/>
  <c r="O12" i="68"/>
  <c r="K12" i="68"/>
  <c r="I11" i="68"/>
  <c r="AE10" i="68"/>
  <c r="G11" i="68"/>
  <c r="G15" i="68"/>
  <c r="G19" i="68"/>
  <c r="AD28" i="68"/>
  <c r="V28" i="68"/>
  <c r="N28" i="68"/>
  <c r="J28" i="68"/>
  <c r="AF27" i="68"/>
  <c r="AB27" i="68"/>
  <c r="X27" i="68"/>
  <c r="T27" i="68"/>
  <c r="P27" i="68"/>
  <c r="L27" i="68"/>
  <c r="H27" i="68"/>
  <c r="N26" i="68"/>
  <c r="N29" i="68"/>
  <c r="AF28" i="68"/>
  <c r="Q28" i="68"/>
  <c r="AD27" i="68"/>
  <c r="V27" i="68"/>
  <c r="AF23" i="68"/>
  <c r="AA23" i="68"/>
  <c r="V23" i="68"/>
  <c r="P23" i="68"/>
  <c r="K23" i="68"/>
  <c r="AD21" i="68"/>
  <c r="N21" i="68"/>
  <c r="H21" i="68"/>
  <c r="Z20" i="68"/>
  <c r="P20" i="68"/>
  <c r="J20" i="68"/>
  <c r="AD17" i="68"/>
  <c r="X17" i="68"/>
  <c r="S17" i="68"/>
  <c r="N17" i="68"/>
  <c r="H17" i="68"/>
  <c r="AC16" i="68"/>
  <c r="X16" i="68"/>
  <c r="R16" i="68"/>
  <c r="M16" i="68"/>
  <c r="H16" i="68"/>
  <c r="AB15" i="68"/>
  <c r="W15" i="68"/>
  <c r="R15" i="68"/>
  <c r="L15" i="68"/>
  <c r="AG14" i="68"/>
  <c r="AB14" i="68"/>
  <c r="V14" i="68"/>
  <c r="Q14" i="68"/>
  <c r="L14" i="68"/>
  <c r="AF13" i="68"/>
  <c r="AA13" i="68"/>
  <c r="V13" i="68"/>
  <c r="P13" i="68"/>
  <c r="K13" i="68"/>
  <c r="AG12" i="68"/>
  <c r="AB12" i="68"/>
  <c r="V12" i="68"/>
  <c r="Q12" i="68"/>
  <c r="L12" i="68"/>
  <c r="H11" i="68"/>
  <c r="I10" i="68"/>
  <c r="G14" i="68"/>
  <c r="G20" i="68"/>
  <c r="G24" i="68"/>
  <c r="G28" i="68"/>
  <c r="H28" i="68"/>
  <c r="R27" i="68"/>
  <c r="AD23" i="68"/>
  <c r="S23" i="68"/>
  <c r="AF21" i="68"/>
  <c r="K21" i="68"/>
  <c r="AB20" i="68"/>
  <c r="M20" i="68"/>
  <c r="J19" i="68"/>
  <c r="AA17" i="68"/>
  <c r="P17" i="68"/>
  <c r="AF16" i="68"/>
  <c r="U16" i="68"/>
  <c r="J16" i="68"/>
  <c r="Z15" i="68"/>
  <c r="O15" i="68"/>
  <c r="AD14" i="68"/>
  <c r="T14" i="68"/>
  <c r="I14" i="68"/>
  <c r="X13" i="68"/>
  <c r="N13" i="68"/>
  <c r="Y12" i="68"/>
  <c r="AC28" i="68"/>
  <c r="Y28" i="68"/>
  <c r="I28" i="68"/>
  <c r="AA27" i="68"/>
  <c r="S27" i="68"/>
  <c r="K27" i="68"/>
  <c r="N24" i="68"/>
  <c r="J24" i="68"/>
  <c r="AE23" i="68"/>
  <c r="Z23" i="68"/>
  <c r="T23" i="68"/>
  <c r="O23" i="68"/>
  <c r="J23" i="68"/>
  <c r="L21" i="68"/>
  <c r="N20" i="68"/>
  <c r="I20" i="68"/>
  <c r="AB17" i="68"/>
  <c r="W17" i="68"/>
  <c r="R17" i="68"/>
  <c r="L17" i="68"/>
  <c r="AG16" i="68"/>
  <c r="AB16" i="68"/>
  <c r="V16" i="68"/>
  <c r="Q16" i="68"/>
  <c r="L16" i="68"/>
  <c r="AF15" i="68"/>
  <c r="AA15" i="68"/>
  <c r="V15" i="68"/>
  <c r="P15" i="68"/>
  <c r="K15" i="68"/>
  <c r="AF14" i="68"/>
  <c r="Z14" i="68"/>
  <c r="U14" i="68"/>
  <c r="P14" i="68"/>
  <c r="J14" i="68"/>
  <c r="AE13" i="68"/>
  <c r="Z13" i="68"/>
  <c r="T13" i="68"/>
  <c r="O13" i="68"/>
  <c r="J13" i="68"/>
  <c r="AF12" i="68"/>
  <c r="Z12" i="68"/>
  <c r="U12" i="68"/>
  <c r="P12" i="68"/>
  <c r="J12" i="68"/>
  <c r="AG10" i="68"/>
  <c r="H10" i="68"/>
  <c r="G16" i="68"/>
  <c r="G21" i="68"/>
  <c r="Z27" i="68"/>
  <c r="J27" i="68"/>
  <c r="I24" i="68"/>
  <c r="X23" i="68"/>
  <c r="N23" i="68"/>
  <c r="R20" i="68"/>
  <c r="H20" i="68"/>
  <c r="N19" i="68"/>
  <c r="AF17" i="68"/>
  <c r="V17" i="68"/>
  <c r="K17" i="68"/>
  <c r="Z16" i="68"/>
  <c r="P16" i="68"/>
  <c r="AE15" i="68"/>
  <c r="T15" i="68"/>
  <c r="J15" i="68"/>
  <c r="Y14" i="68"/>
  <c r="AD13" i="68"/>
  <c r="S13" i="68"/>
  <c r="AD12" i="68"/>
  <c r="AG28" i="68"/>
  <c r="O27" i="68"/>
  <c r="AB23" i="68"/>
  <c r="AE21" i="68"/>
  <c r="J21" i="68"/>
  <c r="Q20" i="68"/>
  <c r="H19" i="68"/>
  <c r="N18" i="68"/>
  <c r="Z17" i="68"/>
  <c r="AD16" i="68"/>
  <c r="I16" i="68"/>
  <c r="R14" i="68"/>
  <c r="AB13" i="68"/>
  <c r="T12" i="68"/>
  <c r="I12" i="68"/>
  <c r="G12" i="68"/>
  <c r="G27" i="68"/>
  <c r="H15" i="68"/>
  <c r="W13" i="68"/>
  <c r="R12" i="68"/>
  <c r="H12" i="68"/>
  <c r="N11" i="68"/>
  <c r="J11" i="68"/>
  <c r="R23" i="68"/>
  <c r="T16" i="68"/>
  <c r="AC14" i="68"/>
  <c r="R13" i="68"/>
  <c r="H24" i="68"/>
  <c r="L23" i="68"/>
  <c r="W21" i="68"/>
  <c r="AE17" i="68"/>
  <c r="X14" i="68"/>
  <c r="L13" i="68"/>
  <c r="M12" i="68"/>
  <c r="N10" i="68"/>
  <c r="W23" i="68"/>
  <c r="N22" i="68"/>
  <c r="L20" i="68"/>
  <c r="T17" i="68"/>
  <c r="Y16" i="68"/>
  <c r="AD15" i="68"/>
  <c r="AE27" i="68"/>
  <c r="N25" i="68"/>
  <c r="O17" i="68"/>
  <c r="X15" i="68"/>
  <c r="M14" i="68"/>
  <c r="AC12" i="68"/>
  <c r="AF10" i="68"/>
  <c r="G10" i="68"/>
  <c r="W27" i="68"/>
  <c r="J17" i="68"/>
  <c r="S15" i="68"/>
  <c r="H14" i="68"/>
  <c r="X12" i="68"/>
  <c r="AD10" i="68"/>
  <c r="J10" i="68"/>
  <c r="X92" i="68"/>
  <c r="S5" i="148" s="1"/>
  <c r="T92" i="68"/>
  <c r="O5" i="148" s="1"/>
  <c r="P92" i="68"/>
  <c r="K5" i="148" s="1"/>
  <c r="L92" i="68"/>
  <c r="G5" i="148" s="1"/>
  <c r="H92" i="68"/>
  <c r="C5" i="148" s="1"/>
  <c r="AA2" i="68"/>
  <c r="U1" i="148"/>
  <c r="H93" i="68"/>
  <c r="C6" i="148" s="1"/>
  <c r="W92" i="68"/>
  <c r="R5" i="148" s="1"/>
  <c r="S92" i="68"/>
  <c r="N5" i="148" s="1"/>
  <c r="O92" i="68"/>
  <c r="J5" i="148" s="1"/>
  <c r="K92" i="68"/>
  <c r="F5" i="148" s="1"/>
  <c r="G92" i="68"/>
  <c r="B5" i="148" s="1"/>
  <c r="G38" i="64"/>
  <c r="G91" i="64" s="1"/>
  <c r="B4" i="149" s="1"/>
  <c r="N38" i="64"/>
  <c r="N91" i="64" s="1"/>
  <c r="I4" i="149" s="1"/>
  <c r="J39" i="64"/>
  <c r="O39" i="64"/>
  <c r="S39" i="64"/>
  <c r="W39" i="64"/>
  <c r="AA39" i="64"/>
  <c r="AE39" i="64"/>
  <c r="K40" i="64"/>
  <c r="O40" i="64"/>
  <c r="S40" i="64"/>
  <c r="W40" i="64"/>
  <c r="AA40" i="64"/>
  <c r="AE40" i="64"/>
  <c r="H41" i="64"/>
  <c r="L41" i="64"/>
  <c r="Q41" i="64"/>
  <c r="U41" i="64"/>
  <c r="Y41" i="64"/>
  <c r="AC41" i="64"/>
  <c r="AG41" i="64"/>
  <c r="J42" i="64"/>
  <c r="O42" i="64"/>
  <c r="S42" i="64"/>
  <c r="W42" i="64"/>
  <c r="AA42" i="64"/>
  <c r="AE42" i="64"/>
  <c r="H43" i="64"/>
  <c r="L43" i="64"/>
  <c r="Q43" i="64"/>
  <c r="U43" i="64"/>
  <c r="H38" i="64"/>
  <c r="H91" i="64" s="1"/>
  <c r="C4" i="149" s="1"/>
  <c r="G39" i="64"/>
  <c r="K39" i="64"/>
  <c r="P39" i="64"/>
  <c r="T39" i="64"/>
  <c r="X39" i="64"/>
  <c r="AB39" i="64"/>
  <c r="AF39" i="64"/>
  <c r="L40" i="64"/>
  <c r="P40" i="64"/>
  <c r="T40" i="64"/>
  <c r="X40" i="64"/>
  <c r="AB40" i="64"/>
  <c r="AF40" i="64"/>
  <c r="I41" i="64"/>
  <c r="M41" i="64"/>
  <c r="R41" i="64"/>
  <c r="V41" i="64"/>
  <c r="Z41" i="64"/>
  <c r="AD41" i="64"/>
  <c r="G42" i="64"/>
  <c r="K42" i="64"/>
  <c r="P42" i="64"/>
  <c r="T42" i="64"/>
  <c r="X42" i="64"/>
  <c r="AB42" i="64"/>
  <c r="AF42" i="64"/>
  <c r="I43" i="64"/>
  <c r="M43" i="64"/>
  <c r="R43" i="64"/>
  <c r="V43" i="64"/>
  <c r="I38" i="64"/>
  <c r="I91" i="64" s="1"/>
  <c r="D4" i="149" s="1"/>
  <c r="L39" i="64"/>
  <c r="U39" i="64"/>
  <c r="AC39" i="64"/>
  <c r="M40" i="64"/>
  <c r="U40" i="64"/>
  <c r="AC40" i="64"/>
  <c r="J41" i="64"/>
  <c r="S41" i="64"/>
  <c r="AA41" i="64"/>
  <c r="H42" i="64"/>
  <c r="Q42" i="64"/>
  <c r="Y42" i="64"/>
  <c r="AG42" i="64"/>
  <c r="O43" i="64"/>
  <c r="W43" i="64"/>
  <c r="AA43" i="64"/>
  <c r="AE43" i="64"/>
  <c r="I44" i="64"/>
  <c r="M44" i="64"/>
  <c r="Q44" i="64"/>
  <c r="U44" i="64"/>
  <c r="Y44" i="64"/>
  <c r="AC44" i="64"/>
  <c r="AG44" i="64"/>
  <c r="I46" i="64"/>
  <c r="I99" i="64" s="1"/>
  <c r="D12" i="149" s="1"/>
  <c r="H47" i="64"/>
  <c r="H100" i="64" s="1"/>
  <c r="C13" i="149" s="1"/>
  <c r="L47" i="64"/>
  <c r="L100" i="64" s="1"/>
  <c r="G13" i="149" s="1"/>
  <c r="P47" i="64"/>
  <c r="P100" i="64" s="1"/>
  <c r="K13" i="149" s="1"/>
  <c r="W47" i="64"/>
  <c r="W100" i="64" s="1"/>
  <c r="R13" i="149" s="1"/>
  <c r="H48" i="64"/>
  <c r="H101" i="64" s="1"/>
  <c r="C14" i="149" s="1"/>
  <c r="L48" i="64"/>
  <c r="L101" i="64" s="1"/>
  <c r="G14" i="149" s="1"/>
  <c r="AD48" i="64"/>
  <c r="AD101" i="64" s="1"/>
  <c r="Y14" i="149" s="1"/>
  <c r="N49" i="64"/>
  <c r="N102" i="64" s="1"/>
  <c r="I15" i="149" s="1"/>
  <c r="M50" i="64"/>
  <c r="Q50" i="64"/>
  <c r="U50" i="64"/>
  <c r="Y50" i="64"/>
  <c r="AC50" i="64"/>
  <c r="AG50" i="64"/>
  <c r="J51" i="64"/>
  <c r="J104" i="64" s="1"/>
  <c r="E17" i="149" s="1"/>
  <c r="G54" i="64"/>
  <c r="K54" i="64"/>
  <c r="P54" i="64"/>
  <c r="T54" i="64"/>
  <c r="X54" i="64"/>
  <c r="AB54" i="64"/>
  <c r="AF54" i="64"/>
  <c r="I55" i="64"/>
  <c r="I108" i="64" s="1"/>
  <c r="D21" i="149" s="1"/>
  <c r="Q55" i="64"/>
  <c r="Q108" i="64" s="1"/>
  <c r="L21" i="149" s="1"/>
  <c r="AD55" i="64"/>
  <c r="AD108" i="64" s="1"/>
  <c r="Y21" i="149" s="1"/>
  <c r="N56" i="64"/>
  <c r="N109" i="64" s="1"/>
  <c r="I22" i="149" s="1"/>
  <c r="N37" i="64"/>
  <c r="N90" i="64" s="1"/>
  <c r="I3" i="149" s="1"/>
  <c r="AG37" i="64"/>
  <c r="AG90" i="64" s="1"/>
  <c r="AB3" i="149" s="1"/>
  <c r="I11" i="64"/>
  <c r="J12" i="64"/>
  <c r="R12" i="64"/>
  <c r="V12" i="64"/>
  <c r="Z12" i="64"/>
  <c r="AD12" i="64"/>
  <c r="K13" i="64"/>
  <c r="O13" i="64"/>
  <c r="S13" i="64"/>
  <c r="W13" i="64"/>
  <c r="AA13" i="64"/>
  <c r="AE13" i="64"/>
  <c r="H14" i="64"/>
  <c r="L14" i="64"/>
  <c r="P14" i="64"/>
  <c r="T14" i="64"/>
  <c r="X14" i="64"/>
  <c r="AB14" i="64"/>
  <c r="AF14" i="64"/>
  <c r="J38" i="64"/>
  <c r="J91" i="64" s="1"/>
  <c r="E4" i="149" s="1"/>
  <c r="M39" i="64"/>
  <c r="V39" i="64"/>
  <c r="AD39" i="64"/>
  <c r="N40" i="64"/>
  <c r="V40" i="64"/>
  <c r="AD40" i="64"/>
  <c r="K41" i="64"/>
  <c r="T41" i="64"/>
  <c r="AB41" i="64"/>
  <c r="I42" i="64"/>
  <c r="R42" i="64"/>
  <c r="Z42" i="64"/>
  <c r="G43" i="64"/>
  <c r="P43" i="64"/>
  <c r="X43" i="64"/>
  <c r="AB43" i="64"/>
  <c r="AF43" i="64"/>
  <c r="J44" i="64"/>
  <c r="N44" i="64"/>
  <c r="R44" i="64"/>
  <c r="V44" i="64"/>
  <c r="Z44" i="64"/>
  <c r="AD44" i="64"/>
  <c r="N45" i="64"/>
  <c r="N98" i="64" s="1"/>
  <c r="I11" i="149" s="1"/>
  <c r="J46" i="64"/>
  <c r="J99" i="64" s="1"/>
  <c r="E12" i="149" s="1"/>
  <c r="I47" i="64"/>
  <c r="I100" i="64" s="1"/>
  <c r="D13" i="149" s="1"/>
  <c r="M47" i="64"/>
  <c r="M100" i="64" s="1"/>
  <c r="H13" i="149" s="1"/>
  <c r="Q47" i="64"/>
  <c r="Q100" i="64" s="1"/>
  <c r="L13" i="149" s="1"/>
  <c r="Z47" i="64"/>
  <c r="Z100" i="64" s="1"/>
  <c r="U13" i="149" s="1"/>
  <c r="I48" i="64"/>
  <c r="I101" i="64" s="1"/>
  <c r="D14" i="149" s="1"/>
  <c r="H39" i="64"/>
  <c r="Q39" i="64"/>
  <c r="Y39" i="64"/>
  <c r="AG39" i="64"/>
  <c r="Q40" i="64"/>
  <c r="Y40" i="64"/>
  <c r="AG40" i="64"/>
  <c r="O41" i="64"/>
  <c r="W41" i="64"/>
  <c r="AE41" i="64"/>
  <c r="L42" i="64"/>
  <c r="U42" i="64"/>
  <c r="AC42" i="64"/>
  <c r="J43" i="64"/>
  <c r="S43" i="64"/>
  <c r="Y43" i="64"/>
  <c r="AC43" i="64"/>
  <c r="AG43" i="64"/>
  <c r="K44" i="64"/>
  <c r="O44" i="64"/>
  <c r="S44" i="64"/>
  <c r="W44" i="64"/>
  <c r="AA44" i="64"/>
  <c r="AE44" i="64"/>
  <c r="G46" i="64"/>
  <c r="G99" i="64" s="1"/>
  <c r="B12" i="149" s="1"/>
  <c r="N46" i="64"/>
  <c r="N99" i="64" s="1"/>
  <c r="I12" i="149" s="1"/>
  <c r="J47" i="64"/>
  <c r="J100" i="64" s="1"/>
  <c r="E13" i="149" s="1"/>
  <c r="N47" i="64"/>
  <c r="N100" i="64" s="1"/>
  <c r="I13" i="149" s="1"/>
  <c r="R47" i="64"/>
  <c r="R100" i="64" s="1"/>
  <c r="M13" i="149" s="1"/>
  <c r="AB47" i="64"/>
  <c r="AB100" i="64" s="1"/>
  <c r="W13" i="149" s="1"/>
  <c r="J48" i="64"/>
  <c r="J101" i="64" s="1"/>
  <c r="E14" i="149" s="1"/>
  <c r="N48" i="64"/>
  <c r="N101" i="64" s="1"/>
  <c r="I14" i="149" s="1"/>
  <c r="AF48" i="64"/>
  <c r="AF101" i="64" s="1"/>
  <c r="AA14" i="149" s="1"/>
  <c r="K50" i="64"/>
  <c r="O50" i="64"/>
  <c r="S50" i="64"/>
  <c r="W50" i="64"/>
  <c r="AA50" i="64"/>
  <c r="AE50" i="64"/>
  <c r="H51" i="64"/>
  <c r="H104" i="64" s="1"/>
  <c r="C17" i="149" s="1"/>
  <c r="N52" i="64"/>
  <c r="N105" i="64" s="1"/>
  <c r="I18" i="149" s="1"/>
  <c r="I54" i="64"/>
  <c r="M54" i="64"/>
  <c r="R54" i="64"/>
  <c r="V54" i="64"/>
  <c r="Z54" i="64"/>
  <c r="AD54" i="64"/>
  <c r="G55" i="64"/>
  <c r="G108" i="64" s="1"/>
  <c r="B21" i="149" s="1"/>
  <c r="N55" i="64"/>
  <c r="N108" i="64" s="1"/>
  <c r="I21" i="149" s="1"/>
  <c r="Y55" i="64"/>
  <c r="Y108" i="64" s="1"/>
  <c r="T21" i="149" s="1"/>
  <c r="AF55" i="64"/>
  <c r="AF108" i="64" s="1"/>
  <c r="AA21" i="149" s="1"/>
  <c r="I37" i="64"/>
  <c r="I90" i="64" s="1"/>
  <c r="D3" i="149" s="1"/>
  <c r="AE37" i="64"/>
  <c r="AE90" i="64" s="1"/>
  <c r="Z3" i="149" s="1"/>
  <c r="G11" i="64"/>
  <c r="H12" i="64"/>
  <c r="L12" i="64"/>
  <c r="P12" i="64"/>
  <c r="T12" i="64"/>
  <c r="X12" i="64"/>
  <c r="AB12" i="64"/>
  <c r="AF12" i="64"/>
  <c r="M13" i="64"/>
  <c r="Q13" i="64"/>
  <c r="U13" i="64"/>
  <c r="Y13" i="64"/>
  <c r="AC13" i="64"/>
  <c r="AG13" i="64"/>
  <c r="J14" i="64"/>
  <c r="R14" i="64"/>
  <c r="V14" i="64"/>
  <c r="Z14" i="64"/>
  <c r="AD14" i="64"/>
  <c r="I39" i="64"/>
  <c r="R39" i="64"/>
  <c r="Z39" i="64"/>
  <c r="J40" i="64"/>
  <c r="R40" i="64"/>
  <c r="Z40" i="64"/>
  <c r="G41" i="64"/>
  <c r="P41" i="64"/>
  <c r="X41" i="64"/>
  <c r="AF41" i="64"/>
  <c r="M42" i="64"/>
  <c r="V42" i="64"/>
  <c r="AD42" i="64"/>
  <c r="K43" i="64"/>
  <c r="T43" i="64"/>
  <c r="Z43" i="64"/>
  <c r="AD43" i="64"/>
  <c r="H44" i="64"/>
  <c r="L44" i="64"/>
  <c r="P44" i="64"/>
  <c r="T44" i="64"/>
  <c r="X44" i="64"/>
  <c r="AB44" i="64"/>
  <c r="AF44" i="64"/>
  <c r="H46" i="64"/>
  <c r="H99" i="64" s="1"/>
  <c r="C12" i="149" s="1"/>
  <c r="G47" i="64"/>
  <c r="G100" i="64" s="1"/>
  <c r="B13" i="149" s="1"/>
  <c r="K47" i="64"/>
  <c r="K100" i="64" s="1"/>
  <c r="F13" i="149" s="1"/>
  <c r="O47" i="64"/>
  <c r="O100" i="64" s="1"/>
  <c r="J13" i="149" s="1"/>
  <c r="S47" i="64"/>
  <c r="S100" i="64" s="1"/>
  <c r="N13" i="149" s="1"/>
  <c r="G48" i="64"/>
  <c r="G101" i="64" s="1"/>
  <c r="B14" i="149" s="1"/>
  <c r="K48" i="64"/>
  <c r="K101" i="64" s="1"/>
  <c r="F14" i="149" s="1"/>
  <c r="W48" i="64"/>
  <c r="W101" i="64" s="1"/>
  <c r="R14" i="149" s="1"/>
  <c r="AG48" i="64"/>
  <c r="AG101" i="64" s="1"/>
  <c r="AB14" i="149" s="1"/>
  <c r="L50" i="64"/>
  <c r="P50" i="64"/>
  <c r="T50" i="64"/>
  <c r="X50" i="64"/>
  <c r="AB50" i="64"/>
  <c r="AF50" i="64"/>
  <c r="I51" i="64"/>
  <c r="I104" i="64" s="1"/>
  <c r="D17" i="149" s="1"/>
  <c r="N53" i="64"/>
  <c r="N106" i="64" s="1"/>
  <c r="I19" i="149" s="1"/>
  <c r="J54" i="64"/>
  <c r="O54" i="64"/>
  <c r="S54" i="64"/>
  <c r="W54" i="64"/>
  <c r="AA54" i="64"/>
  <c r="AE54" i="64"/>
  <c r="H55" i="64"/>
  <c r="H108" i="64" s="1"/>
  <c r="C21" i="149" s="1"/>
  <c r="O55" i="64"/>
  <c r="O108" i="64" s="1"/>
  <c r="J21" i="149" s="1"/>
  <c r="AC55" i="64"/>
  <c r="AC108" i="64" s="1"/>
  <c r="X21" i="149" s="1"/>
  <c r="AG55" i="64"/>
  <c r="AG108" i="64" s="1"/>
  <c r="AB21" i="149" s="1"/>
  <c r="J37" i="64"/>
  <c r="J90" i="64" s="1"/>
  <c r="E3" i="149" s="1"/>
  <c r="AF37" i="64"/>
  <c r="AF90" i="64" s="1"/>
  <c r="AA3" i="149" s="1"/>
  <c r="H11" i="64"/>
  <c r="I12" i="64"/>
  <c r="M12" i="64"/>
  <c r="Q12" i="64"/>
  <c r="U12" i="64"/>
  <c r="Y12" i="64"/>
  <c r="AC12" i="64"/>
  <c r="AG12" i="64"/>
  <c r="J13" i="64"/>
  <c r="N13" i="64"/>
  <c r="R13" i="64"/>
  <c r="V13" i="64"/>
  <c r="Z13" i="64"/>
  <c r="AE48" i="64"/>
  <c r="AE101" i="64" s="1"/>
  <c r="Z14" i="149" s="1"/>
  <c r="V50" i="64"/>
  <c r="N51" i="64"/>
  <c r="N104" i="64" s="1"/>
  <c r="I17" i="149" s="1"/>
  <c r="U54" i="64"/>
  <c r="J55" i="64"/>
  <c r="J108" i="64" s="1"/>
  <c r="E21" i="149" s="1"/>
  <c r="AD37" i="64"/>
  <c r="AD90" i="64" s="1"/>
  <c r="Y3" i="149" s="1"/>
  <c r="AA12" i="64"/>
  <c r="X13" i="64"/>
  <c r="G14" i="64"/>
  <c r="U14" i="64"/>
  <c r="AC14" i="64"/>
  <c r="H15" i="64"/>
  <c r="L15" i="64"/>
  <c r="P15" i="64"/>
  <c r="T15" i="64"/>
  <c r="X15" i="64"/>
  <c r="AB15" i="64"/>
  <c r="AF15" i="64"/>
  <c r="I16" i="64"/>
  <c r="M16" i="64"/>
  <c r="Q16" i="64"/>
  <c r="U16" i="64"/>
  <c r="Y16" i="64"/>
  <c r="AC16" i="64"/>
  <c r="AG16" i="64"/>
  <c r="J17" i="64"/>
  <c r="N17" i="64"/>
  <c r="R17" i="64"/>
  <c r="V17" i="64"/>
  <c r="Z17" i="64"/>
  <c r="AD17" i="64"/>
  <c r="H19" i="64"/>
  <c r="I20" i="64"/>
  <c r="M20" i="64"/>
  <c r="Q20" i="64"/>
  <c r="J21" i="64"/>
  <c r="N21" i="64"/>
  <c r="AD21" i="64"/>
  <c r="L23" i="64"/>
  <c r="P23" i="64"/>
  <c r="T23" i="64"/>
  <c r="X23" i="64"/>
  <c r="AB23" i="64"/>
  <c r="AF23" i="64"/>
  <c r="I24" i="64"/>
  <c r="N25" i="64"/>
  <c r="H27" i="64"/>
  <c r="L27" i="64"/>
  <c r="P27" i="64"/>
  <c r="T27" i="64"/>
  <c r="X27" i="64"/>
  <c r="AB27" i="64"/>
  <c r="AF27" i="64"/>
  <c r="I28" i="64"/>
  <c r="Q28" i="64"/>
  <c r="Y28" i="64"/>
  <c r="AC28" i="64"/>
  <c r="AG28" i="64"/>
  <c r="N29" i="64"/>
  <c r="H10" i="64"/>
  <c r="G21" i="64"/>
  <c r="AE21" i="64"/>
  <c r="Q23" i="64"/>
  <c r="AC23" i="64"/>
  <c r="N24" i="64"/>
  <c r="U27" i="64"/>
  <c r="J28" i="64"/>
  <c r="J50" i="64"/>
  <c r="Z50" i="64"/>
  <c r="H54" i="64"/>
  <c r="Y54" i="64"/>
  <c r="V55" i="64"/>
  <c r="V108" i="64" s="1"/>
  <c r="Q21" i="149" s="1"/>
  <c r="G37" i="64"/>
  <c r="G90" i="64" s="1"/>
  <c r="B3" i="149" s="1"/>
  <c r="O12" i="64"/>
  <c r="AE12" i="64"/>
  <c r="L13" i="64"/>
  <c r="AB13" i="64"/>
  <c r="I14" i="64"/>
  <c r="O14" i="64"/>
  <c r="W14" i="64"/>
  <c r="AE14" i="64"/>
  <c r="I15" i="64"/>
  <c r="M15" i="64"/>
  <c r="Q15" i="64"/>
  <c r="U15" i="64"/>
  <c r="Y15" i="64"/>
  <c r="AC15" i="64"/>
  <c r="AG15" i="64"/>
  <c r="J16" i="64"/>
  <c r="R16" i="64"/>
  <c r="V16" i="64"/>
  <c r="Z16" i="64"/>
  <c r="AD16" i="64"/>
  <c r="K17" i="64"/>
  <c r="O17" i="64"/>
  <c r="S17" i="64"/>
  <c r="W17" i="64"/>
  <c r="AA17" i="64"/>
  <c r="AE17" i="64"/>
  <c r="I19" i="64"/>
  <c r="J20" i="64"/>
  <c r="N20" i="64"/>
  <c r="R20" i="64"/>
  <c r="Z20" i="64"/>
  <c r="K21" i="64"/>
  <c r="W21" i="64"/>
  <c r="M23" i="64"/>
  <c r="Y23" i="64"/>
  <c r="J24" i="64"/>
  <c r="I27" i="64"/>
  <c r="M27" i="64"/>
  <c r="Y27" i="64"/>
  <c r="N28" i="64"/>
  <c r="AD28" i="64"/>
  <c r="I10" i="64"/>
  <c r="N50" i="64"/>
  <c r="AD50" i="64"/>
  <c r="L54" i="64"/>
  <c r="AC54" i="64"/>
  <c r="AE55" i="64"/>
  <c r="AE108" i="64" s="1"/>
  <c r="Z21" i="149" s="1"/>
  <c r="J11" i="64"/>
  <c r="N11" i="64"/>
  <c r="G12" i="64"/>
  <c r="S12" i="64"/>
  <c r="P13" i="64"/>
  <c r="AD13" i="64"/>
  <c r="K14" i="64"/>
  <c r="Q14" i="64"/>
  <c r="Y14" i="64"/>
  <c r="AG14" i="64"/>
  <c r="J15" i="64"/>
  <c r="R15" i="64"/>
  <c r="V15" i="64"/>
  <c r="Z15" i="64"/>
  <c r="AD15" i="64"/>
  <c r="G16" i="64"/>
  <c r="K16" i="64"/>
  <c r="O16" i="64"/>
  <c r="S16" i="64"/>
  <c r="W16" i="64"/>
  <c r="AA16" i="64"/>
  <c r="AE16" i="64"/>
  <c r="H17" i="64"/>
  <c r="L17" i="64"/>
  <c r="P17" i="64"/>
  <c r="T17" i="64"/>
  <c r="X17" i="64"/>
  <c r="AB17" i="64"/>
  <c r="AF17" i="64"/>
  <c r="J19" i="64"/>
  <c r="N19" i="64"/>
  <c r="G20" i="64"/>
  <c r="K20" i="64"/>
  <c r="O20" i="64"/>
  <c r="S20" i="64"/>
  <c r="W20" i="64"/>
  <c r="H21" i="64"/>
  <c r="L21" i="64"/>
  <c r="AF21" i="64"/>
  <c r="J23" i="64"/>
  <c r="N23" i="64"/>
  <c r="R23" i="64"/>
  <c r="V23" i="64"/>
  <c r="Z23" i="64"/>
  <c r="AD23" i="64"/>
  <c r="G24" i="64"/>
  <c r="J27" i="64"/>
  <c r="R27" i="64"/>
  <c r="V27" i="64"/>
  <c r="Z27" i="64"/>
  <c r="AD27" i="64"/>
  <c r="G28" i="64"/>
  <c r="O28" i="64"/>
  <c r="AE28" i="64"/>
  <c r="J10" i="64"/>
  <c r="N10" i="64"/>
  <c r="AD10" i="64"/>
  <c r="G10" i="64"/>
  <c r="AG27" i="64"/>
  <c r="V28" i="64"/>
  <c r="M48" i="64"/>
  <c r="M101" i="64" s="1"/>
  <c r="H14" i="149" s="1"/>
  <c r="R50" i="64"/>
  <c r="G51" i="64"/>
  <c r="G104" i="64" s="1"/>
  <c r="B17" i="149" s="1"/>
  <c r="Q54" i="64"/>
  <c r="AG54" i="64"/>
  <c r="H37" i="64"/>
  <c r="H90" i="64" s="1"/>
  <c r="C3" i="149" s="1"/>
  <c r="K12" i="64"/>
  <c r="W12" i="64"/>
  <c r="T13" i="64"/>
  <c r="AF13" i="64"/>
  <c r="M14" i="64"/>
  <c r="S14" i="64"/>
  <c r="AA14" i="64"/>
  <c r="G15" i="64"/>
  <c r="K15" i="64"/>
  <c r="O15" i="64"/>
  <c r="S15" i="64"/>
  <c r="W15" i="64"/>
  <c r="AA15" i="64"/>
  <c r="AE15" i="64"/>
  <c r="H16" i="64"/>
  <c r="L16" i="64"/>
  <c r="P16" i="64"/>
  <c r="T16" i="64"/>
  <c r="X16" i="64"/>
  <c r="AB16" i="64"/>
  <c r="AF16" i="64"/>
  <c r="I17" i="64"/>
  <c r="M17" i="64"/>
  <c r="Q17" i="64"/>
  <c r="U17" i="64"/>
  <c r="Y17" i="64"/>
  <c r="AC17" i="64"/>
  <c r="AG17" i="64"/>
  <c r="N18" i="64"/>
  <c r="G19" i="64"/>
  <c r="H20" i="64"/>
  <c r="L20" i="64"/>
  <c r="P20" i="64"/>
  <c r="AB20" i="64"/>
  <c r="I21" i="64"/>
  <c r="M21" i="64"/>
  <c r="AG21" i="64"/>
  <c r="N22" i="64"/>
  <c r="K23" i="64"/>
  <c r="O23" i="64"/>
  <c r="S23" i="64"/>
  <c r="W23" i="64"/>
  <c r="AA23" i="64"/>
  <c r="AE23" i="64"/>
  <c r="H24" i="64"/>
  <c r="N26" i="64"/>
  <c r="G27" i="64"/>
  <c r="K27" i="64"/>
  <c r="O27" i="64"/>
  <c r="S27" i="64"/>
  <c r="W27" i="64"/>
  <c r="AA27" i="64"/>
  <c r="AE27" i="64"/>
  <c r="H28" i="64"/>
  <c r="AF28" i="64"/>
  <c r="AE10" i="64"/>
  <c r="AF10" i="64"/>
  <c r="U23" i="64"/>
  <c r="AG23" i="64"/>
  <c r="Q27" i="64"/>
  <c r="AC27" i="64"/>
  <c r="AG10" i="64"/>
  <c r="Z92" i="64"/>
  <c r="U5" i="149" s="1"/>
  <c r="AD92" i="64"/>
  <c r="Y5" i="149" s="1"/>
  <c r="Z93" i="64"/>
  <c r="U6" i="149" s="1"/>
  <c r="AD93" i="64"/>
  <c r="Y6" i="149" s="1"/>
  <c r="Z94" i="64"/>
  <c r="U7" i="149" s="1"/>
  <c r="AD94" i="64"/>
  <c r="Y7" i="149" s="1"/>
  <c r="Z95" i="64"/>
  <c r="U8" i="149" s="1"/>
  <c r="AD95" i="64"/>
  <c r="Y8" i="149" s="1"/>
  <c r="Z96" i="64"/>
  <c r="U9" i="149" s="1"/>
  <c r="AD96" i="64"/>
  <c r="Y9" i="149" s="1"/>
  <c r="Z97" i="64"/>
  <c r="U10" i="149" s="1"/>
  <c r="AD97" i="64"/>
  <c r="Y10" i="149" s="1"/>
  <c r="Z103" i="64"/>
  <c r="U16" i="149" s="1"/>
  <c r="AD103" i="64"/>
  <c r="Y16" i="149" s="1"/>
  <c r="Z107" i="64"/>
  <c r="U20" i="149" s="1"/>
  <c r="AD107" i="64"/>
  <c r="Y20" i="149" s="1"/>
  <c r="AA92" i="64"/>
  <c r="V5" i="149" s="1"/>
  <c r="AE92" i="64"/>
  <c r="Z5" i="149" s="1"/>
  <c r="AA93" i="64"/>
  <c r="V6" i="149" s="1"/>
  <c r="AE93" i="64"/>
  <c r="Z6" i="149" s="1"/>
  <c r="AA94" i="64"/>
  <c r="V7" i="149" s="1"/>
  <c r="AE94" i="64"/>
  <c r="Z7" i="149" s="1"/>
  <c r="AA95" i="64"/>
  <c r="V8" i="149" s="1"/>
  <c r="AE95" i="64"/>
  <c r="Z8" i="149" s="1"/>
  <c r="AA96" i="64"/>
  <c r="V9" i="149" s="1"/>
  <c r="AE96" i="64"/>
  <c r="Z9" i="149" s="1"/>
  <c r="AA97" i="64"/>
  <c r="V10" i="149" s="1"/>
  <c r="AE97" i="64"/>
  <c r="Z10" i="149" s="1"/>
  <c r="AA103" i="64"/>
  <c r="V16" i="149" s="1"/>
  <c r="AE103" i="64"/>
  <c r="Z16" i="149" s="1"/>
  <c r="AA107" i="64"/>
  <c r="V20" i="149" s="1"/>
  <c r="AE107" i="64"/>
  <c r="Z20" i="149" s="1"/>
  <c r="AB92" i="64"/>
  <c r="W5" i="149" s="1"/>
  <c r="AF92" i="64"/>
  <c r="AA5" i="149" s="1"/>
  <c r="AB93" i="64"/>
  <c r="W6" i="149" s="1"/>
  <c r="AF93" i="64"/>
  <c r="AA6" i="149" s="1"/>
  <c r="AB94" i="64"/>
  <c r="W7" i="149" s="1"/>
  <c r="AF94" i="64"/>
  <c r="AA7" i="149" s="1"/>
  <c r="AB95" i="64"/>
  <c r="W8" i="149" s="1"/>
  <c r="AF95" i="64"/>
  <c r="AA8" i="149" s="1"/>
  <c r="AB96" i="64"/>
  <c r="W9" i="149" s="1"/>
  <c r="AF96" i="64"/>
  <c r="AA9" i="149" s="1"/>
  <c r="AB97" i="64"/>
  <c r="W10" i="149" s="1"/>
  <c r="AF97" i="64"/>
  <c r="AA10" i="149" s="1"/>
  <c r="AB103" i="64"/>
  <c r="W16" i="149" s="1"/>
  <c r="AF103" i="64"/>
  <c r="AA16" i="149" s="1"/>
  <c r="AB107" i="64"/>
  <c r="W20" i="149" s="1"/>
  <c r="AF107" i="64"/>
  <c r="AA20" i="149" s="1"/>
  <c r="AG92" i="64"/>
  <c r="AB5" i="149" s="1"/>
  <c r="AG94" i="64"/>
  <c r="AB7" i="149" s="1"/>
  <c r="AG96" i="64"/>
  <c r="AB9" i="149" s="1"/>
  <c r="AG103" i="64"/>
  <c r="AB16" i="149" s="1"/>
  <c r="AC93" i="64"/>
  <c r="X6" i="149" s="1"/>
  <c r="AC95" i="64"/>
  <c r="X8" i="149" s="1"/>
  <c r="AC97" i="64"/>
  <c r="X10" i="149" s="1"/>
  <c r="AC107" i="64"/>
  <c r="X20" i="149" s="1"/>
  <c r="AG93" i="64"/>
  <c r="AB6" i="149" s="1"/>
  <c r="AG95" i="64"/>
  <c r="AB8" i="149" s="1"/>
  <c r="AG97" i="64"/>
  <c r="AB10" i="149" s="1"/>
  <c r="AG107" i="64"/>
  <c r="AB20" i="149" s="1"/>
  <c r="AC92" i="64"/>
  <c r="X5" i="149" s="1"/>
  <c r="AC94" i="64"/>
  <c r="X7" i="149" s="1"/>
  <c r="AC96" i="64"/>
  <c r="X9" i="149" s="1"/>
  <c r="AC103" i="64"/>
  <c r="X16" i="149" s="1"/>
  <c r="AA2" i="64"/>
  <c r="U1" i="149"/>
  <c r="E21" i="148"/>
  <c r="E33" i="136" s="1"/>
  <c r="E28" i="137" s="1"/>
  <c r="P20" i="148"/>
  <c r="H20" i="148"/>
  <c r="S16" i="148"/>
  <c r="G16" i="148"/>
  <c r="N10" i="148"/>
  <c r="J10" i="148"/>
  <c r="Q9" i="148"/>
  <c r="E9" i="148"/>
  <c r="L8" i="148"/>
  <c r="D8" i="148"/>
  <c r="S7" i="148"/>
  <c r="G7" i="148"/>
  <c r="J6" i="148"/>
  <c r="B6" i="148"/>
  <c r="M5" i="148"/>
  <c r="I5" i="148"/>
  <c r="G56" i="64"/>
  <c r="G109" i="64" s="1"/>
  <c r="B22" i="149" s="1"/>
  <c r="G45" i="64"/>
  <c r="G98" i="64" s="1"/>
  <c r="B11" i="149" s="1"/>
  <c r="I50" i="68"/>
  <c r="I49" i="64"/>
  <c r="I102" i="64" s="1"/>
  <c r="D15" i="149" s="1"/>
  <c r="N54" i="64"/>
  <c r="N42" i="64"/>
  <c r="N41" i="64"/>
  <c r="P53" i="64"/>
  <c r="P106" i="64" s="1"/>
  <c r="K19" i="149" s="1"/>
  <c r="P51" i="64"/>
  <c r="P104" i="64" s="1"/>
  <c r="K17" i="149" s="1"/>
  <c r="P45" i="64"/>
  <c r="P37" i="64"/>
  <c r="X52" i="64"/>
  <c r="X105" i="64" s="1"/>
  <c r="S18" i="149" s="1"/>
  <c r="X48" i="64"/>
  <c r="X101" i="64" s="1"/>
  <c r="S14" i="149" s="1"/>
  <c r="X45" i="64"/>
  <c r="T55" i="64"/>
  <c r="T108" i="64" s="1"/>
  <c r="O21" i="149" s="1"/>
  <c r="U38" i="64"/>
  <c r="V56" i="64"/>
  <c r="V109" i="64" s="1"/>
  <c r="Q22" i="149" s="1"/>
  <c r="V48" i="64"/>
  <c r="V45" i="64"/>
  <c r="W52" i="64"/>
  <c r="W105" i="64" s="1"/>
  <c r="R18" i="149" s="1"/>
  <c r="W49" i="64"/>
  <c r="W102" i="64" s="1"/>
  <c r="R15" i="149" s="1"/>
  <c r="Y53" i="64"/>
  <c r="Y106" i="64" s="1"/>
  <c r="T19" i="149" s="1"/>
  <c r="Y47" i="64"/>
  <c r="Y38" i="64"/>
  <c r="S53" i="64"/>
  <c r="S106" i="64" s="1"/>
  <c r="N19" i="149" s="1"/>
  <c r="S48" i="64"/>
  <c r="P37" i="68"/>
  <c r="X37" i="68"/>
  <c r="R38" i="68"/>
  <c r="G45" i="68"/>
  <c r="P45" i="68"/>
  <c r="T45" i="68"/>
  <c r="R46" i="68"/>
  <c r="V46" i="68"/>
  <c r="R48" i="68"/>
  <c r="V48" i="68"/>
  <c r="Q49" i="68"/>
  <c r="Y49" i="68"/>
  <c r="S51" i="68"/>
  <c r="H52" i="68"/>
  <c r="Q52" i="68"/>
  <c r="Y52" i="68"/>
  <c r="O53" i="68"/>
  <c r="W53" i="68"/>
  <c r="S55" i="68"/>
  <c r="J56" i="68"/>
  <c r="S56" i="68"/>
  <c r="G53" i="64"/>
  <c r="G106" i="64" s="1"/>
  <c r="B19" i="149" s="1"/>
  <c r="G50" i="68"/>
  <c r="G49" i="64"/>
  <c r="G102" i="64" s="1"/>
  <c r="B15" i="149" s="1"/>
  <c r="G44" i="68"/>
  <c r="G40" i="68"/>
  <c r="I56" i="64"/>
  <c r="I52" i="64"/>
  <c r="I105" i="64" s="1"/>
  <c r="D18" i="149" s="1"/>
  <c r="I45" i="64"/>
  <c r="H53" i="64"/>
  <c r="H106" i="64" s="1"/>
  <c r="C19" i="149" s="1"/>
  <c r="H50" i="68"/>
  <c r="H49" i="64"/>
  <c r="H40" i="68"/>
  <c r="J56" i="64"/>
  <c r="J109" i="64" s="1"/>
  <c r="E22" i="149" s="1"/>
  <c r="B21" i="148"/>
  <c r="B33" i="136" s="1"/>
  <c r="Q20" i="148"/>
  <c r="M20" i="148"/>
  <c r="I20" i="148"/>
  <c r="E20" i="148"/>
  <c r="T16" i="148"/>
  <c r="P16" i="148"/>
  <c r="L16" i="148"/>
  <c r="H16" i="148"/>
  <c r="D16" i="148"/>
  <c r="S10" i="148"/>
  <c r="O10" i="148"/>
  <c r="K10" i="148"/>
  <c r="G10" i="148"/>
  <c r="C10" i="148"/>
  <c r="R9" i="148"/>
  <c r="N9" i="148"/>
  <c r="J9" i="148"/>
  <c r="F9" i="148"/>
  <c r="B9" i="148"/>
  <c r="Q8" i="148"/>
  <c r="M8" i="148"/>
  <c r="I8" i="148"/>
  <c r="E8" i="148"/>
  <c r="T7" i="148"/>
  <c r="P7" i="148"/>
  <c r="L7" i="148"/>
  <c r="H7" i="148"/>
  <c r="D7" i="148"/>
  <c r="S6" i="148"/>
  <c r="O6" i="148"/>
  <c r="K6" i="148"/>
  <c r="G6" i="148"/>
  <c r="T20" i="148"/>
  <c r="D20" i="148"/>
  <c r="K16" i="148"/>
  <c r="R10" i="148"/>
  <c r="F10" i="148"/>
  <c r="M9" i="148"/>
  <c r="T8" i="148"/>
  <c r="H8" i="148"/>
  <c r="O7" i="148"/>
  <c r="E5" i="148"/>
  <c r="G52" i="64"/>
  <c r="G105" i="64" s="1"/>
  <c r="B18" i="149" s="1"/>
  <c r="I53" i="64"/>
  <c r="I106" i="64" s="1"/>
  <c r="D19" i="149" s="1"/>
  <c r="I40" i="68"/>
  <c r="H56" i="64"/>
  <c r="H52" i="64"/>
  <c r="H105" i="64" s="1"/>
  <c r="C18" i="149" s="1"/>
  <c r="H45" i="64"/>
  <c r="J53" i="64"/>
  <c r="J106" i="64" s="1"/>
  <c r="E19" i="149" s="1"/>
  <c r="V49" i="64"/>
  <c r="V102" i="64" s="1"/>
  <c r="Q15" i="149" s="1"/>
  <c r="W55" i="64"/>
  <c r="W108" i="64" s="1"/>
  <c r="R21" i="149" s="1"/>
  <c r="W37" i="64"/>
  <c r="Y46" i="64"/>
  <c r="S51" i="64"/>
  <c r="S104" i="64" s="1"/>
  <c r="N17" i="149" s="1"/>
  <c r="S45" i="64"/>
  <c r="T37" i="68"/>
  <c r="V38" i="68"/>
  <c r="M46" i="68"/>
  <c r="T47" i="68"/>
  <c r="H49" i="68"/>
  <c r="U49" i="68"/>
  <c r="W51" i="68"/>
  <c r="U52" i="68"/>
  <c r="S53" i="68"/>
  <c r="X55" i="68"/>
  <c r="W56" i="68"/>
  <c r="S20" i="148"/>
  <c r="O20" i="148"/>
  <c r="K20" i="148"/>
  <c r="G20" i="148"/>
  <c r="C20" i="148"/>
  <c r="R16" i="148"/>
  <c r="N16" i="148"/>
  <c r="J16" i="148"/>
  <c r="F16" i="148"/>
  <c r="B16" i="148"/>
  <c r="Q10" i="148"/>
  <c r="M10" i="148"/>
  <c r="I10" i="148"/>
  <c r="E10" i="148"/>
  <c r="T9" i="148"/>
  <c r="P9" i="148"/>
  <c r="L9" i="148"/>
  <c r="H9" i="148"/>
  <c r="D9" i="148"/>
  <c r="S8" i="148"/>
  <c r="O8" i="148"/>
  <c r="K8" i="148"/>
  <c r="G8" i="148"/>
  <c r="C8" i="148"/>
  <c r="R7" i="148"/>
  <c r="N7" i="148"/>
  <c r="J7" i="148"/>
  <c r="F7" i="148"/>
  <c r="B7" i="148"/>
  <c r="Q6" i="148"/>
  <c r="M6" i="148"/>
  <c r="I6" i="148"/>
  <c r="E6" i="148"/>
  <c r="P5" i="148"/>
  <c r="H5" i="148"/>
  <c r="D5" i="148"/>
  <c r="I50" i="64"/>
  <c r="L20" i="148"/>
  <c r="O16" i="148"/>
  <c r="C16" i="148"/>
  <c r="B10" i="148"/>
  <c r="I9" i="148"/>
  <c r="P8" i="148"/>
  <c r="Q5" i="148"/>
  <c r="N43" i="64"/>
  <c r="N39" i="64"/>
  <c r="P56" i="64"/>
  <c r="P48" i="64"/>
  <c r="X55" i="64"/>
  <c r="X108" i="64" s="1"/>
  <c r="S21" i="149" s="1"/>
  <c r="X49" i="64"/>
  <c r="X102" i="64" s="1"/>
  <c r="S15" i="149" s="1"/>
  <c r="X37" i="64"/>
  <c r="T52" i="64"/>
  <c r="T105" i="64" s="1"/>
  <c r="O18" i="149" s="1"/>
  <c r="T49" i="64"/>
  <c r="T102" i="64" s="1"/>
  <c r="O15" i="149" s="1"/>
  <c r="T48" i="64"/>
  <c r="T45" i="64"/>
  <c r="V52" i="64"/>
  <c r="V105" i="64" s="1"/>
  <c r="Q18" i="149" s="1"/>
  <c r="V37" i="64"/>
  <c r="W45" i="64"/>
  <c r="Y51" i="64"/>
  <c r="Y104" i="64" s="1"/>
  <c r="T17" i="149" s="1"/>
  <c r="S56" i="64"/>
  <c r="K37" i="68"/>
  <c r="M38" i="68"/>
  <c r="K45" i="68"/>
  <c r="X45" i="68"/>
  <c r="Y47" i="68"/>
  <c r="L49" i="68"/>
  <c r="O51" i="68"/>
  <c r="L52" i="68"/>
  <c r="J53" i="68"/>
  <c r="L55" i="68"/>
  <c r="O56" i="68"/>
  <c r="K13" i="148"/>
  <c r="K27" i="136" s="1"/>
  <c r="K22" i="137" s="1"/>
  <c r="L21" i="148"/>
  <c r="L33" i="136" s="1"/>
  <c r="L28" i="137" s="1"/>
  <c r="E4" i="148"/>
  <c r="E24" i="136" s="1"/>
  <c r="E19" i="137" s="1"/>
  <c r="R20" i="148"/>
  <c r="N20" i="148"/>
  <c r="J20" i="148"/>
  <c r="F20" i="148"/>
  <c r="B20" i="148"/>
  <c r="Q16" i="148"/>
  <c r="M16" i="148"/>
  <c r="I16" i="148"/>
  <c r="E16" i="148"/>
  <c r="T10" i="148"/>
  <c r="P10" i="148"/>
  <c r="L10" i="148"/>
  <c r="H10" i="148"/>
  <c r="D10" i="148"/>
  <c r="S9" i="148"/>
  <c r="O9" i="148"/>
  <c r="K9" i="148"/>
  <c r="G9" i="148"/>
  <c r="C9" i="148"/>
  <c r="R8" i="148"/>
  <c r="N8" i="148"/>
  <c r="J8" i="148"/>
  <c r="F8" i="148"/>
  <c r="B8" i="148"/>
  <c r="Q7" i="148"/>
  <c r="M7" i="148"/>
  <c r="I7" i="148"/>
  <c r="E7" i="148"/>
  <c r="T6" i="148"/>
  <c r="P6" i="148"/>
  <c r="L6" i="148"/>
  <c r="H6" i="148"/>
  <c r="D6" i="148"/>
  <c r="I19" i="148"/>
  <c r="I32" i="136" s="1"/>
  <c r="I27" i="137" s="1"/>
  <c r="S37" i="64"/>
  <c r="G50" i="64"/>
  <c r="G44" i="64"/>
  <c r="G40" i="64"/>
  <c r="H50" i="64"/>
  <c r="H40" i="64"/>
  <c r="J49" i="64"/>
  <c r="K46" i="64"/>
  <c r="K55" i="64"/>
  <c r="K108" i="64" s="1"/>
  <c r="F21" i="149" s="1"/>
  <c r="K52" i="64"/>
  <c r="K105" i="64" s="1"/>
  <c r="F18" i="149" s="1"/>
  <c r="K49" i="64"/>
  <c r="K38" i="64"/>
  <c r="L56" i="64"/>
  <c r="L53" i="64"/>
  <c r="L106" i="64" s="1"/>
  <c r="G19" i="149" s="1"/>
  <c r="L51" i="64"/>
  <c r="L46" i="64"/>
  <c r="L38" i="64"/>
  <c r="M56" i="64"/>
  <c r="M53" i="64"/>
  <c r="M106" i="64" s="1"/>
  <c r="H19" i="149" s="1"/>
  <c r="M51" i="64"/>
  <c r="M104" i="64" s="1"/>
  <c r="H17" i="149" s="1"/>
  <c r="M46" i="64"/>
  <c r="M38" i="64"/>
  <c r="N54" i="68"/>
  <c r="N43" i="68"/>
  <c r="N42" i="68"/>
  <c r="N41" i="68"/>
  <c r="N39" i="68"/>
  <c r="O56" i="64"/>
  <c r="O109" i="64" s="1"/>
  <c r="J22" i="149" s="1"/>
  <c r="O52" i="64"/>
  <c r="O105" i="64" s="1"/>
  <c r="J18" i="149" s="1"/>
  <c r="O49" i="64"/>
  <c r="O46" i="64"/>
  <c r="O38" i="64"/>
  <c r="Q56" i="64"/>
  <c r="Q52" i="64"/>
  <c r="Q105" i="64" s="1"/>
  <c r="L18" i="149" s="1"/>
  <c r="Q49" i="64"/>
  <c r="Q102" i="64" s="1"/>
  <c r="L15" i="149" s="1"/>
  <c r="Q46" i="64"/>
  <c r="Q38" i="64"/>
  <c r="R56" i="64"/>
  <c r="R109" i="64" s="1"/>
  <c r="M22" i="149" s="1"/>
  <c r="R53" i="64"/>
  <c r="R106" i="64" s="1"/>
  <c r="M19" i="149" s="1"/>
  <c r="R51" i="64"/>
  <c r="R104" i="64" s="1"/>
  <c r="M17" i="149" s="1"/>
  <c r="R48" i="64"/>
  <c r="R45" i="64"/>
  <c r="R37" i="64"/>
  <c r="R90" i="64" s="1"/>
  <c r="M3" i="149" s="1"/>
  <c r="T37" i="64"/>
  <c r="U55" i="64"/>
  <c r="U108" i="64" s="1"/>
  <c r="P21" i="149" s="1"/>
  <c r="U52" i="64"/>
  <c r="U105" i="64" s="1"/>
  <c r="P18" i="149" s="1"/>
  <c r="U49" i="64"/>
  <c r="U48" i="64"/>
  <c r="U45" i="64"/>
  <c r="O37" i="68"/>
  <c r="S37" i="68"/>
  <c r="W37" i="68"/>
  <c r="L38" i="68"/>
  <c r="Q38" i="68"/>
  <c r="U38" i="68"/>
  <c r="Y38" i="68"/>
  <c r="J45" i="68"/>
  <c r="O45" i="68"/>
  <c r="S45" i="68"/>
  <c r="W45" i="68"/>
  <c r="L46" i="68"/>
  <c r="Q46" i="68"/>
  <c r="U46" i="68"/>
  <c r="Y46" i="68"/>
  <c r="X47" i="68"/>
  <c r="Q48" i="68"/>
  <c r="U48" i="68"/>
  <c r="G49" i="68"/>
  <c r="K49" i="68"/>
  <c r="P49" i="68"/>
  <c r="T49" i="68"/>
  <c r="X49" i="68"/>
  <c r="M51" i="68"/>
  <c r="R51" i="68"/>
  <c r="V51" i="68"/>
  <c r="G52" i="68"/>
  <c r="K52" i="68"/>
  <c r="P52" i="68"/>
  <c r="T52" i="68"/>
  <c r="X52" i="68"/>
  <c r="I53" i="68"/>
  <c r="M53" i="68"/>
  <c r="R53" i="68"/>
  <c r="V53" i="68"/>
  <c r="K55" i="68"/>
  <c r="R55" i="68"/>
  <c r="W55" i="68"/>
  <c r="I56" i="68"/>
  <c r="M56" i="68"/>
  <c r="R56" i="68"/>
  <c r="V56" i="68"/>
  <c r="AB18" i="148"/>
  <c r="AA19" i="148"/>
  <c r="Z22" i="148"/>
  <c r="Z4" i="148"/>
  <c r="Y11" i="148"/>
  <c r="X14" i="148"/>
  <c r="W18" i="148"/>
  <c r="V21" i="148"/>
  <c r="V11" i="148"/>
  <c r="AB11" i="148"/>
  <c r="AA12" i="148"/>
  <c r="Z13" i="148"/>
  <c r="Y15" i="148"/>
  <c r="X17" i="148"/>
  <c r="W21" i="148"/>
  <c r="W11" i="148"/>
  <c r="V12" i="148"/>
  <c r="U15" i="148"/>
  <c r="AB22" i="148"/>
  <c r="Y19" i="148"/>
  <c r="V18" i="148"/>
  <c r="AA15" i="148"/>
  <c r="W3" i="148"/>
  <c r="U14" i="148"/>
  <c r="V22" i="148"/>
  <c r="Z18" i="148"/>
  <c r="W15" i="148"/>
  <c r="Z17" i="148"/>
  <c r="W19" i="148"/>
  <c r="V4" i="148"/>
  <c r="AB13" i="148"/>
  <c r="V3" i="148"/>
  <c r="U11" i="148"/>
  <c r="AA17" i="148"/>
  <c r="Y13" i="148"/>
  <c r="W22" i="148"/>
  <c r="AA22" i="148"/>
  <c r="Z11" i="148"/>
  <c r="X13" i="148"/>
  <c r="V19" i="148"/>
  <c r="U17" i="148"/>
  <c r="I40" i="64"/>
  <c r="J52" i="64"/>
  <c r="J105" i="64" s="1"/>
  <c r="E18" i="149" s="1"/>
  <c r="J45" i="64"/>
  <c r="K56" i="64"/>
  <c r="K109" i="64" s="1"/>
  <c r="F22" i="149" s="1"/>
  <c r="K53" i="64"/>
  <c r="K106" i="64" s="1"/>
  <c r="F19" i="149" s="1"/>
  <c r="K51" i="64"/>
  <c r="K104" i="64" s="1"/>
  <c r="F17" i="149" s="1"/>
  <c r="K45" i="64"/>
  <c r="K37" i="64"/>
  <c r="L55" i="64"/>
  <c r="L108" i="64" s="1"/>
  <c r="G21" i="149" s="1"/>
  <c r="L52" i="64"/>
  <c r="L105" i="64" s="1"/>
  <c r="G18" i="149" s="1"/>
  <c r="L49" i="64"/>
  <c r="L102" i="64" s="1"/>
  <c r="G15" i="149" s="1"/>
  <c r="L45" i="64"/>
  <c r="L37" i="64"/>
  <c r="M55" i="64"/>
  <c r="M108" i="64" s="1"/>
  <c r="H21" i="149" s="1"/>
  <c r="M52" i="64"/>
  <c r="M105" i="64" s="1"/>
  <c r="H18" i="149" s="1"/>
  <c r="M49" i="64"/>
  <c r="M102" i="64" s="1"/>
  <c r="H15" i="149" s="1"/>
  <c r="M45" i="64"/>
  <c r="M37" i="64"/>
  <c r="M90" i="64" s="1"/>
  <c r="H3" i="149" s="1"/>
  <c r="O53" i="64"/>
  <c r="O51" i="64"/>
  <c r="O48" i="64"/>
  <c r="O45" i="64"/>
  <c r="O37" i="64"/>
  <c r="Q53" i="64"/>
  <c r="Q51" i="64"/>
  <c r="Q104" i="64" s="1"/>
  <c r="L17" i="149" s="1"/>
  <c r="Q48" i="64"/>
  <c r="Q45" i="64"/>
  <c r="Q37" i="64"/>
  <c r="Q90" i="64" s="1"/>
  <c r="L3" i="149" s="1"/>
  <c r="R55" i="64"/>
  <c r="R108" i="64" s="1"/>
  <c r="M21" i="149" s="1"/>
  <c r="R52" i="64"/>
  <c r="R105" i="64" s="1"/>
  <c r="M18" i="149" s="1"/>
  <c r="R49" i="64"/>
  <c r="R102" i="64" s="1"/>
  <c r="M15" i="149" s="1"/>
  <c r="R46" i="64"/>
  <c r="R38" i="64"/>
  <c r="T38" i="64"/>
  <c r="U56" i="64"/>
  <c r="U109" i="64" s="1"/>
  <c r="P22" i="149" s="1"/>
  <c r="U53" i="64"/>
  <c r="U106" i="64" s="1"/>
  <c r="P19" i="149" s="1"/>
  <c r="U51" i="64"/>
  <c r="U104" i="64" s="1"/>
  <c r="P17" i="149" s="1"/>
  <c r="U47" i="64"/>
  <c r="U46" i="64"/>
  <c r="L37" i="68"/>
  <c r="Q37" i="68"/>
  <c r="U37" i="68"/>
  <c r="Y37" i="68"/>
  <c r="O38" i="68"/>
  <c r="S38" i="68"/>
  <c r="W38" i="68"/>
  <c r="H45" i="68"/>
  <c r="L45" i="68"/>
  <c r="Q45" i="68"/>
  <c r="U45" i="68"/>
  <c r="Y45" i="68"/>
  <c r="O46" i="68"/>
  <c r="S46" i="68"/>
  <c r="W46" i="68"/>
  <c r="U47" i="68"/>
  <c r="O48" i="68"/>
  <c r="S48" i="68"/>
  <c r="X48" i="68"/>
  <c r="I49" i="68"/>
  <c r="M49" i="68"/>
  <c r="R49" i="68"/>
  <c r="V49" i="68"/>
  <c r="K51" i="68"/>
  <c r="P51" i="68"/>
  <c r="T51" i="68"/>
  <c r="X51" i="68"/>
  <c r="I52" i="68"/>
  <c r="M52" i="68"/>
  <c r="R52" i="68"/>
  <c r="V52" i="68"/>
  <c r="G53" i="68"/>
  <c r="K53" i="68"/>
  <c r="P53" i="68"/>
  <c r="T53" i="68"/>
  <c r="X53" i="68"/>
  <c r="M55" i="68"/>
  <c r="T55" i="68"/>
  <c r="G56" i="68"/>
  <c r="K56" i="68"/>
  <c r="P56" i="68"/>
  <c r="T56" i="68"/>
  <c r="X56" i="68"/>
  <c r="AB12" i="148"/>
  <c r="AA13" i="148"/>
  <c r="Z15" i="148"/>
  <c r="Y17" i="148"/>
  <c r="X18" i="148"/>
  <c r="X3" i="148"/>
  <c r="W12" i="148"/>
  <c r="V15" i="148"/>
  <c r="AB17" i="148"/>
  <c r="AA18" i="148"/>
  <c r="Z19" i="148"/>
  <c r="Y22" i="148"/>
  <c r="Y4" i="148"/>
  <c r="X12" i="148"/>
  <c r="W17" i="148"/>
  <c r="V17" i="148"/>
  <c r="U22" i="148"/>
  <c r="AA11" i="148"/>
  <c r="X11" i="148"/>
  <c r="AB19" i="148"/>
  <c r="X4" i="148"/>
  <c r="U19" i="148"/>
  <c r="AB4" i="148"/>
  <c r="X22" i="148"/>
  <c r="V14" i="148"/>
  <c r="X19" i="148"/>
  <c r="V13" i="148"/>
  <c r="U12" i="148"/>
  <c r="Y18" i="148"/>
  <c r="U18" i="148"/>
  <c r="U4" i="148"/>
  <c r="AB15" i="148"/>
  <c r="Z12" i="148"/>
  <c r="X15" i="148"/>
  <c r="W4" i="148"/>
  <c r="AA4" i="148"/>
  <c r="Y12" i="148"/>
  <c r="W14" i="148"/>
  <c r="U21" i="148"/>
  <c r="U3" i="148"/>
  <c r="P55" i="64"/>
  <c r="P108" i="64" s="1"/>
  <c r="K21" i="149" s="1"/>
  <c r="P52" i="64"/>
  <c r="P49" i="64"/>
  <c r="P102" i="64" s="1"/>
  <c r="K15" i="149" s="1"/>
  <c r="P46" i="64"/>
  <c r="P38" i="64"/>
  <c r="X56" i="64"/>
  <c r="X109" i="64" s="1"/>
  <c r="S22" i="149" s="1"/>
  <c r="X53" i="64"/>
  <c r="X106" i="64" s="1"/>
  <c r="S19" i="149" s="1"/>
  <c r="X51" i="64"/>
  <c r="X104" i="64" s="1"/>
  <c r="S17" i="149" s="1"/>
  <c r="X47" i="64"/>
  <c r="X46" i="64"/>
  <c r="X38" i="64"/>
  <c r="T56" i="64"/>
  <c r="T53" i="64"/>
  <c r="T106" i="64" s="1"/>
  <c r="O19" i="149" s="1"/>
  <c r="T51" i="64"/>
  <c r="T104" i="64" s="1"/>
  <c r="O17" i="149" s="1"/>
  <c r="T47" i="64"/>
  <c r="T46" i="64"/>
  <c r="U37" i="64"/>
  <c r="V53" i="64"/>
  <c r="V106" i="64" s="1"/>
  <c r="Q19" i="149" s="1"/>
  <c r="V51" i="64"/>
  <c r="V47" i="64"/>
  <c r="V46" i="64"/>
  <c r="V38" i="64"/>
  <c r="W56" i="64"/>
  <c r="W53" i="64"/>
  <c r="W106" i="64" s="1"/>
  <c r="R19" i="149" s="1"/>
  <c r="W51" i="64"/>
  <c r="W104" i="64" s="1"/>
  <c r="R17" i="149" s="1"/>
  <c r="W46" i="64"/>
  <c r="W38" i="64"/>
  <c r="Y56" i="64"/>
  <c r="Y52" i="64"/>
  <c r="Y105" i="64" s="1"/>
  <c r="T18" i="149" s="1"/>
  <c r="Y49" i="64"/>
  <c r="Y102" i="64" s="1"/>
  <c r="T15" i="149" s="1"/>
  <c r="Y48" i="64"/>
  <c r="Y101" i="64" s="1"/>
  <c r="T14" i="149" s="1"/>
  <c r="Y45" i="64"/>
  <c r="Y37" i="64"/>
  <c r="S55" i="64"/>
  <c r="S52" i="64"/>
  <c r="S105" i="64" s="1"/>
  <c r="N18" i="149" s="1"/>
  <c r="S49" i="64"/>
  <c r="S102" i="64" s="1"/>
  <c r="N15" i="149" s="1"/>
  <c r="S46" i="64"/>
  <c r="S38" i="64"/>
  <c r="M37" i="68"/>
  <c r="R37" i="68"/>
  <c r="V37" i="68"/>
  <c r="K38" i="68"/>
  <c r="P38" i="68"/>
  <c r="T38" i="68"/>
  <c r="X38" i="68"/>
  <c r="I45" i="68"/>
  <c r="M45" i="68"/>
  <c r="R45" i="68"/>
  <c r="V45" i="68"/>
  <c r="K46" i="68"/>
  <c r="P46" i="68"/>
  <c r="T46" i="68"/>
  <c r="X46" i="68"/>
  <c r="V47" i="68"/>
  <c r="P48" i="68"/>
  <c r="T48" i="68"/>
  <c r="Y48" i="68"/>
  <c r="J49" i="68"/>
  <c r="O49" i="68"/>
  <c r="S49" i="68"/>
  <c r="W49" i="68"/>
  <c r="L51" i="68"/>
  <c r="Q51" i="68"/>
  <c r="U51" i="68"/>
  <c r="Y51" i="68"/>
  <c r="J52" i="68"/>
  <c r="O52" i="68"/>
  <c r="S52" i="68"/>
  <c r="W52" i="68"/>
  <c r="H53" i="68"/>
  <c r="L53" i="68"/>
  <c r="Q53" i="68"/>
  <c r="U53" i="68"/>
  <c r="Y53" i="68"/>
  <c r="P55" i="68"/>
  <c r="U55" i="68"/>
  <c r="H56" i="68"/>
  <c r="L56" i="68"/>
  <c r="Q56" i="68"/>
  <c r="U56" i="68"/>
  <c r="Y56" i="68"/>
  <c r="J18" i="139"/>
  <c r="N18" i="139"/>
  <c r="N5" i="139"/>
  <c r="J5" i="139"/>
  <c r="J110" i="139"/>
  <c r="N110" i="139"/>
  <c r="N103" i="139"/>
  <c r="J103" i="139"/>
  <c r="N17" i="139"/>
  <c r="J17" i="139"/>
  <c r="J8" i="139"/>
  <c r="N8" i="139"/>
  <c r="J97" i="139"/>
  <c r="N97" i="139"/>
  <c r="J318" i="139"/>
  <c r="N318" i="139"/>
  <c r="J20" i="139"/>
  <c r="N20" i="139"/>
  <c r="J16" i="139"/>
  <c r="N16" i="139"/>
  <c r="J12" i="139"/>
  <c r="N12" i="139"/>
  <c r="N7" i="139"/>
  <c r="J7" i="139"/>
  <c r="J115" i="139"/>
  <c r="N115" i="139"/>
  <c r="J106" i="139"/>
  <c r="N106" i="139"/>
  <c r="J89" i="139"/>
  <c r="N89" i="139"/>
  <c r="N91" i="139"/>
  <c r="J91" i="139"/>
  <c r="J284" i="139"/>
  <c r="N284" i="139"/>
  <c r="J285" i="139"/>
  <c r="N285" i="139"/>
  <c r="J14" i="139"/>
  <c r="N14" i="139"/>
  <c r="J9" i="139"/>
  <c r="N9" i="139"/>
  <c r="J90" i="139"/>
  <c r="N90" i="139"/>
  <c r="J104" i="139"/>
  <c r="N104" i="139"/>
  <c r="J21" i="139"/>
  <c r="N21" i="139"/>
  <c r="J13" i="139"/>
  <c r="N13" i="139"/>
  <c r="J4" i="139"/>
  <c r="N4" i="139"/>
  <c r="J94" i="139"/>
  <c r="N94" i="139"/>
  <c r="N95" i="139"/>
  <c r="J95" i="139"/>
  <c r="J98" i="139"/>
  <c r="N98" i="139"/>
  <c r="J19" i="139"/>
  <c r="N19" i="139"/>
  <c r="N15" i="139"/>
  <c r="J15" i="139"/>
  <c r="J10" i="139"/>
  <c r="N10" i="139"/>
  <c r="J6" i="139"/>
  <c r="N6" i="139"/>
  <c r="J118" i="139"/>
  <c r="N118" i="139"/>
  <c r="J102" i="139"/>
  <c r="N102" i="139"/>
  <c r="J119" i="139"/>
  <c r="N119" i="139"/>
  <c r="J101" i="139"/>
  <c r="N101" i="139"/>
  <c r="J312" i="139"/>
  <c r="N312" i="139"/>
  <c r="R92" i="139"/>
  <c r="P92" i="139"/>
  <c r="O92" i="139"/>
  <c r="C58" i="139"/>
  <c r="E58" i="139" s="1"/>
  <c r="C200" i="139"/>
  <c r="C174" i="139"/>
  <c r="C175" i="139"/>
  <c r="E311" i="139"/>
  <c r="M5" i="56"/>
  <c r="W12" i="56"/>
  <c r="O4" i="56"/>
  <c r="M10" i="56"/>
  <c r="AA13" i="56"/>
  <c r="J4" i="56"/>
  <c r="E9" i="56"/>
  <c r="Z8" i="56"/>
  <c r="I6" i="56"/>
  <c r="U10" i="56"/>
  <c r="AA10" i="56"/>
  <c r="L12" i="56"/>
  <c r="P15" i="56"/>
  <c r="AA11" i="56"/>
  <c r="Z12" i="56"/>
  <c r="Q9" i="56"/>
  <c r="N4" i="56"/>
  <c r="W4" i="56"/>
  <c r="AB15" i="56"/>
  <c r="I4" i="56"/>
  <c r="E12" i="56"/>
  <c r="Z13" i="56"/>
  <c r="Q8" i="56"/>
  <c r="H13" i="56"/>
  <c r="P14" i="56"/>
  <c r="V4" i="56"/>
  <c r="U15" i="56"/>
  <c r="N14" i="56"/>
  <c r="J14" i="56"/>
  <c r="K6" i="56"/>
  <c r="V7" i="56"/>
  <c r="V11" i="56"/>
  <c r="V15" i="56"/>
  <c r="Z9" i="56"/>
  <c r="AD9" i="56"/>
  <c r="V5" i="56"/>
  <c r="V13" i="56"/>
  <c r="V6" i="56"/>
  <c r="V14" i="56"/>
  <c r="AC9" i="56"/>
  <c r="V8" i="56"/>
  <c r="V12" i="56"/>
  <c r="W9" i="56"/>
  <c r="AA9" i="56"/>
  <c r="AE9" i="56"/>
  <c r="V9" i="56"/>
  <c r="X9" i="56"/>
  <c r="AB9" i="56"/>
  <c r="V10" i="56"/>
  <c r="Y9" i="56"/>
  <c r="G7" i="56"/>
  <c r="N11" i="56"/>
  <c r="X5" i="56"/>
  <c r="T5" i="56"/>
  <c r="L8" i="56"/>
  <c r="J12" i="56"/>
  <c r="H7" i="56"/>
  <c r="I10" i="56"/>
  <c r="M7" i="56"/>
  <c r="G4" i="56"/>
  <c r="I11" i="56"/>
  <c r="X11" i="56"/>
  <c r="AB8" i="56"/>
  <c r="G14" i="56"/>
  <c r="Z15" i="56"/>
  <c r="Y7" i="56"/>
  <c r="S15" i="56"/>
  <c r="I8" i="56"/>
  <c r="M11" i="56"/>
  <c r="S5" i="56"/>
  <c r="AB5" i="56"/>
  <c r="L13" i="56"/>
  <c r="X12" i="56"/>
  <c r="X13" i="56"/>
  <c r="Z4" i="56"/>
  <c r="Q12" i="56"/>
  <c r="AA5" i="56"/>
  <c r="X6" i="56"/>
  <c r="O6" i="56"/>
  <c r="AB7" i="56"/>
  <c r="J11" i="56"/>
  <c r="W8" i="56"/>
  <c r="T15" i="56"/>
  <c r="P5" i="56"/>
  <c r="Z6" i="56"/>
  <c r="AC11" i="56"/>
  <c r="K13" i="56"/>
  <c r="P8" i="56"/>
  <c r="Y14" i="56"/>
  <c r="P9" i="56"/>
  <c r="F8" i="56"/>
  <c r="AC5" i="56"/>
  <c r="T14" i="56"/>
  <c r="F14" i="56"/>
  <c r="Z7" i="56"/>
  <c r="AB4" i="56"/>
  <c r="Q13" i="56"/>
  <c r="S7" i="56"/>
  <c r="X14" i="56"/>
  <c r="K12" i="56"/>
  <c r="AC12" i="56"/>
  <c r="Q14" i="56"/>
  <c r="R6" i="56"/>
  <c r="H8" i="56"/>
  <c r="E5" i="56"/>
  <c r="Q7" i="56"/>
  <c r="O12" i="56"/>
  <c r="AB6" i="56"/>
  <c r="N9" i="56"/>
  <c r="P12" i="56"/>
  <c r="AB14" i="56"/>
  <c r="O5" i="56"/>
  <c r="J10" i="56"/>
  <c r="O14" i="56"/>
  <c r="AA7" i="56"/>
  <c r="Y12" i="56"/>
  <c r="H4" i="56"/>
  <c r="N10" i="56"/>
  <c r="R14" i="56"/>
  <c r="E8" i="56"/>
  <c r="K4" i="56"/>
  <c r="G6" i="56"/>
  <c r="S8" i="56"/>
  <c r="E11" i="56"/>
  <c r="R5" i="56"/>
  <c r="T8" i="56"/>
  <c r="F11" i="56"/>
  <c r="R13" i="56"/>
  <c r="U4" i="56"/>
  <c r="P7" i="56"/>
  <c r="N12" i="56"/>
  <c r="AA15" i="56"/>
  <c r="E10" i="56"/>
  <c r="K14" i="56"/>
  <c r="N6" i="56"/>
  <c r="L11" i="56"/>
  <c r="H15" i="56"/>
  <c r="W7" i="56"/>
  <c r="U12" i="56"/>
  <c r="F4" i="56"/>
  <c r="K9" i="56"/>
  <c r="L4" i="56"/>
  <c r="O8" i="56"/>
  <c r="N5" i="56"/>
  <c r="L10" i="56"/>
  <c r="Q4" i="56"/>
  <c r="F12" i="56"/>
  <c r="F6" i="56"/>
  <c r="T4" i="56"/>
  <c r="I14" i="56"/>
  <c r="N8" i="56"/>
  <c r="AA14" i="56"/>
  <c r="U8" i="56"/>
  <c r="W10" i="56"/>
  <c r="T12" i="56"/>
  <c r="Y13" i="56"/>
  <c r="J8" i="56"/>
  <c r="AC13" i="56"/>
  <c r="AA8" i="56"/>
  <c r="Z5" i="56"/>
  <c r="X10" i="56"/>
  <c r="AC4" i="56"/>
  <c r="U14" i="56"/>
  <c r="E13" i="56"/>
  <c r="AB11" i="56"/>
  <c r="M8" i="56"/>
  <c r="P4" i="56"/>
  <c r="K10" i="56"/>
  <c r="AB10" i="56"/>
  <c r="Z10" i="56"/>
  <c r="S4" i="56"/>
  <c r="G11" i="56"/>
  <c r="P6" i="56"/>
  <c r="M4" i="56"/>
  <c r="O9" i="56"/>
  <c r="W14" i="56"/>
  <c r="AC6" i="56"/>
  <c r="R4" i="56"/>
  <c r="F7" i="56"/>
  <c r="H5" i="56"/>
  <c r="L5" i="56"/>
  <c r="AB13" i="56"/>
  <c r="Y10" i="56"/>
  <c r="Q11" i="56"/>
  <c r="N13" i="56"/>
  <c r="U5" i="56"/>
  <c r="G8" i="56"/>
  <c r="S10" i="56"/>
  <c r="F5" i="56"/>
  <c r="R7" i="56"/>
  <c r="T10" i="56"/>
  <c r="F13" i="56"/>
  <c r="R15" i="56"/>
  <c r="E6" i="56"/>
  <c r="P11" i="56"/>
  <c r="K15" i="56"/>
  <c r="G9" i="56"/>
  <c r="U13" i="56"/>
  <c r="T11" i="56"/>
  <c r="M15" i="56"/>
  <c r="Q10" i="56"/>
  <c r="I5" i="56"/>
  <c r="W6" i="56"/>
  <c r="I9" i="56"/>
  <c r="U11" i="56"/>
  <c r="H6" i="56"/>
  <c r="J9" i="56"/>
  <c r="H14" i="56"/>
  <c r="K5" i="56"/>
  <c r="O13" i="56"/>
  <c r="M6" i="56"/>
  <c r="K11" i="56"/>
  <c r="G15" i="56"/>
  <c r="T7" i="56"/>
  <c r="R12" i="56"/>
  <c r="AC15" i="56"/>
  <c r="AC8" i="56"/>
  <c r="S13" i="56"/>
  <c r="AA4" i="56"/>
  <c r="W11" i="56"/>
  <c r="Y5" i="56"/>
  <c r="U9" i="56"/>
  <c r="T6" i="56"/>
  <c r="R11" i="56"/>
  <c r="W5" i="56"/>
  <c r="E14" i="56"/>
  <c r="I12" i="56"/>
  <c r="R8" i="56"/>
  <c r="O7" i="56"/>
  <c r="Y15" i="56"/>
  <c r="H12" i="56"/>
  <c r="I13" i="56"/>
  <c r="L7" i="56"/>
  <c r="M13" i="56"/>
  <c r="J5" i="56"/>
  <c r="F15" i="56"/>
  <c r="G13" i="56"/>
  <c r="G10" i="56"/>
  <c r="J13" i="56"/>
  <c r="S6" i="56"/>
  <c r="Z14" i="56"/>
  <c r="E7" i="56"/>
  <c r="AA6" i="56"/>
  <c r="M9" i="56"/>
  <c r="Y11" i="56"/>
  <c r="L6" i="56"/>
  <c r="X8" i="56"/>
  <c r="Z11" i="56"/>
  <c r="L14" i="56"/>
  <c r="Y4" i="56"/>
  <c r="X7" i="56"/>
  <c r="T13" i="56"/>
  <c r="U6" i="56"/>
  <c r="S11" i="56"/>
  <c r="L15" i="56"/>
  <c r="H9" i="56"/>
  <c r="W13" i="56"/>
  <c r="E4" i="56"/>
  <c r="S14" i="56"/>
  <c r="Q5" i="56"/>
  <c r="AC7" i="56"/>
  <c r="O10" i="56"/>
  <c r="AA12" i="56"/>
  <c r="N7" i="56"/>
  <c r="P10" i="56"/>
  <c r="AB12" i="56"/>
  <c r="N15" i="56"/>
  <c r="J6" i="56"/>
  <c r="H11" i="56"/>
  <c r="E15" i="56"/>
  <c r="Y8" i="56"/>
  <c r="P13" i="56"/>
  <c r="X4" i="56"/>
  <c r="F10" i="56"/>
  <c r="M14" i="56"/>
  <c r="Q6" i="56"/>
  <c r="O11" i="56"/>
  <c r="I15" i="56"/>
  <c r="Y6" i="56"/>
  <c r="O15" i="56"/>
  <c r="I7" i="56"/>
  <c r="G12" i="56"/>
  <c r="F9" i="56"/>
  <c r="J15" i="56"/>
  <c r="T9" i="56"/>
  <c r="K7" i="56"/>
  <c r="W15" i="56"/>
  <c r="AC14" i="56"/>
  <c r="M12" i="56"/>
  <c r="J7" i="56"/>
  <c r="G5" i="56"/>
  <c r="AC10" i="56"/>
  <c r="X15" i="56"/>
  <c r="K8" i="56"/>
  <c r="H10" i="56"/>
  <c r="L9" i="56"/>
  <c r="Q15" i="56"/>
  <c r="S9" i="56"/>
  <c r="U7" i="56"/>
  <c r="S12" i="56"/>
  <c r="R9" i="56"/>
  <c r="R10" i="56"/>
  <c r="AE5" i="56"/>
  <c r="AD8" i="56"/>
  <c r="AD11" i="56"/>
  <c r="AD13" i="56"/>
  <c r="AD15" i="56"/>
  <c r="AD10" i="56"/>
  <c r="AD6" i="56"/>
  <c r="AE11" i="56"/>
  <c r="AE13" i="56"/>
  <c r="AE15" i="56"/>
  <c r="AE14" i="56"/>
  <c r="AD7" i="56"/>
  <c r="AD12" i="56"/>
  <c r="AD14" i="56"/>
  <c r="AD5" i="56"/>
  <c r="AE7" i="56"/>
  <c r="AE12" i="56"/>
  <c r="AE4" i="56"/>
  <c r="AE6" i="56"/>
  <c r="AD4" i="56"/>
  <c r="AE10" i="56"/>
  <c r="AE8" i="56"/>
  <c r="J2" i="118"/>
  <c r="R2" i="118" s="1"/>
  <c r="B6" i="139"/>
  <c r="M5" i="139"/>
  <c r="E120" i="139"/>
  <c r="E109" i="139"/>
  <c r="E123" i="139"/>
  <c r="E129" i="139"/>
  <c r="E130" i="139"/>
  <c r="E117" i="139"/>
  <c r="E125" i="139"/>
  <c r="E107" i="139"/>
  <c r="E122" i="139"/>
  <c r="E133" i="139"/>
  <c r="E108" i="139"/>
  <c r="E116" i="139"/>
  <c r="E113" i="139"/>
  <c r="E137" i="139"/>
  <c r="E136" i="139"/>
  <c r="E121" i="139"/>
  <c r="E114" i="139"/>
  <c r="E31" i="139"/>
  <c r="J102" i="64"/>
  <c r="E15" i="149" s="1"/>
  <c r="H102" i="64"/>
  <c r="C15" i="149" s="1"/>
  <c r="N105" i="68"/>
  <c r="H59" i="60"/>
  <c r="N108" i="68"/>
  <c r="P105" i="64"/>
  <c r="K18" i="149" s="1"/>
  <c r="O104" i="64"/>
  <c r="J17" i="149" s="1"/>
  <c r="K102" i="64"/>
  <c r="F15" i="149" s="1"/>
  <c r="N104" i="68"/>
  <c r="S108" i="64"/>
  <c r="N21" i="149" s="1"/>
  <c r="L104" i="64"/>
  <c r="G17" i="149" s="1"/>
  <c r="H57" i="60"/>
  <c r="H213" i="60"/>
  <c r="H205" i="60"/>
  <c r="H197" i="60"/>
  <c r="H189" i="60"/>
  <c r="H181" i="60"/>
  <c r="H173" i="60"/>
  <c r="H165" i="60"/>
  <c r="H157" i="60"/>
  <c r="H149" i="60"/>
  <c r="H141" i="60"/>
  <c r="H133" i="60"/>
  <c r="H125" i="60"/>
  <c r="H117" i="60"/>
  <c r="H109" i="60"/>
  <c r="H105" i="60"/>
  <c r="H95" i="60"/>
  <c r="H87" i="60"/>
  <c r="H85" i="60"/>
  <c r="H77" i="60"/>
  <c r="H73" i="60"/>
  <c r="H71" i="60"/>
  <c r="H67" i="60"/>
  <c r="H63" i="60"/>
  <c r="H209" i="60"/>
  <c r="H201" i="60"/>
  <c r="H193" i="60"/>
  <c r="H185" i="60"/>
  <c r="H177" i="60"/>
  <c r="H169" i="60"/>
  <c r="H161" i="60"/>
  <c r="H153" i="60"/>
  <c r="H145" i="60"/>
  <c r="H137" i="60"/>
  <c r="H129" i="60"/>
  <c r="H121" i="60"/>
  <c r="H113" i="60"/>
  <c r="H99" i="60"/>
  <c r="H91" i="60"/>
  <c r="H81" i="60"/>
  <c r="H53" i="60"/>
  <c r="H49" i="60"/>
  <c r="H43" i="60"/>
  <c r="H33" i="60"/>
  <c r="H23" i="60"/>
  <c r="H17" i="60"/>
  <c r="H9" i="60"/>
  <c r="H208" i="60"/>
  <c r="H200" i="60"/>
  <c r="H192" i="60"/>
  <c r="H184" i="60"/>
  <c r="H176" i="60"/>
  <c r="H168" i="60"/>
  <c r="H160" i="60"/>
  <c r="H152" i="60"/>
  <c r="H144" i="60"/>
  <c r="H136" i="60"/>
  <c r="H128" i="60"/>
  <c r="H120" i="60"/>
  <c r="H112" i="60"/>
  <c r="H104" i="60"/>
  <c r="H94" i="60"/>
  <c r="H86" i="60"/>
  <c r="H80" i="60"/>
  <c r="H72" i="60"/>
  <c r="H66" i="60"/>
  <c r="H58" i="60"/>
  <c r="H56" i="60"/>
  <c r="H48" i="60"/>
  <c r="H42" i="60"/>
  <c r="H36" i="60"/>
  <c r="H26" i="60"/>
  <c r="H22" i="60"/>
  <c r="H20" i="60"/>
  <c r="H16" i="60"/>
  <c r="H8" i="60"/>
  <c r="H214" i="60"/>
  <c r="H210" i="60"/>
  <c r="H206" i="60"/>
  <c r="H202" i="60"/>
  <c r="H198" i="60"/>
  <c r="H194" i="60"/>
  <c r="H190" i="60"/>
  <c r="H186" i="60"/>
  <c r="H182" i="60"/>
  <c r="H178" i="60"/>
  <c r="H174" i="60"/>
  <c r="H170" i="60"/>
  <c r="H166" i="60"/>
  <c r="H162" i="60"/>
  <c r="H158" i="60"/>
  <c r="H154" i="60"/>
  <c r="H150" i="60"/>
  <c r="H146" i="60"/>
  <c r="H142" i="60"/>
  <c r="H138" i="60"/>
  <c r="H134" i="60"/>
  <c r="H130" i="60"/>
  <c r="H126" i="60"/>
  <c r="H122" i="60"/>
  <c r="H118" i="60"/>
  <c r="H114" i="60"/>
  <c r="H110" i="60"/>
  <c r="H106" i="60"/>
  <c r="H102" i="60"/>
  <c r="H100" i="60"/>
  <c r="H96" i="60"/>
  <c r="H92" i="60"/>
  <c r="H88" i="60"/>
  <c r="H82" i="60"/>
  <c r="H78" i="60"/>
  <c r="H74" i="60"/>
  <c r="H68" i="60"/>
  <c r="H64" i="60"/>
  <c r="H60" i="60"/>
  <c r="H54" i="60"/>
  <c r="H50" i="60"/>
  <c r="H44" i="60"/>
  <c r="H40" i="60"/>
  <c r="H34" i="60"/>
  <c r="H30" i="60"/>
  <c r="H28" i="60"/>
  <c r="H24" i="60"/>
  <c r="H18" i="60"/>
  <c r="H14" i="60"/>
  <c r="H12" i="60"/>
  <c r="H47" i="60"/>
  <c r="H39" i="60"/>
  <c r="H37" i="60"/>
  <c r="H27" i="60"/>
  <c r="H21" i="60"/>
  <c r="H11" i="60"/>
  <c r="H212" i="60"/>
  <c r="H204" i="60"/>
  <c r="H196" i="60"/>
  <c r="H188" i="60"/>
  <c r="H180" i="60"/>
  <c r="H172" i="60"/>
  <c r="H164" i="60"/>
  <c r="H156" i="60"/>
  <c r="H148" i="60"/>
  <c r="H140" i="60"/>
  <c r="H132" i="60"/>
  <c r="H124" i="60"/>
  <c r="H116" i="60"/>
  <c r="H108" i="60"/>
  <c r="H98" i="60"/>
  <c r="H90" i="60"/>
  <c r="H84" i="60"/>
  <c r="H76" i="60"/>
  <c r="H70" i="60"/>
  <c r="H62" i="60"/>
  <c r="H52" i="60"/>
  <c r="H46" i="60"/>
  <c r="H38" i="60"/>
  <c r="H32" i="60"/>
  <c r="H10" i="60"/>
  <c r="H215" i="60"/>
  <c r="H211" i="60"/>
  <c r="H207" i="60"/>
  <c r="H203" i="60"/>
  <c r="H199" i="60"/>
  <c r="H195" i="60"/>
  <c r="H191" i="60"/>
  <c r="H187" i="60"/>
  <c r="H183" i="60"/>
  <c r="H179" i="60"/>
  <c r="H175" i="60"/>
  <c r="H171" i="60"/>
  <c r="H167" i="60"/>
  <c r="H163" i="60"/>
  <c r="H159" i="60"/>
  <c r="H155" i="60"/>
  <c r="H151" i="60"/>
  <c r="H147" i="60"/>
  <c r="H143" i="60"/>
  <c r="H139" i="60"/>
  <c r="H135" i="60"/>
  <c r="H131" i="60"/>
  <c r="H127" i="60"/>
  <c r="H123" i="60"/>
  <c r="H119" i="60"/>
  <c r="H115" i="60"/>
  <c r="H111" i="60"/>
  <c r="H107" i="60"/>
  <c r="H103" i="60"/>
  <c r="H101" i="60"/>
  <c r="H97" i="60"/>
  <c r="H93" i="60"/>
  <c r="H89" i="60"/>
  <c r="H83" i="60"/>
  <c r="H79" i="60"/>
  <c r="H75" i="60"/>
  <c r="H69" i="60"/>
  <c r="H65" i="60"/>
  <c r="H61" i="60"/>
  <c r="H55" i="60"/>
  <c r="H51" i="60"/>
  <c r="H45" i="60"/>
  <c r="H41" i="60"/>
  <c r="H35" i="60"/>
  <c r="H31" i="60"/>
  <c r="H29" i="60"/>
  <c r="H25" i="60"/>
  <c r="H19" i="60"/>
  <c r="H15" i="60"/>
  <c r="H13" i="60"/>
  <c r="H7" i="60"/>
  <c r="H277" i="60"/>
  <c r="H265" i="60"/>
  <c r="H249" i="60"/>
  <c r="H241" i="60"/>
  <c r="H233" i="60"/>
  <c r="H225" i="60"/>
  <c r="H217" i="60"/>
  <c r="H273" i="60"/>
  <c r="H269" i="60"/>
  <c r="H261" i="60"/>
  <c r="H245" i="60"/>
  <c r="H237" i="60"/>
  <c r="H229" i="60"/>
  <c r="H221" i="60"/>
  <c r="H292" i="60"/>
  <c r="H276" i="60"/>
  <c r="H244" i="60"/>
  <c r="H252" i="60"/>
  <c r="H280" i="60"/>
  <c r="H264" i="60"/>
  <c r="H232" i="60"/>
  <c r="H272" i="60"/>
  <c r="H224" i="60"/>
  <c r="H284" i="60"/>
  <c r="H268" i="60"/>
  <c r="H220" i="60"/>
  <c r="H296" i="60"/>
  <c r="H248" i="60"/>
  <c r="H216" i="60"/>
  <c r="H236" i="60"/>
  <c r="H260" i="60"/>
  <c r="H282" i="60"/>
  <c r="H243" i="60"/>
  <c r="H279" i="60"/>
  <c r="H235" i="60"/>
  <c r="H262" i="60"/>
  <c r="H293" i="60"/>
  <c r="H291" i="60"/>
  <c r="H251" i="60"/>
  <c r="H285" i="60"/>
  <c r="H231" i="60"/>
  <c r="H259" i="60"/>
  <c r="H287" i="60"/>
  <c r="H254" i="60"/>
  <c r="H271" i="60"/>
  <c r="H266" i="60"/>
  <c r="H286" i="60"/>
  <c r="H275" i="60"/>
  <c r="H230" i="60"/>
  <c r="H288" i="60"/>
  <c r="H256" i="60"/>
  <c r="H295" i="60"/>
  <c r="H257" i="60"/>
  <c r="H281" i="60"/>
  <c r="H246" i="60"/>
  <c r="H278" i="60"/>
  <c r="H258" i="60"/>
  <c r="H219" i="60"/>
  <c r="H253" i="60"/>
  <c r="H294" i="60"/>
  <c r="H238" i="60"/>
  <c r="H255" i="60"/>
  <c r="H228" i="60"/>
  <c r="H250" i="60"/>
  <c r="H223" i="60"/>
  <c r="H267" i="60"/>
  <c r="H290" i="60"/>
  <c r="H242" i="60"/>
  <c r="H274" i="60"/>
  <c r="H270" i="60"/>
  <c r="H239" i="60"/>
  <c r="H263" i="60"/>
  <c r="H226" i="60"/>
  <c r="H234" i="60"/>
  <c r="H240" i="60"/>
  <c r="H227" i="60"/>
  <c r="H222" i="60"/>
  <c r="H289" i="60"/>
  <c r="H247" i="60"/>
  <c r="H218" i="60"/>
  <c r="H283" i="60"/>
  <c r="Q52" i="60"/>
  <c r="Q229" i="60"/>
  <c r="R229" i="60"/>
  <c r="R97" i="60"/>
  <c r="R185" i="60"/>
  <c r="Q97" i="60"/>
  <c r="R64" i="60"/>
  <c r="Q64" i="60"/>
  <c r="R52" i="60"/>
  <c r="AF53" i="118"/>
  <c r="U27" i="136" l="1"/>
  <c r="U22" i="137" s="1"/>
  <c r="B22" i="137"/>
  <c r="B25" i="137"/>
  <c r="B19" i="137"/>
  <c r="B21" i="137"/>
  <c r="B28" i="137"/>
  <c r="B23" i="137"/>
  <c r="G4" i="139"/>
  <c r="P4" i="139" s="1"/>
  <c r="E34" i="56"/>
  <c r="L29" i="56"/>
  <c r="E40" i="56"/>
  <c r="K37" i="56"/>
  <c r="E29" i="56"/>
  <c r="E32" i="56"/>
  <c r="H38" i="56"/>
  <c r="E39" i="56"/>
  <c r="E31" i="56"/>
  <c r="K38" i="56"/>
  <c r="G39" i="56"/>
  <c r="F39" i="56"/>
  <c r="G35" i="56"/>
  <c r="J38" i="56"/>
  <c r="J30" i="56"/>
  <c r="E35" i="56"/>
  <c r="E30" i="56"/>
  <c r="E37" i="56"/>
  <c r="J39" i="56"/>
  <c r="E38" i="56"/>
  <c r="E36" i="56"/>
  <c r="E33" i="56"/>
  <c r="K34" i="56"/>
  <c r="L38" i="56"/>
  <c r="F35" i="56"/>
  <c r="H29" i="56"/>
  <c r="H33" i="56"/>
  <c r="J37" i="56"/>
  <c r="L30" i="56"/>
  <c r="F30" i="56"/>
  <c r="K35" i="56"/>
  <c r="I35" i="56"/>
  <c r="G40" i="56"/>
  <c r="G30" i="56"/>
  <c r="J35" i="56"/>
  <c r="J32" i="56"/>
  <c r="J33" i="56"/>
  <c r="J29" i="56"/>
  <c r="L35" i="56"/>
  <c r="G38" i="56"/>
  <c r="C85" i="139"/>
  <c r="R95" i="139"/>
  <c r="L95" i="139"/>
  <c r="R6" i="139"/>
  <c r="L6" i="139"/>
  <c r="K6" i="139"/>
  <c r="R98" i="139"/>
  <c r="L98" i="139"/>
  <c r="R13" i="139"/>
  <c r="L13" i="139"/>
  <c r="R104" i="139"/>
  <c r="L104" i="139"/>
  <c r="R285" i="139"/>
  <c r="L285" i="139"/>
  <c r="R8" i="139"/>
  <c r="L8" i="139"/>
  <c r="R15" i="139"/>
  <c r="L15" i="139"/>
  <c r="R91" i="139"/>
  <c r="L91" i="139"/>
  <c r="R7" i="139"/>
  <c r="L7" i="139"/>
  <c r="R103" i="139"/>
  <c r="L103" i="139"/>
  <c r="R5" i="139"/>
  <c r="L5" i="139"/>
  <c r="K5" i="139"/>
  <c r="R17" i="139"/>
  <c r="L17" i="139"/>
  <c r="R101" i="139"/>
  <c r="L101" i="139"/>
  <c r="R102" i="139"/>
  <c r="L102" i="139"/>
  <c r="R94" i="139"/>
  <c r="L94" i="139"/>
  <c r="R9" i="139"/>
  <c r="L9" i="139"/>
  <c r="R106" i="139"/>
  <c r="L106" i="139"/>
  <c r="R16" i="139"/>
  <c r="L16" i="139"/>
  <c r="R318" i="139"/>
  <c r="L318" i="139"/>
  <c r="R312" i="139"/>
  <c r="L312" i="139"/>
  <c r="L119" i="139"/>
  <c r="M119" i="139"/>
  <c r="K119" i="139"/>
  <c r="R118" i="139"/>
  <c r="L118" i="139"/>
  <c r="R10" i="139"/>
  <c r="L10" i="139"/>
  <c r="R19" i="139"/>
  <c r="L19" i="139"/>
  <c r="R4" i="139"/>
  <c r="K4" i="139"/>
  <c r="L4" i="139"/>
  <c r="R21" i="139"/>
  <c r="L21" i="139"/>
  <c r="R90" i="139"/>
  <c r="L90" i="139"/>
  <c r="R14" i="139"/>
  <c r="L14" i="139"/>
  <c r="R284" i="139"/>
  <c r="L284" i="139"/>
  <c r="R89" i="139"/>
  <c r="L89" i="139"/>
  <c r="R115" i="139"/>
  <c r="L115" i="139"/>
  <c r="R12" i="139"/>
  <c r="L12" i="139"/>
  <c r="R20" i="139"/>
  <c r="L20" i="139"/>
  <c r="R97" i="139"/>
  <c r="L97" i="139"/>
  <c r="R110" i="139"/>
  <c r="L110" i="139"/>
  <c r="R18" i="139"/>
  <c r="L18" i="139"/>
  <c r="M4" i="139"/>
  <c r="U23" i="136"/>
  <c r="U18" i="137" s="1"/>
  <c r="U26" i="136"/>
  <c r="U21" i="137" s="1"/>
  <c r="U30" i="136"/>
  <c r="U25" i="137" s="1"/>
  <c r="U25" i="136"/>
  <c r="U20" i="137" s="1"/>
  <c r="U24" i="136"/>
  <c r="U19" i="137" s="1"/>
  <c r="U28" i="136"/>
  <c r="U23" i="137" s="1"/>
  <c r="AB2" i="68"/>
  <c r="V1" i="148"/>
  <c r="V31" i="136" s="1"/>
  <c r="V26" i="137" s="1"/>
  <c r="U31" i="136"/>
  <c r="U26" i="137" s="1"/>
  <c r="U32" i="136"/>
  <c r="U27" i="137" s="1"/>
  <c r="U33" i="136"/>
  <c r="U28" i="137" s="1"/>
  <c r="V33" i="136"/>
  <c r="V28" i="137" s="1"/>
  <c r="U34" i="136"/>
  <c r="U29" i="137" s="1"/>
  <c r="U29" i="136"/>
  <c r="U24" i="137" s="1"/>
  <c r="AB2" i="64"/>
  <c r="W1" i="149" s="1"/>
  <c r="V1" i="149"/>
  <c r="I34" i="56"/>
  <c r="H37" i="56"/>
  <c r="H36" i="56"/>
  <c r="G36" i="56"/>
  <c r="G31" i="56"/>
  <c r="J41" i="136"/>
  <c r="H30" i="56"/>
  <c r="L36" i="56"/>
  <c r="I30" i="56"/>
  <c r="L39" i="56"/>
  <c r="L33" i="56"/>
  <c r="I36" i="56"/>
  <c r="H40" i="56"/>
  <c r="K31" i="56"/>
  <c r="K29" i="56"/>
  <c r="G29" i="56"/>
  <c r="L32" i="56"/>
  <c r="I32" i="56"/>
  <c r="I29" i="56"/>
  <c r="L31" i="56"/>
  <c r="G32" i="56"/>
  <c r="I40" i="56"/>
  <c r="K36" i="56"/>
  <c r="H34" i="56"/>
  <c r="F40" i="56"/>
  <c r="I33" i="56"/>
  <c r="J36" i="56"/>
  <c r="G34" i="56"/>
  <c r="F38" i="56"/>
  <c r="F31" i="56"/>
  <c r="F29" i="56"/>
  <c r="I38" i="56"/>
  <c r="K32" i="56"/>
  <c r="G33" i="56"/>
  <c r="H35" i="56"/>
  <c r="L37" i="56"/>
  <c r="L40" i="56"/>
  <c r="J40" i="56"/>
  <c r="F34" i="56"/>
  <c r="H39" i="56"/>
  <c r="G37" i="56"/>
  <c r="I37" i="56"/>
  <c r="H31" i="56"/>
  <c r="J31" i="56"/>
  <c r="F32" i="56"/>
  <c r="F37" i="56"/>
  <c r="F36" i="56"/>
  <c r="I39" i="56"/>
  <c r="K39" i="56"/>
  <c r="I31" i="56"/>
  <c r="F33" i="56"/>
  <c r="K30" i="56"/>
  <c r="K33" i="56"/>
  <c r="H32" i="56"/>
  <c r="J34" i="56"/>
  <c r="L34" i="56"/>
  <c r="K40" i="56"/>
  <c r="F40" i="136"/>
  <c r="I11" i="148"/>
  <c r="I25" i="136" s="1"/>
  <c r="I20" i="137" s="1"/>
  <c r="I15" i="148"/>
  <c r="I29" i="136" s="1"/>
  <c r="I24" i="137" s="1"/>
  <c r="H109" i="68"/>
  <c r="U106" i="68"/>
  <c r="O105" i="68"/>
  <c r="Y104" i="68"/>
  <c r="W102" i="68"/>
  <c r="P101" i="68"/>
  <c r="X99" i="68"/>
  <c r="V98" i="68"/>
  <c r="X91" i="68"/>
  <c r="P91" i="68"/>
  <c r="X109" i="68"/>
  <c r="P109" i="68"/>
  <c r="T106" i="68"/>
  <c r="K106" i="68"/>
  <c r="M105" i="68"/>
  <c r="P104" i="68"/>
  <c r="M102" i="68"/>
  <c r="O101" i="68"/>
  <c r="O99" i="68"/>
  <c r="W91" i="68"/>
  <c r="L90" i="68"/>
  <c r="V109" i="68"/>
  <c r="W108" i="68"/>
  <c r="K108" i="68"/>
  <c r="R106" i="68"/>
  <c r="K105" i="68"/>
  <c r="M104" i="68"/>
  <c r="K102" i="68"/>
  <c r="X100" i="68"/>
  <c r="U99" i="68"/>
  <c r="L99" i="68"/>
  <c r="S98" i="68"/>
  <c r="L91" i="68"/>
  <c r="J106" i="68"/>
  <c r="K90" i="68"/>
  <c r="W109" i="68"/>
  <c r="S106" i="68"/>
  <c r="W104" i="68"/>
  <c r="T90" i="68"/>
  <c r="J109" i="68"/>
  <c r="W106" i="68"/>
  <c r="Y102" i="68"/>
  <c r="I14" i="148"/>
  <c r="I28" i="136" s="1"/>
  <c r="I23" i="137" s="1"/>
  <c r="I3" i="148"/>
  <c r="I23" i="136" s="1"/>
  <c r="I18" i="137" s="1"/>
  <c r="I12" i="148"/>
  <c r="I26" i="136" s="1"/>
  <c r="I21" i="137" s="1"/>
  <c r="I4" i="148"/>
  <c r="I24" i="136" s="1"/>
  <c r="I19" i="137" s="1"/>
  <c r="I13" i="148"/>
  <c r="I27" i="136" s="1"/>
  <c r="I22" i="137" s="1"/>
  <c r="I21" i="148"/>
  <c r="I33" i="136" s="1"/>
  <c r="I28" i="137" s="1"/>
  <c r="I22" i="148"/>
  <c r="I34" i="136" s="1"/>
  <c r="I29" i="137" s="1"/>
  <c r="I17" i="148"/>
  <c r="I30" i="136" s="1"/>
  <c r="I25" i="137" s="1"/>
  <c r="S99" i="64"/>
  <c r="N12" i="149" s="1"/>
  <c r="Y90" i="64"/>
  <c r="T3" i="149" s="1"/>
  <c r="W91" i="64"/>
  <c r="R4" i="149" s="1"/>
  <c r="W109" i="64"/>
  <c r="R22" i="149" s="1"/>
  <c r="V99" i="64"/>
  <c r="Q12" i="149" s="1"/>
  <c r="V104" i="64"/>
  <c r="Q17" i="149" s="1"/>
  <c r="U90" i="64"/>
  <c r="P3" i="149" s="1"/>
  <c r="T100" i="64"/>
  <c r="O13" i="149" s="1"/>
  <c r="X91" i="64"/>
  <c r="S4" i="149" s="1"/>
  <c r="X100" i="64"/>
  <c r="S13" i="149" s="1"/>
  <c r="P91" i="64"/>
  <c r="K4" i="149" s="1"/>
  <c r="G109" i="68"/>
  <c r="L98" i="68"/>
  <c r="U100" i="64"/>
  <c r="P13" i="149" s="1"/>
  <c r="T91" i="64"/>
  <c r="O4" i="149" s="1"/>
  <c r="R99" i="64"/>
  <c r="M12" i="149" s="1"/>
  <c r="Q101" i="64"/>
  <c r="L14" i="149" s="1"/>
  <c r="Q106" i="64"/>
  <c r="L19" i="149" s="1"/>
  <c r="O98" i="64"/>
  <c r="J11" i="149" s="1"/>
  <c r="M98" i="64"/>
  <c r="H11" i="149" s="1"/>
  <c r="L90" i="64"/>
  <c r="G3" i="149" s="1"/>
  <c r="K98" i="64"/>
  <c r="F11" i="149" s="1"/>
  <c r="J98" i="64"/>
  <c r="E11" i="149" s="1"/>
  <c r="U98" i="64"/>
  <c r="P11" i="149" s="1"/>
  <c r="U102" i="64"/>
  <c r="P15" i="149" s="1"/>
  <c r="R101" i="64"/>
  <c r="M14" i="149" s="1"/>
  <c r="Q91" i="64"/>
  <c r="L4" i="149" s="1"/>
  <c r="Q109" i="64"/>
  <c r="L22" i="149" s="1"/>
  <c r="O99" i="64"/>
  <c r="J12" i="149" s="1"/>
  <c r="M99" i="64"/>
  <c r="H12" i="149" s="1"/>
  <c r="L91" i="64"/>
  <c r="G4" i="149" s="1"/>
  <c r="L109" i="64"/>
  <c r="G22" i="149" s="1"/>
  <c r="S90" i="64"/>
  <c r="N3" i="149" s="1"/>
  <c r="V90" i="64"/>
  <c r="Q3" i="149" s="1"/>
  <c r="T98" i="64"/>
  <c r="O11" i="149" s="1"/>
  <c r="X90" i="64"/>
  <c r="S3" i="149" s="1"/>
  <c r="P109" i="64"/>
  <c r="K22" i="149" s="1"/>
  <c r="W90" i="64"/>
  <c r="R3" i="149" s="1"/>
  <c r="I98" i="64"/>
  <c r="D11" i="149" s="1"/>
  <c r="G98" i="68"/>
  <c r="S101" i="64"/>
  <c r="N14" i="149" s="1"/>
  <c r="Y91" i="64"/>
  <c r="T4" i="149" s="1"/>
  <c r="V101" i="64"/>
  <c r="Q14" i="149" s="1"/>
  <c r="U91" i="64"/>
  <c r="P4" i="149" s="1"/>
  <c r="X98" i="64"/>
  <c r="S11" i="149" s="1"/>
  <c r="P98" i="64"/>
  <c r="K11" i="149" s="1"/>
  <c r="Q109" i="68"/>
  <c r="P108" i="68"/>
  <c r="W105" i="68"/>
  <c r="O102" i="68"/>
  <c r="P99" i="68"/>
  <c r="M90" i="68"/>
  <c r="M108" i="68"/>
  <c r="O109" i="68"/>
  <c r="K98" i="68"/>
  <c r="M99" i="68"/>
  <c r="Y105" i="68"/>
  <c r="V101" i="68"/>
  <c r="T98" i="68"/>
  <c r="Y106" i="68"/>
  <c r="K99" i="68"/>
  <c r="S91" i="64"/>
  <c r="N4" i="149" s="1"/>
  <c r="Y98" i="64"/>
  <c r="T11" i="149" s="1"/>
  <c r="Y109" i="64"/>
  <c r="T22" i="149" s="1"/>
  <c r="W99" i="64"/>
  <c r="R12" i="149" s="1"/>
  <c r="V91" i="64"/>
  <c r="Q4" i="149" s="1"/>
  <c r="V100" i="64"/>
  <c r="Q13" i="149" s="1"/>
  <c r="T99" i="64"/>
  <c r="O12" i="149" s="1"/>
  <c r="T109" i="64"/>
  <c r="O22" i="149" s="1"/>
  <c r="X99" i="64"/>
  <c r="S12" i="149" s="1"/>
  <c r="P99" i="64"/>
  <c r="K12" i="149" s="1"/>
  <c r="K109" i="68"/>
  <c r="G106" i="68"/>
  <c r="U100" i="68"/>
  <c r="S91" i="68"/>
  <c r="U99" i="64"/>
  <c r="P12" i="149" s="1"/>
  <c r="R91" i="64"/>
  <c r="M4" i="149" s="1"/>
  <c r="Q98" i="64"/>
  <c r="L11" i="149" s="1"/>
  <c r="O90" i="64"/>
  <c r="J3" i="149" s="1"/>
  <c r="O101" i="64"/>
  <c r="J14" i="149" s="1"/>
  <c r="O106" i="64"/>
  <c r="J19" i="149" s="1"/>
  <c r="L98" i="64"/>
  <c r="G11" i="149" s="1"/>
  <c r="K90" i="64"/>
  <c r="F3" i="149" s="1"/>
  <c r="G105" i="68"/>
  <c r="G102" i="68"/>
  <c r="U101" i="64"/>
  <c r="P14" i="149" s="1"/>
  <c r="T90" i="64"/>
  <c r="O3" i="149" s="1"/>
  <c r="R98" i="64"/>
  <c r="M11" i="149" s="1"/>
  <c r="Q99" i="64"/>
  <c r="L12" i="149" s="1"/>
  <c r="O91" i="64"/>
  <c r="J4" i="149" s="1"/>
  <c r="O102" i="64"/>
  <c r="J15" i="149" s="1"/>
  <c r="M91" i="64"/>
  <c r="H4" i="149" s="1"/>
  <c r="M109" i="64"/>
  <c r="H22" i="149" s="1"/>
  <c r="L99" i="64"/>
  <c r="G12" i="149" s="1"/>
  <c r="K91" i="64"/>
  <c r="F4" i="149" s="1"/>
  <c r="K99" i="64"/>
  <c r="F12" i="149" s="1"/>
  <c r="S109" i="64"/>
  <c r="N22" i="149" s="1"/>
  <c r="W98" i="64"/>
  <c r="R11" i="149" s="1"/>
  <c r="T101" i="64"/>
  <c r="O14" i="149" s="1"/>
  <c r="P101" i="64"/>
  <c r="K14" i="149" s="1"/>
  <c r="S98" i="64"/>
  <c r="N11" i="149" s="1"/>
  <c r="Y99" i="64"/>
  <c r="T12" i="149" s="1"/>
  <c r="H98" i="64"/>
  <c r="C11" i="149" s="1"/>
  <c r="H109" i="64"/>
  <c r="C22" i="149" s="1"/>
  <c r="I109" i="64"/>
  <c r="D22" i="149" s="1"/>
  <c r="Y100" i="64"/>
  <c r="T13" i="149" s="1"/>
  <c r="V98" i="64"/>
  <c r="Q11" i="149" s="1"/>
  <c r="P90" i="64"/>
  <c r="K3" i="149" s="1"/>
  <c r="I18" i="148"/>
  <c r="I31" i="136" s="1"/>
  <c r="I26" i="137" s="1"/>
  <c r="Y109" i="68"/>
  <c r="L106" i="68"/>
  <c r="Q104" i="68"/>
  <c r="Y101" i="68"/>
  <c r="M98" i="68"/>
  <c r="V90" i="68"/>
  <c r="V105" i="68"/>
  <c r="X104" i="68"/>
  <c r="V102" i="68"/>
  <c r="X101" i="68"/>
  <c r="W99" i="68"/>
  <c r="U98" i="68"/>
  <c r="O91" i="68"/>
  <c r="U90" i="68"/>
  <c r="M109" i="68"/>
  <c r="I106" i="68"/>
  <c r="T105" i="68"/>
  <c r="V104" i="68"/>
  <c r="T102" i="68"/>
  <c r="U101" i="68"/>
  <c r="J98" i="68"/>
  <c r="U91" i="68"/>
  <c r="S90" i="68"/>
  <c r="O104" i="68"/>
  <c r="Y100" i="68"/>
  <c r="H102" i="68"/>
  <c r="H105" i="68"/>
  <c r="V99" i="68"/>
  <c r="X90" i="68"/>
  <c r="U109" i="68"/>
  <c r="L109" i="68"/>
  <c r="U108" i="68"/>
  <c r="Q106" i="68"/>
  <c r="H106" i="68"/>
  <c r="S105" i="68"/>
  <c r="J105" i="68"/>
  <c r="U104" i="68"/>
  <c r="L104" i="68"/>
  <c r="S102" i="68"/>
  <c r="J102" i="68"/>
  <c r="T101" i="68"/>
  <c r="V100" i="68"/>
  <c r="T99" i="68"/>
  <c r="R98" i="68"/>
  <c r="I98" i="68"/>
  <c r="T91" i="68"/>
  <c r="K91" i="68"/>
  <c r="R90" i="68"/>
  <c r="T109" i="68"/>
  <c r="T108" i="68"/>
  <c r="X106" i="68"/>
  <c r="P106" i="68"/>
  <c r="R105" i="68"/>
  <c r="I105" i="68"/>
  <c r="T104" i="68"/>
  <c r="K104" i="68"/>
  <c r="R102" i="68"/>
  <c r="I102" i="68"/>
  <c r="S101" i="68"/>
  <c r="S99" i="68"/>
  <c r="Y98" i="68"/>
  <c r="Q98" i="68"/>
  <c r="H98" i="68"/>
  <c r="Y90" i="68"/>
  <c r="Q90" i="68"/>
  <c r="R109" i="68"/>
  <c r="I109" i="68"/>
  <c r="R108" i="68"/>
  <c r="V106" i="68"/>
  <c r="M106" i="68"/>
  <c r="X105" i="68"/>
  <c r="P105" i="68"/>
  <c r="R104" i="68"/>
  <c r="X102" i="68"/>
  <c r="P102" i="68"/>
  <c r="Q101" i="68"/>
  <c r="Y99" i="68"/>
  <c r="Q99" i="68"/>
  <c r="W98" i="68"/>
  <c r="O98" i="68"/>
  <c r="Y91" i="68"/>
  <c r="Q91" i="68"/>
  <c r="W90" i="68"/>
  <c r="O90" i="68"/>
  <c r="L108" i="68"/>
  <c r="L105" i="68"/>
  <c r="L102" i="68"/>
  <c r="X98" i="68"/>
  <c r="M91" i="68"/>
  <c r="X108" i="68"/>
  <c r="U105" i="68"/>
  <c r="U102" i="68"/>
  <c r="T100" i="68"/>
  <c r="V91" i="68"/>
  <c r="S109" i="68"/>
  <c r="S108" i="68"/>
  <c r="O106" i="68"/>
  <c r="Q105" i="68"/>
  <c r="S104" i="68"/>
  <c r="Q102" i="68"/>
  <c r="R101" i="68"/>
  <c r="R99" i="68"/>
  <c r="P98" i="68"/>
  <c r="R91" i="68"/>
  <c r="P90" i="68"/>
  <c r="J58" i="139"/>
  <c r="N58" i="139"/>
  <c r="J136" i="139"/>
  <c r="N136" i="139"/>
  <c r="J108" i="139"/>
  <c r="N108" i="139"/>
  <c r="J125" i="139"/>
  <c r="N125" i="139"/>
  <c r="N123" i="139"/>
  <c r="J123" i="139"/>
  <c r="J311" i="139"/>
  <c r="N311" i="139"/>
  <c r="J114" i="139"/>
  <c r="N114" i="139"/>
  <c r="N113" i="139"/>
  <c r="J113" i="139"/>
  <c r="J122" i="139"/>
  <c r="N122" i="139"/>
  <c r="J130" i="139"/>
  <c r="N130" i="139"/>
  <c r="J120" i="139"/>
  <c r="N120" i="139"/>
  <c r="P119" i="139"/>
  <c r="R119" i="139"/>
  <c r="O119" i="139"/>
  <c r="N31" i="139"/>
  <c r="J31" i="139"/>
  <c r="N137" i="139"/>
  <c r="J137" i="139"/>
  <c r="N133" i="139"/>
  <c r="J133" i="139"/>
  <c r="N117" i="139"/>
  <c r="J117" i="139"/>
  <c r="J109" i="139"/>
  <c r="N109" i="139"/>
  <c r="N121" i="139"/>
  <c r="J121" i="139"/>
  <c r="J116" i="139"/>
  <c r="N116" i="139"/>
  <c r="N107" i="139"/>
  <c r="J107" i="139"/>
  <c r="N129" i="139"/>
  <c r="J129" i="139"/>
  <c r="C227" i="139"/>
  <c r="C201" i="139"/>
  <c r="C202" i="139"/>
  <c r="S47" i="136"/>
  <c r="T48" i="136"/>
  <c r="X49" i="136"/>
  <c r="C51" i="136"/>
  <c r="C43" i="137" s="1"/>
  <c r="U44" i="136"/>
  <c r="S51" i="136"/>
  <c r="I48" i="136"/>
  <c r="I40" i="137" s="1"/>
  <c r="J46" i="136"/>
  <c r="AA51" i="136"/>
  <c r="C50" i="136"/>
  <c r="C42" i="137" s="1"/>
  <c r="S44" i="136"/>
  <c r="X47" i="136"/>
  <c r="C49" i="136"/>
  <c r="C41" i="137" s="1"/>
  <c r="C40" i="136"/>
  <c r="C32" i="137" s="1"/>
  <c r="AB44" i="136"/>
  <c r="K40" i="136"/>
  <c r="K32" i="137" s="1"/>
  <c r="M50" i="136"/>
  <c r="M42" i="137" s="1"/>
  <c r="R46" i="136"/>
  <c r="R38" i="137" s="1"/>
  <c r="G40" i="136"/>
  <c r="P43" i="136"/>
  <c r="P35" i="137" s="1"/>
  <c r="T44" i="136"/>
  <c r="AA44" i="136"/>
  <c r="W48" i="136"/>
  <c r="X46" i="136"/>
  <c r="L40" i="136"/>
  <c r="L32" i="137" s="1"/>
  <c r="AA49" i="136"/>
  <c r="C48" i="136"/>
  <c r="C40" i="137" s="1"/>
  <c r="Z44" i="136"/>
  <c r="N44" i="136"/>
  <c r="F42" i="136"/>
  <c r="S43" i="136"/>
  <c r="B44" i="136"/>
  <c r="P41" i="136"/>
  <c r="P33" i="137" s="1"/>
  <c r="W45" i="136"/>
  <c r="C44" i="136"/>
  <c r="C36" i="137" s="1"/>
  <c r="P51" i="136"/>
  <c r="P43" i="137" s="1"/>
  <c r="S45" i="136"/>
  <c r="T40" i="136"/>
  <c r="AA50" i="136"/>
  <c r="Y50" i="136"/>
  <c r="AB46" i="136"/>
  <c r="AA48" i="136"/>
  <c r="AA46" i="136"/>
  <c r="O44" i="136"/>
  <c r="O36" i="137" s="1"/>
  <c r="U50" i="136"/>
  <c r="Q44" i="136"/>
  <c r="Q36" i="137" s="1"/>
  <c r="L47" i="136"/>
  <c r="L39" i="137" s="1"/>
  <c r="E47" i="136"/>
  <c r="Z43" i="136"/>
  <c r="R42" i="136"/>
  <c r="R34" i="137" s="1"/>
  <c r="V47" i="136"/>
  <c r="D46" i="136"/>
  <c r="D38" i="137" s="1"/>
  <c r="V50" i="136"/>
  <c r="R44" i="136"/>
  <c r="R36" i="137" s="1"/>
  <c r="Q43" i="136"/>
  <c r="Q35" i="137" s="1"/>
  <c r="F44" i="136"/>
  <c r="D44" i="136"/>
  <c r="D36" i="137" s="1"/>
  <c r="C41" i="136"/>
  <c r="C33" i="137" s="1"/>
  <c r="O40" i="136"/>
  <c r="O32" i="137" s="1"/>
  <c r="W46" i="136"/>
  <c r="Z40" i="136"/>
  <c r="T46" i="136"/>
  <c r="K41" i="136"/>
  <c r="K33" i="137" s="1"/>
  <c r="I47" i="136"/>
  <c r="I39" i="137" s="1"/>
  <c r="O49" i="136"/>
  <c r="O41" i="137" s="1"/>
  <c r="B45" i="136"/>
  <c r="L41" i="136"/>
  <c r="L33" i="137" s="1"/>
  <c r="B41" i="136"/>
  <c r="N49" i="136"/>
  <c r="M44" i="136"/>
  <c r="M36" i="137" s="1"/>
  <c r="T45" i="136"/>
  <c r="W40" i="136"/>
  <c r="P50" i="136"/>
  <c r="P42" i="137" s="1"/>
  <c r="Q41" i="136"/>
  <c r="Q33" i="137" s="1"/>
  <c r="V44" i="136"/>
  <c r="W44" i="136"/>
  <c r="G51" i="136"/>
  <c r="B48" i="136"/>
  <c r="AB43" i="136"/>
  <c r="AB49" i="136"/>
  <c r="AB41" i="136"/>
  <c r="I44" i="136"/>
  <c r="I36" i="137" s="1"/>
  <c r="Z51" i="136"/>
  <c r="L50" i="136"/>
  <c r="L42" i="137" s="1"/>
  <c r="M49" i="136"/>
  <c r="M41" i="137" s="1"/>
  <c r="K43" i="136"/>
  <c r="K35" i="137" s="1"/>
  <c r="E44" i="136"/>
  <c r="J44" i="136"/>
  <c r="D49" i="136"/>
  <c r="D41" i="137" s="1"/>
  <c r="L43" i="136"/>
  <c r="L35" i="137" s="1"/>
  <c r="V41" i="136"/>
  <c r="D50" i="136"/>
  <c r="D42" i="137" s="1"/>
  <c r="T42" i="136"/>
  <c r="H50" i="136"/>
  <c r="I41" i="136"/>
  <c r="I33" i="137" s="1"/>
  <c r="M42" i="136"/>
  <c r="M34" i="137" s="1"/>
  <c r="Y47" i="136"/>
  <c r="G45" i="136"/>
  <c r="F51" i="136"/>
  <c r="L45" i="136"/>
  <c r="L37" i="137" s="1"/>
  <c r="K42" i="136"/>
  <c r="K34" i="137" s="1"/>
  <c r="C47" i="136"/>
  <c r="C39" i="137" s="1"/>
  <c r="O51" i="136"/>
  <c r="O43" i="137" s="1"/>
  <c r="Y51" i="136"/>
  <c r="E45" i="136"/>
  <c r="Y40" i="136"/>
  <c r="W42" i="136"/>
  <c r="U42" i="136"/>
  <c r="U47" i="136"/>
  <c r="E43" i="136"/>
  <c r="U41" i="136"/>
  <c r="S49" i="136"/>
  <c r="K51" i="136"/>
  <c r="K43" i="137" s="1"/>
  <c r="P46" i="136"/>
  <c r="P38" i="137" s="1"/>
  <c r="P49" i="136"/>
  <c r="P41" i="137" s="1"/>
  <c r="AB45" i="136"/>
  <c r="AB40" i="136"/>
  <c r="AB51" i="136"/>
  <c r="AA42" i="136"/>
  <c r="AA47" i="136"/>
  <c r="S50" i="136"/>
  <c r="H45" i="136"/>
  <c r="G43" i="136"/>
  <c r="H43" i="136"/>
  <c r="D48" i="136"/>
  <c r="D40" i="137" s="1"/>
  <c r="F50" i="136"/>
  <c r="B50" i="136"/>
  <c r="Y48" i="136"/>
  <c r="L46" i="136"/>
  <c r="L38" i="137" s="1"/>
  <c r="B40" i="136"/>
  <c r="P47" i="136"/>
  <c r="P39" i="137" s="1"/>
  <c r="V40" i="136"/>
  <c r="I42" i="136"/>
  <c r="I34" i="137" s="1"/>
  <c r="B43" i="136"/>
  <c r="G49" i="136"/>
  <c r="G41" i="136"/>
  <c r="E48" i="136"/>
  <c r="F48" i="136"/>
  <c r="Q42" i="136"/>
  <c r="Q34" i="137" s="1"/>
  <c r="X40" i="136"/>
  <c r="O48" i="136"/>
  <c r="O40" i="137" s="1"/>
  <c r="J42" i="136"/>
  <c r="E51" i="136"/>
  <c r="R47" i="136"/>
  <c r="R39" i="137" s="1"/>
  <c r="N46" i="136"/>
  <c r="R49" i="136"/>
  <c r="R41" i="137" s="1"/>
  <c r="B42" i="136"/>
  <c r="O43" i="136"/>
  <c r="O35" i="137" s="1"/>
  <c r="R41" i="136"/>
  <c r="R33" i="137" s="1"/>
  <c r="V46" i="136"/>
  <c r="L44" i="136"/>
  <c r="L36" i="137" s="1"/>
  <c r="P40" i="136"/>
  <c r="P32" i="137" s="1"/>
  <c r="M40" i="136"/>
  <c r="M32" i="137" s="1"/>
  <c r="R51" i="136"/>
  <c r="R43" i="137" s="1"/>
  <c r="X45" i="136"/>
  <c r="Q48" i="136"/>
  <c r="Q40" i="137" s="1"/>
  <c r="K45" i="136"/>
  <c r="K37" i="137" s="1"/>
  <c r="I46" i="136"/>
  <c r="I38" i="137" s="1"/>
  <c r="H44" i="136"/>
  <c r="E50" i="136"/>
  <c r="B46" i="136"/>
  <c r="R40" i="136"/>
  <c r="R32" i="137" s="1"/>
  <c r="O41" i="136"/>
  <c r="O33" i="137" s="1"/>
  <c r="H40" i="136"/>
  <c r="E40" i="136"/>
  <c r="G46" i="136"/>
  <c r="K44" i="136"/>
  <c r="K36" i="137" s="1"/>
  <c r="N43" i="136"/>
  <c r="N51" i="136"/>
  <c r="C45" i="136"/>
  <c r="C37" i="137" s="1"/>
  <c r="H49" i="136"/>
  <c r="Q50" i="136"/>
  <c r="Q42" i="137" s="1"/>
  <c r="Y43" i="136"/>
  <c r="N48" i="136"/>
  <c r="I49" i="136"/>
  <c r="I41" i="137" s="1"/>
  <c r="F45" i="136"/>
  <c r="D51" i="136"/>
  <c r="D43" i="137" s="1"/>
  <c r="J43" i="136"/>
  <c r="I45" i="136"/>
  <c r="I37" i="137" s="1"/>
  <c r="D43" i="136"/>
  <c r="D35" i="137" s="1"/>
  <c r="S40" i="136"/>
  <c r="W49" i="136"/>
  <c r="AB48" i="136"/>
  <c r="AB50" i="136"/>
  <c r="AA45" i="136"/>
  <c r="N50" i="136"/>
  <c r="J48" i="136"/>
  <c r="F43" i="136"/>
  <c r="U40" i="136"/>
  <c r="M46" i="136"/>
  <c r="M38" i="137" s="1"/>
  <c r="T49" i="136"/>
  <c r="I51" i="136"/>
  <c r="I43" i="137" s="1"/>
  <c r="W51" i="136"/>
  <c r="J49" i="136"/>
  <c r="B51" i="136"/>
  <c r="L49" i="136"/>
  <c r="L41" i="137" s="1"/>
  <c r="J50" i="136"/>
  <c r="O50" i="136"/>
  <c r="O42" i="137" s="1"/>
  <c r="Y49" i="136"/>
  <c r="J40" i="136"/>
  <c r="J45" i="136"/>
  <c r="Z49" i="136"/>
  <c r="X50" i="136"/>
  <c r="B47" i="136"/>
  <c r="V48" i="136"/>
  <c r="Y42" i="136"/>
  <c r="Z48" i="136"/>
  <c r="Q51" i="136"/>
  <c r="Q43" i="137" s="1"/>
  <c r="Z47" i="136"/>
  <c r="L42" i="136"/>
  <c r="L34" i="137" s="1"/>
  <c r="Y41" i="136"/>
  <c r="Y45" i="136"/>
  <c r="F46" i="136"/>
  <c r="H42" i="136"/>
  <c r="M51" i="136"/>
  <c r="M43" i="137" s="1"/>
  <c r="AA40" i="136"/>
  <c r="P48" i="136"/>
  <c r="P40" i="137" s="1"/>
  <c r="Z46" i="136"/>
  <c r="G50" i="136"/>
  <c r="N42" i="136"/>
  <c r="G42" i="136"/>
  <c r="N41" i="136"/>
  <c r="Q49" i="136"/>
  <c r="Q41" i="137" s="1"/>
  <c r="W47" i="136"/>
  <c r="P42" i="136"/>
  <c r="P34" i="137" s="1"/>
  <c r="I43" i="136"/>
  <c r="I35" i="137" s="1"/>
  <c r="T41" i="136"/>
  <c r="Z45" i="136"/>
  <c r="G44" i="136"/>
  <c r="Q47" i="136"/>
  <c r="Q39" i="137" s="1"/>
  <c r="K49" i="136"/>
  <c r="K41" i="137" s="1"/>
  <c r="Z42" i="136"/>
  <c r="Y46" i="136"/>
  <c r="U46" i="136"/>
  <c r="R45" i="136"/>
  <c r="R37" i="137" s="1"/>
  <c r="R48" i="136"/>
  <c r="R40" i="137" s="1"/>
  <c r="K48" i="136"/>
  <c r="K40" i="137" s="1"/>
  <c r="P45" i="136"/>
  <c r="P37" i="137" s="1"/>
  <c r="X43" i="136"/>
  <c r="L48" i="136"/>
  <c r="L40" i="137" s="1"/>
  <c r="H48" i="136"/>
  <c r="V51" i="136"/>
  <c r="G47" i="136"/>
  <c r="U49" i="136"/>
  <c r="V43" i="136"/>
  <c r="F47" i="136"/>
  <c r="E49" i="136"/>
  <c r="AB42" i="136"/>
  <c r="AA41" i="136"/>
  <c r="AA43" i="136"/>
  <c r="AB47" i="136"/>
  <c r="O46" i="136"/>
  <c r="O38" i="137" s="1"/>
  <c r="R43" i="136"/>
  <c r="R35" i="137" s="1"/>
  <c r="E46" i="136"/>
  <c r="D41" i="136"/>
  <c r="D33" i="137" s="1"/>
  <c r="T50" i="136"/>
  <c r="V42" i="136"/>
  <c r="J51" i="136"/>
  <c r="V45" i="136"/>
  <c r="K50" i="136"/>
  <c r="K42" i="137" s="1"/>
  <c r="X48" i="136"/>
  <c r="I50" i="136"/>
  <c r="I42" i="137" s="1"/>
  <c r="U43" i="136"/>
  <c r="U45" i="136"/>
  <c r="X42" i="136"/>
  <c r="F49" i="136"/>
  <c r="O45" i="136"/>
  <c r="O37" i="137" s="1"/>
  <c r="O47" i="136"/>
  <c r="O39" i="137" s="1"/>
  <c r="T47" i="136"/>
  <c r="Z50" i="136"/>
  <c r="H47" i="136"/>
  <c r="H41" i="136"/>
  <c r="E42" i="136"/>
  <c r="F41" i="136"/>
  <c r="S42" i="136"/>
  <c r="M47" i="136"/>
  <c r="M39" i="137" s="1"/>
  <c r="Q46" i="136"/>
  <c r="Q38" i="137" s="1"/>
  <c r="D45" i="136"/>
  <c r="D37" i="137" s="1"/>
  <c r="N47" i="136"/>
  <c r="E41" i="136"/>
  <c r="T51" i="136"/>
  <c r="D47" i="136"/>
  <c r="D39" i="137" s="1"/>
  <c r="H46" i="136"/>
  <c r="B49" i="136"/>
  <c r="W41" i="136"/>
  <c r="V49" i="136"/>
  <c r="X51" i="136"/>
  <c r="Q40" i="136"/>
  <c r="Q32" i="137" s="1"/>
  <c r="N40" i="136"/>
  <c r="I40" i="136"/>
  <c r="I32" i="137" s="1"/>
  <c r="T43" i="136"/>
  <c r="H51" i="136"/>
  <c r="M43" i="136"/>
  <c r="M35" i="137" s="1"/>
  <c r="Q45" i="136"/>
  <c r="Q37" i="137" s="1"/>
  <c r="D42" i="136"/>
  <c r="D34" i="137" s="1"/>
  <c r="K46" i="136"/>
  <c r="K38" i="137" s="1"/>
  <c r="L51" i="136"/>
  <c r="L43" i="137" s="1"/>
  <c r="M48" i="136"/>
  <c r="M40" i="137" s="1"/>
  <c r="O42" i="136"/>
  <c r="O34" i="137" s="1"/>
  <c r="U51" i="136"/>
  <c r="W43" i="136"/>
  <c r="Z41" i="136"/>
  <c r="M45" i="136"/>
  <c r="M37" i="137" s="1"/>
  <c r="M41" i="136"/>
  <c r="M33" i="137" s="1"/>
  <c r="S48" i="136"/>
  <c r="X41" i="136"/>
  <c r="U48" i="136"/>
  <c r="J47" i="136"/>
  <c r="W50" i="136"/>
  <c r="S46" i="136"/>
  <c r="D40" i="136"/>
  <c r="D32" i="137" s="1"/>
  <c r="G48" i="136"/>
  <c r="K47" i="136"/>
  <c r="K39" i="137" s="1"/>
  <c r="Y44" i="136"/>
  <c r="X44" i="136"/>
  <c r="S41" i="136"/>
  <c r="R50" i="136"/>
  <c r="R42" i="137" s="1"/>
  <c r="N45" i="136"/>
  <c r="C43" i="136"/>
  <c r="C35" i="137" s="1"/>
  <c r="P44" i="136"/>
  <c r="P36" i="137" s="1"/>
  <c r="C42" i="136"/>
  <c r="C34" i="137" s="1"/>
  <c r="C46" i="136"/>
  <c r="C38" i="137" s="1"/>
  <c r="G5" i="139"/>
  <c r="B7" i="139"/>
  <c r="K7" i="139" s="1"/>
  <c r="M6" i="139"/>
  <c r="C112" i="139"/>
  <c r="E85" i="139"/>
  <c r="E49" i="139"/>
  <c r="E142" i="139"/>
  <c r="E128" i="139"/>
  <c r="E155" i="139"/>
  <c r="E127" i="139"/>
  <c r="E126" i="139"/>
  <c r="E144" i="139"/>
  <c r="E148" i="139"/>
  <c r="E156" i="139"/>
  <c r="E131" i="139"/>
  <c r="E134" i="139"/>
  <c r="E141" i="139"/>
  <c r="E135" i="139"/>
  <c r="E68" i="139"/>
  <c r="E152" i="139"/>
  <c r="E149" i="139"/>
  <c r="E132" i="139"/>
  <c r="E140" i="139"/>
  <c r="V29" i="136" l="1"/>
  <c r="V24" i="137" s="1"/>
  <c r="AC2" i="64"/>
  <c r="X1" i="149" s="1"/>
  <c r="F5" i="139"/>
  <c r="O5" i="139" s="1"/>
  <c r="R107" i="139"/>
  <c r="L107" i="139"/>
  <c r="R121" i="139"/>
  <c r="L121" i="139"/>
  <c r="R117" i="139"/>
  <c r="L117" i="139"/>
  <c r="R137" i="139"/>
  <c r="L137" i="139"/>
  <c r="R123" i="139"/>
  <c r="L123" i="139"/>
  <c r="R116" i="139"/>
  <c r="L116" i="139"/>
  <c r="R109" i="139"/>
  <c r="L109" i="139"/>
  <c r="R130" i="139"/>
  <c r="L130" i="139"/>
  <c r="R311" i="139"/>
  <c r="L311" i="139"/>
  <c r="R125" i="139"/>
  <c r="L125" i="139"/>
  <c r="R136" i="139"/>
  <c r="L136" i="139"/>
  <c r="R129" i="139"/>
  <c r="L129" i="139"/>
  <c r="R133" i="139"/>
  <c r="L133" i="139"/>
  <c r="R31" i="139"/>
  <c r="L31" i="139"/>
  <c r="R113" i="139"/>
  <c r="L113" i="139"/>
  <c r="R120" i="139"/>
  <c r="L120" i="139"/>
  <c r="R122" i="139"/>
  <c r="L122" i="139"/>
  <c r="R114" i="139"/>
  <c r="L114" i="139"/>
  <c r="R108" i="139"/>
  <c r="L108" i="139"/>
  <c r="R58" i="139"/>
  <c r="L58" i="139"/>
  <c r="V23" i="136"/>
  <c r="V18" i="137" s="1"/>
  <c r="V30" i="136"/>
  <c r="V25" i="137" s="1"/>
  <c r="V32" i="136"/>
  <c r="V27" i="137" s="1"/>
  <c r="V26" i="136"/>
  <c r="V21" i="137" s="1"/>
  <c r="V24" i="136"/>
  <c r="V19" i="137" s="1"/>
  <c r="V25" i="136"/>
  <c r="V20" i="137" s="1"/>
  <c r="V28" i="136"/>
  <c r="V23" i="137" s="1"/>
  <c r="V27" i="136"/>
  <c r="V22" i="137" s="1"/>
  <c r="AC2" i="68"/>
  <c r="W1" i="148"/>
  <c r="V34" i="136"/>
  <c r="V29" i="137" s="1"/>
  <c r="AD2" i="64"/>
  <c r="T43" i="137"/>
  <c r="X34" i="137"/>
  <c r="Z41" i="137"/>
  <c r="N42" i="137"/>
  <c r="F40" i="137"/>
  <c r="AB43" i="137"/>
  <c r="U34" i="137"/>
  <c r="B40" i="137"/>
  <c r="B37" i="137"/>
  <c r="AA42" i="137"/>
  <c r="X39" i="137"/>
  <c r="S33" i="137"/>
  <c r="U43" i="137"/>
  <c r="B41" i="137"/>
  <c r="H33" i="137"/>
  <c r="T42" i="137"/>
  <c r="W39" i="137"/>
  <c r="Z39" i="137"/>
  <c r="V40" i="137"/>
  <c r="W43" i="137"/>
  <c r="U32" i="137"/>
  <c r="AA37" i="137"/>
  <c r="S32" i="137"/>
  <c r="Y35" i="137"/>
  <c r="N43" i="137"/>
  <c r="E32" i="137"/>
  <c r="B38" i="137"/>
  <c r="N38" i="137"/>
  <c r="E40" i="137"/>
  <c r="S42" i="137"/>
  <c r="AB32" i="137"/>
  <c r="U33" i="137"/>
  <c r="W34" i="137"/>
  <c r="F43" i="137"/>
  <c r="V33" i="137"/>
  <c r="E36" i="137"/>
  <c r="Z43" i="137"/>
  <c r="AB35" i="137"/>
  <c r="G43" i="137"/>
  <c r="N41" i="137"/>
  <c r="Z32" i="137"/>
  <c r="V42" i="137"/>
  <c r="Z35" i="137"/>
  <c r="U42" i="137"/>
  <c r="AB38" i="137"/>
  <c r="T32" i="137"/>
  <c r="W37" i="137"/>
  <c r="S35" i="137"/>
  <c r="X38" i="137"/>
  <c r="AA36" i="137"/>
  <c r="S36" i="137"/>
  <c r="J33" i="137"/>
  <c r="W35" i="137"/>
  <c r="N32" i="137"/>
  <c r="E34" i="137"/>
  <c r="X40" i="137"/>
  <c r="V35" i="137"/>
  <c r="G36" i="137"/>
  <c r="H34" i="137"/>
  <c r="Y34" i="137"/>
  <c r="J35" i="137"/>
  <c r="F42" i="137"/>
  <c r="S41" i="137"/>
  <c r="J38" i="137"/>
  <c r="S39" i="137"/>
  <c r="J39" i="137"/>
  <c r="H43" i="137"/>
  <c r="U41" i="137"/>
  <c r="Z37" i="137"/>
  <c r="AA32" i="137"/>
  <c r="J37" i="137"/>
  <c r="T35" i="137"/>
  <c r="N39" i="137"/>
  <c r="E41" i="137"/>
  <c r="J32" i="137"/>
  <c r="AB42" i="137"/>
  <c r="E42" i="137"/>
  <c r="X32" i="137"/>
  <c r="V32" i="137"/>
  <c r="AA39" i="137"/>
  <c r="Y32" i="137"/>
  <c r="H42" i="137"/>
  <c r="W32" i="137"/>
  <c r="W38" i="137"/>
  <c r="S37" i="137"/>
  <c r="F34" i="137"/>
  <c r="G32" i="137"/>
  <c r="S43" i="137"/>
  <c r="F32" i="137"/>
  <c r="W42" i="137"/>
  <c r="S40" i="137"/>
  <c r="W33" i="137"/>
  <c r="T39" i="137"/>
  <c r="V34" i="137"/>
  <c r="AA33" i="137"/>
  <c r="H40" i="137"/>
  <c r="Y38" i="137"/>
  <c r="G34" i="137"/>
  <c r="J41" i="137"/>
  <c r="W41" i="137"/>
  <c r="N40" i="137"/>
  <c r="G38" i="137"/>
  <c r="V38" i="137"/>
  <c r="J34" i="137"/>
  <c r="B35" i="137"/>
  <c r="B32" i="137"/>
  <c r="H37" i="137"/>
  <c r="Y43" i="137"/>
  <c r="J36" i="137"/>
  <c r="AB41" i="137"/>
  <c r="T38" i="137"/>
  <c r="AA40" i="137"/>
  <c r="W40" i="137"/>
  <c r="G40" i="137"/>
  <c r="E33" i="137"/>
  <c r="U37" i="137"/>
  <c r="AB34" i="137"/>
  <c r="Z34" i="137"/>
  <c r="N34" i="137"/>
  <c r="F38" i="137"/>
  <c r="J42" i="137"/>
  <c r="X36" i="137"/>
  <c r="U40" i="137"/>
  <c r="X43" i="137"/>
  <c r="H38" i="137"/>
  <c r="S34" i="137"/>
  <c r="H39" i="137"/>
  <c r="U35" i="137"/>
  <c r="V37" i="137"/>
  <c r="AB39" i="137"/>
  <c r="G39" i="137"/>
  <c r="X35" i="137"/>
  <c r="T33" i="137"/>
  <c r="G42" i="137"/>
  <c r="Y37" i="137"/>
  <c r="B39" i="137"/>
  <c r="F35" i="137"/>
  <c r="F37" i="137"/>
  <c r="N35" i="137"/>
  <c r="H32" i="137"/>
  <c r="G33" i="137"/>
  <c r="Y40" i="137"/>
  <c r="H35" i="137"/>
  <c r="AB37" i="137"/>
  <c r="E35" i="137"/>
  <c r="G37" i="137"/>
  <c r="W36" i="137"/>
  <c r="B33" i="137"/>
  <c r="F36" i="137"/>
  <c r="E39" i="137"/>
  <c r="Z36" i="137"/>
  <c r="T36" i="137"/>
  <c r="AB36" i="137"/>
  <c r="AA43" i="137"/>
  <c r="X41" i="137"/>
  <c r="N37" i="137"/>
  <c r="Y36" i="137"/>
  <c r="S38" i="137"/>
  <c r="X33" i="137"/>
  <c r="Z33" i="137"/>
  <c r="V41" i="137"/>
  <c r="F33" i="137"/>
  <c r="Z42" i="137"/>
  <c r="F41" i="137"/>
  <c r="J43" i="137"/>
  <c r="E38" i="137"/>
  <c r="AA35" i="137"/>
  <c r="F39" i="137"/>
  <c r="V43" i="137"/>
  <c r="U38" i="137"/>
  <c r="N33" i="137"/>
  <c r="Z38" i="137"/>
  <c r="Y33" i="137"/>
  <c r="Z40" i="137"/>
  <c r="X42" i="137"/>
  <c r="Y41" i="137"/>
  <c r="B43" i="137"/>
  <c r="T41" i="137"/>
  <c r="J40" i="137"/>
  <c r="AB40" i="137"/>
  <c r="H41" i="137"/>
  <c r="H36" i="137"/>
  <c r="X37" i="137"/>
  <c r="B34" i="137"/>
  <c r="E43" i="137"/>
  <c r="G41" i="137"/>
  <c r="B42" i="137"/>
  <c r="G35" i="137"/>
  <c r="AA34" i="137"/>
  <c r="U39" i="137"/>
  <c r="E37" i="137"/>
  <c r="Y39" i="137"/>
  <c r="T34" i="137"/>
  <c r="AB33" i="137"/>
  <c r="V36" i="137"/>
  <c r="T37" i="137"/>
  <c r="V39" i="137"/>
  <c r="AA38" i="137"/>
  <c r="Y42" i="137"/>
  <c r="B36" i="137"/>
  <c r="N36" i="137"/>
  <c r="AA41" i="137"/>
  <c r="U36" i="137"/>
  <c r="T40" i="137"/>
  <c r="M14" i="148"/>
  <c r="M28" i="136" s="1"/>
  <c r="M23" i="137" s="1"/>
  <c r="B15" i="148"/>
  <c r="B29" i="136" s="1"/>
  <c r="B22" i="148"/>
  <c r="B34" i="136" s="1"/>
  <c r="O13" i="148"/>
  <c r="O27" i="136" s="1"/>
  <c r="O22" i="137" s="1"/>
  <c r="P18" i="148"/>
  <c r="P31" i="136" s="1"/>
  <c r="P26" i="137" s="1"/>
  <c r="H4" i="148"/>
  <c r="H24" i="136" s="1"/>
  <c r="H19" i="137" s="1"/>
  <c r="G15" i="148"/>
  <c r="G29" i="136" s="1"/>
  <c r="G24" i="137" s="1"/>
  <c r="G21" i="148"/>
  <c r="G33" i="136" s="1"/>
  <c r="G28" i="137" s="1"/>
  <c r="R3" i="148"/>
  <c r="R23" i="136" s="1"/>
  <c r="R18" i="137" s="1"/>
  <c r="T4" i="148"/>
  <c r="T24" i="136" s="1"/>
  <c r="T19" i="137" s="1"/>
  <c r="R11" i="148"/>
  <c r="R25" i="136" s="1"/>
  <c r="R20" i="137" s="1"/>
  <c r="T12" i="148"/>
  <c r="T26" i="136" s="1"/>
  <c r="T21" i="137" s="1"/>
  <c r="K15" i="148"/>
  <c r="K29" i="136" s="1"/>
  <c r="K24" i="137" s="1"/>
  <c r="M17" i="148"/>
  <c r="M30" i="136" s="1"/>
  <c r="M25" i="137" s="1"/>
  <c r="S18" i="148"/>
  <c r="S31" i="136" s="1"/>
  <c r="S26" i="137" s="1"/>
  <c r="Q19" i="148"/>
  <c r="Q32" i="136" s="1"/>
  <c r="Q27" i="137" s="1"/>
  <c r="D22" i="148"/>
  <c r="D34" i="136" s="1"/>
  <c r="D29" i="137" s="1"/>
  <c r="L3" i="148"/>
  <c r="L23" i="136" s="1"/>
  <c r="L18" i="137" s="1"/>
  <c r="C11" i="148"/>
  <c r="C25" i="136" s="1"/>
  <c r="C20" i="137" s="1"/>
  <c r="T11" i="148"/>
  <c r="T25" i="136" s="1"/>
  <c r="T20" i="137" s="1"/>
  <c r="N14" i="148"/>
  <c r="N28" i="136" s="1"/>
  <c r="N23" i="137" s="1"/>
  <c r="M15" i="148"/>
  <c r="M29" i="136" s="1"/>
  <c r="M24" i="137" s="1"/>
  <c r="O17" i="148"/>
  <c r="O30" i="136" s="1"/>
  <c r="O25" i="137" s="1"/>
  <c r="M18" i="148"/>
  <c r="M31" i="136" s="1"/>
  <c r="M26" i="137" s="1"/>
  <c r="S19" i="148"/>
  <c r="S32" i="136" s="1"/>
  <c r="S27" i="137" s="1"/>
  <c r="O22" i="148"/>
  <c r="O34" i="136" s="1"/>
  <c r="O29" i="137" s="1"/>
  <c r="F4" i="148"/>
  <c r="F24" i="136" s="1"/>
  <c r="D11" i="148"/>
  <c r="D25" i="136" s="1"/>
  <c r="D20" i="137" s="1"/>
  <c r="O12" i="148"/>
  <c r="O26" i="136" s="1"/>
  <c r="O21" i="137" s="1"/>
  <c r="O14" i="148"/>
  <c r="O28" i="136" s="1"/>
  <c r="O23" i="137" s="1"/>
  <c r="N15" i="148"/>
  <c r="N29" i="136" s="1"/>
  <c r="N24" i="137" s="1"/>
  <c r="P17" i="148"/>
  <c r="P30" i="136" s="1"/>
  <c r="P25" i="137" s="1"/>
  <c r="N18" i="148"/>
  <c r="N31" i="136" s="1"/>
  <c r="N26" i="137" s="1"/>
  <c r="L19" i="148"/>
  <c r="L32" i="136" s="1"/>
  <c r="L27" i="137" s="1"/>
  <c r="G22" i="148"/>
  <c r="G34" i="136" s="1"/>
  <c r="G29" i="137" s="1"/>
  <c r="Q12" i="148"/>
  <c r="Q26" i="136" s="1"/>
  <c r="Q21" i="137" s="1"/>
  <c r="C15" i="148"/>
  <c r="C29" i="136" s="1"/>
  <c r="C24" i="137" s="1"/>
  <c r="J17" i="148"/>
  <c r="J30" i="136" s="1"/>
  <c r="J25" i="137" s="1"/>
  <c r="P4" i="148"/>
  <c r="P24" i="136" s="1"/>
  <c r="P19" i="137" s="1"/>
  <c r="P14" i="148"/>
  <c r="P28" i="136" s="1"/>
  <c r="P23" i="137" s="1"/>
  <c r="Q17" i="148"/>
  <c r="Q30" i="136" s="1"/>
  <c r="Q25" i="137" s="1"/>
  <c r="D19" i="148"/>
  <c r="D32" i="136" s="1"/>
  <c r="D27" i="137" s="1"/>
  <c r="P3" i="148"/>
  <c r="P23" i="136" s="1"/>
  <c r="P18" i="137" s="1"/>
  <c r="P11" i="148"/>
  <c r="P25" i="136" s="1"/>
  <c r="P20" i="137" s="1"/>
  <c r="S14" i="148"/>
  <c r="S28" i="136" s="1"/>
  <c r="S23" i="137" s="1"/>
  <c r="S17" i="148"/>
  <c r="S30" i="136" s="1"/>
  <c r="S25" i="137" s="1"/>
  <c r="Q3" i="148"/>
  <c r="Q23" i="136" s="1"/>
  <c r="Q18" i="137" s="1"/>
  <c r="T14" i="148"/>
  <c r="T28" i="136" s="1"/>
  <c r="T23" i="137" s="1"/>
  <c r="G19" i="148"/>
  <c r="G32" i="136" s="1"/>
  <c r="G27" i="137" s="1"/>
  <c r="F12" i="148"/>
  <c r="F26" i="136" s="1"/>
  <c r="O11" i="148"/>
  <c r="O25" i="136" s="1"/>
  <c r="O20" i="137" s="1"/>
  <c r="T18" i="148"/>
  <c r="T31" i="136" s="1"/>
  <c r="T26" i="137" s="1"/>
  <c r="F11" i="148"/>
  <c r="F25" i="136" s="1"/>
  <c r="F20" i="137" s="1"/>
  <c r="H21" i="148"/>
  <c r="H33" i="136" s="1"/>
  <c r="H28" i="137" s="1"/>
  <c r="K12" i="148"/>
  <c r="K26" i="136" s="1"/>
  <c r="K21" i="137" s="1"/>
  <c r="R18" i="148"/>
  <c r="R31" i="136" s="1"/>
  <c r="R26" i="137" s="1"/>
  <c r="L22" i="148"/>
  <c r="L34" i="136" s="1"/>
  <c r="L29" i="137" s="1"/>
  <c r="O3" i="148"/>
  <c r="O23" i="136" s="1"/>
  <c r="O18" i="137" s="1"/>
  <c r="N19" i="148"/>
  <c r="N32" i="136" s="1"/>
  <c r="N27" i="137" s="1"/>
  <c r="F3" i="148"/>
  <c r="F23" i="136" s="1"/>
  <c r="G4" i="148"/>
  <c r="G24" i="136" s="1"/>
  <c r="G19" i="137" s="1"/>
  <c r="G12" i="148"/>
  <c r="G26" i="136" s="1"/>
  <c r="G21" i="137" s="1"/>
  <c r="S13" i="148"/>
  <c r="S27" i="136" s="1"/>
  <c r="S22" i="137" s="1"/>
  <c r="H17" i="148"/>
  <c r="H30" i="136" s="1"/>
  <c r="H25" i="137" s="1"/>
  <c r="M19" i="148"/>
  <c r="M32" i="136" s="1"/>
  <c r="M27" i="137" s="1"/>
  <c r="R21" i="148"/>
  <c r="R33" i="136" s="1"/>
  <c r="R28" i="137" s="1"/>
  <c r="G3" i="148"/>
  <c r="G23" i="136" s="1"/>
  <c r="G18" i="137" s="1"/>
  <c r="J12" i="148"/>
  <c r="J26" i="136" s="1"/>
  <c r="J21" i="137" s="1"/>
  <c r="H15" i="148"/>
  <c r="H29" i="136" s="1"/>
  <c r="H24" i="137" s="1"/>
  <c r="H18" i="148"/>
  <c r="H31" i="136" s="1"/>
  <c r="H26" i="137" s="1"/>
  <c r="O19" i="148"/>
  <c r="O32" i="136" s="1"/>
  <c r="O27" i="137" s="1"/>
  <c r="S22" i="148"/>
  <c r="S34" i="136" s="1"/>
  <c r="S29" i="137" s="1"/>
  <c r="S4" i="148"/>
  <c r="S24" i="136" s="1"/>
  <c r="S19" i="137" s="1"/>
  <c r="S12" i="148"/>
  <c r="S26" i="136" s="1"/>
  <c r="S21" i="137" s="1"/>
  <c r="R15" i="148"/>
  <c r="R29" i="136" s="1"/>
  <c r="R24" i="137" s="1"/>
  <c r="J18" i="148"/>
  <c r="J31" i="136" s="1"/>
  <c r="J26" i="137" s="1"/>
  <c r="C22" i="148"/>
  <c r="C34" i="136" s="1"/>
  <c r="C29" i="137" s="1"/>
  <c r="K3" i="148"/>
  <c r="K23" i="136" s="1"/>
  <c r="K18" i="137" s="1"/>
  <c r="K11" i="148"/>
  <c r="K25" i="136" s="1"/>
  <c r="K20" i="137" s="1"/>
  <c r="N17" i="148"/>
  <c r="N30" i="136" s="1"/>
  <c r="N25" i="137" s="1"/>
  <c r="J19" i="148"/>
  <c r="J32" i="136" s="1"/>
  <c r="J27" i="137" s="1"/>
  <c r="N22" i="148"/>
  <c r="N34" i="136" s="1"/>
  <c r="N29" i="137" s="1"/>
  <c r="N4" i="148"/>
  <c r="N24" i="136" s="1"/>
  <c r="N19" i="137" s="1"/>
  <c r="T15" i="148"/>
  <c r="T29" i="136" s="1"/>
  <c r="T24" i="137" s="1"/>
  <c r="Q4" i="148"/>
  <c r="Q24" i="136" s="1"/>
  <c r="Q19" i="137" s="1"/>
  <c r="P15" i="148"/>
  <c r="P29" i="136" s="1"/>
  <c r="P24" i="137" s="1"/>
  <c r="S21" i="148"/>
  <c r="S33" i="136" s="1"/>
  <c r="S28" i="137" s="1"/>
  <c r="S11" i="148"/>
  <c r="S25" i="136" s="1"/>
  <c r="S20" i="137" s="1"/>
  <c r="G18" i="148"/>
  <c r="G31" i="136" s="1"/>
  <c r="G26" i="137" s="1"/>
  <c r="J3" i="148"/>
  <c r="J23" i="136" s="1"/>
  <c r="J18" i="137" s="1"/>
  <c r="L4" i="148"/>
  <c r="L24" i="136" s="1"/>
  <c r="L19" i="137" s="1"/>
  <c r="J11" i="148"/>
  <c r="J25" i="136" s="1"/>
  <c r="J20" i="137" s="1"/>
  <c r="L12" i="148"/>
  <c r="L26" i="136" s="1"/>
  <c r="L21" i="137" s="1"/>
  <c r="L14" i="148"/>
  <c r="L28" i="136" s="1"/>
  <c r="L23" i="137" s="1"/>
  <c r="S15" i="148"/>
  <c r="S29" i="136" s="1"/>
  <c r="S24" i="137" s="1"/>
  <c r="K18" i="148"/>
  <c r="K31" i="136" s="1"/>
  <c r="K26" i="137" s="1"/>
  <c r="H19" i="148"/>
  <c r="H32" i="136" s="1"/>
  <c r="H27" i="137" s="1"/>
  <c r="M21" i="148"/>
  <c r="M33" i="136" s="1"/>
  <c r="M28" i="137" s="1"/>
  <c r="M22" i="148"/>
  <c r="M34" i="136" s="1"/>
  <c r="M29" i="137" s="1"/>
  <c r="T3" i="148"/>
  <c r="T23" i="136" s="1"/>
  <c r="T18" i="137" s="1"/>
  <c r="L11" i="148"/>
  <c r="L25" i="136" s="1"/>
  <c r="L20" i="137" s="1"/>
  <c r="N12" i="148"/>
  <c r="N26" i="136" s="1"/>
  <c r="N21" i="137" s="1"/>
  <c r="D15" i="148"/>
  <c r="D29" i="136" s="1"/>
  <c r="D24" i="137" s="1"/>
  <c r="F17" i="148"/>
  <c r="F30" i="136" s="1"/>
  <c r="D18" i="148"/>
  <c r="D31" i="136" s="1"/>
  <c r="D26" i="137" s="1"/>
  <c r="K19" i="148"/>
  <c r="K32" i="136" s="1"/>
  <c r="K27" i="137" s="1"/>
  <c r="O21" i="148"/>
  <c r="O33" i="136" s="1"/>
  <c r="O28" i="137" s="1"/>
  <c r="M3" i="148"/>
  <c r="M23" i="136" s="1"/>
  <c r="M18" i="137" s="1"/>
  <c r="O4" i="148"/>
  <c r="O24" i="136" s="1"/>
  <c r="O19" i="137" s="1"/>
  <c r="M11" i="148"/>
  <c r="M25" i="136" s="1"/>
  <c r="M20" i="137" s="1"/>
  <c r="Q13" i="148"/>
  <c r="Q27" i="136" s="1"/>
  <c r="Q22" i="137" s="1"/>
  <c r="E15" i="148"/>
  <c r="E29" i="136" s="1"/>
  <c r="E24" i="137" s="1"/>
  <c r="G17" i="148"/>
  <c r="G30" i="136" s="1"/>
  <c r="G25" i="137" s="1"/>
  <c r="E18" i="148"/>
  <c r="E31" i="136" s="1"/>
  <c r="E26" i="137" s="1"/>
  <c r="C19" i="148"/>
  <c r="C32" i="136" s="1"/>
  <c r="C27" i="137" s="1"/>
  <c r="P21" i="148"/>
  <c r="P33" i="136" s="1"/>
  <c r="P28" i="137" s="1"/>
  <c r="P22" i="148"/>
  <c r="P34" i="136" s="1"/>
  <c r="P29" i="137" s="1"/>
  <c r="S3" i="148"/>
  <c r="S23" i="136" s="1"/>
  <c r="S18" i="137" s="1"/>
  <c r="C18" i="148"/>
  <c r="C31" i="136" s="1"/>
  <c r="C26" i="137" s="1"/>
  <c r="T13" i="148"/>
  <c r="T27" i="136" s="1"/>
  <c r="T22" i="137" s="1"/>
  <c r="N3" i="148"/>
  <c r="N23" i="136" s="1"/>
  <c r="N18" i="137" s="1"/>
  <c r="E11" i="148"/>
  <c r="E25" i="136" s="1"/>
  <c r="E20" i="137" s="1"/>
  <c r="O15" i="148"/>
  <c r="O29" i="136" s="1"/>
  <c r="O24" i="137" s="1"/>
  <c r="O18" i="148"/>
  <c r="O31" i="136" s="1"/>
  <c r="O26" i="137" s="1"/>
  <c r="H22" i="148"/>
  <c r="H34" i="136" s="1"/>
  <c r="H29" i="137" s="1"/>
  <c r="J4" i="148"/>
  <c r="J24" i="136" s="1"/>
  <c r="J19" i="137" s="1"/>
  <c r="R12" i="148"/>
  <c r="R26" i="136" s="1"/>
  <c r="R21" i="137" s="1"/>
  <c r="Q15" i="148"/>
  <c r="Q29" i="136" s="1"/>
  <c r="Q24" i="137" s="1"/>
  <c r="Q18" i="148"/>
  <c r="Q31" i="136" s="1"/>
  <c r="Q26" i="137" s="1"/>
  <c r="H11" i="148"/>
  <c r="H25" i="136" s="1"/>
  <c r="H20" i="137" s="1"/>
  <c r="L17" i="148"/>
  <c r="L30" i="136" s="1"/>
  <c r="L25" i="137" s="1"/>
  <c r="T22" i="148"/>
  <c r="T34" i="136" s="1"/>
  <c r="T29" i="137" s="1"/>
  <c r="T19" i="148"/>
  <c r="T32" i="136" s="1"/>
  <c r="T27" i="137" s="1"/>
  <c r="Q14" i="148"/>
  <c r="Q28" i="136" s="1"/>
  <c r="Q23" i="137" s="1"/>
  <c r="H12" i="148"/>
  <c r="H26" i="136" s="1"/>
  <c r="H21" i="137" s="1"/>
  <c r="J22" i="148"/>
  <c r="J34" i="136" s="1"/>
  <c r="J29" i="137" s="1"/>
  <c r="H3" i="148"/>
  <c r="H23" i="136" s="1"/>
  <c r="H18" i="137" s="1"/>
  <c r="J15" i="148"/>
  <c r="J29" i="136" s="1"/>
  <c r="J24" i="137" s="1"/>
  <c r="K21" i="148"/>
  <c r="K33" i="136" s="1"/>
  <c r="K28" i="137" s="1"/>
  <c r="B11" i="148"/>
  <c r="B25" i="136" s="1"/>
  <c r="R17" i="148"/>
  <c r="R30" i="136" s="1"/>
  <c r="R25" i="137" s="1"/>
  <c r="R22" i="148"/>
  <c r="R34" i="136" s="1"/>
  <c r="R29" i="137" s="1"/>
  <c r="E19" i="148"/>
  <c r="E32" i="136" s="1"/>
  <c r="E27" i="137" s="1"/>
  <c r="N11" i="148"/>
  <c r="N25" i="136" s="1"/>
  <c r="N20" i="137" s="1"/>
  <c r="P12" i="148"/>
  <c r="P26" i="136" s="1"/>
  <c r="P21" i="137" s="1"/>
  <c r="F15" i="148"/>
  <c r="F29" i="136" s="1"/>
  <c r="F24" i="137" s="1"/>
  <c r="F18" i="148"/>
  <c r="F31" i="136" s="1"/>
  <c r="F26" i="137" s="1"/>
  <c r="F21" i="148"/>
  <c r="F33" i="136" s="1"/>
  <c r="Q22" i="148"/>
  <c r="Q34" i="136" s="1"/>
  <c r="Q29" i="137" s="1"/>
  <c r="R4" i="148"/>
  <c r="R24" i="136" s="1"/>
  <c r="R19" i="137" s="1"/>
  <c r="J14" i="148"/>
  <c r="J28" i="136" s="1"/>
  <c r="K17" i="148"/>
  <c r="K30" i="136" s="1"/>
  <c r="K25" i="137" s="1"/>
  <c r="F19" i="148"/>
  <c r="F32" i="136" s="1"/>
  <c r="F27" i="137" s="1"/>
  <c r="K22" i="148"/>
  <c r="K34" i="136" s="1"/>
  <c r="K29" i="137" s="1"/>
  <c r="K4" i="148"/>
  <c r="K24" i="136" s="1"/>
  <c r="K19" i="137" s="1"/>
  <c r="Q11" i="148"/>
  <c r="Q25" i="136" s="1"/>
  <c r="Q20" i="137" s="1"/>
  <c r="K14" i="148"/>
  <c r="K28" i="136" s="1"/>
  <c r="K23" i="137" s="1"/>
  <c r="T17" i="148"/>
  <c r="T30" i="136" s="1"/>
  <c r="T25" i="137" s="1"/>
  <c r="P19" i="148"/>
  <c r="P32" i="136" s="1"/>
  <c r="P27" i="137" s="1"/>
  <c r="B19" i="148"/>
  <c r="B32" i="136" s="1"/>
  <c r="E22" i="148"/>
  <c r="E34" i="136" s="1"/>
  <c r="E29" i="137" s="1"/>
  <c r="M4" i="148"/>
  <c r="M24" i="136" s="1"/>
  <c r="M19" i="137" s="1"/>
  <c r="M12" i="148"/>
  <c r="M26" i="136" s="1"/>
  <c r="M21" i="137" s="1"/>
  <c r="L15" i="148"/>
  <c r="L29" i="136" s="1"/>
  <c r="L24" i="137" s="1"/>
  <c r="L18" i="148"/>
  <c r="L31" i="136" s="1"/>
  <c r="L26" i="137" s="1"/>
  <c r="N21" i="148"/>
  <c r="N33" i="136" s="1"/>
  <c r="N28" i="137" s="1"/>
  <c r="B18" i="148"/>
  <c r="B31" i="136" s="1"/>
  <c r="P13" i="148"/>
  <c r="P27" i="136" s="1"/>
  <c r="P22" i="137" s="1"/>
  <c r="F22" i="148"/>
  <c r="F34" i="136" s="1"/>
  <c r="F29" i="137" s="1"/>
  <c r="G11" i="148"/>
  <c r="G25" i="136" s="1"/>
  <c r="G20" i="137" s="1"/>
  <c r="R19" i="148"/>
  <c r="R32" i="136" s="1"/>
  <c r="R27" i="137" s="1"/>
  <c r="J68" i="139"/>
  <c r="N68" i="139"/>
  <c r="J131" i="139"/>
  <c r="N131" i="139"/>
  <c r="J126" i="139"/>
  <c r="N126" i="139"/>
  <c r="J142" i="139"/>
  <c r="N142" i="139"/>
  <c r="J132" i="139"/>
  <c r="N132" i="139"/>
  <c r="J135" i="139"/>
  <c r="N135" i="139"/>
  <c r="J127" i="139"/>
  <c r="N127" i="139"/>
  <c r="N49" i="139"/>
  <c r="J49" i="139"/>
  <c r="N149" i="139"/>
  <c r="J149" i="139"/>
  <c r="J141" i="139"/>
  <c r="N141" i="139"/>
  <c r="J148" i="139"/>
  <c r="N148" i="139"/>
  <c r="N155" i="139"/>
  <c r="J155" i="139"/>
  <c r="J85" i="139"/>
  <c r="N85" i="139"/>
  <c r="J140" i="139"/>
  <c r="N140" i="139"/>
  <c r="N156" i="139"/>
  <c r="J156" i="139"/>
  <c r="J152" i="139"/>
  <c r="N152" i="139"/>
  <c r="J134" i="139"/>
  <c r="N134" i="139"/>
  <c r="J144" i="139"/>
  <c r="N144" i="139"/>
  <c r="J128" i="139"/>
  <c r="N128" i="139"/>
  <c r="P5" i="139"/>
  <c r="C254" i="139"/>
  <c r="C228" i="139"/>
  <c r="C229" i="139"/>
  <c r="F6" i="139"/>
  <c r="O6" i="139" s="1"/>
  <c r="G6" i="139"/>
  <c r="B8" i="139"/>
  <c r="K8" i="139" s="1"/>
  <c r="M7" i="139"/>
  <c r="C139" i="139"/>
  <c r="E112" i="139"/>
  <c r="E160" i="139"/>
  <c r="E147" i="139"/>
  <c r="E157" i="139"/>
  <c r="E154" i="139"/>
  <c r="E175" i="139"/>
  <c r="E167" i="139"/>
  <c r="E162" i="139"/>
  <c r="E168" i="139"/>
  <c r="E87" i="139"/>
  <c r="E159" i="139"/>
  <c r="E150" i="139"/>
  <c r="E145" i="139"/>
  <c r="E146" i="139"/>
  <c r="E174" i="139"/>
  <c r="E171" i="139"/>
  <c r="E153" i="139"/>
  <c r="E158" i="139"/>
  <c r="E151" i="139"/>
  <c r="F21" i="137" l="1"/>
  <c r="B27" i="137"/>
  <c r="B26" i="137"/>
  <c r="J23" i="137"/>
  <c r="F25" i="137"/>
  <c r="F18" i="137"/>
  <c r="B24" i="137"/>
  <c r="F28" i="137"/>
  <c r="B20" i="137"/>
  <c r="F19" i="137"/>
  <c r="B29" i="137"/>
  <c r="F4" i="139"/>
  <c r="O4" i="139" s="1"/>
  <c r="R144" i="139"/>
  <c r="L144" i="139"/>
  <c r="R152" i="139"/>
  <c r="L152" i="139"/>
  <c r="R140" i="139"/>
  <c r="L140" i="139"/>
  <c r="R141" i="139"/>
  <c r="L141" i="139"/>
  <c r="R135" i="139"/>
  <c r="L135" i="139"/>
  <c r="R142" i="139"/>
  <c r="L142" i="139"/>
  <c r="R131" i="139"/>
  <c r="L131" i="139"/>
  <c r="R155" i="139"/>
  <c r="L155" i="139"/>
  <c r="R49" i="139"/>
  <c r="L49" i="139"/>
  <c r="R128" i="139"/>
  <c r="L128" i="139"/>
  <c r="R134" i="139"/>
  <c r="L134" i="139"/>
  <c r="R85" i="139"/>
  <c r="L85" i="139"/>
  <c r="R148" i="139"/>
  <c r="L148" i="139"/>
  <c r="R127" i="139"/>
  <c r="L127" i="139"/>
  <c r="R132" i="139"/>
  <c r="L132" i="139"/>
  <c r="R126" i="139"/>
  <c r="L126" i="139"/>
  <c r="R68" i="139"/>
  <c r="L68" i="139"/>
  <c r="R156" i="139"/>
  <c r="L156" i="139"/>
  <c r="R149" i="139"/>
  <c r="L149" i="139"/>
  <c r="W26" i="136"/>
  <c r="W21" i="137" s="1"/>
  <c r="W33" i="136"/>
  <c r="W28" i="137" s="1"/>
  <c r="W28" i="136"/>
  <c r="W23" i="137" s="1"/>
  <c r="W32" i="136"/>
  <c r="W27" i="137" s="1"/>
  <c r="W31" i="136"/>
  <c r="W26" i="137" s="1"/>
  <c r="W24" i="136"/>
  <c r="W19" i="137" s="1"/>
  <c r="W29" i="136"/>
  <c r="W24" i="137" s="1"/>
  <c r="W27" i="136"/>
  <c r="W30" i="136"/>
  <c r="W25" i="137" s="1"/>
  <c r="W23" i="136"/>
  <c r="W18" i="137" s="1"/>
  <c r="AD2" i="68"/>
  <c r="X1" i="148"/>
  <c r="X34" i="136" s="1"/>
  <c r="X29" i="137" s="1"/>
  <c r="W25" i="136"/>
  <c r="W20" i="137" s="1"/>
  <c r="W34" i="136"/>
  <c r="W29" i="137" s="1"/>
  <c r="AE2" i="64"/>
  <c r="Y1" i="149"/>
  <c r="J158" i="139"/>
  <c r="N158" i="139"/>
  <c r="N87" i="139"/>
  <c r="J87" i="139"/>
  <c r="J175" i="139"/>
  <c r="N175" i="139"/>
  <c r="J160" i="139"/>
  <c r="N160" i="139"/>
  <c r="N153" i="139"/>
  <c r="J153" i="139"/>
  <c r="J151" i="139"/>
  <c r="N151" i="139"/>
  <c r="J174" i="139"/>
  <c r="N174" i="139"/>
  <c r="J159" i="139"/>
  <c r="N159" i="139"/>
  <c r="J167" i="139"/>
  <c r="N167" i="139"/>
  <c r="J147" i="139"/>
  <c r="N147" i="139"/>
  <c r="J146" i="139"/>
  <c r="N146" i="139"/>
  <c r="N145" i="139"/>
  <c r="J145" i="139"/>
  <c r="J168" i="139"/>
  <c r="N168" i="139"/>
  <c r="J154" i="139"/>
  <c r="N154" i="139"/>
  <c r="J112" i="139"/>
  <c r="N112" i="139"/>
  <c r="J171" i="139"/>
  <c r="N171" i="139"/>
  <c r="J150" i="139"/>
  <c r="N150" i="139"/>
  <c r="J162" i="139"/>
  <c r="N162" i="139"/>
  <c r="J157" i="139"/>
  <c r="N157" i="139"/>
  <c r="P6" i="139"/>
  <c r="C281" i="139"/>
  <c r="E254" i="139"/>
  <c r="C255" i="139"/>
  <c r="C256" i="139"/>
  <c r="F7" i="139"/>
  <c r="O7" i="139" s="1"/>
  <c r="G7" i="139"/>
  <c r="B9" i="139"/>
  <c r="K9" i="139" s="1"/>
  <c r="M8" i="139"/>
  <c r="E139" i="139"/>
  <c r="C166" i="139"/>
  <c r="E179" i="139"/>
  <c r="E176" i="139"/>
  <c r="E172" i="139"/>
  <c r="E163" i="139"/>
  <c r="E189" i="139"/>
  <c r="E169" i="139"/>
  <c r="E186" i="139"/>
  <c r="E173" i="139"/>
  <c r="E181" i="139"/>
  <c r="E194" i="139"/>
  <c r="E164" i="139"/>
  <c r="E178" i="139"/>
  <c r="E170" i="139"/>
  <c r="E177" i="139"/>
  <c r="E105" i="139"/>
  <c r="E185" i="139"/>
  <c r="X24" i="136" l="1"/>
  <c r="X19" i="137" s="1"/>
  <c r="W22" i="137"/>
  <c r="R157" i="139"/>
  <c r="L157" i="139"/>
  <c r="R150" i="139"/>
  <c r="L150" i="139"/>
  <c r="R112" i="139"/>
  <c r="L112" i="139"/>
  <c r="R168" i="139"/>
  <c r="L168" i="139"/>
  <c r="M146" i="139"/>
  <c r="K146" i="139"/>
  <c r="L146" i="139"/>
  <c r="R167" i="139"/>
  <c r="L167" i="139"/>
  <c r="R174" i="139"/>
  <c r="L174" i="139"/>
  <c r="R175" i="139"/>
  <c r="L175" i="139"/>
  <c r="R158" i="139"/>
  <c r="L158" i="139"/>
  <c r="R153" i="139"/>
  <c r="L153" i="139"/>
  <c r="R162" i="139"/>
  <c r="L162" i="139"/>
  <c r="R171" i="139"/>
  <c r="L171" i="139"/>
  <c r="R154" i="139"/>
  <c r="L154" i="139"/>
  <c r="R147" i="139"/>
  <c r="L147" i="139"/>
  <c r="R159" i="139"/>
  <c r="L159" i="139"/>
  <c r="R151" i="139"/>
  <c r="L151" i="139"/>
  <c r="R160" i="139"/>
  <c r="L160" i="139"/>
  <c r="R145" i="139"/>
  <c r="L145" i="139"/>
  <c r="R87" i="139"/>
  <c r="L87" i="139"/>
  <c r="AE2" i="68"/>
  <c r="Y1" i="148"/>
  <c r="Y30" i="136" s="1"/>
  <c r="Y25" i="137" s="1"/>
  <c r="Y32" i="136"/>
  <c r="Y27" i="137" s="1"/>
  <c r="X31" i="136"/>
  <c r="X26" i="136"/>
  <c r="X21" i="137" s="1"/>
  <c r="X25" i="136"/>
  <c r="X20" i="137" s="1"/>
  <c r="X30" i="136"/>
  <c r="X29" i="136"/>
  <c r="X24" i="137" s="1"/>
  <c r="X32" i="136"/>
  <c r="X33" i="136"/>
  <c r="X28" i="137" s="1"/>
  <c r="X27" i="136"/>
  <c r="X22" i="137" s="1"/>
  <c r="X28" i="136"/>
  <c r="X23" i="137" s="1"/>
  <c r="X23" i="136"/>
  <c r="X18" i="137" s="1"/>
  <c r="AF2" i="64"/>
  <c r="Z1" i="149"/>
  <c r="N177" i="139"/>
  <c r="J177" i="139"/>
  <c r="N169" i="139"/>
  <c r="J169" i="139"/>
  <c r="N181" i="139"/>
  <c r="J181" i="139"/>
  <c r="J189" i="139"/>
  <c r="N189" i="139"/>
  <c r="J179" i="139"/>
  <c r="N179" i="139"/>
  <c r="N185" i="139"/>
  <c r="J185" i="139"/>
  <c r="J178" i="139"/>
  <c r="N178" i="139"/>
  <c r="J173" i="139"/>
  <c r="N173" i="139"/>
  <c r="J163" i="139"/>
  <c r="N163" i="139"/>
  <c r="J254" i="139"/>
  <c r="N254" i="139"/>
  <c r="O146" i="139"/>
  <c r="P146" i="139"/>
  <c r="R146" i="139"/>
  <c r="J194" i="139"/>
  <c r="N194" i="139"/>
  <c r="J176" i="139"/>
  <c r="N176" i="139"/>
  <c r="J170" i="139"/>
  <c r="N170" i="139"/>
  <c r="J105" i="139"/>
  <c r="N105" i="139"/>
  <c r="J164" i="139"/>
  <c r="N164" i="139"/>
  <c r="J186" i="139"/>
  <c r="N186" i="139"/>
  <c r="J172" i="139"/>
  <c r="N172" i="139"/>
  <c r="J139" i="139"/>
  <c r="N139" i="139"/>
  <c r="P7" i="139"/>
  <c r="C193" i="139"/>
  <c r="C308" i="139"/>
  <c r="E281" i="139"/>
  <c r="E255" i="139"/>
  <c r="C282" i="139"/>
  <c r="C283" i="139"/>
  <c r="E256" i="139"/>
  <c r="F8" i="139"/>
  <c r="O8" i="139" s="1"/>
  <c r="G8" i="139"/>
  <c r="B10" i="139"/>
  <c r="M9" i="139"/>
  <c r="E193" i="139"/>
  <c r="E166" i="139"/>
  <c r="E184" i="139"/>
  <c r="E195" i="139"/>
  <c r="E198" i="139"/>
  <c r="E196" i="139"/>
  <c r="E212" i="139"/>
  <c r="E190" i="139"/>
  <c r="E183" i="139"/>
  <c r="E205" i="139"/>
  <c r="E187" i="139"/>
  <c r="E211" i="139"/>
  <c r="E124" i="139"/>
  <c r="E200" i="139"/>
  <c r="E208" i="139"/>
  <c r="E204" i="139"/>
  <c r="E188" i="139"/>
  <c r="E197" i="139"/>
  <c r="E191" i="139"/>
  <c r="E182" i="139"/>
  <c r="X27" i="137" l="1"/>
  <c r="X25" i="137"/>
  <c r="X26" i="137"/>
  <c r="R139" i="139"/>
  <c r="L139" i="139"/>
  <c r="R186" i="139"/>
  <c r="L186" i="139"/>
  <c r="R105" i="139"/>
  <c r="L105" i="139"/>
  <c r="R176" i="139"/>
  <c r="L176" i="139"/>
  <c r="M254" i="139"/>
  <c r="K254" i="139"/>
  <c r="L254" i="139"/>
  <c r="L173" i="139"/>
  <c r="K173" i="139"/>
  <c r="M173" i="139"/>
  <c r="R189" i="139"/>
  <c r="L189" i="139"/>
  <c r="R185" i="139"/>
  <c r="L185" i="139"/>
  <c r="R169" i="139"/>
  <c r="L169" i="139"/>
  <c r="R172" i="139"/>
  <c r="L172" i="139"/>
  <c r="R164" i="139"/>
  <c r="L164" i="139"/>
  <c r="R170" i="139"/>
  <c r="L170" i="139"/>
  <c r="R194" i="139"/>
  <c r="L194" i="139"/>
  <c r="R163" i="139"/>
  <c r="L163" i="139"/>
  <c r="R178" i="139"/>
  <c r="L178" i="139"/>
  <c r="R179" i="139"/>
  <c r="L179" i="139"/>
  <c r="B11" i="139"/>
  <c r="B12" i="139" s="1"/>
  <c r="K10" i="139"/>
  <c r="R181" i="139"/>
  <c r="L181" i="139"/>
  <c r="R177" i="139"/>
  <c r="L177" i="139"/>
  <c r="Y28" i="136"/>
  <c r="Y23" i="136"/>
  <c r="Y18" i="137" s="1"/>
  <c r="Y33" i="136"/>
  <c r="Y28" i="137" s="1"/>
  <c r="Y31" i="136"/>
  <c r="Y26" i="137" s="1"/>
  <c r="Y24" i="136"/>
  <c r="Y26" i="136"/>
  <c r="Y34" i="136"/>
  <c r="Y29" i="136"/>
  <c r="Y24" i="137" s="1"/>
  <c r="Y27" i="136"/>
  <c r="Y22" i="137" s="1"/>
  <c r="Y25" i="136"/>
  <c r="AF2" i="68"/>
  <c r="Z1" i="148"/>
  <c r="Z24" i="136" s="1"/>
  <c r="Z19" i="137" s="1"/>
  <c r="AG2" i="64"/>
  <c r="AB1" i="149" s="1"/>
  <c r="AA1" i="149"/>
  <c r="J204" i="139"/>
  <c r="N204" i="139"/>
  <c r="J211" i="139"/>
  <c r="N211" i="139"/>
  <c r="J195" i="139"/>
  <c r="N195" i="139"/>
  <c r="P173" i="139"/>
  <c r="O173" i="139"/>
  <c r="R173" i="139"/>
  <c r="N187" i="139"/>
  <c r="J187" i="139"/>
  <c r="N197" i="139"/>
  <c r="J197" i="139"/>
  <c r="J200" i="139"/>
  <c r="N200" i="139"/>
  <c r="J205" i="139"/>
  <c r="N205" i="139"/>
  <c r="J196" i="139"/>
  <c r="N196" i="139"/>
  <c r="J166" i="139"/>
  <c r="N166" i="139"/>
  <c r="J255" i="139"/>
  <c r="N255" i="139"/>
  <c r="J182" i="139"/>
  <c r="N182" i="139"/>
  <c r="J190" i="139"/>
  <c r="N190" i="139"/>
  <c r="O254" i="139"/>
  <c r="R254" i="139"/>
  <c r="P254" i="139"/>
  <c r="J191" i="139"/>
  <c r="N191" i="139"/>
  <c r="J208" i="139"/>
  <c r="N208" i="139"/>
  <c r="J212" i="139"/>
  <c r="N212" i="139"/>
  <c r="J184" i="139"/>
  <c r="N184" i="139"/>
  <c r="J188" i="139"/>
  <c r="N188" i="139"/>
  <c r="J124" i="139"/>
  <c r="N124" i="139"/>
  <c r="J183" i="139"/>
  <c r="N183" i="139"/>
  <c r="J198" i="139"/>
  <c r="N198" i="139"/>
  <c r="N193" i="139"/>
  <c r="J193" i="139"/>
  <c r="N256" i="139"/>
  <c r="J256" i="139"/>
  <c r="N281" i="139"/>
  <c r="J281" i="139"/>
  <c r="P8" i="139"/>
  <c r="C220" i="139"/>
  <c r="E308" i="139"/>
  <c r="E282" i="139"/>
  <c r="C309" i="139"/>
  <c r="C310" i="139"/>
  <c r="E283" i="139"/>
  <c r="F9" i="139"/>
  <c r="O9" i="139" s="1"/>
  <c r="G9" i="139"/>
  <c r="E232" i="139"/>
  <c r="E213" i="139"/>
  <c r="E203" i="139"/>
  <c r="E222" i="139"/>
  <c r="E235" i="139"/>
  <c r="E216" i="139"/>
  <c r="E215" i="139"/>
  <c r="E143" i="139"/>
  <c r="E214" i="139"/>
  <c r="E206" i="139"/>
  <c r="E224" i="139"/>
  <c r="E202" i="139"/>
  <c r="E201" i="139"/>
  <c r="E210" i="139"/>
  <c r="E230" i="139"/>
  <c r="E207" i="139"/>
  <c r="E209" i="139"/>
  <c r="E223" i="139"/>
  <c r="E227" i="139"/>
  <c r="E218" i="139"/>
  <c r="E231" i="139"/>
  <c r="Z26" i="136" l="1"/>
  <c r="Z21" i="137" s="1"/>
  <c r="Y20" i="137"/>
  <c r="Y21" i="137"/>
  <c r="Y29" i="137"/>
  <c r="Y19" i="137"/>
  <c r="Y23" i="137"/>
  <c r="R183" i="139"/>
  <c r="L183" i="139"/>
  <c r="R188" i="139"/>
  <c r="L188" i="139"/>
  <c r="R212" i="139"/>
  <c r="L212" i="139"/>
  <c r="R191" i="139"/>
  <c r="L191" i="139"/>
  <c r="R182" i="139"/>
  <c r="L182" i="139"/>
  <c r="R166" i="139"/>
  <c r="L166" i="139"/>
  <c r="R205" i="139"/>
  <c r="L205" i="139"/>
  <c r="R195" i="139"/>
  <c r="L195" i="139"/>
  <c r="R204" i="139"/>
  <c r="L204" i="139"/>
  <c r="K281" i="139"/>
  <c r="L281" i="139"/>
  <c r="M281" i="139"/>
  <c r="R193" i="139"/>
  <c r="L193" i="139"/>
  <c r="R197" i="139"/>
  <c r="L197" i="139"/>
  <c r="R198" i="139"/>
  <c r="L198" i="139"/>
  <c r="R124" i="139"/>
  <c r="L124" i="139"/>
  <c r="R184" i="139"/>
  <c r="L184" i="139"/>
  <c r="R208" i="139"/>
  <c r="L208" i="139"/>
  <c r="R190" i="139"/>
  <c r="L190" i="139"/>
  <c r="R255" i="139"/>
  <c r="L255" i="139"/>
  <c r="R196" i="139"/>
  <c r="L196" i="139"/>
  <c r="M200" i="139"/>
  <c r="K200" i="139"/>
  <c r="L200" i="139"/>
  <c r="R211" i="139"/>
  <c r="L211" i="139"/>
  <c r="B13" i="139"/>
  <c r="K12" i="139"/>
  <c r="R256" i="139"/>
  <c r="L256" i="139"/>
  <c r="R187" i="139"/>
  <c r="L187" i="139"/>
  <c r="Z32" i="136"/>
  <c r="AG2" i="68"/>
  <c r="AB1" i="148" s="1"/>
  <c r="AA1" i="148"/>
  <c r="AB30" i="136" s="1"/>
  <c r="AB25" i="137" s="1"/>
  <c r="Z33" i="136"/>
  <c r="Z25" i="136"/>
  <c r="Z20" i="137" s="1"/>
  <c r="Z34" i="136"/>
  <c r="Z29" i="137" s="1"/>
  <c r="Z23" i="136"/>
  <c r="Z18" i="137" s="1"/>
  <c r="Z30" i="136"/>
  <c r="Z29" i="136"/>
  <c r="Z24" i="137" s="1"/>
  <c r="Z31" i="136"/>
  <c r="Z26" i="137" s="1"/>
  <c r="Z27" i="136"/>
  <c r="Z28" i="136"/>
  <c r="Z23" i="137" s="1"/>
  <c r="AB34" i="136"/>
  <c r="AB29" i="137" s="1"/>
  <c r="G10" i="139"/>
  <c r="P10" i="139" s="1"/>
  <c r="M10" i="139"/>
  <c r="N209" i="139"/>
  <c r="J209" i="139"/>
  <c r="N201" i="139"/>
  <c r="J201" i="139"/>
  <c r="J214" i="139"/>
  <c r="N214" i="139"/>
  <c r="N235" i="139"/>
  <c r="J235" i="139"/>
  <c r="J232" i="139"/>
  <c r="N232" i="139"/>
  <c r="J218" i="139"/>
  <c r="N218" i="139"/>
  <c r="J207" i="139"/>
  <c r="N207" i="139"/>
  <c r="J202" i="139"/>
  <c r="N202" i="139"/>
  <c r="J143" i="139"/>
  <c r="N143" i="139"/>
  <c r="J222" i="139"/>
  <c r="N222" i="139"/>
  <c r="J223" i="139"/>
  <c r="N223" i="139"/>
  <c r="J210" i="139"/>
  <c r="N210" i="139"/>
  <c r="J206" i="139"/>
  <c r="N206" i="139"/>
  <c r="J216" i="139"/>
  <c r="N216" i="139"/>
  <c r="N213" i="139"/>
  <c r="J213" i="139"/>
  <c r="J283" i="139"/>
  <c r="N283" i="139"/>
  <c r="J308" i="139"/>
  <c r="N308" i="139"/>
  <c r="R200" i="139"/>
  <c r="P200" i="139"/>
  <c r="O200" i="139"/>
  <c r="J231" i="139"/>
  <c r="N231" i="139"/>
  <c r="J227" i="139"/>
  <c r="N227" i="139"/>
  <c r="J230" i="139"/>
  <c r="N230" i="139"/>
  <c r="J224" i="139"/>
  <c r="N224" i="139"/>
  <c r="J215" i="139"/>
  <c r="N215" i="139"/>
  <c r="N203" i="139"/>
  <c r="J203" i="139"/>
  <c r="J282" i="139"/>
  <c r="N282" i="139"/>
  <c r="O281" i="139"/>
  <c r="P281" i="139"/>
  <c r="R281" i="139"/>
  <c r="P9" i="139"/>
  <c r="G11" i="139"/>
  <c r="F11" i="139"/>
  <c r="C247" i="139"/>
  <c r="E309" i="139"/>
  <c r="E310" i="139"/>
  <c r="F10" i="139"/>
  <c r="O10" i="139" s="1"/>
  <c r="E228" i="139"/>
  <c r="E233" i="139"/>
  <c r="E226" i="139"/>
  <c r="E225" i="139"/>
  <c r="E234" i="139"/>
  <c r="E229" i="139"/>
  <c r="E220" i="139"/>
  <c r="E161" i="139"/>
  <c r="E221" i="139"/>
  <c r="AB32" i="136" l="1"/>
  <c r="AB27" i="137" s="1"/>
  <c r="AB31" i="136"/>
  <c r="AB26" i="137" s="1"/>
  <c r="AA25" i="136"/>
  <c r="AA20" i="137" s="1"/>
  <c r="AB28" i="136"/>
  <c r="AB23" i="137" s="1"/>
  <c r="AB26" i="136"/>
  <c r="AB21" i="137" s="1"/>
  <c r="AB23" i="136"/>
  <c r="AB18" i="137" s="1"/>
  <c r="AB25" i="136"/>
  <c r="AB20" i="137" s="1"/>
  <c r="Z22" i="137"/>
  <c r="Z25" i="137"/>
  <c r="Z28" i="137"/>
  <c r="Z27" i="137"/>
  <c r="R235" i="139"/>
  <c r="L235" i="139"/>
  <c r="R201" i="139"/>
  <c r="L201" i="139"/>
  <c r="B14" i="139"/>
  <c r="K13" i="139"/>
  <c r="R224" i="139"/>
  <c r="L224" i="139"/>
  <c r="L227" i="139"/>
  <c r="K227" i="139"/>
  <c r="M227" i="139"/>
  <c r="L308" i="139"/>
  <c r="M308" i="139"/>
  <c r="K308" i="139"/>
  <c r="R206" i="139"/>
  <c r="L206" i="139"/>
  <c r="R223" i="139"/>
  <c r="L223" i="139"/>
  <c r="R143" i="139"/>
  <c r="L143" i="139"/>
  <c r="R207" i="139"/>
  <c r="L207" i="139"/>
  <c r="R232" i="139"/>
  <c r="L232" i="139"/>
  <c r="R214" i="139"/>
  <c r="L214" i="139"/>
  <c r="R203" i="139"/>
  <c r="L203" i="139"/>
  <c r="R213" i="139"/>
  <c r="L213" i="139"/>
  <c r="R209" i="139"/>
  <c r="L209" i="139"/>
  <c r="R282" i="139"/>
  <c r="L282" i="139"/>
  <c r="R215" i="139"/>
  <c r="L215" i="139"/>
  <c r="R230" i="139"/>
  <c r="L230" i="139"/>
  <c r="R231" i="139"/>
  <c r="L231" i="139"/>
  <c r="R283" i="139"/>
  <c r="L283" i="139"/>
  <c r="R216" i="139"/>
  <c r="L216" i="139"/>
  <c r="R210" i="139"/>
  <c r="L210" i="139"/>
  <c r="R222" i="139"/>
  <c r="L222" i="139"/>
  <c r="R202" i="139"/>
  <c r="L202" i="139"/>
  <c r="R218" i="139"/>
  <c r="L218" i="139"/>
  <c r="AB24" i="136"/>
  <c r="AB19" i="137" s="1"/>
  <c r="AB27" i="136"/>
  <c r="AB22" i="137" s="1"/>
  <c r="AB33" i="136"/>
  <c r="AB28" i="137" s="1"/>
  <c r="AB29" i="136"/>
  <c r="AB24" i="137" s="1"/>
  <c r="AA23" i="136"/>
  <c r="AA18" i="137" s="1"/>
  <c r="AA31" i="136"/>
  <c r="AA30" i="136"/>
  <c r="AA25" i="137" s="1"/>
  <c r="AA33" i="136"/>
  <c r="AA28" i="137" s="1"/>
  <c r="AA34" i="136"/>
  <c r="AA29" i="137" s="1"/>
  <c r="AA28" i="136"/>
  <c r="AA23" i="137" s="1"/>
  <c r="AA29" i="136"/>
  <c r="AA24" i="137" s="1"/>
  <c r="AA27" i="136"/>
  <c r="AA22" i="137" s="1"/>
  <c r="AA24" i="136"/>
  <c r="AA26" i="136"/>
  <c r="AA32" i="136"/>
  <c r="AA27" i="137" s="1"/>
  <c r="J234" i="139"/>
  <c r="N234" i="139"/>
  <c r="J228" i="139"/>
  <c r="N228" i="139"/>
  <c r="N309" i="139"/>
  <c r="J309" i="139"/>
  <c r="N161" i="139"/>
  <c r="J161" i="139"/>
  <c r="N225" i="139"/>
  <c r="J225" i="139"/>
  <c r="N220" i="139"/>
  <c r="J220" i="139"/>
  <c r="J226" i="139"/>
  <c r="N226" i="139"/>
  <c r="N229" i="139"/>
  <c r="J229" i="139"/>
  <c r="N233" i="139"/>
  <c r="J233" i="139"/>
  <c r="J310" i="139"/>
  <c r="N310" i="139"/>
  <c r="R227" i="139"/>
  <c r="O227" i="139"/>
  <c r="P227" i="139"/>
  <c r="R308" i="139"/>
  <c r="O308" i="139"/>
  <c r="P308" i="139"/>
  <c r="J221" i="139"/>
  <c r="N221" i="139"/>
  <c r="E247" i="139"/>
  <c r="C274" i="139"/>
  <c r="M12" i="139"/>
  <c r="E180" i="139"/>
  <c r="AC30" i="136" l="1"/>
  <c r="AC25" i="136"/>
  <c r="AA19" i="137"/>
  <c r="AC24" i="136"/>
  <c r="AC33" i="136"/>
  <c r="AC27" i="136"/>
  <c r="AC28" i="136"/>
  <c r="AC23" i="136"/>
  <c r="AA21" i="137"/>
  <c r="AC26" i="136"/>
  <c r="AA26" i="137"/>
  <c r="AC31" i="136"/>
  <c r="AC32" i="136"/>
  <c r="AC29" i="136"/>
  <c r="AC34" i="136"/>
  <c r="R229" i="139"/>
  <c r="L229" i="139"/>
  <c r="R220" i="139"/>
  <c r="L220" i="139"/>
  <c r="R161" i="139"/>
  <c r="L161" i="139"/>
  <c r="R221" i="139"/>
  <c r="L221" i="139"/>
  <c r="R226" i="139"/>
  <c r="L226" i="139"/>
  <c r="R234" i="139"/>
  <c r="L234" i="139"/>
  <c r="B15" i="139"/>
  <c r="K14" i="139"/>
  <c r="R233" i="139"/>
  <c r="L233" i="139"/>
  <c r="R225" i="139"/>
  <c r="L225" i="139"/>
  <c r="R309" i="139"/>
  <c r="L309" i="139"/>
  <c r="R310" i="139"/>
  <c r="L310" i="139"/>
  <c r="R228" i="139"/>
  <c r="L228" i="139"/>
  <c r="J247" i="139"/>
  <c r="N247" i="139"/>
  <c r="J180" i="139"/>
  <c r="N180" i="139"/>
  <c r="E274" i="139"/>
  <c r="C301" i="139"/>
  <c r="F12" i="139"/>
  <c r="O12" i="139" s="1"/>
  <c r="G12" i="139"/>
  <c r="M13" i="139"/>
  <c r="E199" i="139"/>
  <c r="R180" i="139" l="1"/>
  <c r="L180" i="139"/>
  <c r="B16" i="139"/>
  <c r="K15" i="139"/>
  <c r="R247" i="139"/>
  <c r="L247" i="139"/>
  <c r="J274" i="139"/>
  <c r="N274" i="139"/>
  <c r="J199" i="139"/>
  <c r="N199" i="139"/>
  <c r="P12" i="139"/>
  <c r="E301" i="139"/>
  <c r="F13" i="139"/>
  <c r="O13" i="139" s="1"/>
  <c r="G13" i="139"/>
  <c r="M14" i="139"/>
  <c r="E217" i="139"/>
  <c r="R199" i="139" l="1"/>
  <c r="L199" i="139"/>
  <c r="B17" i="139"/>
  <c r="K16" i="139"/>
  <c r="R274" i="139"/>
  <c r="L274" i="139"/>
  <c r="N217" i="139"/>
  <c r="J217" i="139"/>
  <c r="J301" i="139"/>
  <c r="N301" i="139"/>
  <c r="P13" i="139"/>
  <c r="F14" i="139"/>
  <c r="O14" i="139" s="1"/>
  <c r="G14" i="139"/>
  <c r="M15" i="139"/>
  <c r="B18" i="139" l="1"/>
  <c r="K17" i="139"/>
  <c r="R301" i="139"/>
  <c r="L301" i="139"/>
  <c r="R217" i="139"/>
  <c r="L217" i="139"/>
  <c r="P14" i="139"/>
  <c r="F15" i="139"/>
  <c r="O15" i="139" s="1"/>
  <c r="G15" i="139"/>
  <c r="M16" i="139"/>
  <c r="B19" i="139" l="1"/>
  <c r="K18" i="139"/>
  <c r="P15" i="139"/>
  <c r="F16" i="139"/>
  <c r="O16" i="139" s="1"/>
  <c r="G16" i="139"/>
  <c r="M17" i="139"/>
  <c r="B20" i="139" l="1"/>
  <c r="K19" i="139"/>
  <c r="P16" i="139"/>
  <c r="F17" i="139"/>
  <c r="O17" i="139" s="1"/>
  <c r="G17" i="139"/>
  <c r="M18" i="139"/>
  <c r="B21" i="139" l="1"/>
  <c r="K20" i="139"/>
  <c r="P17" i="139"/>
  <c r="F18" i="139"/>
  <c r="O18" i="139" s="1"/>
  <c r="G18" i="139"/>
  <c r="M19" i="139"/>
  <c r="B22" i="139" l="1"/>
  <c r="K21" i="139"/>
  <c r="P18" i="139"/>
  <c r="F19" i="139"/>
  <c r="O19" i="139" s="1"/>
  <c r="G19" i="139"/>
  <c r="M20" i="139"/>
  <c r="B23" i="139" l="1"/>
  <c r="K22" i="139"/>
  <c r="P19" i="139"/>
  <c r="F20" i="139"/>
  <c r="O20" i="139" s="1"/>
  <c r="G20" i="139"/>
  <c r="M21" i="139"/>
  <c r="B24" i="139" l="1"/>
  <c r="K23" i="139"/>
  <c r="P20" i="139"/>
  <c r="F21" i="139"/>
  <c r="O21" i="139" s="1"/>
  <c r="G21" i="139"/>
  <c r="M22" i="139"/>
  <c r="B25" i="139" l="1"/>
  <c r="K24" i="139"/>
  <c r="P21" i="139"/>
  <c r="F22" i="139"/>
  <c r="O22" i="139" s="1"/>
  <c r="G22" i="139"/>
  <c r="M23" i="139"/>
  <c r="B26" i="139" l="1"/>
  <c r="K25" i="139"/>
  <c r="P22" i="139"/>
  <c r="F23" i="139"/>
  <c r="O23" i="139" s="1"/>
  <c r="G23" i="139"/>
  <c r="M24" i="139"/>
  <c r="B27" i="139" l="1"/>
  <c r="K26" i="139"/>
  <c r="P23" i="139"/>
  <c r="F24" i="139"/>
  <c r="O24" i="139" s="1"/>
  <c r="G24" i="139"/>
  <c r="M25" i="139"/>
  <c r="B28" i="139" l="1"/>
  <c r="K27" i="139"/>
  <c r="P24" i="139"/>
  <c r="F25" i="139"/>
  <c r="O25" i="139" s="1"/>
  <c r="G25" i="139"/>
  <c r="M26" i="139"/>
  <c r="B29" i="139" l="1"/>
  <c r="K28" i="139"/>
  <c r="P25" i="139"/>
  <c r="F26" i="139"/>
  <c r="O26" i="139" s="1"/>
  <c r="G26" i="139"/>
  <c r="M27" i="139"/>
  <c r="K29" i="139" l="1"/>
  <c r="B31" i="139"/>
  <c r="B30" i="139"/>
  <c r="K30" i="139" s="1"/>
  <c r="P26" i="139"/>
  <c r="F27" i="139"/>
  <c r="O27" i="139" s="1"/>
  <c r="G27" i="139"/>
  <c r="M28" i="139"/>
  <c r="B32" i="139" l="1"/>
  <c r="K31" i="139"/>
  <c r="M30" i="139"/>
  <c r="P27" i="139"/>
  <c r="F28" i="139"/>
  <c r="O28" i="139" s="1"/>
  <c r="G28" i="139"/>
  <c r="M29" i="139"/>
  <c r="G30" i="139" l="1"/>
  <c r="P30" i="139" s="1"/>
  <c r="F30" i="139"/>
  <c r="O30" i="139" s="1"/>
  <c r="B33" i="139"/>
  <c r="K32" i="139"/>
  <c r="P28" i="139"/>
  <c r="F29" i="139"/>
  <c r="O29" i="139" s="1"/>
  <c r="G29" i="139"/>
  <c r="M31" i="139"/>
  <c r="B34" i="139" l="1"/>
  <c r="K33" i="139"/>
  <c r="P29" i="139"/>
  <c r="F31" i="139"/>
  <c r="O31" i="139" s="1"/>
  <c r="G31" i="139"/>
  <c r="P31" i="139" s="1"/>
  <c r="M32" i="139"/>
  <c r="B35" i="139" l="1"/>
  <c r="K34" i="139"/>
  <c r="F32" i="139"/>
  <c r="O32" i="139" s="1"/>
  <c r="G32" i="139"/>
  <c r="P32" i="139" s="1"/>
  <c r="M33" i="139"/>
  <c r="B36" i="139" l="1"/>
  <c r="K35" i="139"/>
  <c r="F33" i="139"/>
  <c r="O33" i="139" s="1"/>
  <c r="G33" i="139"/>
  <c r="P33" i="139" s="1"/>
  <c r="M34" i="139"/>
  <c r="B37" i="139" l="1"/>
  <c r="K36" i="139"/>
  <c r="F34" i="139"/>
  <c r="O34" i="139" s="1"/>
  <c r="G34" i="139"/>
  <c r="P34" i="139" s="1"/>
  <c r="M35" i="139"/>
  <c r="B38" i="139" l="1"/>
  <c r="B39" i="139" s="1"/>
  <c r="K37" i="139"/>
  <c r="F35" i="139"/>
  <c r="O35" i="139" s="1"/>
  <c r="G35" i="139"/>
  <c r="P35" i="139" s="1"/>
  <c r="M36" i="139"/>
  <c r="B40" i="139" l="1"/>
  <c r="K39" i="139"/>
  <c r="F36" i="139"/>
  <c r="O36" i="139" s="1"/>
  <c r="G36" i="139"/>
  <c r="P36" i="139" s="1"/>
  <c r="M37" i="139"/>
  <c r="B41" i="139" l="1"/>
  <c r="K40" i="139"/>
  <c r="F37" i="139"/>
  <c r="O37" i="139" s="1"/>
  <c r="G37" i="139"/>
  <c r="P37" i="139" s="1"/>
  <c r="B42" i="139" l="1"/>
  <c r="K41" i="139"/>
  <c r="F38" i="139"/>
  <c r="G38" i="139"/>
  <c r="M39" i="139"/>
  <c r="B43" i="139" l="1"/>
  <c r="K42" i="139"/>
  <c r="F39" i="139"/>
  <c r="O39" i="139" s="1"/>
  <c r="G39" i="139"/>
  <c r="P39" i="139" s="1"/>
  <c r="M40" i="139"/>
  <c r="B44" i="139" l="1"/>
  <c r="K43" i="139"/>
  <c r="F40" i="139"/>
  <c r="O40" i="139" s="1"/>
  <c r="G40" i="139"/>
  <c r="P40" i="139" s="1"/>
  <c r="M41" i="139"/>
  <c r="B45" i="139" l="1"/>
  <c r="K44" i="139"/>
  <c r="F41" i="139"/>
  <c r="O41" i="139" s="1"/>
  <c r="G41" i="139"/>
  <c r="P41" i="139" s="1"/>
  <c r="M42" i="139"/>
  <c r="B46" i="139" l="1"/>
  <c r="K45" i="139"/>
  <c r="F42" i="139"/>
  <c r="O42" i="139" s="1"/>
  <c r="G42" i="139"/>
  <c r="P42" i="139" s="1"/>
  <c r="M43" i="139"/>
  <c r="B47" i="139" l="1"/>
  <c r="K46" i="139"/>
  <c r="F43" i="139"/>
  <c r="O43" i="139" s="1"/>
  <c r="G43" i="139"/>
  <c r="P43" i="139" s="1"/>
  <c r="M44" i="139"/>
  <c r="B48" i="139" l="1"/>
  <c r="K47" i="139"/>
  <c r="F44" i="139"/>
  <c r="O44" i="139" s="1"/>
  <c r="G44" i="139"/>
  <c r="P44" i="139" s="1"/>
  <c r="M45" i="139"/>
  <c r="B49" i="139" l="1"/>
  <c r="K48" i="139"/>
  <c r="F45" i="139"/>
  <c r="O45" i="139" s="1"/>
  <c r="G45" i="139"/>
  <c r="P45" i="139" s="1"/>
  <c r="M46" i="139"/>
  <c r="B50" i="139" l="1"/>
  <c r="K49" i="139"/>
  <c r="F46" i="139"/>
  <c r="O46" i="139" s="1"/>
  <c r="G46" i="139"/>
  <c r="P46" i="139" s="1"/>
  <c r="M47" i="139"/>
  <c r="B51" i="139" l="1"/>
  <c r="K50" i="139"/>
  <c r="F47" i="139"/>
  <c r="O47" i="139" s="1"/>
  <c r="G47" i="139"/>
  <c r="P47" i="139" s="1"/>
  <c r="M48" i="139"/>
  <c r="B52" i="139" l="1"/>
  <c r="K51" i="139"/>
  <c r="F48" i="139"/>
  <c r="O48" i="139" s="1"/>
  <c r="G48" i="139"/>
  <c r="P48" i="139" s="1"/>
  <c r="M49" i="139"/>
  <c r="B53" i="139" l="1"/>
  <c r="K52" i="139"/>
  <c r="F49" i="139"/>
  <c r="O49" i="139" s="1"/>
  <c r="G49" i="139"/>
  <c r="P49" i="139" s="1"/>
  <c r="M50" i="139"/>
  <c r="B54" i="139" l="1"/>
  <c r="K53" i="139"/>
  <c r="F50" i="139"/>
  <c r="O50" i="139" s="1"/>
  <c r="G50" i="139"/>
  <c r="P50" i="139" s="1"/>
  <c r="M51" i="139"/>
  <c r="B55" i="139" l="1"/>
  <c r="K54" i="139"/>
  <c r="F51" i="139"/>
  <c r="O51" i="139" s="1"/>
  <c r="G51" i="139"/>
  <c r="P51" i="139" s="1"/>
  <c r="M52" i="139"/>
  <c r="B56" i="139" l="1"/>
  <c r="K55" i="139"/>
  <c r="F52" i="139"/>
  <c r="O52" i="139" s="1"/>
  <c r="G52" i="139"/>
  <c r="P52" i="139" s="1"/>
  <c r="M53" i="139"/>
  <c r="K56" i="139" l="1"/>
  <c r="B57" i="139"/>
  <c r="K57" i="139" s="1"/>
  <c r="B58" i="139"/>
  <c r="F53" i="139"/>
  <c r="O53" i="139" s="1"/>
  <c r="G53" i="139"/>
  <c r="P53" i="139" s="1"/>
  <c r="M54" i="139"/>
  <c r="B59" i="139" l="1"/>
  <c r="K58" i="139"/>
  <c r="F54" i="139"/>
  <c r="O54" i="139" s="1"/>
  <c r="G54" i="139"/>
  <c r="P54" i="139" s="1"/>
  <c r="M55" i="139"/>
  <c r="M57" i="139"/>
  <c r="B60" i="139" l="1"/>
  <c r="K59" i="139"/>
  <c r="G57" i="139"/>
  <c r="P57" i="139" s="1"/>
  <c r="F57" i="139"/>
  <c r="O57" i="139" s="1"/>
  <c r="F55" i="139"/>
  <c r="O55" i="139" s="1"/>
  <c r="G55" i="139"/>
  <c r="P55" i="139" s="1"/>
  <c r="M56" i="139"/>
  <c r="B61" i="139" l="1"/>
  <c r="K60" i="139"/>
  <c r="F56" i="139"/>
  <c r="O56" i="139" s="1"/>
  <c r="G56" i="139"/>
  <c r="P56" i="139" s="1"/>
  <c r="M58" i="139"/>
  <c r="B62" i="139" l="1"/>
  <c r="K61" i="139"/>
  <c r="F58" i="139"/>
  <c r="O58" i="139" s="1"/>
  <c r="G58" i="139"/>
  <c r="P58" i="139" s="1"/>
  <c r="M59" i="139"/>
  <c r="B63" i="139" l="1"/>
  <c r="K62" i="139"/>
  <c r="F59" i="139"/>
  <c r="O59" i="139" s="1"/>
  <c r="G59" i="139"/>
  <c r="P59" i="139" s="1"/>
  <c r="M60" i="139"/>
  <c r="B64" i="139" l="1"/>
  <c r="K63" i="139"/>
  <c r="F60" i="139"/>
  <c r="O60" i="139" s="1"/>
  <c r="G60" i="139"/>
  <c r="P60" i="139" s="1"/>
  <c r="M61" i="139"/>
  <c r="B65" i="139" l="1"/>
  <c r="B66" i="139" s="1"/>
  <c r="K64" i="139"/>
  <c r="F61" i="139"/>
  <c r="O61" i="139" s="1"/>
  <c r="G61" i="139"/>
  <c r="P61" i="139" s="1"/>
  <c r="M62" i="139"/>
  <c r="B67" i="139" l="1"/>
  <c r="K66" i="139"/>
  <c r="F62" i="139"/>
  <c r="O62" i="139" s="1"/>
  <c r="G62" i="139"/>
  <c r="P62" i="139" s="1"/>
  <c r="M63" i="139"/>
  <c r="B68" i="139" l="1"/>
  <c r="K67" i="139"/>
  <c r="F63" i="139"/>
  <c r="O63" i="139" s="1"/>
  <c r="G63" i="139"/>
  <c r="P63" i="139" s="1"/>
  <c r="M64" i="139"/>
  <c r="B69" i="139" l="1"/>
  <c r="K68" i="139"/>
  <c r="F64" i="139"/>
  <c r="O64" i="139" s="1"/>
  <c r="G64" i="139"/>
  <c r="P64" i="139" s="1"/>
  <c r="B70" i="139" l="1"/>
  <c r="K69" i="139"/>
  <c r="F65" i="139"/>
  <c r="G65" i="139"/>
  <c r="M66" i="139"/>
  <c r="B71" i="139" l="1"/>
  <c r="K70" i="139"/>
  <c r="F66" i="139"/>
  <c r="O66" i="139" s="1"/>
  <c r="G66" i="139"/>
  <c r="P66" i="139" s="1"/>
  <c r="M67" i="139"/>
  <c r="B72" i="139" l="1"/>
  <c r="K71" i="139"/>
  <c r="F67" i="139"/>
  <c r="O67" i="139" s="1"/>
  <c r="G67" i="139"/>
  <c r="P67" i="139" s="1"/>
  <c r="M68" i="139"/>
  <c r="B73" i="139" l="1"/>
  <c r="K72" i="139"/>
  <c r="F68" i="139"/>
  <c r="O68" i="139" s="1"/>
  <c r="G68" i="139"/>
  <c r="P68" i="139" s="1"/>
  <c r="M69" i="139"/>
  <c r="B74" i="139" l="1"/>
  <c r="K73" i="139"/>
  <c r="F69" i="139"/>
  <c r="O69" i="139" s="1"/>
  <c r="G69" i="139"/>
  <c r="P69" i="139" s="1"/>
  <c r="M70" i="139"/>
  <c r="B75" i="139" l="1"/>
  <c r="K74" i="139"/>
  <c r="F70" i="139"/>
  <c r="O70" i="139" s="1"/>
  <c r="G70" i="139"/>
  <c r="P70" i="139" s="1"/>
  <c r="M71" i="139"/>
  <c r="B76" i="139" l="1"/>
  <c r="K75" i="139"/>
  <c r="F71" i="139"/>
  <c r="O71" i="139" s="1"/>
  <c r="G71" i="139"/>
  <c r="P71" i="139" s="1"/>
  <c r="M72" i="139"/>
  <c r="B77" i="139" l="1"/>
  <c r="K76" i="139"/>
  <c r="F72" i="139"/>
  <c r="O72" i="139" s="1"/>
  <c r="G72" i="139"/>
  <c r="P72" i="139" s="1"/>
  <c r="M73" i="139"/>
  <c r="B78" i="139" l="1"/>
  <c r="K77" i="139"/>
  <c r="F73" i="139"/>
  <c r="O73" i="139" s="1"/>
  <c r="G73" i="139"/>
  <c r="P73" i="139" s="1"/>
  <c r="M74" i="139"/>
  <c r="B79" i="139" l="1"/>
  <c r="K78" i="139"/>
  <c r="F74" i="139"/>
  <c r="O74" i="139" s="1"/>
  <c r="G74" i="139"/>
  <c r="P74" i="139" s="1"/>
  <c r="M75" i="139"/>
  <c r="B80" i="139" l="1"/>
  <c r="K79" i="139"/>
  <c r="F75" i="139"/>
  <c r="O75" i="139" s="1"/>
  <c r="G75" i="139"/>
  <c r="P75" i="139" s="1"/>
  <c r="M76" i="139"/>
  <c r="B81" i="139" l="1"/>
  <c r="K80" i="139"/>
  <c r="F76" i="139"/>
  <c r="O76" i="139" s="1"/>
  <c r="G76" i="139"/>
  <c r="P76" i="139" s="1"/>
  <c r="M77" i="139"/>
  <c r="B82" i="139" l="1"/>
  <c r="K81" i="139"/>
  <c r="F77" i="139"/>
  <c r="O77" i="139" s="1"/>
  <c r="G77" i="139"/>
  <c r="P77" i="139" s="1"/>
  <c r="M78" i="139"/>
  <c r="B83" i="139" l="1"/>
  <c r="K82" i="139"/>
  <c r="F78" i="139"/>
  <c r="O78" i="139" s="1"/>
  <c r="G78" i="139"/>
  <c r="P78" i="139" s="1"/>
  <c r="M79" i="139"/>
  <c r="K83" i="139" l="1"/>
  <c r="B85" i="139"/>
  <c r="B84" i="139"/>
  <c r="K84" i="139" s="1"/>
  <c r="F79" i="139"/>
  <c r="O79" i="139" s="1"/>
  <c r="G79" i="139"/>
  <c r="P79" i="139" s="1"/>
  <c r="M80" i="139"/>
  <c r="B86" i="139" l="1"/>
  <c r="K85" i="139"/>
  <c r="F80" i="139"/>
  <c r="O80" i="139" s="1"/>
  <c r="G80" i="139"/>
  <c r="P80" i="139" s="1"/>
  <c r="M81" i="139"/>
  <c r="B87" i="139" l="1"/>
  <c r="K86" i="139"/>
  <c r="F81" i="139"/>
  <c r="O81" i="139" s="1"/>
  <c r="G81" i="139"/>
  <c r="P81" i="139" s="1"/>
  <c r="M82" i="139"/>
  <c r="M84" i="139"/>
  <c r="B88" i="139" l="1"/>
  <c r="K87" i="139"/>
  <c r="G84" i="139"/>
  <c r="P84" i="139" s="1"/>
  <c r="F84" i="139"/>
  <c r="O84" i="139" s="1"/>
  <c r="F82" i="139"/>
  <c r="O82" i="139" s="1"/>
  <c r="G82" i="139"/>
  <c r="P82" i="139" s="1"/>
  <c r="M83" i="139"/>
  <c r="B89" i="139" l="1"/>
  <c r="K88" i="139"/>
  <c r="F83" i="139"/>
  <c r="O83" i="139" s="1"/>
  <c r="G83" i="139"/>
  <c r="P83" i="139" s="1"/>
  <c r="M85" i="139"/>
  <c r="B90" i="139" l="1"/>
  <c r="K89" i="139"/>
  <c r="F85" i="139"/>
  <c r="O85" i="139" s="1"/>
  <c r="G85" i="139"/>
  <c r="P85" i="139" s="1"/>
  <c r="M86" i="139"/>
  <c r="B91" i="139" l="1"/>
  <c r="K90" i="139"/>
  <c r="F86" i="139"/>
  <c r="O86" i="139" s="1"/>
  <c r="G86" i="139"/>
  <c r="P86" i="139" s="1"/>
  <c r="M87" i="139"/>
  <c r="B92" i="139" l="1"/>
  <c r="B93" i="139" s="1"/>
  <c r="K91" i="139"/>
  <c r="F87" i="139"/>
  <c r="O87" i="139" s="1"/>
  <c r="G87" i="139"/>
  <c r="P87" i="139" s="1"/>
  <c r="M88" i="139"/>
  <c r="B94" i="139" l="1"/>
  <c r="K93" i="139"/>
  <c r="F88" i="139"/>
  <c r="O88" i="139" s="1"/>
  <c r="G88" i="139"/>
  <c r="P88" i="139" s="1"/>
  <c r="M89" i="139"/>
  <c r="B95" i="139" l="1"/>
  <c r="K94" i="139"/>
  <c r="F89" i="139"/>
  <c r="O89" i="139" s="1"/>
  <c r="G89" i="139"/>
  <c r="P89" i="139" s="1"/>
  <c r="M90" i="139"/>
  <c r="B96" i="139" l="1"/>
  <c r="K95" i="139"/>
  <c r="F90" i="139"/>
  <c r="O90" i="139" s="1"/>
  <c r="G90" i="139"/>
  <c r="P90" i="139" s="1"/>
  <c r="M91" i="139"/>
  <c r="B97" i="139" l="1"/>
  <c r="K96" i="139"/>
  <c r="F91" i="139"/>
  <c r="O91" i="139" s="1"/>
  <c r="G91" i="139"/>
  <c r="P91" i="139" s="1"/>
  <c r="B98" i="139" l="1"/>
  <c r="K97" i="139"/>
  <c r="F92" i="139"/>
  <c r="G92" i="139"/>
  <c r="M93" i="139"/>
  <c r="B99" i="139" l="1"/>
  <c r="K98" i="139"/>
  <c r="F93" i="139"/>
  <c r="O93" i="139" s="1"/>
  <c r="G93" i="139"/>
  <c r="P93" i="139" s="1"/>
  <c r="M94" i="139"/>
  <c r="B100" i="139" l="1"/>
  <c r="K99" i="139"/>
  <c r="F94" i="139"/>
  <c r="O94" i="139" s="1"/>
  <c r="G94" i="139"/>
  <c r="P94" i="139" s="1"/>
  <c r="M95" i="139"/>
  <c r="B101" i="139" l="1"/>
  <c r="K100" i="139"/>
  <c r="F95" i="139"/>
  <c r="O95" i="139" s="1"/>
  <c r="G95" i="139"/>
  <c r="P95" i="139" s="1"/>
  <c r="M96" i="139"/>
  <c r="B102" i="139" l="1"/>
  <c r="K101" i="139"/>
  <c r="F96" i="139"/>
  <c r="O96" i="139" s="1"/>
  <c r="G96" i="139"/>
  <c r="P96" i="139" s="1"/>
  <c r="M97" i="139"/>
  <c r="B103" i="139" l="1"/>
  <c r="K102" i="139"/>
  <c r="F97" i="139"/>
  <c r="O97" i="139" s="1"/>
  <c r="G97" i="139"/>
  <c r="P97" i="139" s="1"/>
  <c r="M98" i="139"/>
  <c r="B104" i="139" l="1"/>
  <c r="K103" i="139"/>
  <c r="F98" i="139"/>
  <c r="O98" i="139" s="1"/>
  <c r="G98" i="139"/>
  <c r="P98" i="139" s="1"/>
  <c r="M99" i="139"/>
  <c r="B105" i="139" l="1"/>
  <c r="K104" i="139"/>
  <c r="F99" i="139"/>
  <c r="O99" i="139" s="1"/>
  <c r="G99" i="139"/>
  <c r="P99" i="139" s="1"/>
  <c r="M100" i="139"/>
  <c r="B106" i="139" l="1"/>
  <c r="K105" i="139"/>
  <c r="F100" i="139"/>
  <c r="O100" i="139" s="1"/>
  <c r="G100" i="139"/>
  <c r="P100" i="139" s="1"/>
  <c r="M101" i="139"/>
  <c r="B107" i="139" l="1"/>
  <c r="K106" i="139"/>
  <c r="F101" i="139"/>
  <c r="O101" i="139" s="1"/>
  <c r="G101" i="139"/>
  <c r="P101" i="139" s="1"/>
  <c r="M102" i="139"/>
  <c r="B108" i="139" l="1"/>
  <c r="K107" i="139"/>
  <c r="F102" i="139"/>
  <c r="O102" i="139" s="1"/>
  <c r="G102" i="139"/>
  <c r="P102" i="139" s="1"/>
  <c r="M103" i="139"/>
  <c r="B109" i="139" l="1"/>
  <c r="K108" i="139"/>
  <c r="F103" i="139"/>
  <c r="O103" i="139" s="1"/>
  <c r="G103" i="139"/>
  <c r="P103" i="139" s="1"/>
  <c r="M104" i="139"/>
  <c r="B110" i="139" l="1"/>
  <c r="K109" i="139"/>
  <c r="F104" i="139"/>
  <c r="O104" i="139" s="1"/>
  <c r="G104" i="139"/>
  <c r="P104" i="139" s="1"/>
  <c r="M105" i="139"/>
  <c r="K110" i="139" l="1"/>
  <c r="B111" i="139"/>
  <c r="K111" i="139" s="1"/>
  <c r="B112" i="139"/>
  <c r="F105" i="139"/>
  <c r="O105" i="139" s="1"/>
  <c r="G105" i="139"/>
  <c r="P105" i="139" s="1"/>
  <c r="M106" i="139"/>
  <c r="B113" i="139" l="1"/>
  <c r="K112" i="139"/>
  <c r="F106" i="139"/>
  <c r="O106" i="139" s="1"/>
  <c r="G106" i="139"/>
  <c r="P106" i="139" s="1"/>
  <c r="M107" i="139"/>
  <c r="B114" i="139" l="1"/>
  <c r="K113" i="139"/>
  <c r="F107" i="139"/>
  <c r="O107" i="139" s="1"/>
  <c r="G107" i="139"/>
  <c r="P107" i="139" s="1"/>
  <c r="M108" i="139"/>
  <c r="B115" i="139" l="1"/>
  <c r="K114" i="139"/>
  <c r="F108" i="139"/>
  <c r="O108" i="139" s="1"/>
  <c r="G108" i="139"/>
  <c r="P108" i="139" s="1"/>
  <c r="M109" i="139"/>
  <c r="M111" i="139"/>
  <c r="B116" i="139" l="1"/>
  <c r="K115" i="139"/>
  <c r="G111" i="139"/>
  <c r="P111" i="139" s="1"/>
  <c r="F111" i="139"/>
  <c r="O111" i="139" s="1"/>
  <c r="F109" i="139"/>
  <c r="O109" i="139" s="1"/>
  <c r="G109" i="139"/>
  <c r="P109" i="139" s="1"/>
  <c r="M110" i="139"/>
  <c r="B117" i="139" l="1"/>
  <c r="K116" i="139"/>
  <c r="F110" i="139"/>
  <c r="O110" i="139" s="1"/>
  <c r="G110" i="139"/>
  <c r="P110" i="139" s="1"/>
  <c r="M112" i="139"/>
  <c r="B118" i="139" l="1"/>
  <c r="K117" i="139"/>
  <c r="F112" i="139"/>
  <c r="O112" i="139" s="1"/>
  <c r="G112" i="139"/>
  <c r="P112" i="139" s="1"/>
  <c r="M113" i="139"/>
  <c r="B119" i="139" l="1"/>
  <c r="B120" i="139" s="1"/>
  <c r="K118" i="139"/>
  <c r="F113" i="139"/>
  <c r="O113" i="139" s="1"/>
  <c r="G113" i="139"/>
  <c r="P113" i="139" s="1"/>
  <c r="M114" i="139"/>
  <c r="B121" i="139" l="1"/>
  <c r="K120" i="139"/>
  <c r="F114" i="139"/>
  <c r="O114" i="139" s="1"/>
  <c r="G114" i="139"/>
  <c r="P114" i="139" s="1"/>
  <c r="M115" i="139"/>
  <c r="B122" i="139" l="1"/>
  <c r="K121" i="139"/>
  <c r="F115" i="139"/>
  <c r="O115" i="139" s="1"/>
  <c r="G115" i="139"/>
  <c r="P115" i="139" s="1"/>
  <c r="M116" i="139"/>
  <c r="B123" i="139" l="1"/>
  <c r="K122" i="139"/>
  <c r="F116" i="139"/>
  <c r="O116" i="139" s="1"/>
  <c r="G116" i="139"/>
  <c r="P116" i="139" s="1"/>
  <c r="M117" i="139"/>
  <c r="B124" i="139" l="1"/>
  <c r="K123" i="139"/>
  <c r="F117" i="139"/>
  <c r="O117" i="139" s="1"/>
  <c r="G117" i="139"/>
  <c r="P117" i="139" s="1"/>
  <c r="M118" i="139"/>
  <c r="B125" i="139" l="1"/>
  <c r="K124" i="139"/>
  <c r="F118" i="139"/>
  <c r="O118" i="139" s="1"/>
  <c r="G118" i="139"/>
  <c r="P118" i="139" s="1"/>
  <c r="B126" i="139" l="1"/>
  <c r="K125" i="139"/>
  <c r="F119" i="139"/>
  <c r="G119" i="139"/>
  <c r="M120" i="139"/>
  <c r="B127" i="139" l="1"/>
  <c r="K126" i="139"/>
  <c r="F120" i="139"/>
  <c r="O120" i="139" s="1"/>
  <c r="G120" i="139"/>
  <c r="P120" i="139" s="1"/>
  <c r="M121" i="139"/>
  <c r="B128" i="139" l="1"/>
  <c r="K127" i="139"/>
  <c r="F121" i="139"/>
  <c r="O121" i="139" s="1"/>
  <c r="G121" i="139"/>
  <c r="P121" i="139" s="1"/>
  <c r="M122" i="139"/>
  <c r="B129" i="139" l="1"/>
  <c r="K128" i="139"/>
  <c r="F122" i="139"/>
  <c r="O122" i="139" s="1"/>
  <c r="G122" i="139"/>
  <c r="P122" i="139" s="1"/>
  <c r="M123" i="139"/>
  <c r="B130" i="139" l="1"/>
  <c r="K129" i="139"/>
  <c r="F123" i="139"/>
  <c r="O123" i="139" s="1"/>
  <c r="G123" i="139"/>
  <c r="P123" i="139" s="1"/>
  <c r="M124" i="139"/>
  <c r="B131" i="139" l="1"/>
  <c r="K130" i="139"/>
  <c r="F124" i="139"/>
  <c r="O124" i="139" s="1"/>
  <c r="G124" i="139"/>
  <c r="P124" i="139" s="1"/>
  <c r="M125" i="139"/>
  <c r="B132" i="139" l="1"/>
  <c r="K131" i="139"/>
  <c r="F125" i="139"/>
  <c r="O125" i="139" s="1"/>
  <c r="G125" i="139"/>
  <c r="P125" i="139" s="1"/>
  <c r="M126" i="139"/>
  <c r="B133" i="139" l="1"/>
  <c r="K132" i="139"/>
  <c r="F126" i="139"/>
  <c r="O126" i="139" s="1"/>
  <c r="G126" i="139"/>
  <c r="P126" i="139" s="1"/>
  <c r="M127" i="139"/>
  <c r="B134" i="139" l="1"/>
  <c r="K133" i="139"/>
  <c r="F127" i="139"/>
  <c r="O127" i="139" s="1"/>
  <c r="G127" i="139"/>
  <c r="P127" i="139" s="1"/>
  <c r="M128" i="139"/>
  <c r="B135" i="139" l="1"/>
  <c r="K134" i="139"/>
  <c r="F128" i="139"/>
  <c r="O128" i="139" s="1"/>
  <c r="G128" i="139"/>
  <c r="P128" i="139" s="1"/>
  <c r="M129" i="139"/>
  <c r="B136" i="139" l="1"/>
  <c r="K135" i="139"/>
  <c r="F129" i="139"/>
  <c r="O129" i="139" s="1"/>
  <c r="G129" i="139"/>
  <c r="P129" i="139" s="1"/>
  <c r="M130" i="139"/>
  <c r="B137" i="139" l="1"/>
  <c r="K136" i="139"/>
  <c r="F130" i="139"/>
  <c r="O130" i="139" s="1"/>
  <c r="G130" i="139"/>
  <c r="P130" i="139" s="1"/>
  <c r="M131" i="139"/>
  <c r="K137" i="139" l="1"/>
  <c r="B138" i="139"/>
  <c r="K138" i="139" s="1"/>
  <c r="B139" i="139"/>
  <c r="F131" i="139"/>
  <c r="O131" i="139" s="1"/>
  <c r="G131" i="139"/>
  <c r="P131" i="139" s="1"/>
  <c r="M132" i="139"/>
  <c r="B140" i="139" l="1"/>
  <c r="K139" i="139"/>
  <c r="F132" i="139"/>
  <c r="O132" i="139" s="1"/>
  <c r="G132" i="139"/>
  <c r="P132" i="139" s="1"/>
  <c r="M133" i="139"/>
  <c r="B141" i="139" l="1"/>
  <c r="K140" i="139"/>
  <c r="F133" i="139"/>
  <c r="O133" i="139" s="1"/>
  <c r="G133" i="139"/>
  <c r="P133" i="139" s="1"/>
  <c r="M134" i="139"/>
  <c r="B142" i="139" l="1"/>
  <c r="K141" i="139"/>
  <c r="F134" i="139"/>
  <c r="O134" i="139" s="1"/>
  <c r="G134" i="139"/>
  <c r="P134" i="139" s="1"/>
  <c r="M135" i="139"/>
  <c r="B143" i="139" l="1"/>
  <c r="K142" i="139"/>
  <c r="F135" i="139"/>
  <c r="O135" i="139" s="1"/>
  <c r="G135" i="139"/>
  <c r="P135" i="139" s="1"/>
  <c r="M136" i="139"/>
  <c r="M138" i="139"/>
  <c r="B144" i="139" l="1"/>
  <c r="K143" i="139"/>
  <c r="G138" i="139"/>
  <c r="P138" i="139" s="1"/>
  <c r="F138" i="139"/>
  <c r="O138" i="139" s="1"/>
  <c r="F136" i="139"/>
  <c r="O136" i="139" s="1"/>
  <c r="G136" i="139"/>
  <c r="P136" i="139" s="1"/>
  <c r="M137" i="139"/>
  <c r="B145" i="139" l="1"/>
  <c r="K144" i="139"/>
  <c r="F137" i="139"/>
  <c r="O137" i="139" s="1"/>
  <c r="G137" i="139"/>
  <c r="P137" i="139" s="1"/>
  <c r="M139" i="139"/>
  <c r="B146" i="139" l="1"/>
  <c r="B147" i="139" s="1"/>
  <c r="K145" i="139"/>
  <c r="F139" i="139"/>
  <c r="O139" i="139" s="1"/>
  <c r="G139" i="139"/>
  <c r="P139" i="139" s="1"/>
  <c r="M140" i="139"/>
  <c r="B148" i="139" l="1"/>
  <c r="K147" i="139"/>
  <c r="F140" i="139"/>
  <c r="O140" i="139" s="1"/>
  <c r="G140" i="139"/>
  <c r="P140" i="139" s="1"/>
  <c r="M141" i="139"/>
  <c r="B149" i="139" l="1"/>
  <c r="K148" i="139"/>
  <c r="F141" i="139"/>
  <c r="O141" i="139" s="1"/>
  <c r="G141" i="139"/>
  <c r="P141" i="139" s="1"/>
  <c r="M142" i="139"/>
  <c r="B150" i="139" l="1"/>
  <c r="K149" i="139"/>
  <c r="F142" i="139"/>
  <c r="O142" i="139" s="1"/>
  <c r="G142" i="139"/>
  <c r="P142" i="139" s="1"/>
  <c r="M143" i="139"/>
  <c r="B151" i="139" l="1"/>
  <c r="K150" i="139"/>
  <c r="F143" i="139"/>
  <c r="O143" i="139" s="1"/>
  <c r="G143" i="139"/>
  <c r="P143" i="139" s="1"/>
  <c r="M144" i="139"/>
  <c r="B152" i="139" l="1"/>
  <c r="K151" i="139"/>
  <c r="F144" i="139"/>
  <c r="O144" i="139" s="1"/>
  <c r="G144" i="139"/>
  <c r="P144" i="139" s="1"/>
  <c r="M145" i="139"/>
  <c r="B153" i="139" l="1"/>
  <c r="K152" i="139"/>
  <c r="F145" i="139"/>
  <c r="O145" i="139" s="1"/>
  <c r="G145" i="139"/>
  <c r="P145" i="139" s="1"/>
  <c r="B154" i="139" l="1"/>
  <c r="K153" i="139"/>
  <c r="F146" i="139"/>
  <c r="G146" i="139"/>
  <c r="M147" i="139"/>
  <c r="B155" i="139" l="1"/>
  <c r="K154" i="139"/>
  <c r="F147" i="139"/>
  <c r="O147" i="139" s="1"/>
  <c r="G147" i="139"/>
  <c r="P147" i="139" s="1"/>
  <c r="M148" i="139"/>
  <c r="B156" i="139" l="1"/>
  <c r="K155" i="139"/>
  <c r="F148" i="139"/>
  <c r="O148" i="139" s="1"/>
  <c r="G148" i="139"/>
  <c r="P148" i="139" s="1"/>
  <c r="M149" i="139"/>
  <c r="B157" i="139" l="1"/>
  <c r="K156" i="139"/>
  <c r="F149" i="139"/>
  <c r="O149" i="139" s="1"/>
  <c r="G149" i="139"/>
  <c r="P149" i="139" s="1"/>
  <c r="M150" i="139"/>
  <c r="B158" i="139" l="1"/>
  <c r="K157" i="139"/>
  <c r="F150" i="139"/>
  <c r="O150" i="139" s="1"/>
  <c r="G150" i="139"/>
  <c r="P150" i="139" s="1"/>
  <c r="M151" i="139"/>
  <c r="B159" i="139" l="1"/>
  <c r="K158" i="139"/>
  <c r="F151" i="139"/>
  <c r="O151" i="139" s="1"/>
  <c r="G151" i="139"/>
  <c r="P151" i="139" s="1"/>
  <c r="M152" i="139"/>
  <c r="B160" i="139" l="1"/>
  <c r="K159" i="139"/>
  <c r="F152" i="139"/>
  <c r="O152" i="139" s="1"/>
  <c r="G152" i="139"/>
  <c r="P152" i="139" s="1"/>
  <c r="M153" i="139"/>
  <c r="B161" i="139" l="1"/>
  <c r="K160" i="139"/>
  <c r="F153" i="139"/>
  <c r="O153" i="139" s="1"/>
  <c r="G153" i="139"/>
  <c r="P153" i="139" s="1"/>
  <c r="M154" i="139"/>
  <c r="B162" i="139" l="1"/>
  <c r="K161" i="139"/>
  <c r="F154" i="139"/>
  <c r="O154" i="139" s="1"/>
  <c r="G154" i="139"/>
  <c r="P154" i="139" s="1"/>
  <c r="M155" i="139"/>
  <c r="B163" i="139" l="1"/>
  <c r="K162" i="139"/>
  <c r="F155" i="139"/>
  <c r="O155" i="139" s="1"/>
  <c r="G155" i="139"/>
  <c r="P155" i="139" s="1"/>
  <c r="M156" i="139"/>
  <c r="B164" i="139" l="1"/>
  <c r="K163" i="139"/>
  <c r="F156" i="139"/>
  <c r="O156" i="139" s="1"/>
  <c r="G156" i="139"/>
  <c r="P156" i="139" s="1"/>
  <c r="M157" i="139"/>
  <c r="K164" i="139" l="1"/>
  <c r="B166" i="139"/>
  <c r="B165" i="139"/>
  <c r="K165" i="139" s="1"/>
  <c r="F157" i="139"/>
  <c r="O157" i="139" s="1"/>
  <c r="G157" i="139"/>
  <c r="P157" i="139" s="1"/>
  <c r="M158" i="139"/>
  <c r="B167" i="139" l="1"/>
  <c r="K166" i="139"/>
  <c r="F158" i="139"/>
  <c r="O158" i="139" s="1"/>
  <c r="G158" i="139"/>
  <c r="P158" i="139" s="1"/>
  <c r="M159" i="139"/>
  <c r="B168" i="139" l="1"/>
  <c r="K167" i="139"/>
  <c r="F159" i="139"/>
  <c r="O159" i="139" s="1"/>
  <c r="G159" i="139"/>
  <c r="P159" i="139" s="1"/>
  <c r="M160" i="139"/>
  <c r="B169" i="139" l="1"/>
  <c r="K168" i="139"/>
  <c r="F160" i="139"/>
  <c r="O160" i="139" s="1"/>
  <c r="G160" i="139"/>
  <c r="P160" i="139" s="1"/>
  <c r="M161" i="139"/>
  <c r="B170" i="139" l="1"/>
  <c r="K169" i="139"/>
  <c r="F161" i="139"/>
  <c r="O161" i="139" s="1"/>
  <c r="G161" i="139"/>
  <c r="P161" i="139" s="1"/>
  <c r="M162" i="139"/>
  <c r="B171" i="139" l="1"/>
  <c r="K170" i="139"/>
  <c r="F162" i="139"/>
  <c r="O162" i="139" s="1"/>
  <c r="G162" i="139"/>
  <c r="P162" i="139" s="1"/>
  <c r="M163" i="139"/>
  <c r="M165" i="139"/>
  <c r="B172" i="139" l="1"/>
  <c r="K171" i="139"/>
  <c r="G165" i="139"/>
  <c r="P165" i="139" s="1"/>
  <c r="F165" i="139"/>
  <c r="O165" i="139" s="1"/>
  <c r="F163" i="139"/>
  <c r="O163" i="139" s="1"/>
  <c r="G163" i="139"/>
  <c r="P163" i="139" s="1"/>
  <c r="M164" i="139"/>
  <c r="B173" i="139" l="1"/>
  <c r="B174" i="139" s="1"/>
  <c r="K172" i="139"/>
  <c r="F164" i="139"/>
  <c r="O164" i="139" s="1"/>
  <c r="G164" i="139"/>
  <c r="P164" i="139" s="1"/>
  <c r="M166" i="139"/>
  <c r="B175" i="139" l="1"/>
  <c r="K174" i="139"/>
  <c r="F166" i="139"/>
  <c r="O166" i="139" s="1"/>
  <c r="G166" i="139"/>
  <c r="P166" i="139" s="1"/>
  <c r="M167" i="139"/>
  <c r="B176" i="139" l="1"/>
  <c r="K175" i="139"/>
  <c r="F167" i="139"/>
  <c r="O167" i="139" s="1"/>
  <c r="G167" i="139"/>
  <c r="P167" i="139" s="1"/>
  <c r="M168" i="139"/>
  <c r="B177" i="139" l="1"/>
  <c r="K176" i="139"/>
  <c r="F168" i="139"/>
  <c r="O168" i="139" s="1"/>
  <c r="G168" i="139"/>
  <c r="P168" i="139" s="1"/>
  <c r="M169" i="139"/>
  <c r="B178" i="139" l="1"/>
  <c r="K177" i="139"/>
  <c r="F169" i="139"/>
  <c r="O169" i="139" s="1"/>
  <c r="G169" i="139"/>
  <c r="P169" i="139" s="1"/>
  <c r="M170" i="139"/>
  <c r="B179" i="139" l="1"/>
  <c r="K178" i="139"/>
  <c r="F170" i="139"/>
  <c r="O170" i="139" s="1"/>
  <c r="G170" i="139"/>
  <c r="P170" i="139" s="1"/>
  <c r="M171" i="139"/>
  <c r="B180" i="139" l="1"/>
  <c r="K179" i="139"/>
  <c r="F171" i="139"/>
  <c r="O171" i="139" s="1"/>
  <c r="G171" i="139"/>
  <c r="P171" i="139" s="1"/>
  <c r="M172" i="139"/>
  <c r="B181" i="139" l="1"/>
  <c r="K180" i="139"/>
  <c r="F172" i="139"/>
  <c r="O172" i="139" s="1"/>
  <c r="G172" i="139"/>
  <c r="P172" i="139" s="1"/>
  <c r="B182" i="139" l="1"/>
  <c r="K181" i="139"/>
  <c r="F173" i="139"/>
  <c r="G173" i="139"/>
  <c r="M174" i="139"/>
  <c r="B183" i="139" l="1"/>
  <c r="K182" i="139"/>
  <c r="F174" i="139"/>
  <c r="O174" i="139" s="1"/>
  <c r="G174" i="139"/>
  <c r="P174" i="139" s="1"/>
  <c r="M175" i="139"/>
  <c r="B184" i="139" l="1"/>
  <c r="K183" i="139"/>
  <c r="F175" i="139"/>
  <c r="O175" i="139" s="1"/>
  <c r="G175" i="139"/>
  <c r="P175" i="139" s="1"/>
  <c r="M176" i="139"/>
  <c r="B185" i="139" l="1"/>
  <c r="K184" i="139"/>
  <c r="F176" i="139"/>
  <c r="O176" i="139" s="1"/>
  <c r="G176" i="139"/>
  <c r="P176" i="139" s="1"/>
  <c r="M177" i="139"/>
  <c r="B186" i="139" l="1"/>
  <c r="K185" i="139"/>
  <c r="F177" i="139"/>
  <c r="O177" i="139" s="1"/>
  <c r="G177" i="139"/>
  <c r="P177" i="139" s="1"/>
  <c r="M178" i="139"/>
  <c r="B187" i="139" l="1"/>
  <c r="K186" i="139"/>
  <c r="F178" i="139"/>
  <c r="O178" i="139" s="1"/>
  <c r="G178" i="139"/>
  <c r="P178" i="139" s="1"/>
  <c r="M179" i="139"/>
  <c r="B188" i="139" l="1"/>
  <c r="K187" i="139"/>
  <c r="F179" i="139"/>
  <c r="O179" i="139" s="1"/>
  <c r="G179" i="139"/>
  <c r="P179" i="139" s="1"/>
  <c r="M180" i="139"/>
  <c r="B189" i="139" l="1"/>
  <c r="K188" i="139"/>
  <c r="F180" i="139"/>
  <c r="O180" i="139" s="1"/>
  <c r="G180" i="139"/>
  <c r="P180" i="139" s="1"/>
  <c r="M181" i="139"/>
  <c r="B190" i="139" l="1"/>
  <c r="K189" i="139"/>
  <c r="F181" i="139"/>
  <c r="O181" i="139" s="1"/>
  <c r="G181" i="139"/>
  <c r="P181" i="139" s="1"/>
  <c r="M182" i="139"/>
  <c r="B191" i="139" l="1"/>
  <c r="K190" i="139"/>
  <c r="F182" i="139"/>
  <c r="O182" i="139" s="1"/>
  <c r="G182" i="139"/>
  <c r="P182" i="139" s="1"/>
  <c r="M183" i="139"/>
  <c r="K191" i="139" l="1"/>
  <c r="B192" i="139"/>
  <c r="K192" i="139" s="1"/>
  <c r="B193" i="139"/>
  <c r="F183" i="139"/>
  <c r="O183" i="139" s="1"/>
  <c r="G183" i="139"/>
  <c r="P183" i="139" s="1"/>
  <c r="M184" i="139"/>
  <c r="B194" i="139" l="1"/>
  <c r="K193" i="139"/>
  <c r="F184" i="139"/>
  <c r="O184" i="139" s="1"/>
  <c r="G184" i="139"/>
  <c r="P184" i="139" s="1"/>
  <c r="M185" i="139"/>
  <c r="B195" i="139" l="1"/>
  <c r="K194" i="139"/>
  <c r="F185" i="139"/>
  <c r="O185" i="139" s="1"/>
  <c r="G185" i="139"/>
  <c r="P185" i="139" s="1"/>
  <c r="M186" i="139"/>
  <c r="B196" i="139" l="1"/>
  <c r="K195" i="139"/>
  <c r="F186" i="139"/>
  <c r="O186" i="139" s="1"/>
  <c r="G186" i="139"/>
  <c r="P186" i="139" s="1"/>
  <c r="M187" i="139"/>
  <c r="B197" i="139" l="1"/>
  <c r="K196" i="139"/>
  <c r="F187" i="139"/>
  <c r="O187" i="139" s="1"/>
  <c r="G187" i="139"/>
  <c r="P187" i="139" s="1"/>
  <c r="M188" i="139"/>
  <c r="B198" i="139" l="1"/>
  <c r="K197" i="139"/>
  <c r="F188" i="139"/>
  <c r="O188" i="139" s="1"/>
  <c r="G188" i="139"/>
  <c r="P188" i="139" s="1"/>
  <c r="M189" i="139"/>
  <c r="B199" i="139" l="1"/>
  <c r="K198" i="139"/>
  <c r="F189" i="139"/>
  <c r="O189" i="139" s="1"/>
  <c r="G189" i="139"/>
  <c r="P189" i="139" s="1"/>
  <c r="M190" i="139"/>
  <c r="M192" i="139"/>
  <c r="B200" i="139" l="1"/>
  <c r="B201" i="139" s="1"/>
  <c r="K199" i="139"/>
  <c r="G192" i="139"/>
  <c r="P192" i="139" s="1"/>
  <c r="F192" i="139"/>
  <c r="O192" i="139" s="1"/>
  <c r="F190" i="139"/>
  <c r="O190" i="139" s="1"/>
  <c r="G190" i="139"/>
  <c r="P190" i="139" s="1"/>
  <c r="M191" i="139"/>
  <c r="B202" i="139" l="1"/>
  <c r="K201" i="139"/>
  <c r="F191" i="139"/>
  <c r="O191" i="139" s="1"/>
  <c r="G191" i="139"/>
  <c r="P191" i="139" s="1"/>
  <c r="M193" i="139"/>
  <c r="B203" i="139" l="1"/>
  <c r="K202" i="139"/>
  <c r="F193" i="139"/>
  <c r="O193" i="139" s="1"/>
  <c r="G193" i="139"/>
  <c r="P193" i="139" s="1"/>
  <c r="M194" i="139"/>
  <c r="B204" i="139" l="1"/>
  <c r="K203" i="139"/>
  <c r="F194" i="139"/>
  <c r="O194" i="139" s="1"/>
  <c r="G194" i="139"/>
  <c r="P194" i="139" s="1"/>
  <c r="M195" i="139"/>
  <c r="B205" i="139" l="1"/>
  <c r="K204" i="139"/>
  <c r="F195" i="139"/>
  <c r="O195" i="139" s="1"/>
  <c r="G195" i="139"/>
  <c r="P195" i="139" s="1"/>
  <c r="M196" i="139"/>
  <c r="B206" i="139" l="1"/>
  <c r="K205" i="139"/>
  <c r="F196" i="139"/>
  <c r="O196" i="139" s="1"/>
  <c r="G196" i="139"/>
  <c r="P196" i="139" s="1"/>
  <c r="M197" i="139"/>
  <c r="B207" i="139" l="1"/>
  <c r="K206" i="139"/>
  <c r="F197" i="139"/>
  <c r="O197" i="139" s="1"/>
  <c r="G197" i="139"/>
  <c r="P197" i="139" s="1"/>
  <c r="M198" i="139"/>
  <c r="B208" i="139" l="1"/>
  <c r="K207" i="139"/>
  <c r="F198" i="139"/>
  <c r="O198" i="139" s="1"/>
  <c r="G198" i="139"/>
  <c r="P198" i="139" s="1"/>
  <c r="M199" i="139"/>
  <c r="B209" i="139" l="1"/>
  <c r="K208" i="139"/>
  <c r="F199" i="139"/>
  <c r="O199" i="139" s="1"/>
  <c r="G199" i="139"/>
  <c r="P199" i="139" s="1"/>
  <c r="B210" i="139" l="1"/>
  <c r="K209" i="139"/>
  <c r="F200" i="139"/>
  <c r="G200" i="139"/>
  <c r="M201" i="139"/>
  <c r="B211" i="139" l="1"/>
  <c r="K210" i="139"/>
  <c r="F201" i="139"/>
  <c r="O201" i="139" s="1"/>
  <c r="G201" i="139"/>
  <c r="P201" i="139" s="1"/>
  <c r="M202" i="139"/>
  <c r="B212" i="139" l="1"/>
  <c r="K211" i="139"/>
  <c r="F202" i="139"/>
  <c r="O202" i="139" s="1"/>
  <c r="G202" i="139"/>
  <c r="P202" i="139" s="1"/>
  <c r="M203" i="139"/>
  <c r="B213" i="139" l="1"/>
  <c r="K212" i="139"/>
  <c r="F203" i="139"/>
  <c r="O203" i="139" s="1"/>
  <c r="G203" i="139"/>
  <c r="P203" i="139" s="1"/>
  <c r="M204" i="139"/>
  <c r="B214" i="139" l="1"/>
  <c r="K213" i="139"/>
  <c r="F204" i="139"/>
  <c r="O204" i="139" s="1"/>
  <c r="G204" i="139"/>
  <c r="P204" i="139" s="1"/>
  <c r="M205" i="139"/>
  <c r="B215" i="139" l="1"/>
  <c r="K214" i="139"/>
  <c r="F205" i="139"/>
  <c r="O205" i="139" s="1"/>
  <c r="G205" i="139"/>
  <c r="P205" i="139" s="1"/>
  <c r="M206" i="139"/>
  <c r="B216" i="139" l="1"/>
  <c r="K215" i="139"/>
  <c r="F206" i="139"/>
  <c r="O206" i="139" s="1"/>
  <c r="G206" i="139"/>
  <c r="P206" i="139" s="1"/>
  <c r="M207" i="139"/>
  <c r="B217" i="139" l="1"/>
  <c r="K216" i="139"/>
  <c r="F207" i="139"/>
  <c r="O207" i="139" s="1"/>
  <c r="G207" i="139"/>
  <c r="P207" i="139" s="1"/>
  <c r="M208" i="139"/>
  <c r="B218" i="139" l="1"/>
  <c r="K217" i="139"/>
  <c r="F208" i="139"/>
  <c r="O208" i="139" s="1"/>
  <c r="G208" i="139"/>
  <c r="P208" i="139" s="1"/>
  <c r="M209" i="139"/>
  <c r="K218" i="139" l="1"/>
  <c r="B219" i="139"/>
  <c r="K219" i="139" s="1"/>
  <c r="B220" i="139"/>
  <c r="F209" i="139"/>
  <c r="O209" i="139" s="1"/>
  <c r="G209" i="139"/>
  <c r="P209" i="139" s="1"/>
  <c r="M210" i="139"/>
  <c r="B221" i="139" l="1"/>
  <c r="K220" i="139"/>
  <c r="F210" i="139"/>
  <c r="O210" i="139" s="1"/>
  <c r="G210" i="139"/>
  <c r="P210" i="139" s="1"/>
  <c r="M211" i="139"/>
  <c r="B222" i="139" l="1"/>
  <c r="K221" i="139"/>
  <c r="F211" i="139"/>
  <c r="O211" i="139" s="1"/>
  <c r="G211" i="139"/>
  <c r="P211" i="139" s="1"/>
  <c r="M212" i="139"/>
  <c r="B223" i="139" l="1"/>
  <c r="K222" i="139"/>
  <c r="F212" i="139"/>
  <c r="O212" i="139" s="1"/>
  <c r="G212" i="139"/>
  <c r="P212" i="139" s="1"/>
  <c r="M213" i="139"/>
  <c r="B224" i="139" l="1"/>
  <c r="K223" i="139"/>
  <c r="F213" i="139"/>
  <c r="O213" i="139" s="1"/>
  <c r="G213" i="139"/>
  <c r="P213" i="139" s="1"/>
  <c r="M214" i="139"/>
  <c r="B225" i="139" l="1"/>
  <c r="K224" i="139"/>
  <c r="F214" i="139"/>
  <c r="O214" i="139" s="1"/>
  <c r="G214" i="139"/>
  <c r="P214" i="139" s="1"/>
  <c r="M215" i="139"/>
  <c r="B226" i="139" l="1"/>
  <c r="K225" i="139"/>
  <c r="F215" i="139"/>
  <c r="O215" i="139" s="1"/>
  <c r="G215" i="139"/>
  <c r="P215" i="139" s="1"/>
  <c r="M216" i="139"/>
  <c r="B227" i="139" l="1"/>
  <c r="B228" i="139" s="1"/>
  <c r="K226" i="139"/>
  <c r="F216" i="139"/>
  <c r="O216" i="139" s="1"/>
  <c r="G216" i="139"/>
  <c r="P216" i="139" s="1"/>
  <c r="M217" i="139"/>
  <c r="M219" i="139"/>
  <c r="B229" i="139" l="1"/>
  <c r="K228" i="139"/>
  <c r="G219" i="139"/>
  <c r="P219" i="139" s="1"/>
  <c r="F219" i="139"/>
  <c r="O219" i="139" s="1"/>
  <c r="F217" i="139"/>
  <c r="O217" i="139" s="1"/>
  <c r="G217" i="139"/>
  <c r="P217" i="139" s="1"/>
  <c r="M218" i="139"/>
  <c r="B230" i="139" l="1"/>
  <c r="K229" i="139"/>
  <c r="F218" i="139"/>
  <c r="O218" i="139" s="1"/>
  <c r="G218" i="139"/>
  <c r="P218" i="139" s="1"/>
  <c r="M220" i="139"/>
  <c r="B231" i="139" l="1"/>
  <c r="K230" i="139"/>
  <c r="F220" i="139"/>
  <c r="O220" i="139" s="1"/>
  <c r="G220" i="139"/>
  <c r="P220" i="139" s="1"/>
  <c r="M221" i="139"/>
  <c r="B232" i="139" l="1"/>
  <c r="K231" i="139"/>
  <c r="F221" i="139"/>
  <c r="O221" i="139" s="1"/>
  <c r="G221" i="139"/>
  <c r="P221" i="139" s="1"/>
  <c r="M222" i="139"/>
  <c r="B233" i="139" l="1"/>
  <c r="K232" i="139"/>
  <c r="F222" i="139"/>
  <c r="O222" i="139" s="1"/>
  <c r="G222" i="139"/>
  <c r="P222" i="139" s="1"/>
  <c r="M223" i="139"/>
  <c r="B234" i="139" l="1"/>
  <c r="K233" i="139"/>
  <c r="F223" i="139"/>
  <c r="O223" i="139" s="1"/>
  <c r="G223" i="139"/>
  <c r="P223" i="139" s="1"/>
  <c r="M224" i="139"/>
  <c r="B235" i="139" l="1"/>
  <c r="K234" i="139"/>
  <c r="F224" i="139"/>
  <c r="O224" i="139" s="1"/>
  <c r="G224" i="139"/>
  <c r="P224" i="139" s="1"/>
  <c r="M225" i="139"/>
  <c r="B236" i="139" l="1"/>
  <c r="K235" i="139"/>
  <c r="F225" i="139"/>
  <c r="O225" i="139" s="1"/>
  <c r="G225" i="139"/>
  <c r="P225" i="139" s="1"/>
  <c r="M226" i="139"/>
  <c r="B237" i="139" l="1"/>
  <c r="K236" i="139"/>
  <c r="F226" i="139"/>
  <c r="O226" i="139" s="1"/>
  <c r="G226" i="139"/>
  <c r="P226" i="139" s="1"/>
  <c r="B238" i="139" l="1"/>
  <c r="K237" i="139"/>
  <c r="F227" i="139"/>
  <c r="G227" i="139"/>
  <c r="M228" i="139"/>
  <c r="B239" i="139" l="1"/>
  <c r="K238" i="139"/>
  <c r="F228" i="139"/>
  <c r="O228" i="139" s="1"/>
  <c r="G228" i="139"/>
  <c r="P228" i="139" s="1"/>
  <c r="M229" i="139"/>
  <c r="B240" i="139" l="1"/>
  <c r="K239" i="139"/>
  <c r="F229" i="139"/>
  <c r="O229" i="139" s="1"/>
  <c r="G229" i="139"/>
  <c r="P229" i="139" s="1"/>
  <c r="M230" i="139"/>
  <c r="B241" i="139" l="1"/>
  <c r="K240" i="139"/>
  <c r="F230" i="139"/>
  <c r="O230" i="139" s="1"/>
  <c r="G230" i="139"/>
  <c r="P230" i="139" s="1"/>
  <c r="M231" i="139"/>
  <c r="B242" i="139" l="1"/>
  <c r="K241" i="139"/>
  <c r="F231" i="139"/>
  <c r="O231" i="139" s="1"/>
  <c r="G231" i="139"/>
  <c r="P231" i="139" s="1"/>
  <c r="M232" i="139"/>
  <c r="B243" i="139" l="1"/>
  <c r="K242" i="139"/>
  <c r="F232" i="139"/>
  <c r="O232" i="139" s="1"/>
  <c r="G232" i="139"/>
  <c r="P232" i="139" s="1"/>
  <c r="M233" i="139"/>
  <c r="B244" i="139" l="1"/>
  <c r="K243" i="139"/>
  <c r="F233" i="139"/>
  <c r="O233" i="139" s="1"/>
  <c r="G233" i="139"/>
  <c r="P233" i="139" s="1"/>
  <c r="M234" i="139"/>
  <c r="B245" i="139" l="1"/>
  <c r="K244" i="139"/>
  <c r="F234" i="139"/>
  <c r="O234" i="139" s="1"/>
  <c r="G234" i="139"/>
  <c r="P234" i="139" s="1"/>
  <c r="M235" i="139"/>
  <c r="K245" i="139" l="1"/>
  <c r="B246" i="139"/>
  <c r="K246" i="139" s="1"/>
  <c r="B247" i="139"/>
  <c r="F235" i="139"/>
  <c r="O235" i="139" s="1"/>
  <c r="G235" i="139"/>
  <c r="P235" i="139" s="1"/>
  <c r="M236" i="139"/>
  <c r="B248" i="139" l="1"/>
  <c r="K247" i="139"/>
  <c r="F236" i="139"/>
  <c r="O236" i="139" s="1"/>
  <c r="G236" i="139"/>
  <c r="P236" i="139" s="1"/>
  <c r="M237" i="139"/>
  <c r="B249" i="139" l="1"/>
  <c r="K248" i="139"/>
  <c r="F237" i="139"/>
  <c r="O237" i="139" s="1"/>
  <c r="G237" i="139"/>
  <c r="P237" i="139" s="1"/>
  <c r="M238" i="139"/>
  <c r="B250" i="139" l="1"/>
  <c r="K249" i="139"/>
  <c r="F238" i="139"/>
  <c r="O238" i="139" s="1"/>
  <c r="G238" i="139"/>
  <c r="P238" i="139" s="1"/>
  <c r="M239" i="139"/>
  <c r="B251" i="139" l="1"/>
  <c r="K250" i="139"/>
  <c r="F239" i="139"/>
  <c r="O239" i="139" s="1"/>
  <c r="G239" i="139"/>
  <c r="P239" i="139" s="1"/>
  <c r="M240" i="139"/>
  <c r="B252" i="139" l="1"/>
  <c r="K251" i="139"/>
  <c r="F240" i="139"/>
  <c r="O240" i="139" s="1"/>
  <c r="G240" i="139"/>
  <c r="P240" i="139" s="1"/>
  <c r="M241" i="139"/>
  <c r="B253" i="139" l="1"/>
  <c r="K252" i="139"/>
  <c r="F241" i="139"/>
  <c r="O241" i="139" s="1"/>
  <c r="G241" i="139"/>
  <c r="P241" i="139" s="1"/>
  <c r="M242" i="139"/>
  <c r="B254" i="139" l="1"/>
  <c r="B255" i="139" s="1"/>
  <c r="K253" i="139"/>
  <c r="F242" i="139"/>
  <c r="O242" i="139" s="1"/>
  <c r="G242" i="139"/>
  <c r="P242" i="139" s="1"/>
  <c r="M243" i="139"/>
  <c r="B256" i="139" l="1"/>
  <c r="K255" i="139"/>
  <c r="F243" i="139"/>
  <c r="O243" i="139" s="1"/>
  <c r="G243" i="139"/>
  <c r="P243" i="139" s="1"/>
  <c r="M246" i="139"/>
  <c r="M244" i="139"/>
  <c r="B257" i="139" l="1"/>
  <c r="K256" i="139"/>
  <c r="G246" i="139"/>
  <c r="P246" i="139" s="1"/>
  <c r="F246" i="139"/>
  <c r="O246" i="139" s="1"/>
  <c r="F244" i="139"/>
  <c r="O244" i="139" s="1"/>
  <c r="G244" i="139"/>
  <c r="P244" i="139" s="1"/>
  <c r="M245" i="139"/>
  <c r="B258" i="139" l="1"/>
  <c r="K257" i="139"/>
  <c r="F245" i="139"/>
  <c r="O245" i="139" s="1"/>
  <c r="G245" i="139"/>
  <c r="P245" i="139" s="1"/>
  <c r="M247" i="139"/>
  <c r="B259" i="139" l="1"/>
  <c r="K258" i="139"/>
  <c r="F247" i="139"/>
  <c r="O247" i="139" s="1"/>
  <c r="G247" i="139"/>
  <c r="P247" i="139" s="1"/>
  <c r="M248" i="139"/>
  <c r="B260" i="139" l="1"/>
  <c r="K259" i="139"/>
  <c r="F248" i="139"/>
  <c r="O248" i="139" s="1"/>
  <c r="G248" i="139"/>
  <c r="P248" i="139" s="1"/>
  <c r="M249" i="139"/>
  <c r="B261" i="139" l="1"/>
  <c r="K260" i="139"/>
  <c r="F249" i="139"/>
  <c r="O249" i="139" s="1"/>
  <c r="G249" i="139"/>
  <c r="P249" i="139" s="1"/>
  <c r="M250" i="139"/>
  <c r="B262" i="139" l="1"/>
  <c r="K261" i="139"/>
  <c r="F250" i="139"/>
  <c r="O250" i="139" s="1"/>
  <c r="G250" i="139"/>
  <c r="P250" i="139" s="1"/>
  <c r="M251" i="139"/>
  <c r="B263" i="139" l="1"/>
  <c r="K262" i="139"/>
  <c r="F251" i="139"/>
  <c r="O251" i="139" s="1"/>
  <c r="G251" i="139"/>
  <c r="P251" i="139" s="1"/>
  <c r="M252" i="139"/>
  <c r="B264" i="139" l="1"/>
  <c r="K263" i="139"/>
  <c r="F252" i="139"/>
  <c r="O252" i="139" s="1"/>
  <c r="G252" i="139"/>
  <c r="P252" i="139" s="1"/>
  <c r="M253" i="139"/>
  <c r="B265" i="139" l="1"/>
  <c r="K264" i="139"/>
  <c r="F253" i="139"/>
  <c r="O253" i="139" s="1"/>
  <c r="G253" i="139"/>
  <c r="P253" i="139" s="1"/>
  <c r="B266" i="139" l="1"/>
  <c r="K265" i="139"/>
  <c r="F254" i="139"/>
  <c r="G254" i="139"/>
  <c r="M255" i="139"/>
  <c r="B267" i="139" l="1"/>
  <c r="K266" i="139"/>
  <c r="F255" i="139"/>
  <c r="O255" i="139" s="1"/>
  <c r="G255" i="139"/>
  <c r="P255" i="139" s="1"/>
  <c r="M256" i="139"/>
  <c r="B268" i="139" l="1"/>
  <c r="K267" i="139"/>
  <c r="F256" i="139"/>
  <c r="O256" i="139" s="1"/>
  <c r="G256" i="139"/>
  <c r="P256" i="139" s="1"/>
  <c r="M257" i="139"/>
  <c r="B269" i="139" l="1"/>
  <c r="K268" i="139"/>
  <c r="F257" i="139"/>
  <c r="O257" i="139" s="1"/>
  <c r="G257" i="139"/>
  <c r="P257" i="139" s="1"/>
  <c r="M258" i="139"/>
  <c r="B270" i="139" l="1"/>
  <c r="K269" i="139"/>
  <c r="F258" i="139"/>
  <c r="O258" i="139" s="1"/>
  <c r="G258" i="139"/>
  <c r="P258" i="139" s="1"/>
  <c r="M259" i="139"/>
  <c r="B271" i="139" l="1"/>
  <c r="K270" i="139"/>
  <c r="F259" i="139"/>
  <c r="O259" i="139" s="1"/>
  <c r="G259" i="139"/>
  <c r="P259" i="139" s="1"/>
  <c r="M260" i="139"/>
  <c r="B272" i="139" l="1"/>
  <c r="K271" i="139"/>
  <c r="F260" i="139"/>
  <c r="O260" i="139" s="1"/>
  <c r="G260" i="139"/>
  <c r="P260" i="139" s="1"/>
  <c r="M261" i="139"/>
  <c r="K272" i="139" l="1"/>
  <c r="B273" i="139"/>
  <c r="K273" i="139" s="1"/>
  <c r="B274" i="139"/>
  <c r="F261" i="139"/>
  <c r="O261" i="139" s="1"/>
  <c r="G261" i="139"/>
  <c r="P261" i="139" s="1"/>
  <c r="M262" i="139"/>
  <c r="B275" i="139" l="1"/>
  <c r="K274" i="139"/>
  <c r="F262" i="139"/>
  <c r="O262" i="139" s="1"/>
  <c r="G262" i="139"/>
  <c r="P262" i="139" s="1"/>
  <c r="M263" i="139"/>
  <c r="B276" i="139" l="1"/>
  <c r="K275" i="139"/>
  <c r="F263" i="139"/>
  <c r="O263" i="139" s="1"/>
  <c r="G263" i="139"/>
  <c r="P263" i="139" s="1"/>
  <c r="M264" i="139"/>
  <c r="B277" i="139" l="1"/>
  <c r="K276" i="139"/>
  <c r="F264" i="139"/>
  <c r="O264" i="139" s="1"/>
  <c r="G264" i="139"/>
  <c r="P264" i="139" s="1"/>
  <c r="M265" i="139"/>
  <c r="B278" i="139" l="1"/>
  <c r="K277" i="139"/>
  <c r="F265" i="139"/>
  <c r="O265" i="139" s="1"/>
  <c r="G265" i="139"/>
  <c r="P265" i="139" s="1"/>
  <c r="M266" i="139"/>
  <c r="B279" i="139" l="1"/>
  <c r="K278" i="139"/>
  <c r="F266" i="139"/>
  <c r="O266" i="139" s="1"/>
  <c r="G266" i="139"/>
  <c r="P266" i="139" s="1"/>
  <c r="M267" i="139"/>
  <c r="B280" i="139" l="1"/>
  <c r="K279" i="139"/>
  <c r="F267" i="139"/>
  <c r="O267" i="139" s="1"/>
  <c r="G267" i="139"/>
  <c r="P267" i="139" s="1"/>
  <c r="M268" i="139"/>
  <c r="B281" i="139" l="1"/>
  <c r="B282" i="139" s="1"/>
  <c r="K280" i="139"/>
  <c r="F268" i="139"/>
  <c r="O268" i="139" s="1"/>
  <c r="G268" i="139"/>
  <c r="P268" i="139" s="1"/>
  <c r="M269" i="139"/>
  <c r="B283" i="139" l="1"/>
  <c r="K282" i="139"/>
  <c r="F269" i="139"/>
  <c r="O269" i="139" s="1"/>
  <c r="G269" i="139"/>
  <c r="P269" i="139" s="1"/>
  <c r="M270" i="139"/>
  <c r="B284" i="139" l="1"/>
  <c r="K283" i="139"/>
  <c r="F270" i="139"/>
  <c r="O270" i="139" s="1"/>
  <c r="G270" i="139"/>
  <c r="P270" i="139" s="1"/>
  <c r="M273" i="139"/>
  <c r="M271" i="139"/>
  <c r="B285" i="139" l="1"/>
  <c r="K284" i="139"/>
  <c r="G273" i="139"/>
  <c r="P273" i="139" s="1"/>
  <c r="F273" i="139"/>
  <c r="O273" i="139" s="1"/>
  <c r="F271" i="139"/>
  <c r="O271" i="139" s="1"/>
  <c r="G271" i="139"/>
  <c r="P271" i="139" s="1"/>
  <c r="M272" i="139"/>
  <c r="B286" i="139" l="1"/>
  <c r="K285" i="139"/>
  <c r="F272" i="139"/>
  <c r="O272" i="139" s="1"/>
  <c r="G272" i="139"/>
  <c r="P272" i="139" s="1"/>
  <c r="M274" i="139"/>
  <c r="B287" i="139" l="1"/>
  <c r="K286" i="139"/>
  <c r="F274" i="139"/>
  <c r="O274" i="139" s="1"/>
  <c r="G274" i="139"/>
  <c r="P274" i="139" s="1"/>
  <c r="M275" i="139"/>
  <c r="B288" i="139" l="1"/>
  <c r="K287" i="139"/>
  <c r="F275" i="139"/>
  <c r="O275" i="139" s="1"/>
  <c r="G275" i="139"/>
  <c r="P275" i="139" s="1"/>
  <c r="M276" i="139"/>
  <c r="B289" i="139" l="1"/>
  <c r="K288" i="139"/>
  <c r="F276" i="139"/>
  <c r="O276" i="139" s="1"/>
  <c r="G276" i="139"/>
  <c r="P276" i="139" s="1"/>
  <c r="M277" i="139"/>
  <c r="B290" i="139" l="1"/>
  <c r="K289" i="139"/>
  <c r="F277" i="139"/>
  <c r="O277" i="139" s="1"/>
  <c r="G277" i="139"/>
  <c r="P277" i="139" s="1"/>
  <c r="M278" i="139"/>
  <c r="B291" i="139" l="1"/>
  <c r="K290" i="139"/>
  <c r="F278" i="139"/>
  <c r="O278" i="139" s="1"/>
  <c r="G278" i="139"/>
  <c r="P278" i="139" s="1"/>
  <c r="M279" i="139"/>
  <c r="B292" i="139" l="1"/>
  <c r="K291" i="139"/>
  <c r="F279" i="139"/>
  <c r="O279" i="139" s="1"/>
  <c r="G279" i="139"/>
  <c r="P279" i="139" s="1"/>
  <c r="M280" i="139"/>
  <c r="B293" i="139" l="1"/>
  <c r="K292" i="139"/>
  <c r="F280" i="139"/>
  <c r="O280" i="139" s="1"/>
  <c r="G280" i="139"/>
  <c r="P280" i="139" s="1"/>
  <c r="B294" i="139" l="1"/>
  <c r="K293" i="139"/>
  <c r="F281" i="139"/>
  <c r="G281" i="139"/>
  <c r="M282" i="139"/>
  <c r="B295" i="139" l="1"/>
  <c r="K294" i="139"/>
  <c r="F282" i="139"/>
  <c r="O282" i="139" s="1"/>
  <c r="G282" i="139"/>
  <c r="P282" i="139" s="1"/>
  <c r="M283" i="139"/>
  <c r="B296" i="139" l="1"/>
  <c r="K295" i="139"/>
  <c r="F283" i="139"/>
  <c r="O283" i="139" s="1"/>
  <c r="G283" i="139"/>
  <c r="P283" i="139" s="1"/>
  <c r="M284" i="139"/>
  <c r="B297" i="139" l="1"/>
  <c r="K296" i="139"/>
  <c r="F284" i="139"/>
  <c r="O284" i="139" s="1"/>
  <c r="G284" i="139"/>
  <c r="P284" i="139" s="1"/>
  <c r="M285" i="139"/>
  <c r="B298" i="139" l="1"/>
  <c r="K297" i="139"/>
  <c r="F285" i="139"/>
  <c r="O285" i="139" s="1"/>
  <c r="G285" i="139"/>
  <c r="P285" i="139" s="1"/>
  <c r="M286" i="139"/>
  <c r="B299" i="139" l="1"/>
  <c r="K298" i="139"/>
  <c r="F286" i="139"/>
  <c r="O286" i="139" s="1"/>
  <c r="G286" i="139"/>
  <c r="P286" i="139" s="1"/>
  <c r="M287" i="139"/>
  <c r="K299" i="139" l="1"/>
  <c r="B300" i="139"/>
  <c r="K300" i="139" s="1"/>
  <c r="B301" i="139"/>
  <c r="F287" i="139"/>
  <c r="O287" i="139" s="1"/>
  <c r="G287" i="139"/>
  <c r="P287" i="139" s="1"/>
  <c r="M288" i="139"/>
  <c r="B302" i="139" l="1"/>
  <c r="K301" i="139"/>
  <c r="F288" i="139"/>
  <c r="O288" i="139" s="1"/>
  <c r="G288" i="139"/>
  <c r="P288" i="139" s="1"/>
  <c r="M289" i="139"/>
  <c r="B303" i="139" l="1"/>
  <c r="K302" i="139"/>
  <c r="F289" i="139"/>
  <c r="O289" i="139" s="1"/>
  <c r="G289" i="139"/>
  <c r="P289" i="139" s="1"/>
  <c r="M290" i="139"/>
  <c r="B304" i="139" l="1"/>
  <c r="K303" i="139"/>
  <c r="F290" i="139"/>
  <c r="O290" i="139" s="1"/>
  <c r="G290" i="139"/>
  <c r="P290" i="139" s="1"/>
  <c r="M291" i="139"/>
  <c r="B305" i="139" l="1"/>
  <c r="K304" i="139"/>
  <c r="F291" i="139"/>
  <c r="O291" i="139" s="1"/>
  <c r="G291" i="139"/>
  <c r="P291" i="139" s="1"/>
  <c r="M292" i="139"/>
  <c r="B306" i="139" l="1"/>
  <c r="K305" i="139"/>
  <c r="F292" i="139"/>
  <c r="O292" i="139" s="1"/>
  <c r="G292" i="139"/>
  <c r="P292" i="139" s="1"/>
  <c r="M293" i="139"/>
  <c r="B307" i="139" l="1"/>
  <c r="K306" i="139"/>
  <c r="F293" i="139"/>
  <c r="O293" i="139" s="1"/>
  <c r="G293" i="139"/>
  <c r="P293" i="139" s="1"/>
  <c r="M294" i="139"/>
  <c r="B308" i="139" l="1"/>
  <c r="B309" i="139" s="1"/>
  <c r="K307" i="139"/>
  <c r="F294" i="139"/>
  <c r="O294" i="139" s="1"/>
  <c r="G294" i="139"/>
  <c r="P294" i="139" s="1"/>
  <c r="M295" i="139"/>
  <c r="B310" i="139" l="1"/>
  <c r="K309" i="139"/>
  <c r="F295" i="139"/>
  <c r="O295" i="139" s="1"/>
  <c r="G295" i="139"/>
  <c r="P295" i="139" s="1"/>
  <c r="M296" i="139"/>
  <c r="B311" i="139" l="1"/>
  <c r="K310" i="139"/>
  <c r="F296" i="139"/>
  <c r="O296" i="139" s="1"/>
  <c r="G296" i="139"/>
  <c r="P296" i="139" s="1"/>
  <c r="M297" i="139"/>
  <c r="B312" i="139" l="1"/>
  <c r="K311" i="139"/>
  <c r="F297" i="139"/>
  <c r="O297" i="139" s="1"/>
  <c r="G297" i="139"/>
  <c r="P297" i="139" s="1"/>
  <c r="M300" i="139"/>
  <c r="M298" i="139"/>
  <c r="B313" i="139" l="1"/>
  <c r="K312" i="139"/>
  <c r="G300" i="139"/>
  <c r="P300" i="139" s="1"/>
  <c r="F300" i="139"/>
  <c r="O300" i="139" s="1"/>
  <c r="F298" i="139"/>
  <c r="O298" i="139" s="1"/>
  <c r="G298" i="139"/>
  <c r="P298" i="139" s="1"/>
  <c r="M299" i="139"/>
  <c r="B314" i="139" l="1"/>
  <c r="K313" i="139"/>
  <c r="F299" i="139"/>
  <c r="O299" i="139" s="1"/>
  <c r="G299" i="139"/>
  <c r="P299" i="139" s="1"/>
  <c r="M301" i="139"/>
  <c r="B315" i="139" l="1"/>
  <c r="K314" i="139"/>
  <c r="F301" i="139"/>
  <c r="O301" i="139" s="1"/>
  <c r="G301" i="139"/>
  <c r="P301" i="139" s="1"/>
  <c r="M302" i="139"/>
  <c r="B316" i="139" l="1"/>
  <c r="K315" i="139"/>
  <c r="F302" i="139"/>
  <c r="O302" i="139" s="1"/>
  <c r="G302" i="139"/>
  <c r="P302" i="139" s="1"/>
  <c r="M303" i="139"/>
  <c r="B317" i="139" l="1"/>
  <c r="K316" i="139"/>
  <c r="F303" i="139"/>
  <c r="O303" i="139" s="1"/>
  <c r="G303" i="139"/>
  <c r="P303" i="139" s="1"/>
  <c r="M304" i="139"/>
  <c r="B318" i="139" l="1"/>
  <c r="K317" i="139"/>
  <c r="F304" i="139"/>
  <c r="O304" i="139" s="1"/>
  <c r="G304" i="139"/>
  <c r="P304" i="139" s="1"/>
  <c r="M305" i="139"/>
  <c r="B319" i="139" l="1"/>
  <c r="K318" i="139"/>
  <c r="F305" i="139"/>
  <c r="O305" i="139" s="1"/>
  <c r="G305" i="139"/>
  <c r="P305" i="139" s="1"/>
  <c r="M306" i="139"/>
  <c r="B320" i="139" l="1"/>
  <c r="K319" i="139"/>
  <c r="F306" i="139"/>
  <c r="O306" i="139" s="1"/>
  <c r="G306" i="139"/>
  <c r="P306" i="139" s="1"/>
  <c r="M307" i="139"/>
  <c r="B321" i="139" l="1"/>
  <c r="K320" i="139"/>
  <c r="F307" i="139"/>
  <c r="O307" i="139" s="1"/>
  <c r="G307" i="139"/>
  <c r="P307" i="139" s="1"/>
  <c r="B322" i="139" l="1"/>
  <c r="K321" i="139"/>
  <c r="F308" i="139"/>
  <c r="G308" i="139"/>
  <c r="M309" i="139"/>
  <c r="B323" i="139" l="1"/>
  <c r="K322" i="139"/>
  <c r="F309" i="139"/>
  <c r="O309" i="139" s="1"/>
  <c r="G309" i="139"/>
  <c r="P309" i="139" s="1"/>
  <c r="M310" i="139"/>
  <c r="B324" i="139" l="1"/>
  <c r="K323" i="139"/>
  <c r="F310" i="139"/>
  <c r="O310" i="139" s="1"/>
  <c r="G310" i="139"/>
  <c r="P310" i="139" s="1"/>
  <c r="M311" i="139"/>
  <c r="B325" i="139" l="1"/>
  <c r="K324" i="139"/>
  <c r="F311" i="139"/>
  <c r="O311" i="139" s="1"/>
  <c r="G311" i="139"/>
  <c r="P311" i="139" s="1"/>
  <c r="M312" i="139"/>
  <c r="B326" i="139" l="1"/>
  <c r="K325" i="139"/>
  <c r="F312" i="139"/>
  <c r="O312" i="139" s="1"/>
  <c r="G312" i="139"/>
  <c r="P312" i="139" s="1"/>
  <c r="M313" i="139"/>
  <c r="B327" i="139" l="1"/>
  <c r="K327" i="139" s="1"/>
  <c r="K326" i="139"/>
  <c r="F313" i="139"/>
  <c r="O313" i="139" s="1"/>
  <c r="G313" i="139"/>
  <c r="P313" i="139" s="1"/>
  <c r="M314" i="139"/>
  <c r="F314" i="139" l="1"/>
  <c r="O314" i="139" s="1"/>
  <c r="G314" i="139"/>
  <c r="P314" i="139" s="1"/>
  <c r="M315" i="139"/>
  <c r="F315" i="139" l="1"/>
  <c r="O315" i="139" s="1"/>
  <c r="G315" i="139"/>
  <c r="P315" i="139" s="1"/>
  <c r="M316" i="139"/>
  <c r="F316" i="139" l="1"/>
  <c r="O316" i="139" s="1"/>
  <c r="G316" i="139"/>
  <c r="P316" i="139" s="1"/>
  <c r="M317" i="139"/>
  <c r="F317" i="139" l="1"/>
  <c r="O317" i="139" s="1"/>
  <c r="G317" i="139"/>
  <c r="P317" i="139" s="1"/>
  <c r="M318" i="139"/>
  <c r="F318" i="139" l="1"/>
  <c r="O318" i="139" s="1"/>
  <c r="G318" i="139"/>
  <c r="P318" i="139" s="1"/>
  <c r="M319" i="139"/>
  <c r="F319" i="139" l="1"/>
  <c r="O319" i="139" s="1"/>
  <c r="G319" i="139"/>
  <c r="P319" i="139" s="1"/>
  <c r="M320" i="139"/>
  <c r="F320" i="139" l="1"/>
  <c r="O320" i="139" s="1"/>
  <c r="G320" i="139"/>
  <c r="P320" i="139" s="1"/>
  <c r="M321" i="139"/>
  <c r="F321" i="139" l="1"/>
  <c r="O321" i="139" s="1"/>
  <c r="G321" i="139"/>
  <c r="P321" i="139" s="1"/>
  <c r="M322" i="139"/>
  <c r="F322" i="139" l="1"/>
  <c r="O322" i="139" s="1"/>
  <c r="G322" i="139"/>
  <c r="P322" i="139" s="1"/>
  <c r="M323" i="139"/>
  <c r="F323" i="139" l="1"/>
  <c r="O323" i="139" s="1"/>
  <c r="G323" i="139"/>
  <c r="P323" i="139" s="1"/>
  <c r="M324" i="139"/>
  <c r="F324" i="139" l="1"/>
  <c r="O324" i="139" s="1"/>
  <c r="G324" i="139"/>
  <c r="P324" i="139" s="1"/>
  <c r="M325" i="139"/>
  <c r="M327" i="139" l="1"/>
  <c r="F325" i="139"/>
  <c r="O325" i="139" s="1"/>
  <c r="G325" i="139"/>
  <c r="P325" i="139" s="1"/>
  <c r="F326" i="139" l="1"/>
  <c r="O326" i="139" s="1"/>
  <c r="M326" i="139"/>
  <c r="G326" i="139"/>
  <c r="P326" i="139" s="1"/>
  <c r="G327" i="139"/>
  <c r="P327" i="139" s="1"/>
  <c r="F327" i="139"/>
  <c r="O327" i="139" s="1"/>
</calcChain>
</file>

<file path=xl/sharedStrings.xml><?xml version="1.0" encoding="utf-8"?>
<sst xmlns="http://schemas.openxmlformats.org/spreadsheetml/2006/main" count="28524" uniqueCount="1950">
  <si>
    <t>GLENWOOD ENERGY OF OXFORD</t>
  </si>
  <si>
    <t>HAMILTON CITY OF</t>
  </si>
  <si>
    <t>KNG ENERGY INC</t>
  </si>
  <si>
    <t>KNOX ENERGY COOPERATIVE ASSOCIATION</t>
  </si>
  <si>
    <t>LANCASTER MUNICIPAL GAS</t>
  </si>
  <si>
    <t>MCCOMB NATURAL GAS</t>
  </si>
  <si>
    <t>NATIONAL GAS AND OIL COOPERATIVE</t>
  </si>
  <si>
    <t>NGO DEVELOPMENT CORPORATION</t>
  </si>
  <si>
    <t>NORTH COAST GAS TRANSMISSION</t>
  </si>
  <si>
    <t>NORTHEAST OHIO NATURAL GAS CORP</t>
  </si>
  <si>
    <t>NORTHERN IND ENERGY DEV</t>
  </si>
  <si>
    <t>OHIO CUMBERLAND GAS CO</t>
  </si>
  <si>
    <t>OHIO GAS COMPANY</t>
  </si>
  <si>
    <t>ORWELL NATURAL GAS COMPANY</t>
  </si>
  <si>
    <t>PIEDMONT GAS COMPANY</t>
  </si>
  <si>
    <t>PIKE NATURAL GAS CO</t>
  </si>
  <si>
    <t>SHELDON GAS CO</t>
  </si>
  <si>
    <t>SOUTHEASTERN NATURAL GAS CO</t>
  </si>
  <si>
    <t>SUBURBAN NATURAL GAS COMPANY</t>
  </si>
  <si>
    <t>SWICKARD GAS CO</t>
  </si>
  <si>
    <t>VECTREN ENERGY DELIVERY OF OHIO</t>
  </si>
  <si>
    <t>WATERVILLE GAS AND OIL CO</t>
  </si>
  <si>
    <t>WATERVILLE GAS COMPANY</t>
  </si>
  <si>
    <t>WILLIAMSPORT VILLAGE OF</t>
  </si>
  <si>
    <t>AFTON PUBLIC WORKS AUTHORITY</t>
  </si>
  <si>
    <t>AVANT UTILITIES AUTH</t>
  </si>
  <si>
    <t>BILLINGS PUB WORK AUTH</t>
  </si>
  <si>
    <t>BLUE FLAME GAS COMPANY</t>
  </si>
  <si>
    <t>BURBANK PUBLIC WORKS</t>
  </si>
  <si>
    <t>BURLINGTON TOWN OF</t>
  </si>
  <si>
    <t>CASHION PUB WKS AUTH</t>
  </si>
  <si>
    <t>CHELSEA GAS AUTHORITY</t>
  </si>
  <si>
    <t>CHOUTEAU PUBLIC WORKS AUTHORITY</t>
  </si>
  <si>
    <t>CITY OF CLEVELAND</t>
  </si>
  <si>
    <t>CITY OF YALE</t>
  </si>
  <si>
    <t>GRANBY CITY OF</t>
  </si>
  <si>
    <t>GRANT CITY CITY OF</t>
  </si>
  <si>
    <t>CAMP HILL TOWN OF</t>
  </si>
  <si>
    <t>CARBON HILL UTIL BD CITY OF</t>
  </si>
  <si>
    <t>CHANDELEUR PIPE LINE COMPANY</t>
  </si>
  <si>
    <t>CHEROKEE TOWN OF</t>
  </si>
  <si>
    <t>CLARKE MOBILE COUNTIES GAS DISTRICT</t>
  </si>
  <si>
    <t>CLEAN ENERGY</t>
  </si>
  <si>
    <t>JENNINGS GAS INC</t>
  </si>
  <si>
    <t>JONESVILLE TOWN OF</t>
  </si>
  <si>
    <t>KAPLAN CITY OF</t>
  </si>
  <si>
    <t>KENTWOOD TOWN OF</t>
  </si>
  <si>
    <t>KINDER TOWN OF</t>
  </si>
  <si>
    <t>KROTZ SPRINGS CITY OF</t>
  </si>
  <si>
    <t>LAKE ST JOHN GAS CO</t>
  </si>
  <si>
    <t>LEONVILLE TOWN OF</t>
  </si>
  <si>
    <t>LIVINGSTON TOWN OF</t>
  </si>
  <si>
    <t>LIVONIA GAS AND WATER</t>
  </si>
  <si>
    <t>LOCUST RIDGE GAS COMPANY</t>
  </si>
  <si>
    <t>LOGANSPORT TOWN OF</t>
  </si>
  <si>
    <t>LOUISIANA GENERATING</t>
  </si>
  <si>
    <t>MADISONVILLE TOWN OF</t>
  </si>
  <si>
    <t>MAGNOLIA NATURAL GAS LLC</t>
  </si>
  <si>
    <t>MAMOU TOWN OF</t>
  </si>
  <si>
    <t>MARINGOUIN TOWN OF</t>
  </si>
  <si>
    <t>MELVILLE TOWN OF</t>
  </si>
  <si>
    <t>MONTGOMERY TOWN OF</t>
  </si>
  <si>
    <t>MONTPELIER VILLAGE OF</t>
  </si>
  <si>
    <t>MOREAUVILLE VILLAGE OF</t>
  </si>
  <si>
    <t>MORGAN CITY CITY OF</t>
  </si>
  <si>
    <t>MORGANZA VILLAGE OF</t>
  </si>
  <si>
    <t>HOGANSVILLE CITY OF</t>
  </si>
  <si>
    <t>LAFAYETTE CITY OF</t>
  </si>
  <si>
    <t>LAGRANGE CITY OF</t>
  </si>
  <si>
    <t>LAWRENCEVILLE CITY OF</t>
  </si>
  <si>
    <t>LOUISVILLE CITY OF</t>
  </si>
  <si>
    <t>LUMPKIN CITY OF</t>
  </si>
  <si>
    <t>MANCHESTER CITY OF</t>
  </si>
  <si>
    <t>MEIGS CITY OF</t>
  </si>
  <si>
    <t>MILLEN CITY OF</t>
  </si>
  <si>
    <t>MONROE UTILITIES CITY OF</t>
  </si>
  <si>
    <t>MONTICELLO CITY OF</t>
  </si>
  <si>
    <t>MOULTRIE CITY OF</t>
  </si>
  <si>
    <t>NASHVILLE CITY OF</t>
  </si>
  <si>
    <t>OCILLA CITY OF</t>
  </si>
  <si>
    <t>PELHAM CITY OF</t>
  </si>
  <si>
    <t>QUITMAN CITY OF</t>
  </si>
  <si>
    <t>RICHLAND CITY OF</t>
  </si>
  <si>
    <t>ROYSTON GAS DEPT CITY OF</t>
  </si>
  <si>
    <t>SHELLMAN CITY OF</t>
  </si>
  <si>
    <t>SOCIAL CIRCLE CITY OF</t>
  </si>
  <si>
    <t>SPARTA CITY OF</t>
  </si>
  <si>
    <t>LOUISBURG CITY OF</t>
  </si>
  <si>
    <t>LYONS CITY OF</t>
  </si>
  <si>
    <t>MAPLETON GAS PIPELINE</t>
  </si>
  <si>
    <t>MCFARLAND CITY OF</t>
  </si>
  <si>
    <t>MCLOUTH CITY OF</t>
  </si>
  <si>
    <t>MIDWEST ENERGY INC</t>
  </si>
  <si>
    <t>MILFORD CITY OF</t>
  </si>
  <si>
    <t>MOUNDRIDGE CITY OF</t>
  </si>
  <si>
    <t>MULBERRY MUNICIPAL NATURAL GAS SYS</t>
  </si>
  <si>
    <t>NEODESHA CITY OF</t>
  </si>
  <si>
    <t>NEOSHO RAPIDS CITY OF</t>
  </si>
  <si>
    <t>OXY USA INC</t>
  </si>
  <si>
    <t>PALMER CITY OF</t>
  </si>
  <si>
    <t>ENTERGY NEW ORLEANS INC</t>
  </si>
  <si>
    <t>ESTHERWOOD VILLAGE OF</t>
  </si>
  <si>
    <t>EUNICE GAS DEPT</t>
  </si>
  <si>
    <t>EVANGELINE GAS CO</t>
  </si>
  <si>
    <t>FOREST HILL VILLAGE OF</t>
  </si>
  <si>
    <t>FRANKLINTON TOWN OF</t>
  </si>
  <si>
    <t>GAS DIST 1 OF EFP</t>
  </si>
  <si>
    <t>GAS UTIL DIST 1 EBR PARISH</t>
  </si>
  <si>
    <t>GAS UTIL DIST I OF VERNON PARISH</t>
  </si>
  <si>
    <t>GAS UTIL DISTRICT 2</t>
  </si>
  <si>
    <t>GAS UTILITIES DIST 1 WASH PARISH</t>
  </si>
  <si>
    <t>GLENMORA TOWN OF</t>
  </si>
  <si>
    <t>GOLDEN MEADOW TOWN OF</t>
  </si>
  <si>
    <t>GONZALES CITY OF</t>
  </si>
  <si>
    <t>GRAND COTEAU TOWN OF</t>
  </si>
  <si>
    <t>GRAND ISLE TOWN OF</t>
  </si>
  <si>
    <t>GREENSBURG TOWN OF</t>
  </si>
  <si>
    <t>GUEYDAN TOWN OF</t>
  </si>
  <si>
    <t>HARRISONBURG VILLAGE OF</t>
  </si>
  <si>
    <t>HORNBECK TOWN OF</t>
  </si>
  <si>
    <t>HOUMA MUNICIPAL GAS SYSTEM</t>
  </si>
  <si>
    <t>IBERVILLE PARISH UTILITY DEPARTMENT</t>
  </si>
  <si>
    <t>IOTA TOWN OF</t>
  </si>
  <si>
    <t>J W GATHERING COMPANY</t>
  </si>
  <si>
    <t>JACKSON TOWN OF</t>
  </si>
  <si>
    <t>NORTH CROSSETT UTILITIES</t>
  </si>
  <si>
    <t>OZARK GAS TRANSMISSION LLC</t>
  </si>
  <si>
    <t>TEXAS GAS TRANSMISSION LLC</t>
  </si>
  <si>
    <t>TRANSUNION INTERSTATE PIPELINE LTD</t>
  </si>
  <si>
    <t>TRUNKLINE GAS COMPANY</t>
  </si>
  <si>
    <t>BENSON CITY OF</t>
  </si>
  <si>
    <t>GRAHAM COUNTY UTILITIES INC</t>
  </si>
  <si>
    <t>MESA CITY OF</t>
  </si>
  <si>
    <t>NAVAJO TRIBAL UTILITY AUTHORITY</t>
  </si>
  <si>
    <t>SAFFORD CITY OF</t>
  </si>
  <si>
    <t>SOUTHERN TRAILS PIPELINE COMPANY</t>
  </si>
  <si>
    <t>SOUTHWEST GAS CORPORATION</t>
  </si>
  <si>
    <t>TRANSWESTERN PIPELINE COMPANY</t>
  </si>
  <si>
    <t>MIDDLE TENNESSEE UTIL DIST</t>
  </si>
  <si>
    <t>MONTEAGLE TOWN OF</t>
  </si>
  <si>
    <t>MT PLEASANT GAS SYS</t>
  </si>
  <si>
    <t>MUNFORD CITY OF</t>
  </si>
  <si>
    <t>NAT GAS UTIL DIST HAWKINS CTY</t>
  </si>
  <si>
    <t>NEWBERN GAS DEPT CITY OF</t>
  </si>
  <si>
    <t>OAK RIDGE UTIL DISTRICT</t>
  </si>
  <si>
    <t>OBION TOWN OF</t>
  </si>
  <si>
    <t>PARIS HENRY COUNTY UTIL DISTRICT</t>
  </si>
  <si>
    <t>PARSONS TOWN OF</t>
  </si>
  <si>
    <t>PIKEVILLE TOWN OF</t>
  </si>
  <si>
    <t>POPLAR GROVE UTIL DIST</t>
  </si>
  <si>
    <t>PORTLAND CITY OF</t>
  </si>
  <si>
    <t>POWELL CLINCH UTILITY DISTRICT</t>
  </si>
  <si>
    <t>PULASKI NATURAL GAS DEPT</t>
  </si>
  <si>
    <t>RIDGETOP NATURAL GAS</t>
  </si>
  <si>
    <t>LAKE COUNTY UTILITY DISTRICT</t>
  </si>
  <si>
    <t>LAWRENCEBURG UTILITY SYSTEMS</t>
  </si>
  <si>
    <t>LEBANON CITY OF</t>
  </si>
  <si>
    <t>LENOIR CITY UTIL BD</t>
  </si>
  <si>
    <t>LEWISBURG GAS DEPT</t>
  </si>
  <si>
    <t>LEXINGTON GAS SYSTEM</t>
  </si>
  <si>
    <t>LINDEN TOWN OF</t>
  </si>
  <si>
    <t>LOBELVILLE CITY OF</t>
  </si>
  <si>
    <t>LORETTO CITY OF</t>
  </si>
  <si>
    <t>LOUDON UTIL GAS DEPT</t>
  </si>
  <si>
    <t>MADISONVILLE CITY OF</t>
  </si>
  <si>
    <t>MARION NATURAL GAS SYSTEMS</t>
  </si>
  <si>
    <t>MARTIN CITY OF</t>
  </si>
  <si>
    <t>EMMETSBURG MUNICIPAL UTILITIES</t>
  </si>
  <si>
    <t>EVERLY MUNCIPAL UTILITY</t>
  </si>
  <si>
    <t>FAIRBANK MUNICIPAL GAS</t>
  </si>
  <si>
    <t>GILMORE CITY</t>
  </si>
  <si>
    <t>GRAETTINGER TOWN OF</t>
  </si>
  <si>
    <t>GUTHRIE CTR MUNICIPAL UTILITIES</t>
  </si>
  <si>
    <t>HARLAN MUNICIPAL UTILITIES</t>
  </si>
  <si>
    <t>HARTLEY</t>
  </si>
  <si>
    <t>HAWARDEN MUNICIPAL UTILITIES</t>
  </si>
  <si>
    <t>INTERSTATE POWER AND LIGHT COMPANY</t>
  </si>
  <si>
    <t>LAKE PARK</t>
  </si>
  <si>
    <t>LAMONI MUN UTIL</t>
  </si>
  <si>
    <t>LORIMOR MUNICIPAL GAS SYS</t>
  </si>
  <si>
    <t>MANILLA CITY OF</t>
  </si>
  <si>
    <t>MANNING MUN NAT GAS</t>
  </si>
  <si>
    <t>MIDAMERICAN ENERGY COMPANY</t>
  </si>
  <si>
    <t>MONTEZUMA NATURAL GAS DEPT</t>
  </si>
  <si>
    <t>MOULTON MUN GAS SYS</t>
  </si>
  <si>
    <t>NORTHERN BORDER P L CO</t>
  </si>
  <si>
    <t>NORTHERN NATURAL GAS</t>
  </si>
  <si>
    <t>ORANGE CITY</t>
  </si>
  <si>
    <t>OSAGE MUN GAS UTIL</t>
  </si>
  <si>
    <t>PRESCOTT MUN NAT GAS CO</t>
  </si>
  <si>
    <t>PRESTON CITY OF</t>
  </si>
  <si>
    <t>REMSEN MUNICIPAL UTILITIES</t>
  </si>
  <si>
    <t>ROCK RAPIDS</t>
  </si>
  <si>
    <t>ROLFE MUNICIPAL GAS</t>
  </si>
  <si>
    <t>SABULA CITY OF</t>
  </si>
  <si>
    <t>SAC CITY MUNICIPAL GAS CO</t>
  </si>
  <si>
    <t>SANBORN MUNICIPAL GAS UTILITY</t>
  </si>
  <si>
    <t>SIOUX CENTER MUN GAS</t>
  </si>
  <si>
    <t>TIPTON CITY OF</t>
  </si>
  <si>
    <t>WALL LAKE CITY OF</t>
  </si>
  <si>
    <t>WAUKEE MUNICIPAL GAS</t>
  </si>
  <si>
    <t>WAYLAND MUN GAS SYS</t>
  </si>
  <si>
    <t>WELLMAN GAS SYSTEM</t>
  </si>
  <si>
    <t>WEST BEND MUN GAS</t>
  </si>
  <si>
    <t>WHITTEMORE MUN GAS</t>
  </si>
  <si>
    <t>WINFIELD MUNICIPAL GAS</t>
  </si>
  <si>
    <t>WOODBINE MUNICIPAL NATURAL GAS</t>
  </si>
  <si>
    <t>INTERMOUNTAIN GAS COMPANY</t>
  </si>
  <si>
    <t>QUESTAR GAS COMPANY</t>
  </si>
  <si>
    <t>TRANSCANADA - GAS TRANSMISSION NW</t>
  </si>
  <si>
    <t>ALEDO CITY OF</t>
  </si>
  <si>
    <t>ANNA CITY OF</t>
  </si>
  <si>
    <t>AUBURN CITY OF</t>
  </si>
  <si>
    <t>BELLE RIVE GAS SYSTEM</t>
  </si>
  <si>
    <t>GREEN CITY MUNICIPAL NATURAL GAS SYS</t>
  </si>
  <si>
    <t>KENNETT BOARD OF PUBLIC WORKS</t>
  </si>
  <si>
    <t>LACLEDE GAS COMPANY</t>
  </si>
  <si>
    <t>LIBERAL MUNICIPAL NATURAL GAS SYSTEM</t>
  </si>
  <si>
    <t>MACON MUNICIPAL UTILITIES</t>
  </si>
  <si>
    <t>MERCER MUNICIPAL NATURAL GAS SYSTEM</t>
  </si>
  <si>
    <t>MIDDLETOWN MUN GAS SYSTEM</t>
  </si>
  <si>
    <t>MILAN MUNICIPAL NATURAL GAS SYSTEM</t>
  </si>
  <si>
    <t>MISSOURI GAS ENERGY</t>
  </si>
  <si>
    <t>MISSOURI GAS UTILITY</t>
  </si>
  <si>
    <t>MONROE CITY GAS DEPT</t>
  </si>
  <si>
    <t>MONTGOMERY CITY GAS CO</t>
  </si>
  <si>
    <t>NEW FLORENCE MUNICIPAL GAS</t>
  </si>
  <si>
    <t>NEW HAVEN CITY NATURAL GAS SYSTEM</t>
  </si>
  <si>
    <t>ORONOGO MUN GAS CO</t>
  </si>
  <si>
    <t>PARIS CITY OF</t>
  </si>
  <si>
    <t>PERRY MUNICIPAL GAS SYSTEM</t>
  </si>
  <si>
    <t>PERRYVILLE CITY OF</t>
  </si>
  <si>
    <t>PLATTSBURG CITY OF</t>
  </si>
  <si>
    <t>POTOSI CITY OF</t>
  </si>
  <si>
    <t>n:\General\8060_BD_Finance\Bente\Gas LDCs\1943_LDC Cost of Capital.xls</t>
  </si>
  <si>
    <t>[1] - [2]: I/B/E/S Tearsheets as of March 31, 2006.</t>
  </si>
  <si>
    <t>n:\General\8060_BD_Finance\Bente\Gas LDCs\1909 LDC Cost of Capital_valueranged.xls</t>
  </si>
  <si>
    <t>n:\General\8060_BD_Finance\Bente\Gas LDCs\1783 LDC Cost of Capital.xls</t>
  </si>
  <si>
    <t>[1], [2]: I/B/E/S Tearsheets as of October 14, 2005.</t>
  </si>
  <si>
    <t>\\sffs1\projects\3093_Curtain_Call\wks\Cost of Capital\C of C Compilation_7.1.10.xls</t>
  </si>
  <si>
    <t>error flag2</t>
  </si>
  <si>
    <t>PROJECT</t>
  </si>
  <si>
    <t>WOODVILLE CITY OF</t>
  </si>
  <si>
    <t>BLANDING CITY OF</t>
  </si>
  <si>
    <t>APPALACHIAN NATURAL GAS</t>
  </si>
  <si>
    <t>CHARLOTTESVILLE CITY OF</t>
  </si>
  <si>
    <t>DANVILLE CITY OF</t>
  </si>
  <si>
    <t>RICHMOND CITY OF DEPT OF PUB UTIL</t>
  </si>
  <si>
    <t>ROANOKE GAS COMPANY</t>
  </si>
  <si>
    <t>SOUTHWESTERN VIRGINIA GAS CO</t>
  </si>
  <si>
    <t>VIRGINIA NAT GAS INC</t>
  </si>
  <si>
    <t>VERMONT GAS SYSTEMS INC</t>
  </si>
  <si>
    <t>BUCKLEY CITY OF</t>
  </si>
  <si>
    <t>ELLENSBURG CITY OF</t>
  </si>
  <si>
    <t>ENUMCLAW CITY OF</t>
  </si>
  <si>
    <t>PUGET SOUND ENERGY</t>
  </si>
  <si>
    <t>CITY GAS CO</t>
  </si>
  <si>
    <t>FLORENCE UTILITY COMMISSION</t>
  </si>
  <si>
    <t>MADISON GAS ELEC CO</t>
  </si>
  <si>
    <t>Revenue per Customer Freeze</t>
  </si>
  <si>
    <t>Other True-Up</t>
  </si>
  <si>
    <t>Lost Fixed Revenue</t>
  </si>
  <si>
    <t>Straight Fixed-Variable Rates</t>
  </si>
  <si>
    <t>End</t>
  </si>
  <si>
    <t>Parent</t>
  </si>
  <si>
    <t>OLIVE HILL CITY OF</t>
  </si>
  <si>
    <t>ORBIT GAS TRANSMISSION INC</t>
  </si>
  <si>
    <t>PAINTSVILLE GAS SYS</t>
  </si>
  <si>
    <t>PIKEVILLE CITY OF</t>
  </si>
  <si>
    <t>PRESTONBURG CITY UTILITIES COMM</t>
  </si>
  <si>
    <t>JENA TOWN OF</t>
  </si>
  <si>
    <t>ENERGY TRANSFER FUEL LP</t>
  </si>
  <si>
    <t>ENTERPRISE TEXAS PIPELINE LLC</t>
  </si>
  <si>
    <t>FALFURRIAS UTIL BOARD CITY OF</t>
  </si>
  <si>
    <t>FORMOSA HYDROCARBONS CO</t>
  </si>
  <si>
    <t>FORT STOCKTON CITY OF</t>
  </si>
  <si>
    <t>FREEPORT LNG DEVELOPMENT LP</t>
  </si>
  <si>
    <t>GARRISON CITY OF</t>
  </si>
  <si>
    <t>GARY NATURAL GAS</t>
  </si>
  <si>
    <t>GATEWAY PIPELINE CO</t>
  </si>
  <si>
    <t>GENESIS NATURAL GAS PIPELINE LP</t>
  </si>
  <si>
    <t>GEORGE WEST CITY OF</t>
  </si>
  <si>
    <t>GOLDSMITH CITY OF</t>
  </si>
  <si>
    <t>GRANDFALLS CITY OF</t>
  </si>
  <si>
    <t>GREENLIGHT GAS</t>
  </si>
  <si>
    <t>GREY FOREST UTIL</t>
  </si>
  <si>
    <t>GRUVER CITY OF</t>
  </si>
  <si>
    <t>HEMPHILL CITY OF</t>
  </si>
  <si>
    <t>Co</t>
  </si>
  <si>
    <t>ReturnMS</t>
  </si>
  <si>
    <t>STROMSBURG CITY OF</t>
  </si>
  <si>
    <t>STUART GAS CO</t>
  </si>
  <si>
    <t>CENTERPOINT ENERGY</t>
  </si>
  <si>
    <t>CENTRA PIPELINES MINNESOTA INC</t>
  </si>
  <si>
    <t>CLEARBROOK MUNICIPAL GAS CITY OF</t>
  </si>
  <si>
    <t>COHASSET CITY OF</t>
  </si>
  <si>
    <t>COMMUNITY UTIL CO</t>
  </si>
  <si>
    <t>DULUTH CITY OF</t>
  </si>
  <si>
    <t>ETHANOL 2000</t>
  </si>
  <si>
    <t>FOSSTON MUNICIPAL GAS CITY OF</t>
  </si>
  <si>
    <t>GREAT PLAINS NATURAL GAS CO</t>
  </si>
  <si>
    <t>GREATER MINNESOTA GAS INC</t>
  </si>
  <si>
    <t>HALLOCK CITY OF</t>
  </si>
  <si>
    <t>HAWLEY CITY OF</t>
  </si>
  <si>
    <t>HIBBING PUB UTIL COMM</t>
  </si>
  <si>
    <t>HUTCHINSON UTILITIES COMMISSION</t>
  </si>
  <si>
    <t>MERC PNG</t>
  </si>
  <si>
    <t>N W NATURAL GAS OF MURRAY CTY</t>
  </si>
  <si>
    <t>NEW ULM PUB UTIL COMM</t>
  </si>
  <si>
    <t>NEW YORK MILLS MUN GAS SYS</t>
  </si>
  <si>
    <t>NORTHWEST NATURAL GAS LLC</t>
  </si>
  <si>
    <t>OWATONNA PUB UTIL</t>
  </si>
  <si>
    <t>PERHAM CITY OF</t>
  </si>
  <si>
    <t>RANDALL CITY OF</t>
  </si>
  <si>
    <t>STEPHEN CITY OF</t>
  </si>
  <si>
    <t>TWO HARBORS CITY OF</t>
  </si>
  <si>
    <t>TYLER CITY OF</t>
  </si>
  <si>
    <t>VIKING GAS TRANSMISSION COMPANY</t>
  </si>
  <si>
    <t>VIRGINIA PUBLIC UTILITIES</t>
  </si>
  <si>
    <t>WARREN CITY OF</t>
  </si>
  <si>
    <t>ALBANY MUN GAS SYS</t>
  </si>
  <si>
    <t>BERGER NATURAL GAS</t>
  </si>
  <si>
    <t>BERNIE CITY OF</t>
  </si>
  <si>
    <t>BETHANY CITY OF</t>
  </si>
  <si>
    <t>BISMARCK CITY OF</t>
  </si>
  <si>
    <t>CITY OF CLARENCE</t>
  </si>
  <si>
    <t>CUBA CITY OF GAS DEPARTMENT</t>
  </si>
  <si>
    <t>EMPIRE DISTRICT GAS</t>
  </si>
  <si>
    <t>FROHNA CITY OF</t>
  </si>
  <si>
    <t>FULTON CITY OF</t>
  </si>
  <si>
    <t>BLOOMFIELD CITY OF</t>
  </si>
  <si>
    <t>BRIGHTON MUN GAS SYS</t>
  </si>
  <si>
    <t>BROOKLYN MUNICIPAL UTILITIES</t>
  </si>
  <si>
    <t>CASCADE MUN UTIL</t>
  </si>
  <si>
    <t>CEDAR FALLS UTIL</t>
  </si>
  <si>
    <t>CLEARFIELD NAT GAS CO</t>
  </si>
  <si>
    <t>COON RAPIDS MUN UTIL</t>
  </si>
  <si>
    <t>OKLAHOMA NATURAL GAS CO</t>
  </si>
  <si>
    <t>ONEOK FIELD SERVICES</t>
  </si>
  <si>
    <t>ONEOK GAS TRANSPORTATION</t>
  </si>
  <si>
    <t>PRYOR MUNICIPAL UTILITY BOARD</t>
  </si>
  <si>
    <t>RAMONA PUBLIC WORKS</t>
  </si>
  <si>
    <t>RED BIRD TOWN OF</t>
  </si>
  <si>
    <t>RIPLEY PUBLIC WORKS AUTH</t>
  </si>
  <si>
    <t>RURAL GAS DIST 1</t>
  </si>
  <si>
    <t>SEILING PUBLIC WORKS AUTHORITY</t>
  </si>
  <si>
    <t>SPERRY UTILITY SERVICES AUTH</t>
  </si>
  <si>
    <t>TALOGA TOWN OF</t>
  </si>
  <si>
    <t>TENOAKS PIPELINE CO</t>
  </si>
  <si>
    <t>TEXAS OKLAHOMA GAS LLC</t>
  </si>
  <si>
    <t>TUTTLE PUBLIC WORKS AUTHORITY</t>
  </si>
  <si>
    <t>VELMA PUBLIC WORKS AUTH</t>
  </si>
  <si>
    <t>VICI PUB WORK AUTH</t>
  </si>
  <si>
    <t>WAKITA UTILITIES AUTHORITY</t>
  </si>
  <si>
    <t>WANN PUBLIC WORKS AUTHORITY</t>
  </si>
  <si>
    <t>WESTERN FARMERS ELEC COOP</t>
  </si>
  <si>
    <t>WESTERN GAS INTERSTATE COMPANY</t>
  </si>
  <si>
    <t>WILLOW TOWN OF</t>
  </si>
  <si>
    <t>CASCADE NAT GAS CORP</t>
  </si>
  <si>
    <t>NORTHWEST NATURAL GAS CO</t>
  </si>
  <si>
    <t>ANDREASSI GAS CO</t>
  </si>
  <si>
    <t>Canadian Utilities</t>
  </si>
  <si>
    <t>CU</t>
  </si>
  <si>
    <t>Cascade Natural Gas Corp</t>
  </si>
  <si>
    <t>CGC</t>
  </si>
  <si>
    <t>Emera Inc.</t>
  </si>
  <si>
    <t>EMA</t>
  </si>
  <si>
    <t>Enbridge Inc.</t>
  </si>
  <si>
    <t>ENB</t>
  </si>
  <si>
    <t>Fortis Inc.</t>
  </si>
  <si>
    <t>FTS</t>
  </si>
  <si>
    <t>Keyspan Corp</t>
  </si>
  <si>
    <t>KSE</t>
  </si>
  <si>
    <t>Laclede Group Inc</t>
  </si>
  <si>
    <t>Peoples Energy Corp</t>
  </si>
  <si>
    <t>PGL</t>
  </si>
  <si>
    <t>TransCanada Corp.</t>
  </si>
  <si>
    <t>TRP</t>
  </si>
  <si>
    <t>Threshold for including</t>
  </si>
  <si>
    <t>Threshold for excluding</t>
  </si>
  <si>
    <t>MS ATWACC</t>
  </si>
  <si>
    <t>Decoupling scores</t>
  </si>
  <si>
    <t>NiSource</t>
  </si>
  <si>
    <t>Northwest Natural</t>
  </si>
  <si>
    <t>Piedmont</t>
  </si>
  <si>
    <t>South Jersey Industries</t>
  </si>
  <si>
    <t>Vol Sold</t>
  </si>
  <si>
    <t>Vol Transported</t>
  </si>
  <si>
    <t>Total Vol</t>
  </si>
  <si>
    <t>Group vol</t>
  </si>
  <si>
    <t>BETHANY VILLAGE OF</t>
  </si>
  <si>
    <t>BLUFORD GAS CO</t>
  </si>
  <si>
    <t>BUSHNELL CITY OF</t>
  </si>
  <si>
    <t>CAIRO PUB UTIL CO</t>
  </si>
  <si>
    <t>CASEY CITY OF</t>
  </si>
  <si>
    <t>CENTRAL ILLINOIS LT CO</t>
  </si>
  <si>
    <t>CENTRAL ILLINOIS PUBLIC SERVICE CO</t>
  </si>
  <si>
    <t>CHESTER CITY OF</t>
  </si>
  <si>
    <t>CISNE VILLAGE OF</t>
  </si>
  <si>
    <t>CLAY CITY VILLAGE OF</t>
  </si>
  <si>
    <t>COBDEN MUN GAS SYS</t>
  </si>
  <si>
    <t>Company</t>
  </si>
  <si>
    <t>Ticker</t>
  </si>
  <si>
    <t>AGL Resources Inc</t>
  </si>
  <si>
    <t>Atmos Energy Corp</t>
  </si>
  <si>
    <t>Laclede Group Inc/The</t>
  </si>
  <si>
    <t>New Jersey Resources Corp</t>
  </si>
  <si>
    <t>Nicor Inc</t>
  </si>
  <si>
    <t>NiSource Inc</t>
  </si>
  <si>
    <t>Northwest Natural Gas Co</t>
  </si>
  <si>
    <t>Piedmont Natural Gas Co</t>
  </si>
  <si>
    <t>South Jersey Industries Inc</t>
  </si>
  <si>
    <t>Southwest Gas Corp</t>
  </si>
  <si>
    <t>WGL Holdings Inc</t>
  </si>
  <si>
    <t>Vectren Corp</t>
  </si>
  <si>
    <t>AGL</t>
  </si>
  <si>
    <t>ATO</t>
  </si>
  <si>
    <t>LG</t>
  </si>
  <si>
    <t>NJR</t>
  </si>
  <si>
    <t>GAS</t>
  </si>
  <si>
    <t>NI</t>
  </si>
  <si>
    <t>NWN</t>
  </si>
  <si>
    <t>PNY</t>
  </si>
  <si>
    <t>SJI</t>
  </si>
  <si>
    <t>SWX</t>
  </si>
  <si>
    <t>WGL</t>
  </si>
  <si>
    <t>VVC</t>
  </si>
  <si>
    <t>SOUTH JERSEY GAS COMPANY</t>
  </si>
  <si>
    <t>CORONA VILLAGE OF</t>
  </si>
  <si>
    <t>DEMING GAS SYS</t>
  </si>
  <si>
    <t>EASTERN NEW MEXICO NAT GAS</t>
  </si>
  <si>
    <t>EMW GAS ASSN</t>
  </si>
  <si>
    <t>HATCH VILLAGE OF</t>
  </si>
  <si>
    <t>LAS CRUCES MUN GAS</t>
  </si>
  <si>
    <t>LAS VEGAS NAT GAS DEPT CITY OF</t>
  </si>
  <si>
    <t>LORDSBURG CITY OF</t>
  </si>
  <si>
    <t>LOS ALAMOS CITY OF</t>
  </si>
  <si>
    <t>MARKWEST NEW MEXICO L P</t>
  </si>
  <si>
    <t>RED BUD CITY OF</t>
  </si>
  <si>
    <t>RIVERTON VILLAGE OF</t>
  </si>
  <si>
    <t>ROCK ENERGY COOPERATIVE</t>
  </si>
  <si>
    <t>FITZGERALD CITY OF</t>
  </si>
  <si>
    <t>FORT GAINES CITY OF</t>
  </si>
  <si>
    <t>FORT VALLEY UTILITY COMMISSION</t>
  </si>
  <si>
    <t>GRANTVILLE CITY OF</t>
  </si>
  <si>
    <t>GREENSBORO CITY OF</t>
  </si>
  <si>
    <t>HARTWELL CITY OF</t>
  </si>
  <si>
    <t>HAWKINSVILLE NATURAL GAS SYSTEM CITY</t>
  </si>
  <si>
    <t>ADJUSTMENT P L CO</t>
  </si>
  <si>
    <t>BARROW UTILITIES ELECTRIC COOP</t>
  </si>
  <si>
    <t>CHEVRON USA INC</t>
  </si>
  <si>
    <t>ENSTAR NAT GAS</t>
  </si>
  <si>
    <t>FAIRBANKS NATURAL GAS</t>
  </si>
  <si>
    <t>MARATHON OIL CO</t>
  </si>
  <si>
    <t>ALABAMA GAS CORP</t>
  </si>
  <si>
    <t>ALEXANDER CITY MUN GAS CO</t>
  </si>
  <si>
    <t>ATHENS GAS DEPT CITY OF</t>
  </si>
  <si>
    <t>ATMORE UTIL BD</t>
  </si>
  <si>
    <t>BAY GAS STORAGE</t>
  </si>
  <si>
    <t>CORDOVA WTR WKS AND GAS BD</t>
  </si>
  <si>
    <t>CROSSTEX ENERGY SERVICES LP</t>
  </si>
  <si>
    <t>CULLMAN JEFFERSON GAS</t>
  </si>
  <si>
    <t>DAPHNE UTILS BD CITY OF</t>
  </si>
  <si>
    <t>DECATUR UTIL GAS DEPT</t>
  </si>
  <si>
    <t>DEKALB CHEROKEE COUNTIES</t>
  </si>
  <si>
    <t>DORA GAS BD</t>
  </si>
  <si>
    <t>EAST CENTRAL ALABAMA GAS DISTRICT</t>
  </si>
  <si>
    <t>ENTERPRISE ALABAMA INTRASTATE LLC</t>
  </si>
  <si>
    <t>FAIRHOPE CITY OF</t>
  </si>
  <si>
    <t>FAYETTE GAS BOARD</t>
  </si>
  <si>
    <t>FLORALA GAS DEPARTMENT</t>
  </si>
  <si>
    <t>FLORENCE NATURAL GAS DEPT CITY OF</t>
  </si>
  <si>
    <t>FLORIDA GAS TRANSMISSION COMPANY</t>
  </si>
  <si>
    <t>FOLEY UTILS BD CITY OF</t>
  </si>
  <si>
    <t>FULTONDALE GAS BOARD</t>
  </si>
  <si>
    <t>GENEVA CTY GAS DIST</t>
  </si>
  <si>
    <t>GORDO WATER GAS SEWER BD</t>
  </si>
  <si>
    <t>GRAYSVILLE CITY OF</t>
  </si>
  <si>
    <t>GULF SOUTH PIPELINE COMPANY LP</t>
  </si>
  <si>
    <t>GULFSTREAM NATURAL GAS SYSTEM LLC</t>
  </si>
  <si>
    <t>HARTSELLE UTILITIES</t>
  </si>
  <si>
    <t>HUNTSVILLE UTILITIES NAT GAS DEPT</t>
  </si>
  <si>
    <t>JACKSONVILLE WTR WKS GAS BD</t>
  </si>
  <si>
    <t>LANETT CITY OF</t>
  </si>
  <si>
    <t>LAWRENCE COLBERT COUNTIES</t>
  </si>
  <si>
    <t>LIVINGSTON CITY OF</t>
  </si>
  <si>
    <t>LOXLEY TOWN OF</t>
  </si>
  <si>
    <t>MAPLESVILLE UT BD</t>
  </si>
  <si>
    <t>MARSHALL CTY GAS DIST</t>
  </si>
  <si>
    <t>MOBILE GAS SVC CORP</t>
  </si>
  <si>
    <t>MOULTON GAS SYS</t>
  </si>
  <si>
    <t>MULGA NAT GAS SYSTEM</t>
  </si>
  <si>
    <t>NORTH ALABAMA GAS DISTRICT</t>
  </si>
  <si>
    <t>NORTHWEST ALABAMA GAS DIST</t>
  </si>
  <si>
    <t>ONEONTA UTIL BD</t>
  </si>
  <si>
    <t>PICKENS COUNTY NATURAL GAS DISTRICT</t>
  </si>
  <si>
    <t>PIEDMONT WATER GAS AND SEWER BOARD</t>
  </si>
  <si>
    <t>RED BAY WATER AND GAS</t>
  </si>
  <si>
    <t>ROBERTSDALE CITY OF</t>
  </si>
  <si>
    <t>ROCKFORD TOWN OF</t>
  </si>
  <si>
    <t>RUSSELLVILLE GAS BOARD</t>
  </si>
  <si>
    <t>SHEFFIELD UTILITIES</t>
  </si>
  <si>
    <t>SILVERHILL TOWN OF</t>
  </si>
  <si>
    <t>SOUTH ALABAMA GAS</t>
  </si>
  <si>
    <t>SOUTHEAST ALABAMA GAS DISTRICT</t>
  </si>
  <si>
    <t>SOUTHEAST SUPPLY HEADER</t>
  </si>
  <si>
    <t>SOUTHERN NATURAL GAS COMPANY</t>
  </si>
  <si>
    <t>STEVENSON UTIL BD</t>
  </si>
  <si>
    <t>SUMITON TOWN OF</t>
  </si>
  <si>
    <t>BENNETTSVILLE CITY OF</t>
  </si>
  <si>
    <t>BLACKSBURG TOWN OF</t>
  </si>
  <si>
    <t>CAROLINA GAS TRANSMISSION CORP</t>
  </si>
  <si>
    <t>CHESTER CTY NAT GAS AUTH</t>
  </si>
  <si>
    <t>CLINTON NEWBERRY NAT GAS AUTHORITY</t>
  </si>
  <si>
    <t>FORT HILL NAT GAS AUTH</t>
  </si>
  <si>
    <t>FOUNTAIN INN NATURAL GAS</t>
  </si>
  <si>
    <t>GREENWOOD COMM OF PUB WKS</t>
  </si>
  <si>
    <t>GREER COMMISSION OF PUBLIC WORKS</t>
  </si>
  <si>
    <t>LANCASTER CTY NAT GAS AUTHORITY</t>
  </si>
  <si>
    <t>LAURENS COMMISSION OF PUBLIC WORKS</t>
  </si>
  <si>
    <t>ORANGEBURG DEPT OF PUB UTIL</t>
  </si>
  <si>
    <t>SOUTH CAROLINA ELEC AND GAS CO</t>
  </si>
  <si>
    <t>UNION CITY OF</t>
  </si>
  <si>
    <t>WINNSBORO TOWN OF</t>
  </si>
  <si>
    <t>YORK CTY NATURAL GAS AUTHORITY</t>
  </si>
  <si>
    <t>CROOKS MUNICIPAL GAS</t>
  </si>
  <si>
    <t>MERC SD</t>
  </si>
  <si>
    <t>ADAMSVILLE CITY OF</t>
  </si>
  <si>
    <t>ATHENS UTIL BD</t>
  </si>
  <si>
    <t>BELLS GAS AND WATER</t>
  </si>
  <si>
    <t>BOLIVAR CITY OF</t>
  </si>
  <si>
    <t>CENTERVILLE TOWN OF</t>
  </si>
  <si>
    <t>CHATTANOOGA GAS CO</t>
  </si>
  <si>
    <t>CITIZENS GAS UTIL DISTRICT</t>
  </si>
  <si>
    <t>CLAIBORNE UTILITIES DISTRICT</t>
  </si>
  <si>
    <t>CLARKSVILLE GAS DEPT</t>
  </si>
  <si>
    <t>COLLINWOOD CITY OF</t>
  </si>
  <si>
    <t>COOKEVILLE GAS DEPARTMENT</t>
  </si>
  <si>
    <t>COUNCE GAS CORP</t>
  </si>
  <si>
    <t>COVINGTON CITY OF</t>
  </si>
  <si>
    <t>CROCKETT PUBLIC UTILITY DIST</t>
  </si>
  <si>
    <t>DUNLAP NAT GAS SYS</t>
  </si>
  <si>
    <t>DYERSBURG GAS SYSTEM</t>
  </si>
  <si>
    <t>ELK RIVER PUBLIC UTILITY DISTRICT</t>
  </si>
  <si>
    <t>ENGLEWOOD GAS</t>
  </si>
  <si>
    <t>ETOWAH UTILITIES</t>
  </si>
  <si>
    <t>FAYETTEVILLE PUBLIC UTILITY GAS DEPT</t>
  </si>
  <si>
    <t>FIRST UTILITY DISTRICT OF TIPTON</t>
  </si>
  <si>
    <t>FRIENDSHIP GAS DEPT</t>
  </si>
  <si>
    <t>GAINESBORO NATURAL GAS</t>
  </si>
  <si>
    <t>GALLATIN NATURAL GAS SYSTEMS</t>
  </si>
  <si>
    <t>GALLAWAY CITY OF</t>
  </si>
  <si>
    <t>GIBSON COUNTY UTILITY DISTRICT</t>
  </si>
  <si>
    <t>GREATER DICKSON GAS AUTHORITY</t>
  </si>
  <si>
    <t>HALLS MUNICIPAL GAS SYSTEM</t>
  </si>
  <si>
    <t>BOAZ CITY OF GAS BD</t>
  </si>
  <si>
    <t>BREWTON CITY OF</t>
  </si>
  <si>
    <t>BRIDGEPORT UTIL BD</t>
  </si>
  <si>
    <t>BUTLER TOWN OF</t>
  </si>
  <si>
    <t>CALERA CITY OF</t>
  </si>
  <si>
    <t>WA</t>
  </si>
  <si>
    <t>KS</t>
  </si>
  <si>
    <t>OK</t>
  </si>
  <si>
    <t>D</t>
  </si>
  <si>
    <t>TX</t>
  </si>
  <si>
    <t>TN</t>
  </si>
  <si>
    <t>Southwest Gas</t>
  </si>
  <si>
    <t>Nicor Gas</t>
  </si>
  <si>
    <t xml:space="preserve">Vectren Energy </t>
  </si>
  <si>
    <t>MOUNTAIN GAS TRANSPORTATION LLC</t>
  </si>
  <si>
    <t>PINEDALE NATURAL GAS INC</t>
  </si>
  <si>
    <t>[1] - [2]: Bloomberg as of February 07, 2008.</t>
  </si>
  <si>
    <t>n:\General\8060_BD_Finance\Bente\Gas LDCs\2361 Cost of Capital - Gas Sample - Mar_3_2008.xls</t>
  </si>
  <si>
    <t>x:\2100\2226_WACCed_in_Quebec\wks\Canadian CoC Sample\2226_Canadian_CoC_9-17.xls</t>
  </si>
  <si>
    <t>[1] - [2]: Bloomberg as of August 28, 2007.</t>
  </si>
  <si>
    <t>Canadian Companies</t>
  </si>
  <si>
    <t>Yes (Fall '07 version. Other-Generic))</t>
  </si>
  <si>
    <t>x:\2100\2207_WACCed_in_Alberta\Fall '07\wks\Gas LDC Sample\2207_Gas LDC_CoC_Jan-7.xls</t>
  </si>
  <si>
    <t>The other CofC seems to be captured in 2606</t>
  </si>
  <si>
    <t>The other CofC seems to be captured in 2599</t>
  </si>
  <si>
    <t>The other CofC seems to be captured in 2600</t>
  </si>
  <si>
    <t>The other CofC seems to be captured in 2608</t>
  </si>
  <si>
    <t>The other CofC seems to be captured in 2601</t>
  </si>
  <si>
    <t>The other CofC seems to be captured in 2602</t>
  </si>
  <si>
    <t>The other CofC seems to be captured in 2603</t>
  </si>
  <si>
    <t>The other CofC seems to be captured in 2604</t>
  </si>
  <si>
    <t>The other CofC seems to be captured in 2607</t>
  </si>
  <si>
    <t>The other CofC seems to be captured in 2605</t>
  </si>
  <si>
    <t>x:\2100\2164_How_Hi_Ohi\wks\CoC\Dominion LDC CoC 9-10-2007_mkt to Book calc.xls</t>
  </si>
  <si>
    <t>ELDORADO CITY OF</t>
  </si>
  <si>
    <t>ENBRIDGE PIPELINES EAST TEXAS</t>
  </si>
  <si>
    <t>ENBRIDGE PIPELINES NORTH TEXAS L P</t>
  </si>
  <si>
    <t>ENBRIDGE PIPELINES TEXAS INTRASTATE</t>
  </si>
  <si>
    <t>ADAIRSVILLE NAT GAS SYS</t>
  </si>
  <si>
    <t>ALBANY WTR GAS LT COMM</t>
  </si>
  <si>
    <t>AMERICUS CITY OF</t>
  </si>
  <si>
    <t>ANDERSONVILLE CITY OF</t>
  </si>
  <si>
    <t>ASHBURN NAT GAS SYS</t>
  </si>
  <si>
    <t>ATLANTA GAS LT CO</t>
  </si>
  <si>
    <t>AUSTELL NAT GAS SYS</t>
  </si>
  <si>
    <t>BAINBRIDGE CITY OF</t>
  </si>
  <si>
    <t>BLAKELY CITY OF</t>
  </si>
  <si>
    <t>BOWMAN CITY OF</t>
  </si>
  <si>
    <t>BUFORD CITY OF</t>
  </si>
  <si>
    <t>BYRON CITY OF</t>
  </si>
  <si>
    <t>CAIRO NAT GAS SYS</t>
  </si>
  <si>
    <t>CAMILLA CITY OF</t>
  </si>
  <si>
    <t>CARTERSVILLE GAS SYSTEM</t>
  </si>
  <si>
    <t>COCHRAN CITY OF</t>
  </si>
  <si>
    <t>COLQUITT GAS SYS CITY OF</t>
  </si>
  <si>
    <t>COMMERCE CITY OF</t>
  </si>
  <si>
    <t>CORDELE NATURAL GAS SYSTEM CITY OF</t>
  </si>
  <si>
    <t>COVINGTON NAT GAS SYS</t>
  </si>
  <si>
    <t>CUTHBERT NATURAL GAS SYSTEM CITY OF</t>
  </si>
  <si>
    <t>DALTON UTILITIES</t>
  </si>
  <si>
    <t>DAWSON CITY OF</t>
  </si>
  <si>
    <t>DOERUN CITY OF</t>
  </si>
  <si>
    <t>DONALSONVILLE CITY OF</t>
  </si>
  <si>
    <t>DOUGLAS GAS SYS</t>
  </si>
  <si>
    <t>DUBLIN CITY OF</t>
  </si>
  <si>
    <t>EAST TENNESSEE NATURAL GAS LLC</t>
  </si>
  <si>
    <t>EATONTON CITY OF</t>
  </si>
  <si>
    <t>EDISON CITY OF</t>
  </si>
  <si>
    <t>PAWNEE ROCK CITY OF</t>
  </si>
  <si>
    <t>PIONEER NATURAL RESOURCES</t>
  </si>
  <si>
    <t>PLAINS PRODUCERS ASSOCIATION INC</t>
  </si>
  <si>
    <t>READING CITY OF</t>
  </si>
  <si>
    <t>ROZEL MUN GAS</t>
  </si>
  <si>
    <t>SAWYER CITY OF</t>
  </si>
  <si>
    <t>SHARON CITY OF</t>
  </si>
  <si>
    <t>SPEARVILLE CITY OF</t>
  </si>
  <si>
    <t>SWKI-SEWARD W CENTRAL INC</t>
  </si>
  <si>
    <t>SYLVIA TOWN OF</t>
  </si>
  <si>
    <t>UNIONTOWN CITY OF</t>
  </si>
  <si>
    <t>VIOLA GAS SERVICE</t>
  </si>
  <si>
    <t>JACKSON ENERGY AUTHORITY</t>
  </si>
  <si>
    <t>JAMESTOWN GAS SYSTEM</t>
  </si>
  <si>
    <t>JEFFERSON COCKE CO UTILITY DISTRICT</t>
  </si>
  <si>
    <t>KNOXVILLE UTILITIES BOARD</t>
  </si>
  <si>
    <t>ND</t>
  </si>
  <si>
    <t>WY</t>
  </si>
  <si>
    <t>SAVANNAH CITY OF</t>
  </si>
  <si>
    <t>SELMER PUB WKS</t>
  </si>
  <si>
    <t>SEVIER CTY UTIL DIST</t>
  </si>
  <si>
    <t>SMYRNA NAT GAS SYS</t>
  </si>
  <si>
    <t>SOMERVILLE TOWN OF</t>
  </si>
  <si>
    <t>SOUTH FULTON CITY OF</t>
  </si>
  <si>
    <t>SPRINGFIELD GAS SYS</t>
  </si>
  <si>
    <t>SWEETWATER UTIL BD</t>
  </si>
  <si>
    <t>TENGASCO INC</t>
  </si>
  <si>
    <t>TRIMBLE GAS DEPT</t>
  </si>
  <si>
    <t>TROY TOWN OF</t>
  </si>
  <si>
    <t>UNICOI COUNTY UTILITY DISTRICT</t>
  </si>
  <si>
    <t>UPPER CUMBERLAND GAS UTILITY DIST</t>
  </si>
  <si>
    <t>VOLUNTEER ENERGY COOP</t>
  </si>
  <si>
    <t>WEST TENNESSEE PUBLIC UTILITY DIST</t>
  </si>
  <si>
    <t>5P GAS PIPELINE CO</t>
  </si>
  <si>
    <t>ALTO NAT GAS CO CITY OF</t>
  </si>
  <si>
    <t>AMOCO PRODUCTION COMPANY</t>
  </si>
  <si>
    <t>APPLEBY NATURAL GAS</t>
  </si>
  <si>
    <t>BALCONES STARR P L</t>
  </si>
  <si>
    <t>BAY CITY GAS CO</t>
  </si>
  <si>
    <t>BELLVILLE CITY OF</t>
  </si>
  <si>
    <t>BENAVIDES CITY OF</t>
  </si>
  <si>
    <t>BIG LAKE CITY OF</t>
  </si>
  <si>
    <t>BLUE FUELS GROUP</t>
  </si>
  <si>
    <t>BOERNE UTIL CITY OF</t>
  </si>
  <si>
    <t>BOOKER CITY OF</t>
  </si>
  <si>
    <t>BRACKETVILLE MUN GAS</t>
  </si>
  <si>
    <t>BRAZORIA CITY OF</t>
  </si>
  <si>
    <t>BRAZOS FUEL CO</t>
  </si>
  <si>
    <t>BRENHAM CITY OF</t>
  </si>
  <si>
    <t>BROWN IND GAS INC</t>
  </si>
  <si>
    <t>CALPINE TEXAS PIPELINE LP</t>
  </si>
  <si>
    <t>CAPITAL GAS DISTRIBUTION</t>
  </si>
  <si>
    <t>CARRIZO SPRINGS CITY OF</t>
  </si>
  <si>
    <t>CASTROVILLE CITY OF</t>
  </si>
  <si>
    <t>CHESTER GAS SYS</t>
  </si>
  <si>
    <t>CHIRENO CITY OF</t>
  </si>
  <si>
    <t>CITY OF SPUR</t>
  </si>
  <si>
    <t>COLUMBUS CITY OF</t>
  </si>
  <si>
    <t>COPANO P L UPPER GULF COAST</t>
  </si>
  <si>
    <t>CORPUS CHRISTI GAS DIV</t>
  </si>
  <si>
    <t>COSERV GAS LTD</t>
  </si>
  <si>
    <t>COTULLA CITY OF</t>
  </si>
  <si>
    <t>CUSHING CITY OF</t>
  </si>
  <si>
    <t>D H GAS CO</t>
  </si>
  <si>
    <t>DAISETTA CITY OF</t>
  </si>
  <si>
    <t>DAL MAR ENERGY INC</t>
  </si>
  <si>
    <t>DEL RIO GAS CITY OF</t>
  </si>
  <si>
    <t>DENVER CITY GAS SYSTEM</t>
  </si>
  <si>
    <t>DEVINE CITY OF</t>
  </si>
  <si>
    <t>DEVON GAS SERVICES LP</t>
  </si>
  <si>
    <t>DILLEY CITY OF</t>
  </si>
  <si>
    <t>DUMAS CITY OF</t>
  </si>
  <si>
    <t>EASTON GAS SYS CITY OF</t>
  </si>
  <si>
    <t>COPAN PUBLIC WORKS AUTHORITY</t>
  </si>
  <si>
    <t>CORN TOWN OF</t>
  </si>
  <si>
    <t>COVINGTON TOWN OF</t>
  </si>
  <si>
    <t>DEISENROTH GAS PRODUCTS INC</t>
  </si>
  <si>
    <t>DRUMRIGHT GAS AUTHORITY</t>
  </si>
  <si>
    <t>DUSTIN PUB GAS AUTHORITY</t>
  </si>
  <si>
    <t>EAST CENTRAL OKLAHOMA GAS AUTH</t>
  </si>
  <si>
    <t>FAIRFAX TOWN OF</t>
  </si>
  <si>
    <t>FAIRLAND GAS AUTH</t>
  </si>
  <si>
    <t>FELT WATER DEVELOPMENT CO</t>
  </si>
  <si>
    <t>FREEDOM MUNICIPAL TRUST AUTHORITY</t>
  </si>
  <si>
    <t>WALTON CITY OF</t>
  </si>
  <si>
    <t>WETMORE CITY OF</t>
  </si>
  <si>
    <t>WINDOM CITY OF</t>
  </si>
  <si>
    <t>WINFIELD CITY OF</t>
  </si>
  <si>
    <t>WINONA GAS</t>
  </si>
  <si>
    <t>ARLINGTON CITY OF</t>
  </si>
  <si>
    <t>AUGUSTA CITY OF</t>
  </si>
  <si>
    <t>AUXIER RD GAS CO</t>
  </si>
  <si>
    <t>B AND H GAS CO INC</t>
  </si>
  <si>
    <t>B T U GAS CO INC</t>
  </si>
  <si>
    <t>BARDWELL NAT GAS</t>
  </si>
  <si>
    <t>BARLOW MUN GAS CO</t>
  </si>
  <si>
    <t>BELFRY GAS INC</t>
  </si>
  <si>
    <t>BENTON GAS SYSTEM</t>
  </si>
  <si>
    <t>BLUEGRASS GAS SALES INC</t>
  </si>
  <si>
    <t>BROOKSVILLE CITY OF</t>
  </si>
  <si>
    <t>BURKESVILLE GAS CO</t>
  </si>
  <si>
    <t>CARLISLE CITY OF</t>
  </si>
  <si>
    <t>CARROLLTON CITY OF</t>
  </si>
  <si>
    <t>CITIPOWER LLC</t>
  </si>
  <si>
    <t>CLAY CITY OF</t>
  </si>
  <si>
    <t>CLINTON CITY OF</t>
  </si>
  <si>
    <t>COLUMBIA GAS DIST CO</t>
  </si>
  <si>
    <t>COLUMBIA GULF TRANSMISSION</t>
  </si>
  <si>
    <t>DELTA NATURAL GAS COMPANY</t>
  </si>
  <si>
    <t>DEMA GAS COMPANY INC</t>
  </si>
  <si>
    <t>DRAKESBORO NAT GAS</t>
  </si>
  <si>
    <t>Columbia Gas</t>
  </si>
  <si>
    <t>LINTON CITY OF</t>
  </si>
  <si>
    <t>BLACKSVILLE OIL GAS COMPANY</t>
  </si>
  <si>
    <t>C E DUNMIRE GAS CO INC</t>
  </si>
  <si>
    <t>C T ENTERPRISES</t>
  </si>
  <si>
    <t>CHAMBERSBURG BOROUGH OF</t>
  </si>
  <si>
    <t>CHARTIERS NATURAL GAS CO INC</t>
  </si>
  <si>
    <t>HANLEY AND BIRD INC</t>
  </si>
  <si>
    <t>HERMAN RIEMER GAS CO</t>
  </si>
  <si>
    <t>KAIB AND KAIB</t>
  </si>
  <si>
    <t>LARKIN OIL AND GAS CO</t>
  </si>
  <si>
    <t>NATIONAL FUEL GAS DIST PA</t>
  </si>
  <si>
    <t>NORTH EAST HEAT LT</t>
  </si>
  <si>
    <t>PECO ENERGY COMPANY</t>
  </si>
  <si>
    <t>PEOPLES NATURAL GAS COMPANY</t>
  </si>
  <si>
    <t>PHILADELPHIA GAS WORKS</t>
  </si>
  <si>
    <t>PIKE COUNTY LIGHT AND POWER</t>
  </si>
  <si>
    <t>PINE ROE NAT GAS CO</t>
  </si>
  <si>
    <t>PPL INTERSTATE ENERGY CO</t>
  </si>
  <si>
    <t>SAR GAS</t>
  </si>
  <si>
    <t>SERGEANT GAS COMPANY INC</t>
  </si>
  <si>
    <t>SWISSVALE OIL AND GAS COMPANY</t>
  </si>
  <si>
    <t>UGI PENN NATURAL GAS</t>
  </si>
  <si>
    <t>UGI UTILITIES</t>
  </si>
  <si>
    <t>BAMBERG BD OF PUB WORKS</t>
  </si>
  <si>
    <t>UNS GAS INC</t>
  </si>
  <si>
    <t>WILLCOX CITY OF</t>
  </si>
  <si>
    <t>ALPINE NATURAL GAS INC</t>
  </si>
  <si>
    <t>COALINGA CITY OF</t>
  </si>
  <si>
    <t>CPN PIPELINE COMPANY</t>
  </si>
  <si>
    <t>KERN RIVER GAS TRANSMISSION CO</t>
  </si>
  <si>
    <t>LONG BEACH CITY OF</t>
  </si>
  <si>
    <t>NORTH BAJA PIPELINE COMPANY</t>
  </si>
  <si>
    <t>PACIFIC GAS</t>
  </si>
  <si>
    <t>PALO ALTO CITY OF</t>
  </si>
  <si>
    <t>SAN DIEGO GAS AND ELECTRIC COMPANY</t>
  </si>
  <si>
    <t>SOUTHERN CALIFORNIA GAS COMPANY</t>
  </si>
  <si>
    <t>STANDARD PACIFIC GAS LINE INC</t>
  </si>
  <si>
    <t>TUSCARORA GAS TRANSMISSION CO</t>
  </si>
  <si>
    <t>AGUILAR TOWN OF</t>
  </si>
  <si>
    <t>AMARILLO NATURAL GAS INC</t>
  </si>
  <si>
    <t>ATMOS ENERGY CORPORATION</t>
  </si>
  <si>
    <t>BLACK HILLS ENERGY</t>
  </si>
  <si>
    <t>CENTER MUNICIPAL GAS SYSTEM</t>
  </si>
  <si>
    <t>COLORADO NATURAL GAS INC</t>
  </si>
  <si>
    <t>COLORADO SPRINGS UTILITIES</t>
  </si>
  <si>
    <t>DCP MIDSTREAM LP</t>
  </si>
  <si>
    <t>EASTERN COLORADO UTIL CO</t>
  </si>
  <si>
    <t>FORT MORGAN CITY OF</t>
  </si>
  <si>
    <t>IGNACIO TOWN OF</t>
  </si>
  <si>
    <t>KINDER MORGAN INTERSTATE GAS TRANS</t>
  </si>
  <si>
    <t>KN WATTENBERG TRANSMISSION COMPANY</t>
  </si>
  <si>
    <t>LAMAR UTILITIES BOARD</t>
  </si>
  <si>
    <t>NATURAL FUELS CO LLC</t>
  </si>
  <si>
    <t>NATURALPEOPLES LLC</t>
  </si>
  <si>
    <t>NATURALTOTAL LLC</t>
  </si>
  <si>
    <t>PUB SERVICE CO OF COLORADO</t>
  </si>
  <si>
    <t>QUESTAR P L CO</t>
  </si>
  <si>
    <t>RANGELY TOWN OF</t>
  </si>
  <si>
    <t>ROCKIES EXPRESS PIPELINE LLC</t>
  </si>
  <si>
    <t>SOURCE GAS DISTRIBUTION LLC</t>
  </si>
  <si>
    <t>SOUTHERN STAR CENTRAL GAS PIPELINE</t>
  </si>
  <si>
    <t>TRAILBLAZER PIPELINE COMPANY</t>
  </si>
  <si>
    <t>TRINIDAD CITY OF</t>
  </si>
  <si>
    <t>WALSENBURG CITY OF</t>
  </si>
  <si>
    <t>WESTGAS INTERSTATE INCORPORATED</t>
  </si>
  <si>
    <t>ALGONQUIN GAS TRANSMISSION COMPANY</t>
  </si>
  <si>
    <t>CONNECTICUT NAT GAS CORP</t>
  </si>
  <si>
    <t>IROQUOIS GAS TRANSMISSION SYS LP</t>
  </si>
  <si>
    <t>NORWICH PUBLIC UTILITIES</t>
  </si>
  <si>
    <t>SOUTHERN CONNECTICUT GAS COMPANY</t>
  </si>
  <si>
    <t>YANKEE GAS SVC CO</t>
  </si>
  <si>
    <t>WASHINGTON GAS LIGHT COMPANY</t>
  </si>
  <si>
    <t>CHESAPEAKE UTILITIES CORPORATION</t>
  </si>
  <si>
    <t>COLUMBIA GAS TRANSMISSION CORP</t>
  </si>
  <si>
    <t>DELMARVA POWER AND LIGHT CO</t>
  </si>
  <si>
    <t>EASTERN SHORE NATURAL GAS CO</t>
  </si>
  <si>
    <t>AGL RESOURCES - FLORIDA CITY GAS</t>
  </si>
  <si>
    <t>BLOUNTSTOWN CITY OF</t>
  </si>
  <si>
    <t>CENTURY TOWN OF</t>
  </si>
  <si>
    <t>CHATTAHOOCHEE CITY OF</t>
  </si>
  <si>
    <t>CHIPLEY CITY OF</t>
  </si>
  <si>
    <t>CLEARWATER GAS SYS</t>
  </si>
  <si>
    <t>CRESCENT CITY NAT GAS</t>
  </si>
  <si>
    <t>DEFUNIAK SPRINGS CITY OF</t>
  </si>
  <si>
    <t>ENERGY SERVICES OF PENSACOLA</t>
  </si>
  <si>
    <t>FLORIDA PUBLIC UTILITIES CO</t>
  </si>
  <si>
    <t>FORT MEADE CITY OF</t>
  </si>
  <si>
    <t>SIMMESPORT TOWN OF</t>
  </si>
  <si>
    <t>SLAUGHTER TOWN OF</t>
  </si>
  <si>
    <t>SOUTH COAST GAS CO</t>
  </si>
  <si>
    <t>ST AMANT GAS CO</t>
  </si>
  <si>
    <t>ST FRANCISVILLE TOWN OF</t>
  </si>
  <si>
    <t>ST JAMES PARISH UTILITIES</t>
  </si>
  <si>
    <t>ST JOSEPH MUN NAT GAS</t>
  </si>
  <si>
    <t>STARKS WATER AND GAS</t>
  </si>
  <si>
    <t>SUNSET TOWN OF</t>
  </si>
  <si>
    <t>TANGIPAHOA VILLAGE OF</t>
  </si>
  <si>
    <t>THIBODAUX CITY OF</t>
  </si>
  <si>
    <t>VARIBUS CORP</t>
  </si>
  <si>
    <t>VIDALIA CITY OF</t>
  </si>
  <si>
    <t>VILLE PLATTE CITY OF</t>
  </si>
  <si>
    <t>WALKER TOWN OF</t>
  </si>
  <si>
    <t>WASHINGTON TOWN OF</t>
  </si>
  <si>
    <t>WATERPROOF TOWN OF</t>
  </si>
  <si>
    <t>WEST BATON ROUGE PARISH NAT GAS</t>
  </si>
  <si>
    <t>bcf cutoff for including the gas utilities in the table</t>
  </si>
  <si>
    <t>Currently decoupled?</t>
  </si>
  <si>
    <t>Threshold in the CoC analysis for rejecting RoE for being too close to the debt rate</t>
  </si>
  <si>
    <t>MS_ATWACC</t>
  </si>
  <si>
    <t>Index</t>
  </si>
  <si>
    <t>AFT_ROE -A</t>
  </si>
  <si>
    <t>DCF_ROE -B</t>
  </si>
  <si>
    <t>AFT_ROE -B</t>
  </si>
  <si>
    <t xml:space="preserve">DCF </t>
  </si>
  <si>
    <t xml:space="preserve">Overall </t>
  </si>
  <si>
    <t>Project</t>
  </si>
  <si>
    <t>Other Versions</t>
  </si>
  <si>
    <t>Tab</t>
  </si>
  <si>
    <t>Cost of</t>
  </si>
  <si>
    <t>After Tax</t>
  </si>
  <si>
    <t>IBES and Value Line GR</t>
  </si>
  <si>
    <t>Equity</t>
  </si>
  <si>
    <t>C of C</t>
  </si>
  <si>
    <t>Long Term Growth Rate</t>
  </si>
  <si>
    <t>M</t>
  </si>
  <si>
    <t>Y</t>
  </si>
  <si>
    <t>2599_2207</t>
  </si>
  <si>
    <t>x:\2100\2599_Generic_Gas\wks\2207 CoC\2207 Gas LDC CoC 8-14-08.xls</t>
  </si>
  <si>
    <t>[1] - [2]: Bloomberg as of August 08, 2008.</t>
  </si>
  <si>
    <t>Adjusted DCF used. Adjusted by interest rate</t>
  </si>
  <si>
    <t>\\sffs1\Projects\3091_Gas_for_Motor_City\wks\Cost of Capital\3091 Gas Sample CoC - 6.9.10 - UPDATED DRAFT - MRP adders.xls</t>
  </si>
  <si>
    <t>[1] - [2]: Bloomberg as of June 8, 2010.</t>
  </si>
  <si>
    <t>Yes (Chose latest date)</t>
  </si>
  <si>
    <t>x:\2100\2772_Quick_WACC\wks\Gas LDC CoC\2772 Gas Sample CoC - 6.2.2009_add 2 companies_2009 tax rate.xls</t>
  </si>
  <si>
    <t>[1] - [2]: Bloomberg as of May 20, 2009.</t>
  </si>
  <si>
    <t>TAMMS GAS COMPANY</t>
  </si>
  <si>
    <t>THEBES VILLAGE OF</t>
  </si>
  <si>
    <t>TOLDEDO VILLAGE OF</t>
  </si>
  <si>
    <t>VECTOR PIPELINE CO</t>
  </si>
  <si>
    <t>VIENNA MUNICIPAL GAS SYSTEM</t>
  </si>
  <si>
    <t>VILLAGE OF CROSSVILLE</t>
  </si>
  <si>
    <t>WATERLOO CITY OF</t>
  </si>
  <si>
    <t>WAVERLY UTIL DEPT</t>
  </si>
  <si>
    <t>WAYNE CITY VILLAGE OF</t>
  </si>
  <si>
    <t>WESTVILLE GAS COMM</t>
  </si>
  <si>
    <t>WHITE HALL CITY OF</t>
  </si>
  <si>
    <t>WINCHESTER CITY OF</t>
  </si>
  <si>
    <t>AURORA UTIL SYS</t>
  </si>
  <si>
    <t>BAINBRIDGE MUNICIPAL GAS UTILITY</t>
  </si>
  <si>
    <t>BATESVILLE GAS UTILITY</t>
  </si>
  <si>
    <t>BOONVILLE NAT GAS CORP</t>
  </si>
  <si>
    <t>CHANDLER NAT GAS CORP</t>
  </si>
  <si>
    <t>CITIZENS GAS COKE UTILITY</t>
  </si>
  <si>
    <t>CITIZENS GAS OF WESTFIELD</t>
  </si>
  <si>
    <t>COMMUNITY NATURAL GAS CO INC</t>
  </si>
  <si>
    <t>FOUNTAINTOWN GAS CO</t>
  </si>
  <si>
    <t>GRANDVIEW MUN GAS UTIL</t>
  </si>
  <si>
    <t>HUNTINGBURG CITY OF</t>
  </si>
  <si>
    <t>INDIANA GAS COMPANY INC</t>
  </si>
  <si>
    <t>INDIANA NATURAL GAS CORP</t>
  </si>
  <si>
    <t>INDIANA UTILITIES CORPORATION</t>
  </si>
  <si>
    <t>JASONVILLE CITY OF</t>
  </si>
  <si>
    <t>CALEDONIA NATURAL GAS DIST</t>
  </si>
  <si>
    <t>CANTON MUN UTIL</t>
  </si>
  <si>
    <t>CENTREVILLE TOWN OF</t>
  </si>
  <si>
    <t>CHICKASAWHAY NAT GAS</t>
  </si>
  <si>
    <t>COMO CITY OF</t>
  </si>
  <si>
    <t>CORINTH CITY OF GAS AND WATER</t>
  </si>
  <si>
    <t>DESTIN PIPELINE COMPANY L L C</t>
  </si>
  <si>
    <t>DUCK HILL NAT GAS SYS</t>
  </si>
  <si>
    <t>EUD GAS SYSTEM</t>
  </si>
  <si>
    <t>FRIARS POINT TOWN OF</t>
  </si>
  <si>
    <t>FULTON MUNICIPAL GAS SYS</t>
  </si>
  <si>
    <t>GLOSTER TOWN OF</t>
  </si>
  <si>
    <t>HOLLY SPRINGS CITY OF</t>
  </si>
  <si>
    <t>ITWAMBA INDUSTRIAL GAS INC</t>
  </si>
  <si>
    <t>IUKA GAS SYS</t>
  </si>
  <si>
    <t>LAUREL FUEL COMPANY</t>
  </si>
  <si>
    <t>LIBERTY TOWN OF</t>
  </si>
  <si>
    <t>METCALFE NAT GAS SYS</t>
  </si>
  <si>
    <t>MISSISSIPPI RIVER GAS MANAGEMENT</t>
  </si>
  <si>
    <t>NEW ALBANY MUN GAS SYSTEM</t>
  </si>
  <si>
    <t>NORTHEAST MS NATURAL GAS DISTRICT</t>
  </si>
  <si>
    <t>OAKLAND YALOBUSHA NATURAL GAS DIST</t>
  </si>
  <si>
    <t>OLIVE BRANCH CITY OF</t>
  </si>
  <si>
    <t>PASCAGOULA CITY OF</t>
  </si>
  <si>
    <t>Year</t>
  </si>
  <si>
    <t>LIVE OAK CITY OF</t>
  </si>
  <si>
    <t>MADISON CITY OF</t>
  </si>
  <si>
    <t>MARIANNA CITY OF</t>
  </si>
  <si>
    <t>MILTON CITY OF</t>
  </si>
  <si>
    <t>OKALOOSA GAS DISTRICT</t>
  </si>
  <si>
    <t>PALATKA GAS AUTHORITY</t>
  </si>
  <si>
    <t>PEOPLES GAS SYS</t>
  </si>
  <si>
    <t>PERRY CITY OF</t>
  </si>
  <si>
    <t>QUINCY CITY OF</t>
  </si>
  <si>
    <t>REEDY CREEK IMPROVEMENT DIST</t>
  </si>
  <si>
    <t>SEBRING GAS SYSTEM INC</t>
  </si>
  <si>
    <t>ST JOE NAT GAS CO</t>
  </si>
  <si>
    <t>STARKE CITY OF</t>
  </si>
  <si>
    <t>SUNRISE CITY OF</t>
  </si>
  <si>
    <t>TALLAHASSEE MUNICIPAL GAS SYSTEM</t>
  </si>
  <si>
    <t>WILLISTON CITY OF</t>
  </si>
  <si>
    <t>SUPERIOR CITY OF</t>
  </si>
  <si>
    <t>WAHOO CITY OF</t>
  </si>
  <si>
    <t>WISNER CITY OF</t>
  </si>
  <si>
    <t>ENERGYNORTH NAT GAS INC</t>
  </si>
  <si>
    <t>NEW JERSEY NATURAL GAS</t>
  </si>
  <si>
    <t>PIVOTAL UTILITY HOLDINGS INC DBA ELI</t>
  </si>
  <si>
    <t>MOUNTAINAIR TOWN OF</t>
  </si>
  <si>
    <t>PNM GAS SERVICES</t>
  </si>
  <si>
    <t>RATON NATURAL GAS</t>
  </si>
  <si>
    <t>RIO GRANDE NAT GAS</t>
  </si>
  <si>
    <t>SOCORRO CITY OF</t>
  </si>
  <si>
    <t>WAGON MOUND GAS SYS</t>
  </si>
  <si>
    <t>WEST TEXAS GAS INC</t>
  </si>
  <si>
    <t>ZIA NATURAL GAS</t>
  </si>
  <si>
    <t>SIERRA PACIFIC POWER COMPANY</t>
  </si>
  <si>
    <t>BATH ELECTRIC GAS AND WATER SYSTEMS</t>
  </si>
  <si>
    <t>CENTRAL HUDSON GAS &amp; ELECTRIC</t>
  </si>
  <si>
    <t>CONSOLIDATED EDISON NEW YORK INC</t>
  </si>
  <si>
    <t>CORNING NAT GAS CORP</t>
  </si>
  <si>
    <t>EMPIRE PIPELINE INC</t>
  </si>
  <si>
    <t>FILLMORE GAS CO</t>
  </si>
  <si>
    <t>KEYSPAN ENERGY DBA NATIOAL GRID NY</t>
  </si>
  <si>
    <t>N E A CROSS OF NEW YORK INC</t>
  </si>
  <si>
    <t>NATIONAL FUEL GAS DIST NY</t>
  </si>
  <si>
    <t>NATIONAL FUEL GAS SUPPLY CORPORATION</t>
  </si>
  <si>
    <t>NEW YORK STATE ELEC AND GAS CORP</t>
  </si>
  <si>
    <t>NORTH COUNTRY PIPELINE</t>
  </si>
  <si>
    <t>O I AUBURN INC C O DUFCO</t>
  </si>
  <si>
    <t>ORANGE &amp; ROCKLAND UTILITIES INC</t>
  </si>
  <si>
    <t>RESERVE GAS COMPANY INC</t>
  </si>
  <si>
    <t>ROCHESTER GAS AND ELEC CORP</t>
  </si>
  <si>
    <t>ST LAWRENCE GAS COMPANY INC</t>
  </si>
  <si>
    <t>THE BROOKLYN UNION GAS CO</t>
  </si>
  <si>
    <t>VALLEY ENERGY</t>
  </si>
  <si>
    <t>WOODHULL MUNICIPAL GAS</t>
  </si>
  <si>
    <t>ARLINGTON NAT GAS CO</t>
  </si>
  <si>
    <t>BRAINARD GAS</t>
  </si>
  <si>
    <t>COMMUNITY ENERGY RESOURCES COOP</t>
  </si>
  <si>
    <t>CONSTITUTION GAS TRANSPORT CO</t>
  </si>
  <si>
    <t>CONSUMERS GAS COOP</t>
  </si>
  <si>
    <t>DUKE ENERGY OHIO</t>
  </si>
  <si>
    <t>EASTERN NAT GAS</t>
  </si>
  <si>
    <t>WYOMING GAS CO</t>
  </si>
  <si>
    <t>Total</t>
  </si>
  <si>
    <t>SYLACAUGA UTILITIES BOARD</t>
  </si>
  <si>
    <t>TALLASSEE CITY OF</t>
  </si>
  <si>
    <t>TENNESSEE GAS PIPELINE COMPANY</t>
  </si>
  <si>
    <t>TEXAS EASTERN TRANSMISSION LP</t>
  </si>
  <si>
    <t>TRANSCONTINENTAL GAS PIPELINE</t>
  </si>
  <si>
    <t>TRUSSVILLE CITY OF</t>
  </si>
  <si>
    <t>TUSCUMBIA CITY OF</t>
  </si>
  <si>
    <t>USG PIPELINE COMPANY</t>
  </si>
  <si>
    <t>UTILITIES BD CITY OF UNION SPRINGS</t>
  </si>
  <si>
    <t>UTILITIES BOARD OF ROANOKE</t>
  </si>
  <si>
    <t>UTILITIES BOARD TOWN OF CITRONELLE</t>
  </si>
  <si>
    <t>WADLEY CITY OF</t>
  </si>
  <si>
    <t>WEDOWEE TOWN OF WTR SWR GAS BD</t>
  </si>
  <si>
    <t>Source</t>
  </si>
  <si>
    <t>Start</t>
  </si>
  <si>
    <t>MASON NATURAL GAS</t>
  </si>
  <si>
    <t>MAURY CITY GAS DEPT</t>
  </si>
  <si>
    <t>MEMPHIS LIGHT GAS AND WATER</t>
  </si>
  <si>
    <t>New Jersey Resources</t>
  </si>
  <si>
    <t>Nicor</t>
  </si>
  <si>
    <t>CONSUMERS GAS CO</t>
  </si>
  <si>
    <t>DAHLGREN GAS SYSTEM</t>
  </si>
  <si>
    <t>DIVERNON VILLAGE OF</t>
  </si>
  <si>
    <t>DUPO VILLAGE OF</t>
  </si>
  <si>
    <t>EDINBURG MUN GAS SYSTEM</t>
  </si>
  <si>
    <t>ENFIELD MUNICIPAL GAS SYSTEM</t>
  </si>
  <si>
    <t>EQUALITY MUNICIPAL GAS</t>
  </si>
  <si>
    <t>FAIRFIELD CITY OF</t>
  </si>
  <si>
    <t>FINDLAY VILLAGE OF</t>
  </si>
  <si>
    <t>FLAT ROCK MUNICIPAL GAS</t>
  </si>
  <si>
    <t>FLORA CITY OF</t>
  </si>
  <si>
    <t>FRANKLIN GAS DEPT</t>
  </si>
  <si>
    <t>GEFF VILLAGE OF</t>
  </si>
  <si>
    <t>GRAND TOWER CITY OF</t>
  </si>
  <si>
    <t>GRAYVILLE CITY OF</t>
  </si>
  <si>
    <t>GREENUP VILLAGE OF</t>
  </si>
  <si>
    <t>HORIZON PIPELINE</t>
  </si>
  <si>
    <t>ILLINOIS GAS COMPANY</t>
  </si>
  <si>
    <t>ILLINOIS GAS TRANSMISSION</t>
  </si>
  <si>
    <t>ILLINOIS POWER COMPANY DBA AMERENIP</t>
  </si>
  <si>
    <t>JONESBORO CITY OF</t>
  </si>
  <si>
    <t>NEW ROADS CITY OF</t>
  </si>
  <si>
    <t>NEWELLTON TOWN OF</t>
  </si>
  <si>
    <t>NEZPIQUE GAS SYSTEM</t>
  </si>
  <si>
    <t>OBERLIN TOWN OF</t>
  </si>
  <si>
    <t>PALMETTO VILLAGE OF</t>
  </si>
  <si>
    <t>PATTERSON CITY OF</t>
  </si>
  <si>
    <t>PIERRE PART NAT GAS</t>
  </si>
  <si>
    <t>PLAQUEMINE CITY OF</t>
  </si>
  <si>
    <t>POINTE COUPEE PARISH PUBLIC UTIL</t>
  </si>
  <si>
    <t>PORT ALLEN CITY OF</t>
  </si>
  <si>
    <t>PORT BARRE TOWN OF</t>
  </si>
  <si>
    <t>PROVENCAL VILLAGE OF</t>
  </si>
  <si>
    <t>STATESBORO CITY OF</t>
  </si>
  <si>
    <t>SUGAR HILL CITY OF</t>
  </si>
  <si>
    <t>SUMMERVILLE NAT GAS SYS</t>
  </si>
  <si>
    <t>SYLVANIA CITY OF</t>
  </si>
  <si>
    <t>SYLVESTER CITY OF</t>
  </si>
  <si>
    <t>TALBOTTON CITY OF</t>
  </si>
  <si>
    <t>TALLAPOOSA CITY OF</t>
  </si>
  <si>
    <t>THOMASVILLE UTILITIES</t>
  </si>
  <si>
    <t>THOMSON CITY OF</t>
  </si>
  <si>
    <t>TIFTON NATURAL GAS SYSTEM</t>
  </si>
  <si>
    <t>TOCCOA NATURAL GAS SYSTEM</t>
  </si>
  <si>
    <t>TRI-COUNTY NATURAL GAS</t>
  </si>
  <si>
    <t>TRION TOWN OF</t>
  </si>
  <si>
    <t>UNION POINT CITY OF</t>
  </si>
  <si>
    <t>VIENNA CITY OF</t>
  </si>
  <si>
    <t>WARNER ROBINS CITY OF</t>
  </si>
  <si>
    <t>MIDWEST NATURAL GAS INC</t>
  </si>
  <si>
    <t>ST CROIX VALLEY NAT GAS INC</t>
  </si>
  <si>
    <t>SUPERIOR WATER LIGHT AND POWER CO</t>
  </si>
  <si>
    <t>WISCONSIN ELEC PWR CO</t>
  </si>
  <si>
    <t>WISCONSIN GAS COMPANY</t>
  </si>
  <si>
    <t>WISCONSIN POWER AND LIGHT COMPANY</t>
  </si>
  <si>
    <t>AJAX P L CO</t>
  </si>
  <si>
    <t>ASHFORD GAS CO</t>
  </si>
  <si>
    <t>BLUEFIELD GAS CO</t>
  </si>
  <si>
    <t>CANAAN VALLEY GAS COMPANY</t>
  </si>
  <si>
    <t>CONSUMERS GAS UTIL CO</t>
  </si>
  <si>
    <t>CRANBERRY PL CORP</t>
  </si>
  <si>
    <t>EASTERN P L CORP</t>
  </si>
  <si>
    <t>EXCO NORTH COAST ENERGY EASTERN INC</t>
  </si>
  <si>
    <t>HOPE GAS INC</t>
  </si>
  <si>
    <t>LUMBERPORT SHINNSTON GAS CO</t>
  </si>
  <si>
    <t>MOUNTAINEER GAS CO</t>
  </si>
  <si>
    <t>MOUNTAINEER GAS SVC INC</t>
  </si>
  <si>
    <t>RAVENCLIFF FUEL AND SUPPLY</t>
  </si>
  <si>
    <t>SOUTHERN PUBLIC SERVICE CO</t>
  </si>
  <si>
    <t>STANDARD GAS CO</t>
  </si>
  <si>
    <t>UNION OIL AND GAS INC</t>
  </si>
  <si>
    <t>W G GAS INC</t>
  </si>
  <si>
    <t>WELCH GAS CO OP</t>
  </si>
  <si>
    <t>WYOMING NATURAL GAS INC</t>
  </si>
  <si>
    <t>CHEYENNE LIGHT FUEL AND POWER</t>
  </si>
  <si>
    <t>ENERGY WEST WYOMING</t>
  </si>
  <si>
    <t>FRANNIE DEAVER UTILITIES</t>
  </si>
  <si>
    <t>MGTC INC</t>
  </si>
  <si>
    <t>MIGC INC</t>
  </si>
  <si>
    <t>State</t>
  </si>
  <si>
    <t>SC</t>
  </si>
  <si>
    <t>MS</t>
  </si>
  <si>
    <t>LA</t>
  </si>
  <si>
    <t>MD</t>
  </si>
  <si>
    <t>VA</t>
  </si>
  <si>
    <t>MN</t>
  </si>
  <si>
    <t>IL</t>
  </si>
  <si>
    <t>WI</t>
  </si>
  <si>
    <t>OH</t>
  </si>
  <si>
    <t>GA</t>
  </si>
  <si>
    <t>IA</t>
  </si>
  <si>
    <t>IN</t>
  </si>
  <si>
    <t>AZ</t>
  </si>
  <si>
    <t>NV</t>
  </si>
  <si>
    <t>FL</t>
  </si>
  <si>
    <t>NC</t>
  </si>
  <si>
    <t>CA</t>
  </si>
  <si>
    <t>MO</t>
  </si>
  <si>
    <t xml:space="preserve">Vectren Southern Indiana </t>
  </si>
  <si>
    <t xml:space="preserve">Bay State Gas </t>
  </si>
  <si>
    <t xml:space="preserve">Washington Gas Light </t>
  </si>
  <si>
    <t>Atmos</t>
  </si>
  <si>
    <t>Laclede</t>
  </si>
  <si>
    <t xml:space="preserve">Piedmont Natural Gas </t>
  </si>
  <si>
    <t xml:space="preserve">New Jersey Gas Natural </t>
  </si>
  <si>
    <t xml:space="preserve">South Jersey Gas </t>
  </si>
  <si>
    <t xml:space="preserve">Southwest Gas </t>
  </si>
  <si>
    <t>Columnbia Gas</t>
  </si>
  <si>
    <t xml:space="preserve">Northwest Natural Gas </t>
  </si>
  <si>
    <t>Chattanooga Gas</t>
  </si>
  <si>
    <t xml:space="preserve">Virginia Natural Gas </t>
  </si>
  <si>
    <t>BGE</t>
  </si>
  <si>
    <t>DOMINION COVE POINT LNG LP</t>
  </si>
  <si>
    <t>FLEMINGSBURG CITY OF</t>
  </si>
  <si>
    <t>FULTON NAT GAS SYS</t>
  </si>
  <si>
    <t>GASCO DISTRIBUTION SYSTEM INC</t>
  </si>
  <si>
    <t>GRAYSON UTIL COMMISSION</t>
  </si>
  <si>
    <t>HARDIN GAS CO</t>
  </si>
  <si>
    <t>HAZARD CITY OF</t>
  </si>
  <si>
    <t>HICKMAN CITY OF</t>
  </si>
  <si>
    <t>JOHNSON COUNTY GAS CO INC</t>
  </si>
  <si>
    <t>KEVIL CITY OF</t>
  </si>
  <si>
    <t>KO TRANSMISSION</t>
  </si>
  <si>
    <t>KUTTAWA CITY OF</t>
  </si>
  <si>
    <t>LA CENTER CITY OF</t>
  </si>
  <si>
    <t>LEITCHFIELD UTIL</t>
  </si>
  <si>
    <t>LEWISPORT CITY OF</t>
  </si>
  <si>
    <t>LIBERTY GAS CO</t>
  </si>
  <si>
    <t>LINDSEY AND ELLIOTT</t>
  </si>
  <si>
    <t>LIVERMORE GAS DEPT CITY OF</t>
  </si>
  <si>
    <t>LOUISVILLE GAS AND ELECTRIC CO</t>
  </si>
  <si>
    <t>MIKE LITTLE GAS CO</t>
  </si>
  <si>
    <t>MILLENNIUM ENERGY INC</t>
  </si>
  <si>
    <t>MOREHEAD UTILITY PLANT BOARD</t>
  </si>
  <si>
    <t>MORGANFIELD CITY OF</t>
  </si>
  <si>
    <t>MORGANTOWN CITY OF</t>
  </si>
  <si>
    <t>MURRAY CITY OF</t>
  </si>
  <si>
    <t>NATURAL ENERGY UTIL CORP</t>
  </si>
  <si>
    <t>NGAS RESOURCES INC</t>
  </si>
  <si>
    <t>Consolidated</t>
  </si>
  <si>
    <t>Min. number of firms in decoupled / traditional sample</t>
  </si>
  <si>
    <t>Threshold for inclusion in decoupling sample</t>
  </si>
  <si>
    <t>Threshold for inclusion in traditional sample</t>
  </si>
  <si>
    <t>MIDWEST NATURAL GAS</t>
  </si>
  <si>
    <t>MONTEZUMA MUNICIPAL GAS UTILITY</t>
  </si>
  <si>
    <t>NEW HARMONY MUN GAS UTILITY</t>
  </si>
  <si>
    <t>NORTHERN INDIANA FUEL &amp; LIGHT CO</t>
  </si>
  <si>
    <t>NORTHERN INDIANA PUBLIC SERVICE CO</t>
  </si>
  <si>
    <t>OHIO VALLEY GAS CORP</t>
  </si>
  <si>
    <t>OHIO VALLEY GAS INC</t>
  </si>
  <si>
    <t>OSGOOD MUN SYS</t>
  </si>
  <si>
    <t>PITTSBORO TOWN OF</t>
  </si>
  <si>
    <t>POSEYVILLE MUN GAS CO</t>
  </si>
  <si>
    <t>QUICKSILVER RESOURCES INC</t>
  </si>
  <si>
    <t>RENSSELAER GAS UTIL DEPT</t>
  </si>
  <si>
    <t>ROACHDALE MUNICIPAL GAS UTILITY</t>
  </si>
  <si>
    <t>SNOW OGDEN GAS INC</t>
  </si>
  <si>
    <t>SOUTH EASTERN INDIANA NAT GAS</t>
  </si>
  <si>
    <t>SOUTHERN INDIANA GAS AND ELECTRIC</t>
  </si>
  <si>
    <t>SWITZERLAND COUNTY NATURAL GAS CO</t>
  </si>
  <si>
    <t>VALLEY RURAL UTILITY CO</t>
  </si>
  <si>
    <t>ABBYVILLE CITY OF</t>
  </si>
  <si>
    <t>ALMA CITY OF</t>
  </si>
  <si>
    <t>ALTA VISTA GAS CO</t>
  </si>
  <si>
    <t>ALTAMONT CITY OF</t>
  </si>
  <si>
    <t>AMERICAN ENERGIES GAS SERVICES LLC</t>
  </si>
  <si>
    <t>ANADARKO GATHERING CO</t>
  </si>
  <si>
    <t>ARGONIA CITY OF</t>
  </si>
  <si>
    <t>ATTICA CITY OF</t>
  </si>
  <si>
    <t>AURORA CITY OF</t>
  </si>
  <si>
    <t>BP AMERICA PRODUCTION COMPANY</t>
  </si>
  <si>
    <t>BURLINGAME CITY OF</t>
  </si>
  <si>
    <t>BURRTON MUN GAS SYS</t>
  </si>
  <si>
    <t>CASSODAY CITY OF</t>
  </si>
  <si>
    <t>CHANUTE CITY OF</t>
  </si>
  <si>
    <t>CHENEY CITY OF</t>
  </si>
  <si>
    <t>CHEVRONTEXACO</t>
  </si>
  <si>
    <t>DENISON CITY OF</t>
  </si>
  <si>
    <t>ESKRIDGE GAS SYSTEM</t>
  </si>
  <si>
    <t>FORD CITY OF</t>
  </si>
  <si>
    <t>GARDEN PLAIN MUN GAS CO</t>
  </si>
  <si>
    <t>GARNETT CITY OF</t>
  </si>
  <si>
    <t>DE</t>
  </si>
  <si>
    <t>PA</t>
  </si>
  <si>
    <t>KARNAK VILLAGE OF</t>
  </si>
  <si>
    <t>LOUISVILLE VILLAGE OF</t>
  </si>
  <si>
    <t>MARSHALL CITY OF</t>
  </si>
  <si>
    <t>MARTINSVILLE CITY OF</t>
  </si>
  <si>
    <t>MCLEANSBORO CITY OF</t>
  </si>
  <si>
    <t>MIDWESTERN GAS TRANSMISSION COMPANY</t>
  </si>
  <si>
    <t>MILFORD VILLAGE OF</t>
  </si>
  <si>
    <t>MOGAS PIPELINE LLC</t>
  </si>
  <si>
    <t>MORTON VILLAGE OF</t>
  </si>
  <si>
    <t>MOUNT CARMEL PUB UTIL CO</t>
  </si>
  <si>
    <t>NEW BOSTON MUN GAS SYS</t>
  </si>
  <si>
    <t>NICOR GAS</t>
  </si>
  <si>
    <t>NORRIS CITY VILLAGE OF</t>
  </si>
  <si>
    <t>NORTH SHORE GAS COMPANY</t>
  </si>
  <si>
    <t>PANHANDLE EASTERN PIPELINE COMPANY</t>
  </si>
  <si>
    <t>PAWNEE VILLAGE OF</t>
  </si>
  <si>
    <t>PEOPLES GAS LIGHT AND COKE COMPANY</t>
  </si>
  <si>
    <t>PINCKNEYVILLE CITY OF</t>
  </si>
  <si>
    <t>PITTSBURG GAS CO</t>
  </si>
  <si>
    <t>PITTSFIELD CITY OF</t>
  </si>
  <si>
    <t>NOTE</t>
  </si>
  <si>
    <t>Count on previous sheet</t>
  </si>
  <si>
    <t>BERRY GAS BOARD</t>
  </si>
  <si>
    <t>HEMPSTEAD GAS DEPT CITY OF</t>
  </si>
  <si>
    <t>HOUSTON PL CO</t>
  </si>
  <si>
    <t>HUGHES NATURAL GAS INC</t>
  </si>
  <si>
    <t>HUNTINGTON CITY OF</t>
  </si>
  <si>
    <t>HUXLEY CITY OF</t>
  </si>
  <si>
    <t>IRAAN CITY OF</t>
  </si>
  <si>
    <t>J M HUBER CORPORATION</t>
  </si>
  <si>
    <t>JOAQUIN MUN GAS CO</t>
  </si>
  <si>
    <t>KINDER MORGAN NORTH TEXAS PL</t>
  </si>
  <si>
    <t>KINDER MORGAN TEJAS PIPELINE LLC</t>
  </si>
  <si>
    <t>KINDER MORGAN TEXAS PIPELINE LLC</t>
  </si>
  <si>
    <t>KOUNTZE CITY OF</t>
  </si>
  <si>
    <t>LAVACA PIPELINE COMPANY</t>
  </si>
  <si>
    <t>LEFORS TOWN OF</t>
  </si>
  <si>
    <t>n:\General\8060_BD_Finance\Bente\Gas LDCs\2748 Gas Sample CoC - 6-15-2009 - Adjusted Betas_format.xls</t>
  </si>
  <si>
    <t>[1] - [2]: Bloomberg as of May 18, 2009.</t>
  </si>
  <si>
    <t>Yes (Both were same)</t>
  </si>
  <si>
    <t>x:\2100\2710_Quebec_Mets\wks\Cost of Capital\US Gas LDCs\COST OF CAPITAL\2710 Gas LDC_ Cost of Capital_FORMATTED.xls</t>
  </si>
  <si>
    <t>[1] - [2]: Bloomberg as of March 10, 2009.</t>
  </si>
  <si>
    <t>Adjusted DCF used. Adjusted by inflation rate</t>
  </si>
  <si>
    <t>Yes (Chose latest date, no imputed debt)</t>
  </si>
  <si>
    <t>x:\2100\2700_Cheese_Wheel_Deal\wks\Cost of Capital\Gas Sample\2700 Gas Sample CoC - 3-3-2009_without imputed debt.xls</t>
  </si>
  <si>
    <t>[1] - [2]: Bloomberg as of March 02, 2009.</t>
  </si>
  <si>
    <t xml:space="preserve">Later Date, no imputed debt </t>
  </si>
  <si>
    <t>x:\2100\2522_It's_My_Party\wks\Cost of Capital\Gas Cost of Capital\2522 Gas Sample CoC - 12-15-2009 UPDATED_without imputed debt.xls</t>
  </si>
  <si>
    <t>[1] - [2]: Bloomberg as of December 15, 2009.</t>
  </si>
  <si>
    <t>x:\2100\2488_Take_Me_Home_WV\wks\Cost of capital\gas\2488 Gas Sample CoC - May 7.xls</t>
  </si>
  <si>
    <t>[1] - [2]: Bloomberg as of May 07, 2008.</t>
  </si>
  <si>
    <t>x:\2100\2485_High_Hopes\wks\Cost of Capital\9-24-08 Cost of Capital\2485 Gas LDC CoC 9-24-08 - AUDIT.xls</t>
  </si>
  <si>
    <t>[1] - [2]: Bloomberg as of June 11, 2008.</t>
  </si>
  <si>
    <t>Multiple CofC, took most recent date</t>
  </si>
  <si>
    <t>Yes (Had relevant co.'s)</t>
  </si>
  <si>
    <t>x:\2100\2445_California_Streaming\wks\Cost of Capital\Audited CoC\2445_ Gas CoC 4-4-08_AUDITED - values.xls</t>
  </si>
  <si>
    <t>[1] - [2]: Bloomberg as of March 27, 2008.</t>
  </si>
  <si>
    <t>x:\2100\2374_Nashville_Recycled\wks\Gas Sample\2374 CoC Gas Sample Aug 15 - no NJR.xls</t>
  </si>
  <si>
    <t>HARDEMAN FAYETTE UTIL DIST</t>
  </si>
  <si>
    <t>HARRIMAN UTILITY BOARD</t>
  </si>
  <si>
    <t>HENDERSON CITY OF</t>
  </si>
  <si>
    <t>HENNING TOWN OF</t>
  </si>
  <si>
    <t>HOHENWALD CITY OF</t>
  </si>
  <si>
    <t>HORTON HWY UTIL DIST</t>
  </si>
  <si>
    <t>HUMBOLDT UTILS</t>
  </si>
  <si>
    <t>HUMPHREYS COUNTY UTILITIES DIST</t>
  </si>
  <si>
    <t>SABINE PIPE LINE LLC</t>
  </si>
  <si>
    <t>SCOTT CITY OF</t>
  </si>
  <si>
    <t>SICILY ISLAND GAS CO</t>
  </si>
  <si>
    <t>GEARY UTILITY AUTHORITY</t>
  </si>
  <si>
    <t>GRANITE TOWN OF</t>
  </si>
  <si>
    <t>GROVE MUN SERVICES AUTHORITY</t>
  </si>
  <si>
    <t>GUYMON MUN GAS CO</t>
  </si>
  <si>
    <t>HARDESTY TOWN OF</t>
  </si>
  <si>
    <t>HASKELL PUBLIC WORKS AUTHORITY</t>
  </si>
  <si>
    <t>HULBERT PUB WKS AUTH</t>
  </si>
  <si>
    <t>JAY UTILITIES AUTHORITY</t>
  </si>
  <si>
    <t>JONES TOWN OF</t>
  </si>
  <si>
    <t>KAW CITY GAS CO</t>
  </si>
  <si>
    <t>KEYES UTILITY AUTHORITY</t>
  </si>
  <si>
    <t>KIEFER PUBLIC WORKS AUTH</t>
  </si>
  <si>
    <t>LEANN GAS COMPANY</t>
  </si>
  <si>
    <t>MANNFORD PUB WORKS AUTHORITY</t>
  </si>
  <si>
    <t>MINCO GAS AUTH</t>
  </si>
  <si>
    <t>NORTHEAST OK PUB FACILITIES AUTH</t>
  </si>
  <si>
    <t>OILTON PUBLIC WORKS AUTHORITY</t>
  </si>
  <si>
    <t>PICAYUNE CITY OF</t>
  </si>
  <si>
    <t>PONTOTOC CITY OF</t>
  </si>
  <si>
    <t>RALEIGH TOWN OF</t>
  </si>
  <si>
    <t>RIENZI MUNCIPAL GAS CITY OF</t>
  </si>
  <si>
    <t>RIPLEY CITY OF</t>
  </si>
  <si>
    <t>SENATOBIA CITY OF</t>
  </si>
  <si>
    <t>SHANNON TOWN OF</t>
  </si>
  <si>
    <t>SHUQUALAK TOWN OF</t>
  </si>
  <si>
    <t>TISHOMINGO CITY OF</t>
  </si>
  <si>
    <t>UTICA TOWN OF</t>
  </si>
  <si>
    <t>WALNUT GROVE TOWN OF</t>
  </si>
  <si>
    <t>WALNUT TOWN OF</t>
  </si>
  <si>
    <t>WAVELAND CITY OF</t>
  </si>
  <si>
    <t>WINSTONVILLE TOWN OF</t>
  </si>
  <si>
    <t>WOODVILLE TOWN OF</t>
  </si>
  <si>
    <t>CUT BANK GAS CO</t>
  </si>
  <si>
    <t>ENERGY WEST INC</t>
  </si>
  <si>
    <t>HAVRE PL CO LLC</t>
  </si>
  <si>
    <t>KEVIN TOWN OF</t>
  </si>
  <si>
    <t>MONTANA DAKOTA UTILITIES CO</t>
  </si>
  <si>
    <t>NORTHWESTERN ENERGY</t>
  </si>
  <si>
    <t>SACO MUNICIPAL GAS SVC</t>
  </si>
  <si>
    <t>SHELBY GAS ASSOCIATION</t>
  </si>
  <si>
    <t>SUNBURST TOWN OF</t>
  </si>
  <si>
    <t>BESSEMER CITY OF</t>
  </si>
  <si>
    <t>WEST JEFFERSON GAS SYS TOWN OF</t>
  </si>
  <si>
    <t>WHEELER BASIN NATURAL GAS CO</t>
  </si>
  <si>
    <t>WILCOX COUNTY GAS DISTRICT</t>
  </si>
  <si>
    <t>WILTON TOWN OF</t>
  </si>
  <si>
    <t>YORK CITY OF</t>
  </si>
  <si>
    <t>ANR PIPELINE COMPANY</t>
  </si>
  <si>
    <t>ARKANSAS OKLAHOMA GAS CORPORATION</t>
  </si>
  <si>
    <t>AUGUSTA LT WTR GAS</t>
  </si>
  <si>
    <t>CENTERPOINT ENERGY ARKLA</t>
  </si>
  <si>
    <t>CENTERPOINT ENERGY GAS TRANSMISSION</t>
  </si>
  <si>
    <t>DES ARC GAS COMPANY</t>
  </si>
  <si>
    <t>DEVALLS BLUFF NAT GAS SYS</t>
  </si>
  <si>
    <t>HARRISBURG WTR GAS DIV</t>
  </si>
  <si>
    <t>HAZEN GAS CO</t>
  </si>
  <si>
    <t>LOGAN TWP GAS USERS ASSN</t>
  </si>
  <si>
    <t>MISSISSIPPI RIVER TRANSMISSION CORP</t>
  </si>
  <si>
    <t>NATURAL GAS PL CO OF AMERICA</t>
  </si>
  <si>
    <t>ROODHOUSE CITY OF</t>
  </si>
  <si>
    <t>ROSSVILLE MUN GAS VILLAGE OF</t>
  </si>
  <si>
    <t>SALEM CITY OF</t>
  </si>
  <si>
    <t>SIMS VILLAGE OF</t>
  </si>
  <si>
    <t>STONINGTON VILLAGE OF</t>
  </si>
  <si>
    <t>SULLIVAN CITY OF</t>
  </si>
  <si>
    <t>KY</t>
  </si>
  <si>
    <t>MA</t>
  </si>
  <si>
    <t>OR</t>
  </si>
  <si>
    <t>CO</t>
  </si>
  <si>
    <t>NJ</t>
  </si>
  <si>
    <t>CHATHAM TOWN OF</t>
  </si>
  <si>
    <t>CLAYTON TOWN OF</t>
  </si>
  <si>
    <t>CLINTON TOWN OF</t>
  </si>
  <si>
    <t>COLFAX GAS DEPT</t>
  </si>
  <si>
    <t>COLUMBIA TOWN OF</t>
  </si>
  <si>
    <t>COLVIN GAS CO</t>
  </si>
  <si>
    <t>Date</t>
  </si>
  <si>
    <t>EDMONTON CITY OF</t>
  </si>
  <si>
    <t>ELIZABETHTOWN CITY OF</t>
  </si>
  <si>
    <t>EQUITABLE GAS COMPANY</t>
  </si>
  <si>
    <t>FERGUSON CITY OF</t>
  </si>
  <si>
    <t>DUKE ENERGY KENTUCKY</t>
  </si>
  <si>
    <t>EAST KENTUCKY UTILITIES</t>
  </si>
  <si>
    <t>FORT PIERCE UTIL AUTH</t>
  </si>
  <si>
    <t>GAINESVILLE REGIONAL UTILITIES</t>
  </si>
  <si>
    <t>GULF BREEZE CITY OF</t>
  </si>
  <si>
    <t>HAVANA TOWN OF</t>
  </si>
  <si>
    <t>INDIANTOWN GAS CO</t>
  </si>
  <si>
    <t>JASPER CITY OF</t>
  </si>
  <si>
    <t>JAY TOWN OF</t>
  </si>
  <si>
    <t>LAKE APOPKA NATURAL GAS DISTRICT</t>
  </si>
  <si>
    <t>LAKE CITY CITY OF</t>
  </si>
  <si>
    <t>LEESBURG CITY OF</t>
  </si>
  <si>
    <t>Filler&gt;&gt;&gt;</t>
  </si>
  <si>
    <t>Debt</t>
  </si>
  <si>
    <t>ROE-A</t>
  </si>
  <si>
    <t>ROE-B</t>
  </si>
  <si>
    <t>Flag</t>
  </si>
  <si>
    <t>DC</t>
  </si>
  <si>
    <t>WESTLAKE NAT GAS SYS</t>
  </si>
  <si>
    <t>WHITE CASTLE MUN GAS</t>
  </si>
  <si>
    <t>WOODWORTH TOWN OF</t>
  </si>
  <si>
    <t>ZACHARY CITY OF</t>
  </si>
  <si>
    <t>BAY STATE GAS COMPANY</t>
  </si>
  <si>
    <t>BERKSHIRE GAS COMPANY THE</t>
  </si>
  <si>
    <t>BLACKSTONE GAS CO</t>
  </si>
  <si>
    <t>COLONIAL GAS CO CO KEYSPAN</t>
  </si>
  <si>
    <t>DISTRIGAS OF MASSACHUSETTS LTD</t>
  </si>
  <si>
    <t>ESSEX GAS CO</t>
  </si>
  <si>
    <t>FITCHBURG GAS AND ELECTRIC COMPANY</t>
  </si>
  <si>
    <t>HOLYOKE CITY OF</t>
  </si>
  <si>
    <t>MARITIMES NORTHEAST PIPELINE LLC</t>
  </si>
  <si>
    <t>MIDDLEBOROUGH GAS ELEC</t>
  </si>
  <si>
    <t>NORTH ATTLEBORO GAS</t>
  </si>
  <si>
    <t>NSTAR GAS COMPANY</t>
  </si>
  <si>
    <t>PORTLAND NATURAL GAS TRANS SYSTEM</t>
  </si>
  <si>
    <t>SOUTHERN UNION GAS CO</t>
  </si>
  <si>
    <t>WAKEFIELD MUN GAS LIGHT DEPT</t>
  </si>
  <si>
    <t>WESTFIELD GAS AND ELECTRIC</t>
  </si>
  <si>
    <t>WAYNESBORO CITY OF</t>
  </si>
  <si>
    <t>WEST POINT CITY OF</t>
  </si>
  <si>
    <t>WINDER CITY OF</t>
  </si>
  <si>
    <t>WOODLAND CITY OF</t>
  </si>
  <si>
    <t>WRENS CITY OF</t>
  </si>
  <si>
    <t>THE GAS COMPANY LLC</t>
  </si>
  <si>
    <t>ALLERTON GAS CO</t>
  </si>
  <si>
    <t>ALLIANCE PIPELINE LP</t>
  </si>
  <si>
    <t>BEDFORD CITY NATURAL GAS</t>
  </si>
  <si>
    <t>CON GAS UTIL DIS GRANT PARISH</t>
  </si>
  <si>
    <t>CROSSTEX LIG LLC</t>
  </si>
  <si>
    <t>CROSSTEX TUSCALOOSA LLC</t>
  </si>
  <si>
    <t>CYPRESS GAS P L CO</t>
  </si>
  <si>
    <t>DELCAMBRE TOWN OF</t>
  </si>
  <si>
    <t>DENHAM SPRINGS CITY OF</t>
  </si>
  <si>
    <t>DEQUINCY GAS CO</t>
  </si>
  <si>
    <t>DONALDSONVILLE CITY OF</t>
  </si>
  <si>
    <t>ELIZABETH GAS SYSTEM TOWN OF</t>
  </si>
  <si>
    <t>ELIZABETH NATURAL GAS</t>
  </si>
  <si>
    <t>PRINCETON MUNICIPAL NATURAL GAS SYS</t>
  </si>
  <si>
    <t>SHELBINA CITY OF</t>
  </si>
  <si>
    <t>SPRINGFIELD CITY UTILS</t>
  </si>
  <si>
    <t>ST JAMES MUN UTIL</t>
  </si>
  <si>
    <t>STANBERRY CITY OF</t>
  </si>
  <si>
    <t>UNION ELECTRIC COMPANY</t>
  </si>
  <si>
    <t>UNIONVILLE MUNICIPAL NATURAL GAS SYS</t>
  </si>
  <si>
    <t>WAYNESVILLE TOWN OF</t>
  </si>
  <si>
    <t>WHEATON CITY OF</t>
  </si>
  <si>
    <t>ARTESIA MUN GAS</t>
  </si>
  <si>
    <t>ASHLAND TOWN OF</t>
  </si>
  <si>
    <t>BALDWYN MUN GAS SYS</t>
  </si>
  <si>
    <t>BATESVILLE CITY OF</t>
  </si>
  <si>
    <t>BAY SPRINGS CITY OF</t>
  </si>
  <si>
    <t>BAY ST LOUIS CITY OF</t>
  </si>
  <si>
    <t>BEAUMONT TOWN OF</t>
  </si>
  <si>
    <t>BOONEVILLE MUNICIPAL GAS</t>
  </si>
  <si>
    <t>BURNSVILLE GAS CO</t>
  </si>
  <si>
    <t>BYHALIA TOWN OF</t>
  </si>
  <si>
    <t>LONGHORN P L CO</t>
  </si>
  <si>
    <t>LOS YBANEZ CITY OF</t>
  </si>
  <si>
    <t>LOWER COLORADO RIVER AUTHORITY</t>
  </si>
  <si>
    <t>LYTLE CITY OF</t>
  </si>
  <si>
    <t>MAGIC VALLEY PIPELINE LP</t>
  </si>
  <si>
    <t>MARIETTA CITY OF</t>
  </si>
  <si>
    <t>MARKHAM GAS CORP</t>
  </si>
  <si>
    <t>MCLEAN CITY OF</t>
  </si>
  <si>
    <t>MISSION PIPELINE COMPANY</t>
  </si>
  <si>
    <t>MITCHELL COUNTY UTILITY CO</t>
  </si>
  <si>
    <t>MORTON CITY OF</t>
  </si>
  <si>
    <t>NAVASOTA CITY OF</t>
  </si>
  <si>
    <t>NEW SUMMERFIELD CITY OF</t>
  </si>
  <si>
    <t>NEWTON CITY OF</t>
  </si>
  <si>
    <t>NORTH TEXAS GAS</t>
  </si>
  <si>
    <t>OASIS PIPE LINE COMPANY TEXAS LP</t>
  </si>
  <si>
    <t>ONEOK TRANSMISSION CO</t>
  </si>
  <si>
    <t>ONYX PIPELINE COMPANY</t>
  </si>
  <si>
    <t>PANTHER PIPELINE LIMITED</t>
  </si>
  <si>
    <t>PB ENERGY STORAGE SERVICES</t>
  </si>
  <si>
    <t>PEARSALL CITY OF</t>
  </si>
  <si>
    <t>PERRYTON CITY OF</t>
  </si>
  <si>
    <t>PHILLIPS UTIL GAS CORP</t>
  </si>
  <si>
    <t>PINELAND CITY OF</t>
  </si>
  <si>
    <t>PLAINS CITY OF</t>
  </si>
  <si>
    <t>PLAINS GAS FARMERS COOP</t>
  </si>
  <si>
    <t>PORT ARANSAS CITY OF</t>
  </si>
  <si>
    <t>PURE UTILITIES</t>
  </si>
  <si>
    <t>RANKIN GAS SYS CITY OF</t>
  </si>
  <si>
    <t>REKLAW NAT GAS SYS</t>
  </si>
  <si>
    <t>RICHARDSON FUELS INC</t>
  </si>
  <si>
    <t>RISING STAR MUN GAS</t>
  </si>
  <si>
    <t>ROBSTOWN UTIL SYS</t>
  </si>
  <si>
    <t>ROCKPORT CITY OF</t>
  </si>
  <si>
    <t>ROMA CITY OF</t>
  </si>
  <si>
    <t>SABINAL CITY OF</t>
  </si>
  <si>
    <t>SAN ANTONIO PUB SVC BD</t>
  </si>
  <si>
    <t>SEADRIFT PIPELINE CORPORATION</t>
  </si>
  <si>
    <t>SEALY CITY OF</t>
  </si>
  <si>
    <t>SI ENERGY</t>
  </si>
  <si>
    <t>SPEARMAN CITY OF</t>
  </si>
  <si>
    <t>SPLENDORA CITY OF</t>
  </si>
  <si>
    <t>STARR COUNTY GAS SYSTEM</t>
  </si>
  <si>
    <t>STERLING NATURAL GAS INC</t>
  </si>
  <si>
    <t>STINNETT CITY OF</t>
  </si>
  <si>
    <t>STOCKDALE CITY OF</t>
  </si>
  <si>
    <t>SUNDOWN CITY OF</t>
  </si>
  <si>
    <t>SUNRAY UTIL SYS</t>
  </si>
  <si>
    <t>SWEENY CITY OF</t>
  </si>
  <si>
    <t>T AND L GAS CO</t>
  </si>
  <si>
    <t>TEXANA PIPELINE CO JV</t>
  </si>
  <si>
    <t>TEXAS GAS SERVICE</t>
  </si>
  <si>
    <t>TEXAS KANSAS OKLAHOMA GAS AKA TKO</t>
  </si>
  <si>
    <t>TEXAS WESTERN MUN GAS</t>
  </si>
  <si>
    <t>THREE RIVERS CITY OF</t>
  </si>
  <si>
    <t>TOMBALL CITY OF</t>
  </si>
  <si>
    <t>TRANSTAR ENERGY CO LP</t>
  </si>
  <si>
    <t>UNIVERSAL NATURAL GAS INC</t>
  </si>
  <si>
    <t>UVALDE GAS SYSTEM</t>
  </si>
  <si>
    <t>WALLER CITY OF</t>
  </si>
  <si>
    <t>WHITE DEER CITY OF</t>
  </si>
  <si>
    <t>WHITEFACE CITY OF</t>
  </si>
  <si>
    <t>WINONA CITY OF</t>
  </si>
  <si>
    <t>WOODSBORO NATURAL GAS CORP</t>
  </si>
  <si>
    <t>DOMINION TRANSMISSION INCORPORATED</t>
  </si>
  <si>
    <t>EASTON UTILITIES COMMISSION</t>
  </si>
  <si>
    <t>PIVOTAL UTILITIES DBA ELKTON GAS</t>
  </si>
  <si>
    <t>BANGOR GAS COMPANY LLC</t>
  </si>
  <si>
    <t>MAINE NATURAL GAS</t>
  </si>
  <si>
    <t>NORTHERN UTILITIES INC</t>
  </si>
  <si>
    <t>AURORA GAS COMPANY</t>
  </si>
  <si>
    <t>CITIZENS GAS FUEL CO</t>
  </si>
  <si>
    <t>CONSUMERS ENERGY COMPANY</t>
  </si>
  <si>
    <t>GREAT LAKES GAS TRANSMISSION LP</t>
  </si>
  <si>
    <t>MICHIGAN CONSOLIDATED GAS COMPANY</t>
  </si>
  <si>
    <t>MICHIGAN GAS UTILITIES CO</t>
  </si>
  <si>
    <t>NORTHERN STATES PWR CO</t>
  </si>
  <si>
    <t>PRESQUE ISLE E AND G COOP</t>
  </si>
  <si>
    <t>SEMCO ENERGY GAS COMPANY</t>
  </si>
  <si>
    <t>WISCONSIN PUB SVC CORP</t>
  </si>
  <si>
    <t>ARCHER DANIELS MIDLAND CO</t>
  </si>
  <si>
    <t>ARGYLE CITY OF</t>
  </si>
  <si>
    <t>AUSTIN UTIL</t>
  </si>
  <si>
    <t>BAGLEY PUBLIC UTILITIES</t>
  </si>
  <si>
    <t>CENTENNIAL UTIL DBA CIRCLE PINES UTI</t>
  </si>
  <si>
    <t>Utility</t>
  </si>
  <si>
    <t>PROVIDENCE CITY OF</t>
  </si>
  <si>
    <t>PUBLIC GAS CO</t>
  </si>
  <si>
    <t>RICHMOND UTILITIES BOARD</t>
  </si>
  <si>
    <t>RIO TINTO ALCAN</t>
  </si>
  <si>
    <t>SCOTTSVILLE GAS CO</t>
  </si>
  <si>
    <t>SOMERSET GAS SVC</t>
  </si>
  <si>
    <t>STURGIS NATURAL GAS</t>
  </si>
  <si>
    <t>TOMPKINSVILLE CITY OF</t>
  </si>
  <si>
    <t>VALLEY GAS INC</t>
  </si>
  <si>
    <t>VANCEBURG ELECTRIC PLANT BOARD OF</t>
  </si>
  <si>
    <t>WESTERN LEWIS RECT GAS DIST</t>
  </si>
  <si>
    <t>WHEELWRIGHT UTIL COMM</t>
  </si>
  <si>
    <t>WICKLIFFE CITY OF</t>
  </si>
  <si>
    <t>ABITA SPRINGS NATURAL GAS CO</t>
  </si>
  <si>
    <t>ACADIAN GAS P L SYS</t>
  </si>
  <si>
    <t>ALEXANDRIA CITY OF GAS DEPT</t>
  </si>
  <si>
    <t>ARNAUDVILLE TOWN OF</t>
  </si>
  <si>
    <t>BAKER CITY OF</t>
  </si>
  <si>
    <t>BASILE TOWN OF</t>
  </si>
  <si>
    <t>BERWICK TOWN OF</t>
  </si>
  <si>
    <t>BOYCE TOWN OF</t>
  </si>
  <si>
    <t>BREAUX BRIDGE CITY OF</t>
  </si>
  <si>
    <t>BRIDGELINE HOLDINGS LLC</t>
  </si>
  <si>
    <t>CENTERPOINT ENERGY ENTEX</t>
  </si>
  <si>
    <t>CENTERPOINT ENERGY INTRASTATE P LLC</t>
  </si>
  <si>
    <t>Yearfrac</t>
  </si>
  <si>
    <t>error flag</t>
  </si>
  <si>
    <t>Match Lookup &gt;&gt;&gt;&gt;</t>
  </si>
  <si>
    <t>Countif</t>
  </si>
  <si>
    <t>DCF_ROE -A</t>
  </si>
  <si>
    <t>Vectren</t>
  </si>
  <si>
    <t>KOKOMO GAS FUEL COMPANY</t>
  </si>
  <si>
    <t>LAPEL MUNICIPAL WATER AND GAS</t>
  </si>
  <si>
    <t>[1] - [2]: Bloomberg as of June 11, 2007.</t>
  </si>
  <si>
    <t>Yes (Pasted values in other file)</t>
  </si>
  <si>
    <t>x:\2100\2131_South_by_North_West\wks\LDC\Copy of Northwestern CoC LDC 4-26-07_ma changes.xls</t>
  </si>
  <si>
    <t>[1] - [2]: Bloomberg as of April 09, 2007.</t>
  </si>
  <si>
    <t>x:\2100\2130_Cost_of_Cheddar\wks\Gas LDC Sample\Wisconsin CoC LDC 4-30-07_SHORT TERM DEBT.xls</t>
  </si>
  <si>
    <t>Other file has pasted values. ST Debt adjusted?</t>
  </si>
  <si>
    <t>y:\Restricted\1966_Nashville_Up_Stream\wks\Gas LDC Sample\Cost of Capital\1966_Gas LDC_Cost of Capital_Updated Cap Struct_AUDITED.xls</t>
  </si>
  <si>
    <t>[1] - [2]: I/B/E/S Tearsheets as of September 08, 2006.</t>
  </si>
  <si>
    <t>Other file has pasted values, and multiplie ROE sheets</t>
  </si>
  <si>
    <t>INCLUDED IN SAMPLE ? (If Yes, Cell = 1)</t>
  </si>
  <si>
    <t>DCF ROE - B: MULTISTAGE DCF METHOD - FULL LIST</t>
  </si>
  <si>
    <t>DCF ROE - B: MULTISTAGE DCF METHOD - FOR SAMPLE</t>
  </si>
  <si>
    <t>AFT_ROE -b</t>
  </si>
  <si>
    <t>DCF ROE - B: AFTER TAX WACC - FULL LIST</t>
  </si>
  <si>
    <t>DCF ROE - B: AFTER TAX WACC - FOR SAMPLE</t>
  </si>
  <si>
    <t>HALSTEAD MUN GAS DEPT</t>
  </si>
  <si>
    <t>HAMILTON MUN NAT GAS</t>
  </si>
  <si>
    <t>HARDTNER CITY GAS</t>
  </si>
  <si>
    <t>HARVEYVILLE CITY OF</t>
  </si>
  <si>
    <t>HAWKER BEECHCRAFT CORPORATION</t>
  </si>
  <si>
    <t>HESSTON CITY OF</t>
  </si>
  <si>
    <t>HOWARD CITY OF</t>
  </si>
  <si>
    <t>HUMBOLDT CITY OF</t>
  </si>
  <si>
    <t>IOLA CITY OF</t>
  </si>
  <si>
    <t>ISABEL CITY OF</t>
  </si>
  <si>
    <t>JAMESTOWN MUN GAS SYS</t>
  </si>
  <si>
    <t>KANSAS GAS SERVICE COMPANY</t>
  </si>
  <si>
    <t>KECHI CITY OF</t>
  </si>
  <si>
    <t>LA CYGNE GAS COMPANY</t>
  </si>
  <si>
    <t>LAKIN CITY OF</t>
  </si>
  <si>
    <t>LEBO CITY OF</t>
  </si>
  <si>
    <t>LITTLE RIVER CITY OF</t>
  </si>
  <si>
    <t>GREENVILLE UTILITIES COMMISSION</t>
  </si>
  <si>
    <t>KINGS MOUNTAIN CITY OF</t>
  </si>
  <si>
    <t>LEXINGTON CITY OF</t>
  </si>
  <si>
    <t>MONROE CITY OF</t>
  </si>
  <si>
    <t>PIEDMONT NATURAL GAS</t>
  </si>
  <si>
    <t>PUBLIC SVC CO OF NORTH CAROLINA</t>
  </si>
  <si>
    <t>ROCKY MOUNT CITY OF</t>
  </si>
  <si>
    <t>SHELBY CITY OF</t>
  </si>
  <si>
    <t>WILSON CITY OF</t>
  </si>
  <si>
    <t>DAKOTA GASIFICATION CO</t>
  </si>
  <si>
    <t>PORTAL MUN GAS</t>
  </si>
  <si>
    <t>ALMA NAT GAS CO CITY OF</t>
  </si>
  <si>
    <t>CENTRAL CITY GAS DEPT</t>
  </si>
  <si>
    <t>FALLS CITY CITY OF</t>
  </si>
  <si>
    <t>FREMONT DEPT OF UTILITIES</t>
  </si>
  <si>
    <t>HASTINGS UTIL</t>
  </si>
  <si>
    <t>METROPOLITAN UTILITIES DIST OF OMAHA</t>
  </si>
  <si>
    <t>NEBRASKA CITY UTILITIES</t>
  </si>
  <si>
    <t>PENDER VILLAGE OF</t>
  </si>
  <si>
    <t>PONCA PUBLIC UTILITIES</t>
  </si>
  <si>
    <t>Notes:</t>
  </si>
  <si>
    <t>Previously Not Decoupled</t>
  </si>
  <si>
    <t>Notes from update</t>
  </si>
  <si>
    <t>Name</t>
  </si>
  <si>
    <t>Current data confirms what was previously in data set</t>
  </si>
  <si>
    <t>Columbia Gas of Virginia</t>
  </si>
  <si>
    <t>Previous data showed RPC Freeze from 2007 to present.  Current plan is 2007-2015</t>
  </si>
  <si>
    <t>Historical data shows 2005-2008, new plan is 2008-present</t>
  </si>
  <si>
    <t>Previous data shows RPC Freeze from 2007 to 2010; new plan 2010-2013</t>
  </si>
  <si>
    <t>Historical data shows RPC Freeze from 2002 to 2012</t>
  </si>
  <si>
    <t>Historicla data shows RPC Freeze from 2009 to 2012</t>
  </si>
  <si>
    <t>Previous data showed it starts in 1999.  New data shows 1998.</t>
  </si>
  <si>
    <t>Previous data shows straight fixed-variable from 2007-present; new data shows it from 2009-present.  New data also shows historical true-up from 2007-2009</t>
  </si>
  <si>
    <t>In previous data set, total was 18</t>
  </si>
  <si>
    <t>Label</t>
  </si>
  <si>
    <t>Piedmont Natural Gas Co Inc</t>
  </si>
  <si>
    <t>UNADJUSTED DCF BELOW</t>
  </si>
  <si>
    <t>Adjusted DCF used. Adjusted by Consensus Gap</t>
  </si>
  <si>
    <t>Project #</t>
  </si>
  <si>
    <t>Adjusted DCF used. Adjusted by Interest rate</t>
  </si>
  <si>
    <t>[1] - [2]: Bloomberg as of September 15, 2010</t>
  </si>
  <si>
    <t>[1] - [2]: Bloomberg as of April 24, 2012.</t>
  </si>
  <si>
    <t>[1] - [2]: Bloomberg as of May 31, 2012.</t>
  </si>
  <si>
    <t>[1] - [2]: Bloomberg as of June 30, 2011.</t>
  </si>
  <si>
    <t>[1] - [2]: Bloomberg as of February 28, 2011.</t>
  </si>
  <si>
    <t>[1] - [2]: Bloomberg as of September 01, 2009.</t>
  </si>
  <si>
    <t>[1] - [2]: Bloomberg as of March 31, 2009.</t>
  </si>
  <si>
    <t>[1] - [2]: Bloomberg as of April 07, 2008.</t>
  </si>
  <si>
    <t>Any adjustments?</t>
  </si>
  <si>
    <t>(Not Using This)</t>
  </si>
  <si>
    <t>Used to have Revenue per Customer Freeze from 2005 to present; not shown in historic section of current data</t>
  </si>
  <si>
    <t>Previous data showed RPC Freeze from 2007 to present.  Current data shows 2007-2015</t>
  </si>
  <si>
    <t>Previous data said stopped decoupling in 2008; current data says it was decoupled since 2005</t>
  </si>
  <si>
    <t>2012 Percent</t>
  </si>
  <si>
    <t>Group (Parent) Total Volume by year</t>
  </si>
  <si>
    <t>Area</t>
  </si>
  <si>
    <t>Item</t>
  </si>
  <si>
    <t>space0</t>
  </si>
  <si>
    <t>Total of All Companies</t>
  </si>
  <si>
    <t>U.S. Total</t>
  </si>
  <si>
    <t>Residential Volume</t>
  </si>
  <si>
    <t/>
  </si>
  <si>
    <t>Commercial Volume</t>
  </si>
  <si>
    <t>Industrial Volume</t>
  </si>
  <si>
    <t>Electric Power Volume</t>
  </si>
  <si>
    <t>Vehicle Fuel Volume</t>
  </si>
  <si>
    <t>Other Volume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</si>
  <si>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</si>
  <si>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</si>
  <si>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</si>
  <si>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</si>
  <si>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</si>
  <si>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</si>
  <si>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</si>
  <si>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</si>
  <si>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</si>
  <si>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</si>
  <si>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</si>
  <si>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</si>
  <si>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</si>
  <si>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</si>
  <si>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</si>
  <si>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</si>
  <si>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</si>
  <si>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</si>
  <si>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</si>
  <si>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</si>
  <si>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</si>
  <si>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</si>
  <si>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</si>
  <si>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</si>
  <si>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</si>
  <si>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</si>
  <si>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</si>
  <si>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</si>
  <si>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</si>
  <si>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</si>
  <si>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</si>
  <si>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</si>
  <si>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</si>
  <si>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</si>
  <si>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</si>
  <si>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</si>
  <si>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</si>
  <si>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</si>
  <si>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</si>
  <si>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</si>
  <si>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</si>
  <si>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</si>
  <si>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</si>
  <si>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</si>
  <si>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</si>
  <si>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</si>
  <si>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</si>
  <si>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</si>
  <si>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</si>
  <si>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</si>
  <si>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</si>
  <si>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ADEL CITY OF</t>
  </si>
  <si>
    <t>AGENDA CITY OF</t>
  </si>
  <si>
    <t>ALTON MUNICIPAL UTILITIES</t>
  </si>
  <si>
    <t>AMERICAN MIDSTREAM ALA INTRASTATE</t>
  </si>
  <si>
    <t>AMERICAN MIDSTREAM ALABAMA GATHERING</t>
  </si>
  <si>
    <t>AMERICAN MIDSTREAM ALATENN LLC</t>
  </si>
  <si>
    <t>AMERICAN MIDSTREAM BAMAGAS INTRA</t>
  </si>
  <si>
    <t>AMERICAN MIDSTREAM LOUISIANA INTRA</t>
  </si>
  <si>
    <t>AMERICAN MIDSTREAM MIDLA LLC</t>
  </si>
  <si>
    <t>AMERICAN MIDSTREAM ONSHORE PPL LLC</t>
  </si>
  <si>
    <t>AMERICAN MIDSTREAM SIGCO INTRASTATE</t>
  </si>
  <si>
    <t>AMERICAN MIDSTREAM TENNESSEE RIVER</t>
  </si>
  <si>
    <t>AVISTA UTILITIES</t>
  </si>
  <si>
    <t>BATON ROUGE RENEWABLE ENERGY LLC</t>
  </si>
  <si>
    <t>BEDFORD COUNTY UTILITY DISTRICT</t>
  </si>
  <si>
    <t>BEECHY GAS CO</t>
  </si>
  <si>
    <t>BELDEN AND BLAKE CORP</t>
  </si>
  <si>
    <t>BELMONT NATURAL GAS TOWN OF</t>
  </si>
  <si>
    <t>BLUEBONNET NATURAL GAS LLC</t>
  </si>
  <si>
    <t>BOSTON GAS CO D B A KEY SPAN ENERGY</t>
  </si>
  <si>
    <t>BRIDGELINE GAS DIST LLC</t>
  </si>
  <si>
    <t>BRIDGELINE HOLDINGS LP</t>
  </si>
  <si>
    <t>BROOKSIDE GAS SYSTEM</t>
  </si>
  <si>
    <t>BROWNSVILLE ENERGY AUTH</t>
  </si>
  <si>
    <t>BUFFALO GAS COMPANY</t>
  </si>
  <si>
    <t>C R G INC</t>
  </si>
  <si>
    <t>CALHOUN CITY OF</t>
  </si>
  <si>
    <t>CAPITAN CARRIZOZO NAT GAS</t>
  </si>
  <si>
    <t>CARENCRO GAS SYS</t>
  </si>
  <si>
    <t>CENTANA INTRASTATE</t>
  </si>
  <si>
    <t>CENTRAL ILLINOIS PUB SVC CO</t>
  </si>
  <si>
    <t>CHAUTAUQUA UTILITIES INC</t>
  </si>
  <si>
    <t>CHILDERSBURG WTR SWR GAS BD</t>
  </si>
  <si>
    <t>CHRISNEY MUNICIPAL GAS DEPT</t>
  </si>
  <si>
    <t>CITY OF COLUMBIA GAS DEPARTMENT</t>
  </si>
  <si>
    <t>CITY OF CREAL SPRINGS</t>
  </si>
  <si>
    <t>CITY OF MOSS POINT</t>
  </si>
  <si>
    <t>CITY OF PARTRIDGE</t>
  </si>
  <si>
    <t>CITY OF PLEASANT HILL</t>
  </si>
  <si>
    <t>CITY OF SUSANVILLE</t>
  </si>
  <si>
    <t>CITY OF VICKSBURG</t>
  </si>
  <si>
    <t>CLAXTON CITY OF</t>
  </si>
  <si>
    <t>CLAY GAS UTILITY DISTRICT</t>
  </si>
  <si>
    <t>CLIFTON GAS DEPT</t>
  </si>
  <si>
    <t>COBRA PL CO LLC</t>
  </si>
  <si>
    <t>COLOMBIA GAS OF MASSACHUSETTS</t>
  </si>
  <si>
    <t>CONOCOPHILLIPS ALASKA INC</t>
  </si>
  <si>
    <t>CONSUMER GAS COMPANY INC</t>
  </si>
  <si>
    <t>CONSUMERS ENERGY COOP</t>
  </si>
  <si>
    <t>CORNING MUNICIPAL UTILITIES</t>
  </si>
  <si>
    <t>DADVEILLE GAS BOARD</t>
  </si>
  <si>
    <t>DCP MIDSTREAM</t>
  </si>
  <si>
    <t>DELMARVA POWER LIGHT COMPANY</t>
  </si>
  <si>
    <t>DESHLER MUNICIPAL UTILITIES</t>
  </si>
  <si>
    <t>DIRECT ENERGY</t>
  </si>
  <si>
    <t>DOW INTERSTATE GAS CO</t>
  </si>
  <si>
    <t>DOW PIPELINE COMPANY</t>
  </si>
  <si>
    <t>EAGLE MOUNTAIN CITY OF</t>
  </si>
  <si>
    <t>EAST OHIO GAS COMPANY DOMINION EAST</t>
  </si>
  <si>
    <t>ECKERT GAS</t>
  </si>
  <si>
    <t>ELBERTON UTILITIES NAT GAS DIV</t>
  </si>
  <si>
    <t>EMKEY GATHERING LLC</t>
  </si>
  <si>
    <t>ENBRIDGE G&amp;P EAST TEXAS LP</t>
  </si>
  <si>
    <t>ENBRIDGE PPL NE TEXAS LP</t>
  </si>
  <si>
    <t>ENERGY MGT SYSTEMS INC LAKESIDE</t>
  </si>
  <si>
    <t>ENERGY WEST WEST YELLOWSTONE</t>
  </si>
  <si>
    <t>ENOGEX LLC</t>
  </si>
  <si>
    <t>ENTERGY GULF STATES LOUISIANA INC</t>
  </si>
  <si>
    <t>FAIRFAX CITY OF</t>
  </si>
  <si>
    <t>FIDELITY NATURAL GAS INC</t>
  </si>
  <si>
    <t>FLINTROCK GAS INC</t>
  </si>
  <si>
    <t>FLOMATON TOWN OF</t>
  </si>
  <si>
    <t>FORAKER GAS CO INC</t>
  </si>
  <si>
    <t>FRONTIER NATURAL GAS LLC</t>
  </si>
  <si>
    <t>GAS ENERGY LLC</t>
  </si>
  <si>
    <t>GII GAS COMPANY</t>
  </si>
  <si>
    <t>GOODHUE CITY OF</t>
  </si>
  <si>
    <t>GUTHRIE NATURAL GAS</t>
  </si>
  <si>
    <t>HAINES GAS COMPANY INC</t>
  </si>
  <si>
    <t>HAINES PIPELINE SERVICE INC</t>
  </si>
  <si>
    <t>HENDERSON MUNICIPAL GAS</t>
  </si>
  <si>
    <t>HENNING CITY OF</t>
  </si>
  <si>
    <t>HERMANN MUN GAS SYSTEM</t>
  </si>
  <si>
    <t>HOOKER CITY OF</t>
  </si>
  <si>
    <t>JACKSONVILLE BEACH CITY OF</t>
  </si>
  <si>
    <t>JO-CARROLL ENERGY</t>
  </si>
  <si>
    <t>JPC ENERGY LLC</t>
  </si>
  <si>
    <t>KAYLOR GAS DISTRIBUTION</t>
  </si>
  <si>
    <t>KEYSTONE COOPERATIVE ASSOCIATION INC</t>
  </si>
  <si>
    <t>KILMICHAEL NATURAL GAS</t>
  </si>
  <si>
    <t>LAKE PARK PUBLIC UTILITIES</t>
  </si>
  <si>
    <t>LANCASTER MUN GAS SYS</t>
  </si>
  <si>
    <t>LENOX GAS SYSTEM</t>
  </si>
  <si>
    <t>LINEVILLE MUN NAT GAS SYSTEM</t>
  </si>
  <si>
    <t>LIVINGSTON GAS &amp; UTILITY CO</t>
  </si>
  <si>
    <t>LOWER VALLEY ENERGY INC</t>
  </si>
  <si>
    <t>LUMEN MIDSTREAM PARTNERSHIP LLC</t>
  </si>
  <si>
    <t>MADISON ENERGY COOPERATIVE ASSOC INC</t>
  </si>
  <si>
    <t>MAPLETON CITY OF</t>
  </si>
  <si>
    <t>MARSHALL MUNICIPAL UTILITIES</t>
  </si>
  <si>
    <t>MARTIN GAS INC</t>
  </si>
  <si>
    <t>MID LOUISIANA GAS TRANSMISSION</t>
  </si>
  <si>
    <t>MINNESOTA ENERGY RESOURCES - NMU</t>
  </si>
  <si>
    <t>MISSOURI PUB SVC AQUILA INC</t>
  </si>
  <si>
    <t>MONA CITY</t>
  </si>
  <si>
    <t>MONUMENT PIPELINE LP</t>
  </si>
  <si>
    <t>MORLAND CITY OF</t>
  </si>
  <si>
    <t>MORSE UTIL INC</t>
  </si>
  <si>
    <t>MOUNTAINEER GAS COMPANY</t>
  </si>
  <si>
    <t>MULTIFUELS ENERGY ASSETS GROUP</t>
  </si>
  <si>
    <t>MUNICIPAL UTILITIES</t>
  </si>
  <si>
    <t>MYERS GAS CO</t>
  </si>
  <si>
    <t>NAPOLEON TOWN OF</t>
  </si>
  <si>
    <t>NARRAGANSETT ELECTRIC CO GAS DIV RI</t>
  </si>
  <si>
    <t>NATGAS INC</t>
  </si>
  <si>
    <t>NEPHI CITY OF</t>
  </si>
  <si>
    <t>NEW MEXICO GAS COMPANY</t>
  </si>
  <si>
    <t>NEW MEXICO NATURAL GAS LD</t>
  </si>
  <si>
    <t>NIAGARA MOHAWK DBA NATIONAL GRID</t>
  </si>
  <si>
    <t>NORGASCO INC</t>
  </si>
  <si>
    <t>NORSE ENERGY CORP USA</t>
  </si>
  <si>
    <t>NORTHWEST PIPELINE GP</t>
  </si>
  <si>
    <t>ONALASKA WATER AND GAS SUPPLY CORP</t>
  </si>
  <si>
    <t>ONEOK WES TEX TRANSMISSION L P</t>
  </si>
  <si>
    <t>ORWELL TRUMBULL PL CO LLC</t>
  </si>
  <si>
    <t>OSAGE CITY NATURAL GAS</t>
  </si>
  <si>
    <t>PENINSULAR GAS DBA SEMCO ENERGY GAS</t>
  </si>
  <si>
    <t>PHILLIPS T W GAS OIL CO</t>
  </si>
  <si>
    <t>PITTSBURG POWER CO DBA ISLAND ENERGY</t>
  </si>
  <si>
    <t>PIVOTAL UTILITY DBA ELIZABETHTOWN</t>
  </si>
  <si>
    <t>POSTROCK KPC PIPELINE LLC</t>
  </si>
  <si>
    <t>POSTROCK MIDCONTINENT PRODUCTION LLC</t>
  </si>
  <si>
    <t>PROVIRON INC</t>
  </si>
  <si>
    <t>PUBLIC SERVICE ELECTRIC GAS CO</t>
  </si>
  <si>
    <t>REGENCY INTRASTATE GAS LP</t>
  </si>
  <si>
    <t>RICHIE GAS SYSTEM</t>
  </si>
  <si>
    <t>ROCKWOOD GAS SYSTEM</t>
  </si>
  <si>
    <t>ROUND LAKE CITY OF</t>
  </si>
  <si>
    <t>SCOTTSBORO WTR SEWER AND GAS BOARD</t>
  </si>
  <si>
    <t>SCRIBNER MUNICIPAL GAS</t>
  </si>
  <si>
    <t>SEMCO PIPELINE INC</t>
  </si>
  <si>
    <t>SHADYSIDE GAS</t>
  </si>
  <si>
    <t>SHAWNEETOWN MUNICIPAL GAS</t>
  </si>
  <si>
    <t>SLICK TOWN OF</t>
  </si>
  <si>
    <t>SOURCEGAS ARKANSAS</t>
  </si>
  <si>
    <t>SOUTH CAROLINA P L CORP</t>
  </si>
  <si>
    <t>SOUTHCROSS ALABAMA GATHERING SYS LP</t>
  </si>
  <si>
    <t>SOUTHCROSS ENERGY LLC</t>
  </si>
  <si>
    <t>SOUTHCROSS MISSISSIPPI PPL LP</t>
  </si>
  <si>
    <t>SOUTHERN GAS TRANSMISSION</t>
  </si>
  <si>
    <t>SOUTHERN MISSOURI GAS COMPANY LP</t>
  </si>
  <si>
    <t>SPRINGER DBA ZIA TOWN OF</t>
  </si>
  <si>
    <t>ST JOSEPH CITY OF</t>
  </si>
  <si>
    <t>ST JOSEPH L P EMPIRE</t>
  </si>
  <si>
    <t>ST ROBERT CITY</t>
  </si>
  <si>
    <t>SWKI - STEVENS EAST CENTRAL</t>
  </si>
  <si>
    <t>SWKI STEVENS NORTH</t>
  </si>
  <si>
    <t>SYCAMORE GAS CO</t>
  </si>
  <si>
    <t>TARGA MIDSTREAM SERVICES LLC</t>
  </si>
  <si>
    <t>TEXANA GAS UTILITY CO LP</t>
  </si>
  <si>
    <t>TEXAS KANSAS OKLAHOMA GAS LLC</t>
  </si>
  <si>
    <t>THE NATURAL GAS COMPANY LLC</t>
  </si>
  <si>
    <t>TRUE OIL LLC</t>
  </si>
  <si>
    <t>UGI CENTRAL PENN GAS INC</t>
  </si>
  <si>
    <t>UNADILLA CITY OF</t>
  </si>
  <si>
    <t>VALLEY GAS CO</t>
  </si>
  <si>
    <t>VERNON CITY OF</t>
  </si>
  <si>
    <t>VICTORVILLE CITY OF</t>
  </si>
  <si>
    <t>VILLAGE OF VERONA</t>
  </si>
  <si>
    <t>VINA TOWN OF NATURAL GAS</t>
  </si>
  <si>
    <t>WAGNER GAS CO</t>
  </si>
  <si>
    <t>WALKER GAS &amp; OIL COMPANY INC</t>
  </si>
  <si>
    <t>WALTHALL NATURAL GAS CO INC</t>
  </si>
  <si>
    <t>WASHINGTON PARISH GUD 2</t>
  </si>
  <si>
    <t>WEIR NAT GAS SYS</t>
  </si>
  <si>
    <t>WEST COAST GAS CO INC</t>
  </si>
  <si>
    <t>WEST LIBERTY GAS SYSTEM</t>
  </si>
  <si>
    <t>WEST TEXAS GAS INCORPORATED</t>
  </si>
  <si>
    <t>WHITE PLAINS NATURAL GAS</t>
  </si>
  <si>
    <t>WHPACIFIC</t>
  </si>
  <si>
    <t>WILLMUT GAS OIL COMPANY</t>
  </si>
  <si>
    <t>WYCKOFF GAS STORAGE COMPANY</t>
  </si>
  <si>
    <t>ZEBULON GAS ASSN</t>
  </si>
  <si>
    <t> (Volumes in Million Cubic Feet, Prices in Dollars per Thousand Cubic Feet)</t>
  </si>
  <si>
    <t>Volume by Subsidiary</t>
  </si>
  <si>
    <t>2005 Percent</t>
  </si>
  <si>
    <t>2006 Percent</t>
  </si>
  <si>
    <t>2007 Percent</t>
  </si>
  <si>
    <t>2008 Percent</t>
  </si>
  <si>
    <t>2009 Percent</t>
  </si>
  <si>
    <t>2010 Percent</t>
  </si>
  <si>
    <t>2011 Percent</t>
  </si>
  <si>
    <t>COLOMBIA GAS OF MASSACHUSETTS USED TO BE NAMED BAY CITY GAS</t>
  </si>
  <si>
    <t>The tab below was added on 04/01/13.  It is used in the calculation of weights for each subsidiary.</t>
  </si>
  <si>
    <t>(Volumes in Thousand Cubic Feet, Prices in Dollars per Thousand Cubic Feet)</t>
  </si>
  <si>
    <t>Source:</t>
  </si>
  <si>
    <t>EIA-176 Data</t>
  </si>
  <si>
    <t>http://www.eia.gov/cfapps/ngqs/ngqs.cfm?f_report=RP1&amp;f_sortby=CAI&amp;f_items=101TVL,102TVL,103TVL,104TVL,105TVL,106TVL&amp;f_year_start=2005&amp;f_year_end=2011&amp;f_show_compid=Name&amp;f_fullscreen=</t>
  </si>
  <si>
    <t>Note: this sheet is used for STATA Program</t>
  </si>
  <si>
    <t>Total Volume for Parent Company</t>
  </si>
  <si>
    <t>Type of Decoupling</t>
  </si>
  <si>
    <t>Col ID</t>
  </si>
  <si>
    <t>Max Start Date</t>
  </si>
  <si>
    <t>Indicates no month available</t>
  </si>
  <si>
    <t>Average</t>
  </si>
  <si>
    <t>Lag Days Options:</t>
  </si>
  <si>
    <t>RAW DATA &gt;&gt;</t>
  </si>
  <si>
    <t>UPDATE HERE &gt;&gt;&gt;</t>
  </si>
  <si>
    <t>LEAD DAYS:</t>
  </si>
  <si>
    <t>Number Decoupled</t>
  </si>
  <si>
    <t>AL</t>
  </si>
  <si>
    <t>AK</t>
  </si>
  <si>
    <t>AR</t>
  </si>
  <si>
    <t>CT</t>
  </si>
  <si>
    <t>HI</t>
  </si>
  <si>
    <t>ID</t>
  </si>
  <si>
    <t>ME</t>
  </si>
  <si>
    <t>MI</t>
  </si>
  <si>
    <t>MT</t>
  </si>
  <si>
    <t>NE</t>
  </si>
  <si>
    <t>NH</t>
  </si>
  <si>
    <t>NM</t>
  </si>
  <si>
    <t>NY</t>
  </si>
  <si>
    <t>RI</t>
  </si>
  <si>
    <t>SD</t>
  </si>
  <si>
    <t>UT</t>
  </si>
  <si>
    <t>VT</t>
  </si>
  <si>
    <t>WV</t>
  </si>
  <si>
    <t>Dates of COC Cases</t>
  </si>
  <si>
    <t>Not merged</t>
  </si>
  <si>
    <t>Revised by Joe Wharton on Oct. 17, 2014, based on a review of the EEI and Morgan dates for start of true up decoupling and fixed variable rates.</t>
  </si>
  <si>
    <t>On Oct 27, JBW converted 1/1/20xx to 7/1/20xx after conferring with team.</t>
  </si>
  <si>
    <t>Data is linked from previous sheet, then rows with zero vols are deleted. Also rows relating to gas transmission deleted.</t>
  </si>
  <si>
    <t>IN Vectren Southern changed to 12/15/2006.</t>
  </si>
  <si>
    <t>Others to be checked for precise month.</t>
  </si>
  <si>
    <t>Note:</t>
  </si>
  <si>
    <t>&lt;&lt;CLEAN VERSION&gt;&gt;</t>
  </si>
  <si>
    <t>CITY OF ALPINE GAS DEPT</t>
  </si>
  <si>
    <t>COLORADO INTERSTATE GAS COMPANY LLC</t>
  </si>
  <si>
    <t>COW CREEK GAS INC</t>
  </si>
  <si>
    <t>EAGLE BENDCLARISSA GAS UTIL</t>
  </si>
  <si>
    <t>EL PASO NATURAL GAS COMPANY LLC</t>
  </si>
  <si>
    <t>ENTERPRISE INTRASTATE LLC</t>
  </si>
  <si>
    <t>GATEWAY COMMERCE DBA GATEWAY ENERGY</t>
  </si>
  <si>
    <t>GORHAMS INCNORTHWEST NAT</t>
  </si>
  <si>
    <t>GULF STATES TRANSMISSION LLC</t>
  </si>
  <si>
    <t>HG ENERGY LLC</t>
  </si>
  <si>
    <t>HILCORP ALASKA LLC</t>
  </si>
  <si>
    <t>KENTUCKY FRONTIER GAS LLC</t>
  </si>
  <si>
    <t>LDC LLC</t>
  </si>
  <si>
    <t>LIBERTY ENERGY DBA LIBERTY UTILITIES</t>
  </si>
  <si>
    <t>LIBERTY UTILITIES DBA ENERGY NORTH N</t>
  </si>
  <si>
    <t>LIVINGSTON PARISH GUD1</t>
  </si>
  <si>
    <t>MAJOR PIPELINE LLC</t>
  </si>
  <si>
    <t>MILLENNIUM PIPELINE CO</t>
  </si>
  <si>
    <t>MOJAVE PIPELINE CO LLC</t>
  </si>
  <si>
    <t>MOJAVE PIPELINE COMPANY LLC</t>
  </si>
  <si>
    <t>MORNING SUN MUNICIPAL NAT GAS SYS</t>
  </si>
  <si>
    <t>NAVITAS UTILITY CORP</t>
  </si>
  <si>
    <t>NORTH BALDWIN UTILITIES</t>
  </si>
  <si>
    <t>RICHARDSVILLE GAS CO INC</t>
  </si>
  <si>
    <t>ROCKY MOUNTAIN NATURAL GAS LLC</t>
  </si>
  <si>
    <t>SUMMIT NATURAL GAS</t>
  </si>
  <si>
    <t>SWKI-STEVENS SOUTHEAST INC</t>
  </si>
  <si>
    <t>WBI ENERGY TRANSMISSION INC</t>
  </si>
  <si>
    <t>WORSHAM-STEED GAS STORAGE LLC</t>
  </si>
  <si>
    <t>The table above was added on 04/01/13 and updated on 10/29/14.  It reflects the choice to use a time series of volumes to calculate weights for each subsidiary for the decoupling score.  Volumes are taken from the new tab named "EIA 176 Natural Gas Deliveries"</t>
  </si>
  <si>
    <t>in this gas decoupling study, we did not use the cost of capital study of 8/28/2007.  This study focused on five companies that were all Canadian companies.  Our decoupling analysis involves U.S. utility companies.</t>
  </si>
  <si>
    <t xml:space="preserve">Note: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</si>
</sst>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_(* #,##0.0000_);_(* \(#,##0.0000\);_(* &quot;-&quot;??_);_(@_)"/>
    <numFmt numFmtId="168" formatCode="#,##0.0000_);\(#,##0.0000\)"/>
    <numFmt numFmtId="169" formatCode="0.0000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00B050"/>
      <name val="Times New Roman"/>
      <family val="1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name val="Arial"/>
      <family val="2"/>
    </font>
    <font>
      <sz val="10"/>
      <color rgb="FF0070C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Times New Roman"/>
      <family val="1"/>
    </font>
    <font>
      <sz val="10"/>
      <name val="Times New'"/>
    </font>
    <font>
      <sz val="10"/>
      <color rgb="FFFF0000"/>
      <name val="Times New Roman"/>
      <family val="1"/>
    </font>
    <font>
      <sz val="10"/>
      <color rgb="FF0000FF"/>
      <name val="Arial"/>
      <family val="2"/>
    </font>
    <font>
      <b/>
      <sz val="10"/>
      <color rgb="FF0000FF"/>
      <name val="Times New Roman"/>
      <family val="1"/>
    </font>
    <font>
      <b/>
      <i/>
      <sz val="9"/>
      <name val="Arial"/>
      <family val="2"/>
    </font>
    <font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0E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238">
    <xf numFmtId="0" fontId="0" fillId="0" borderId="0" xfId="0"/>
    <xf numFmtId="0" fontId="3" fillId="0" borderId="0" xfId="0" applyFont="1"/>
    <xf numFmtId="0" fontId="5" fillId="0" borderId="0" xfId="40"/>
    <xf numFmtId="0" fontId="5" fillId="0" borderId="0" xfId="40" applyFill="1"/>
    <xf numFmtId="0" fontId="0" fillId="0" borderId="0" xfId="0" applyFill="1"/>
    <xf numFmtId="0" fontId="5" fillId="0" borderId="0" xfId="40" applyFont="1"/>
    <xf numFmtId="0" fontId="25" fillId="0" borderId="0" xfId="0" applyFont="1"/>
    <xf numFmtId="0" fontId="5" fillId="0" borderId="11" xfId="40" applyBorder="1"/>
    <xf numFmtId="0" fontId="4" fillId="0" borderId="0" xfId="40" applyFont="1"/>
    <xf numFmtId="2" fontId="5" fillId="0" borderId="0" xfId="40" applyNumberFormat="1" applyAlignment="1">
      <alignment horizontal="right" indent="1"/>
    </xf>
    <xf numFmtId="0" fontId="5" fillId="0" borderId="0" xfId="38"/>
    <xf numFmtId="14" fontId="5" fillId="0" borderId="0" xfId="38" applyNumberFormat="1"/>
    <xf numFmtId="166" fontId="27" fillId="0" borderId="0" xfId="38" applyNumberFormat="1" applyFont="1"/>
    <xf numFmtId="0" fontId="5" fillId="24" borderId="0" xfId="38" applyFill="1"/>
    <xf numFmtId="0" fontId="24" fillId="0" borderId="0" xfId="38" applyFont="1" applyAlignment="1">
      <alignment horizontal="right"/>
    </xf>
    <xf numFmtId="0" fontId="24" fillId="25" borderId="0" xfId="38" applyFont="1" applyFill="1"/>
    <xf numFmtId="0" fontId="4" fillId="0" borderId="12" xfId="38" applyFont="1" applyBorder="1" applyAlignment="1">
      <alignment horizontal="centerContinuous"/>
    </xf>
    <xf numFmtId="0" fontId="5" fillId="0" borderId="11" xfId="38" applyBorder="1"/>
    <xf numFmtId="0" fontId="24" fillId="0" borderId="0" xfId="38" applyFont="1" applyFill="1"/>
    <xf numFmtId="10" fontId="24" fillId="25" borderId="0" xfId="43" applyNumberFormat="1" applyFont="1" applyFill="1"/>
    <xf numFmtId="165" fontId="27" fillId="0" borderId="0" xfId="43" applyNumberFormat="1" applyFont="1"/>
    <xf numFmtId="0" fontId="5" fillId="0" borderId="0" xfId="38" applyFont="1"/>
    <xf numFmtId="10" fontId="5" fillId="0" borderId="0" xfId="43" applyNumberFormat="1" applyFont="1" applyAlignment="1">
      <alignment horizontal="center"/>
    </xf>
    <xf numFmtId="10" fontId="5" fillId="0" borderId="0" xfId="43" applyNumberFormat="1" applyFont="1"/>
    <xf numFmtId="14" fontId="5" fillId="0" borderId="0" xfId="38" applyNumberFormat="1" applyFont="1"/>
    <xf numFmtId="164" fontId="5" fillId="0" borderId="0" xfId="28" applyNumberFormat="1" applyFont="1"/>
    <xf numFmtId="0" fontId="28" fillId="0" borderId="0" xfId="38" applyFont="1"/>
    <xf numFmtId="0" fontId="5" fillId="0" borderId="0" xfId="38" applyFont="1" applyAlignment="1">
      <alignment horizontal="left"/>
    </xf>
    <xf numFmtId="0" fontId="5" fillId="0" borderId="0" xfId="38" applyFont="1" applyFill="1"/>
    <xf numFmtId="0" fontId="28" fillId="0" borderId="0" xfId="38" applyFont="1" applyFill="1"/>
    <xf numFmtId="0" fontId="28" fillId="0" borderId="0" xfId="38" applyFont="1" applyBorder="1"/>
    <xf numFmtId="0" fontId="23" fillId="0" borderId="0" xfId="38" applyFont="1"/>
    <xf numFmtId="0" fontId="27" fillId="0" borderId="0" xfId="38" applyFont="1"/>
    <xf numFmtId="0" fontId="24" fillId="0" borderId="0" xfId="38" applyFont="1" applyFill="1" applyAlignment="1">
      <alignment horizontal="right"/>
    </xf>
    <xf numFmtId="164" fontId="5" fillId="0" borderId="0" xfId="28" applyNumberFormat="1" applyFont="1" applyFill="1" applyBorder="1" applyAlignment="1">
      <alignment horizontal="center"/>
    </xf>
    <xf numFmtId="0" fontId="5" fillId="0" borderId="0" xfId="38" applyFill="1"/>
    <xf numFmtId="0" fontId="5" fillId="0" borderId="11" xfId="38" applyFill="1" applyBorder="1"/>
    <xf numFmtId="0" fontId="0" fillId="24" borderId="13" xfId="0" applyFill="1" applyBorder="1"/>
    <xf numFmtId="10" fontId="27" fillId="0" borderId="0" xfId="43" applyNumberFormat="1" applyFont="1"/>
    <xf numFmtId="3" fontId="5" fillId="0" borderId="0" xfId="40" applyNumberFormat="1"/>
    <xf numFmtId="9" fontId="5" fillId="0" borderId="0" xfId="43" applyFont="1"/>
    <xf numFmtId="43" fontId="5" fillId="0" borderId="0" xfId="28" applyFont="1"/>
    <xf numFmtId="0" fontId="5" fillId="0" borderId="0" xfId="40" applyBorder="1"/>
    <xf numFmtId="0" fontId="4" fillId="0" borderId="0" xfId="40" applyFont="1" applyFill="1"/>
    <xf numFmtId="0" fontId="5" fillId="0" borderId="0" xfId="39"/>
    <xf numFmtId="0" fontId="5" fillId="27" borderId="0" xfId="40" applyFill="1" applyAlignment="1">
      <alignment wrapText="1"/>
    </xf>
    <xf numFmtId="0" fontId="5" fillId="27" borderId="0" xfId="40" applyFill="1"/>
    <xf numFmtId="0" fontId="3" fillId="0" borderId="0" xfId="40" applyFont="1"/>
    <xf numFmtId="0" fontId="29" fillId="0" borderId="0" xfId="40" applyFont="1" applyAlignment="1">
      <alignment horizontal="center"/>
    </xf>
    <xf numFmtId="3" fontId="5" fillId="0" borderId="11" xfId="40" applyNumberFormat="1" applyBorder="1"/>
    <xf numFmtId="0" fontId="29" fillId="0" borderId="11" xfId="40" applyFont="1" applyBorder="1" applyAlignment="1">
      <alignment horizontal="center"/>
    </xf>
    <xf numFmtId="0" fontId="30" fillId="0" borderId="0" xfId="40" applyFont="1"/>
    <xf numFmtId="2" fontId="29" fillId="0" borderId="0" xfId="40" applyNumberFormat="1" applyFont="1" applyAlignment="1">
      <alignment horizontal="right" indent="1"/>
    </xf>
    <xf numFmtId="0" fontId="31" fillId="0" borderId="0" xfId="40" applyFont="1"/>
    <xf numFmtId="0" fontId="29" fillId="0" borderId="0" xfId="40" applyFont="1"/>
    <xf numFmtId="0" fontId="32" fillId="27" borderId="0" xfId="40" applyFont="1" applyFill="1"/>
    <xf numFmtId="0" fontId="33" fillId="27" borderId="0" xfId="40" applyFont="1" applyFill="1"/>
    <xf numFmtId="0" fontId="4" fillId="28" borderId="0" xfId="40" applyFont="1" applyFill="1"/>
    <xf numFmtId="1" fontId="29" fillId="0" borderId="0" xfId="28" applyNumberFormat="1" applyFont="1"/>
    <xf numFmtId="0" fontId="30" fillId="0" borderId="0" xfId="38" applyFont="1"/>
    <xf numFmtId="164" fontId="29" fillId="0" borderId="0" xfId="28" applyNumberFormat="1" applyFont="1"/>
    <xf numFmtId="0" fontId="30" fillId="0" borderId="12" xfId="38" applyFont="1" applyBorder="1"/>
    <xf numFmtId="0" fontId="5" fillId="0" borderId="12" xfId="38" applyFont="1" applyBorder="1"/>
    <xf numFmtId="0" fontId="5" fillId="0" borderId="12" xfId="38" applyFont="1" applyBorder="1" applyAlignment="1">
      <alignment horizontal="left"/>
    </xf>
    <xf numFmtId="14" fontId="5" fillId="0" borderId="12" xfId="38" applyNumberFormat="1" applyFont="1" applyBorder="1"/>
    <xf numFmtId="164" fontId="5" fillId="0" borderId="12" xfId="28" applyNumberFormat="1" applyFont="1" applyBorder="1"/>
    <xf numFmtId="164" fontId="29" fillId="0" borderId="12" xfId="28" applyNumberFormat="1" applyFont="1" applyBorder="1"/>
    <xf numFmtId="1" fontId="29" fillId="0" borderId="12" xfId="28" applyNumberFormat="1" applyFont="1" applyBorder="1"/>
    <xf numFmtId="10" fontId="5" fillId="0" borderId="12" xfId="43" applyNumberFormat="1" applyFont="1" applyBorder="1"/>
    <xf numFmtId="10" fontId="27" fillId="0" borderId="12" xfId="43" applyNumberFormat="1" applyFont="1" applyBorder="1"/>
    <xf numFmtId="0" fontId="28" fillId="0" borderId="12" xfId="38" applyFont="1" applyBorder="1"/>
    <xf numFmtId="0" fontId="3" fillId="0" borderId="0" xfId="38" applyFont="1"/>
    <xf numFmtId="0" fontId="30" fillId="0" borderId="0" xfId="38" applyFont="1" applyBorder="1"/>
    <xf numFmtId="0" fontId="5" fillId="0" borderId="0" xfId="38" applyFont="1" applyBorder="1"/>
    <xf numFmtId="164" fontId="5" fillId="0" borderId="0" xfId="28" applyNumberFormat="1" applyFont="1" applyBorder="1"/>
    <xf numFmtId="1" fontId="29" fillId="0" borderId="0" xfId="28" applyNumberFormat="1" applyFont="1" applyBorder="1"/>
    <xf numFmtId="10" fontId="5" fillId="0" borderId="0" xfId="43" applyNumberFormat="1" applyFont="1" applyBorder="1"/>
    <xf numFmtId="10" fontId="27" fillId="0" borderId="0" xfId="43" applyNumberFormat="1" applyFont="1" applyBorder="1"/>
    <xf numFmtId="10" fontId="27" fillId="29" borderId="0" xfId="43" applyNumberFormat="1" applyFont="1" applyFill="1" applyBorder="1"/>
    <xf numFmtId="10" fontId="27" fillId="29" borderId="0" xfId="43" applyNumberFormat="1" applyFont="1" applyFill="1"/>
    <xf numFmtId="0" fontId="5" fillId="0" borderId="0" xfId="38" applyFont="1" applyAlignment="1">
      <alignment horizontal="center"/>
    </xf>
    <xf numFmtId="10" fontId="32" fillId="27" borderId="0" xfId="43" applyNumberFormat="1" applyFont="1" applyFill="1"/>
    <xf numFmtId="0" fontId="32" fillId="27" borderId="0" xfId="38" applyFont="1" applyFill="1" applyBorder="1"/>
    <xf numFmtId="0" fontId="32" fillId="27" borderId="0" xfId="38" applyFont="1" applyFill="1"/>
    <xf numFmtId="0" fontId="3" fillId="0" borderId="0" xfId="0" applyFont="1" applyFill="1"/>
    <xf numFmtId="0" fontId="5" fillId="27" borderId="0" xfId="38" applyFont="1" applyFill="1"/>
    <xf numFmtId="10" fontId="4" fillId="28" borderId="0" xfId="43" applyNumberFormat="1" applyFont="1" applyFill="1"/>
    <xf numFmtId="10" fontId="5" fillId="28" borderId="0" xfId="43" applyNumberFormat="1" applyFont="1" applyFill="1" applyAlignment="1">
      <alignment horizontal="center"/>
    </xf>
    <xf numFmtId="10" fontId="5" fillId="28" borderId="0" xfId="43" applyNumberFormat="1" applyFont="1" applyFill="1"/>
    <xf numFmtId="0" fontId="5" fillId="28" borderId="0" xfId="38" applyFont="1" applyFill="1" applyBorder="1"/>
    <xf numFmtId="0" fontId="3" fillId="28" borderId="0" xfId="38" applyFont="1" applyFill="1"/>
    <xf numFmtId="10" fontId="5" fillId="28" borderId="0" xfId="43" applyNumberFormat="1" applyFont="1" applyFill="1" applyBorder="1"/>
    <xf numFmtId="0" fontId="5" fillId="28" borderId="0" xfId="38" applyFont="1" applyFill="1"/>
    <xf numFmtId="0" fontId="5" fillId="28" borderId="0" xfId="38" applyFont="1" applyFill="1" applyAlignment="1">
      <alignment horizontal="center"/>
    </xf>
    <xf numFmtId="0" fontId="5" fillId="28" borderId="0" xfId="38" applyFont="1" applyFill="1" applyAlignment="1">
      <alignment horizontal="left"/>
    </xf>
    <xf numFmtId="0" fontId="4" fillId="0" borderId="0" xfId="38" applyFont="1"/>
    <xf numFmtId="0" fontId="35" fillId="0" borderId="0" xfId="0" applyFont="1"/>
    <xf numFmtId="0" fontId="32" fillId="27" borderId="10" xfId="40" applyFont="1" applyFill="1" applyBorder="1"/>
    <xf numFmtId="0" fontId="32" fillId="27" borderId="0" xfId="39" applyFont="1" applyFill="1"/>
    <xf numFmtId="0" fontId="29" fillId="0" borderId="0" xfId="39" applyFont="1"/>
    <xf numFmtId="0" fontId="31" fillId="0" borderId="0" xfId="39" applyFont="1"/>
    <xf numFmtId="0" fontId="4" fillId="0" borderId="11" xfId="40" applyFont="1" applyBorder="1"/>
    <xf numFmtId="14" fontId="4" fillId="0" borderId="11" xfId="0" applyNumberFormat="1" applyFont="1" applyBorder="1" applyAlignment="1">
      <alignment horizontal="center"/>
    </xf>
    <xf numFmtId="10" fontId="4" fillId="0" borderId="0" xfId="43" applyNumberFormat="1" applyFont="1"/>
    <xf numFmtId="10" fontId="4" fillId="0" borderId="0" xfId="43" applyNumberFormat="1" applyFont="1" applyAlignment="1">
      <alignment horizontal="center"/>
    </xf>
    <xf numFmtId="0" fontId="32" fillId="27" borderId="0" xfId="40" applyFont="1" applyFill="1" applyAlignment="1">
      <alignment horizontal="left" vertical="center" wrapText="1"/>
    </xf>
    <xf numFmtId="0" fontId="32" fillId="27" borderId="0" xfId="40" applyFont="1" applyFill="1" applyAlignment="1">
      <alignment horizontal="center" vertical="center" wrapText="1"/>
    </xf>
    <xf numFmtId="0" fontId="32" fillId="27" borderId="0" xfId="40" applyFont="1" applyFill="1" applyAlignment="1">
      <alignment horizontal="center" vertical="center"/>
    </xf>
    <xf numFmtId="0" fontId="3" fillId="26" borderId="0" xfId="40" applyFont="1" applyFill="1"/>
    <xf numFmtId="43" fontId="33" fillId="27" borderId="0" xfId="28" applyFont="1" applyFill="1"/>
    <xf numFmtId="0" fontId="3" fillId="0" borderId="0" xfId="40" applyFont="1" applyFill="1"/>
    <xf numFmtId="0" fontId="5" fillId="0" borderId="11" xfId="40" applyFill="1" applyBorder="1"/>
    <xf numFmtId="14" fontId="4" fillId="0" borderId="0" xfId="38" applyNumberFormat="1" applyFont="1"/>
    <xf numFmtId="0" fontId="1" fillId="0" borderId="0" xfId="47"/>
    <xf numFmtId="0" fontId="38" fillId="27" borderId="0" xfId="0" applyFont="1" applyFill="1"/>
    <xf numFmtId="0" fontId="5" fillId="32" borderId="0" xfId="40" applyFill="1"/>
    <xf numFmtId="0" fontId="3" fillId="0" borderId="11" xfId="40" applyFont="1" applyBorder="1"/>
    <xf numFmtId="0" fontId="39" fillId="0" borderId="0" xfId="0" applyFont="1"/>
    <xf numFmtId="164" fontId="40" fillId="0" borderId="0" xfId="28" applyNumberFormat="1" applyFont="1"/>
    <xf numFmtId="0" fontId="32" fillId="27" borderId="10" xfId="40" applyFont="1" applyFill="1" applyBorder="1" applyAlignment="1">
      <alignment horizontal="center" vertical="center"/>
    </xf>
    <xf numFmtId="0" fontId="32" fillId="27" borderId="10" xfId="40" applyFont="1" applyFill="1" applyBorder="1" applyAlignment="1">
      <alignment horizontal="center" vertical="center" wrapText="1"/>
    </xf>
    <xf numFmtId="165" fontId="29" fillId="0" borderId="0" xfId="43" applyNumberFormat="1" applyFont="1"/>
    <xf numFmtId="0" fontId="41" fillId="0" borderId="0" xfId="47" applyFont="1"/>
    <xf numFmtId="0" fontId="5" fillId="32" borderId="0" xfId="40" applyFill="1" applyAlignment="1">
      <alignment wrapText="1"/>
    </xf>
    <xf numFmtId="0" fontId="29" fillId="0" borderId="0" xfId="38" applyFont="1"/>
    <xf numFmtId="167" fontId="5" fillId="0" borderId="0" xfId="28" applyNumberFormat="1" applyFont="1"/>
    <xf numFmtId="167" fontId="29" fillId="0" borderId="0" xfId="28" applyNumberFormat="1" applyFont="1"/>
    <xf numFmtId="14" fontId="5" fillId="0" borderId="0" xfId="40" applyNumberFormat="1"/>
    <xf numFmtId="14" fontId="5" fillId="0" borderId="0" xfId="40" applyNumberFormat="1" applyFill="1"/>
    <xf numFmtId="14" fontId="29" fillId="0" borderId="0" xfId="40" applyNumberFormat="1" applyFont="1"/>
    <xf numFmtId="14" fontId="5" fillId="26" borderId="0" xfId="40" applyNumberFormat="1" applyFill="1"/>
    <xf numFmtId="14" fontId="32" fillId="27" borderId="10" xfId="40" applyNumberFormat="1" applyFont="1" applyFill="1" applyBorder="1"/>
    <xf numFmtId="14" fontId="34" fillId="0" borderId="11" xfId="40" applyNumberFormat="1" applyFont="1" applyBorder="1"/>
    <xf numFmtId="3" fontId="5" fillId="0" borderId="0" xfId="40" applyNumberFormat="1" applyBorder="1"/>
    <xf numFmtId="0" fontId="29" fillId="0" borderId="0" xfId="40" applyFont="1" applyBorder="1" applyAlignment="1">
      <alignment horizontal="center"/>
    </xf>
    <xf numFmtId="14" fontId="5" fillId="0" borderId="11" xfId="40" applyNumberFormat="1" applyBorder="1"/>
    <xf numFmtId="0" fontId="5" fillId="0" borderId="0" xfId="40" applyFill="1" applyBorder="1"/>
    <xf numFmtId="14" fontId="29" fillId="0" borderId="11" xfId="40" applyNumberFormat="1" applyFont="1" applyBorder="1"/>
    <xf numFmtId="14" fontId="42" fillId="0" borderId="0" xfId="39" applyNumberFormat="1" applyFont="1"/>
    <xf numFmtId="14" fontId="31" fillId="0" borderId="0" xfId="39" applyNumberFormat="1" applyFont="1"/>
    <xf numFmtId="168" fontId="29" fillId="0" borderId="0" xfId="28" applyNumberFormat="1" applyFont="1"/>
    <xf numFmtId="0" fontId="5" fillId="35" borderId="0" xfId="40" applyFill="1"/>
    <xf numFmtId="0" fontId="5" fillId="26" borderId="0" xfId="40" applyFill="1"/>
    <xf numFmtId="0" fontId="4" fillId="0" borderId="0" xfId="38" applyFont="1" applyBorder="1" applyAlignment="1">
      <alignment horizontal="centerContinuous"/>
    </xf>
    <xf numFmtId="0" fontId="5" fillId="0" borderId="0" xfId="38" applyBorder="1"/>
    <xf numFmtId="0" fontId="3" fillId="0" borderId="0" xfId="40" applyFont="1" applyAlignment="1">
      <alignment wrapText="1"/>
    </xf>
    <xf numFmtId="0" fontId="3" fillId="0" borderId="14" xfId="40" applyFont="1" applyBorder="1"/>
    <xf numFmtId="2" fontId="43" fillId="0" borderId="15" xfId="40" applyNumberFormat="1" applyFont="1" applyFill="1" applyBorder="1"/>
    <xf numFmtId="0" fontId="3" fillId="0" borderId="30" xfId="40" applyFont="1" applyBorder="1"/>
    <xf numFmtId="9" fontId="43" fillId="0" borderId="31" xfId="43" applyFont="1" applyFill="1" applyBorder="1"/>
    <xf numFmtId="2" fontId="43" fillId="0" borderId="31" xfId="43" applyNumberFormat="1" applyFont="1" applyFill="1" applyBorder="1"/>
    <xf numFmtId="0" fontId="3" fillId="0" borderId="16" xfId="0" applyFont="1" applyBorder="1"/>
    <xf numFmtId="9" fontId="43" fillId="0" borderId="17" xfId="43" applyFont="1" applyFill="1" applyBorder="1"/>
    <xf numFmtId="14" fontId="44" fillId="35" borderId="0" xfId="40" applyNumberFormat="1" applyFont="1" applyFill="1"/>
    <xf numFmtId="0" fontId="44" fillId="0" borderId="0" xfId="40" applyFont="1"/>
    <xf numFmtId="14" fontId="44" fillId="0" borderId="0" xfId="40" applyNumberFormat="1" applyFont="1"/>
    <xf numFmtId="14" fontId="32" fillId="27" borderId="0" xfId="40" applyNumberFormat="1" applyFont="1" applyFill="1"/>
    <xf numFmtId="169" fontId="29" fillId="28" borderId="0" xfId="40" applyNumberFormat="1" applyFont="1" applyFill="1"/>
    <xf numFmtId="169" fontId="31" fillId="0" borderId="0" xfId="40" applyNumberFormat="1" applyFont="1"/>
    <xf numFmtId="14" fontId="0" fillId="0" borderId="0" xfId="0" applyNumberFormat="1"/>
    <xf numFmtId="1" fontId="35" fillId="0" borderId="0" xfId="0" applyNumberFormat="1" applyFont="1"/>
    <xf numFmtId="14" fontId="35" fillId="0" borderId="0" xfId="0" applyNumberFormat="1" applyFont="1"/>
    <xf numFmtId="10" fontId="45" fillId="0" borderId="0" xfId="0" applyNumberFormat="1" applyFont="1"/>
    <xf numFmtId="14" fontId="34" fillId="0" borderId="0" xfId="40" applyNumberFormat="1" applyFont="1" applyBorder="1"/>
    <xf numFmtId="14" fontId="46" fillId="0" borderId="0" xfId="40" applyNumberFormat="1" applyFont="1" applyFill="1"/>
    <xf numFmtId="169" fontId="32" fillId="27" borderId="0" xfId="40" applyNumberFormat="1" applyFont="1" applyFill="1"/>
    <xf numFmtId="169" fontId="5" fillId="0" borderId="0" xfId="40" applyNumberFormat="1"/>
    <xf numFmtId="169" fontId="5" fillId="27" borderId="0" xfId="40" applyNumberFormat="1" applyFill="1"/>
    <xf numFmtId="0" fontId="3" fillId="0" borderId="0" xfId="39" applyFont="1"/>
    <xf numFmtId="168" fontId="29" fillId="26" borderId="0" xfId="28" applyNumberFormat="1" applyFont="1" applyFill="1"/>
    <xf numFmtId="164" fontId="29" fillId="0" borderId="11" xfId="28" applyNumberFormat="1" applyFont="1" applyBorder="1"/>
    <xf numFmtId="0" fontId="2" fillId="0" borderId="0" xfId="0" applyFont="1" applyFill="1"/>
    <xf numFmtId="0" fontId="47" fillId="0" borderId="0" xfId="0" applyFont="1"/>
    <xf numFmtId="165" fontId="29" fillId="0" borderId="0" xfId="43" applyNumberFormat="1" applyFont="1" applyBorder="1"/>
    <xf numFmtId="165" fontId="29" fillId="0" borderId="11" xfId="43" applyNumberFormat="1" applyFont="1" applyBorder="1"/>
    <xf numFmtId="2" fontId="29" fillId="0" borderId="0" xfId="40" applyNumberFormat="1" applyFont="1" applyFill="1" applyAlignment="1">
      <alignment horizontal="right" indent="1"/>
    </xf>
    <xf numFmtId="14" fontId="3" fillId="0" borderId="0" xfId="40" applyNumberFormat="1" applyFont="1" applyFill="1" applyAlignment="1">
      <alignment horizontal="right"/>
    </xf>
    <xf numFmtId="0" fontId="3" fillId="0" borderId="0" xfId="40" applyFont="1" applyFill="1" applyAlignment="1">
      <alignment horizontal="right"/>
    </xf>
    <xf numFmtId="0" fontId="5" fillId="0" borderId="0" xfId="40" applyAlignment="1">
      <alignment horizontal="right"/>
    </xf>
    <xf numFmtId="14" fontId="3" fillId="0" borderId="11" xfId="40" applyNumberFormat="1" applyFont="1" applyFill="1" applyBorder="1" applyAlignment="1">
      <alignment horizontal="right"/>
    </xf>
    <xf numFmtId="0" fontId="3" fillId="0" borderId="11" xfId="40" applyFont="1" applyFill="1" applyBorder="1" applyAlignment="1">
      <alignment horizontal="right"/>
    </xf>
    <xf numFmtId="0" fontId="5" fillId="0" borderId="11" xfId="40" applyBorder="1" applyAlignment="1">
      <alignment horizontal="right"/>
    </xf>
    <xf numFmtId="0" fontId="5" fillId="0" borderId="0" xfId="39" applyAlignment="1">
      <alignment horizontal="right"/>
    </xf>
    <xf numFmtId="14" fontId="42" fillId="0" borderId="0" xfId="39" applyNumberFormat="1" applyFont="1" applyAlignment="1">
      <alignment horizontal="right"/>
    </xf>
    <xf numFmtId="14" fontId="31" fillId="0" borderId="0" xfId="39" applyNumberFormat="1" applyFont="1" applyAlignment="1">
      <alignment horizontal="right"/>
    </xf>
    <xf numFmtId="0" fontId="5" fillId="26" borderId="0" xfId="39" applyFill="1" applyAlignment="1">
      <alignment horizontal="centerContinuous"/>
    </xf>
    <xf numFmtId="0" fontId="32" fillId="27" borderId="0" xfId="39" applyFont="1" applyFill="1" applyAlignment="1">
      <alignment horizontal="right"/>
    </xf>
    <xf numFmtId="0" fontId="44" fillId="0" borderId="0" xfId="39" applyFont="1" applyAlignment="1">
      <alignment horizontal="right"/>
    </xf>
    <xf numFmtId="0" fontId="29" fillId="0" borderId="0" xfId="39" applyFont="1" applyAlignment="1">
      <alignment horizontal="right"/>
    </xf>
    <xf numFmtId="0" fontId="29" fillId="0" borderId="0" xfId="40" applyFont="1" applyAlignment="1">
      <alignment horizontal="right"/>
    </xf>
    <xf numFmtId="0" fontId="31" fillId="0" borderId="0" xfId="39" applyFont="1" applyAlignment="1">
      <alignment horizontal="right"/>
    </xf>
    <xf numFmtId="168" fontId="29" fillId="0" borderId="0" xfId="28" applyNumberFormat="1" applyFont="1" applyAlignment="1">
      <alignment horizontal="right"/>
    </xf>
    <xf numFmtId="167" fontId="29" fillId="0" borderId="0" xfId="28" applyNumberFormat="1" applyFont="1" applyAlignment="1">
      <alignment horizontal="right"/>
    </xf>
    <xf numFmtId="168" fontId="29" fillId="26" borderId="0" xfId="28" applyNumberFormat="1" applyFont="1" applyFill="1" applyAlignment="1">
      <alignment horizontal="right"/>
    </xf>
    <xf numFmtId="0" fontId="3" fillId="0" borderId="0" xfId="39" applyFont="1" applyAlignment="1">
      <alignment horizontal="right"/>
    </xf>
    <xf numFmtId="0" fontId="24" fillId="0" borderId="0" xfId="39" applyFont="1" applyAlignment="1">
      <alignment horizontal="left" vertical="top"/>
    </xf>
    <xf numFmtId="1" fontId="5" fillId="0" borderId="0" xfId="40" applyNumberFormat="1" applyFill="1"/>
    <xf numFmtId="0" fontId="4" fillId="0" borderId="0" xfId="40" applyFont="1" applyFill="1" applyBorder="1"/>
    <xf numFmtId="169" fontId="29" fillId="0" borderId="0" xfId="40" applyNumberFormat="1" applyFont="1" applyFill="1" applyBorder="1"/>
    <xf numFmtId="0" fontId="32" fillId="0" borderId="0" xfId="40" applyFont="1" applyFill="1" applyBorder="1"/>
    <xf numFmtId="0" fontId="33" fillId="0" borderId="0" xfId="40" applyFont="1" applyFill="1" applyBorder="1"/>
    <xf numFmtId="14" fontId="34" fillId="0" borderId="0" xfId="40" applyNumberFormat="1" applyFont="1" applyFill="1" applyBorder="1"/>
    <xf numFmtId="0" fontId="29" fillId="0" borderId="0" xfId="40" applyFont="1" applyFill="1" applyBorder="1"/>
    <xf numFmtId="0" fontId="44" fillId="0" borderId="0" xfId="40" applyFont="1" applyFill="1" applyBorder="1"/>
    <xf numFmtId="168" fontId="29" fillId="0" borderId="0" xfId="28" applyNumberFormat="1" applyFont="1" applyFill="1" applyAlignment="1">
      <alignment horizontal="right"/>
    </xf>
    <xf numFmtId="0" fontId="36" fillId="30" borderId="18" xfId="0" applyFont="1" applyFill="1" applyBorder="1" applyAlignment="1">
      <alignment wrapText="1"/>
    </xf>
    <xf numFmtId="0" fontId="36" fillId="30" borderId="19" xfId="0" applyFont="1" applyFill="1" applyBorder="1" applyAlignment="1">
      <alignment wrapText="1"/>
    </xf>
    <xf numFmtId="0" fontId="36" fillId="30" borderId="20" xfId="0" applyFont="1" applyFill="1" applyBorder="1" applyAlignment="1">
      <alignment wrapText="1"/>
    </xf>
    <xf numFmtId="0" fontId="37" fillId="31" borderId="21" xfId="0" applyFont="1" applyFill="1" applyBorder="1"/>
    <xf numFmtId="0" fontId="37" fillId="31" borderId="22" xfId="0" applyFont="1" applyFill="1" applyBorder="1"/>
    <xf numFmtId="0" fontId="0" fillId="31" borderId="23" xfId="0" applyFill="1" applyBorder="1"/>
    <xf numFmtId="0" fontId="37" fillId="0" borderId="22" xfId="0" applyFont="1" applyBorder="1"/>
    <xf numFmtId="0" fontId="37" fillId="0" borderId="23" xfId="0" applyFont="1" applyBorder="1"/>
    <xf numFmtId="0" fontId="0" fillId="0" borderId="22" xfId="0" applyBorder="1"/>
    <xf numFmtId="0" fontId="0" fillId="0" borderId="23" xfId="0" applyBorder="1"/>
    <xf numFmtId="0" fontId="37" fillId="31" borderId="24" xfId="0" applyFont="1" applyFill="1" applyBorder="1"/>
    <xf numFmtId="0" fontId="37" fillId="31" borderId="25" xfId="0" applyFont="1" applyFill="1" applyBorder="1"/>
    <xf numFmtId="0" fontId="0" fillId="31" borderId="26" xfId="0" applyFill="1" applyBorder="1"/>
    <xf numFmtId="0" fontId="0" fillId="0" borderId="25" xfId="0" applyBorder="1"/>
    <xf numFmtId="0" fontId="37" fillId="0" borderId="25" xfId="0" applyFont="1" applyBorder="1"/>
    <xf numFmtId="0" fontId="37" fillId="0" borderId="26" xfId="0" applyFont="1" applyBorder="1"/>
    <xf numFmtId="169" fontId="44" fillId="0" borderId="0" xfId="40" applyNumberFormat="1" applyFont="1"/>
    <xf numFmtId="1" fontId="5" fillId="0" borderId="0" xfId="40" applyNumberFormat="1"/>
    <xf numFmtId="0" fontId="48" fillId="0" borderId="0" xfId="0" applyFont="1" applyAlignment="1">
      <alignment vertical="center"/>
    </xf>
    <xf numFmtId="169" fontId="29" fillId="0" borderId="0" xfId="40" applyNumberFormat="1" applyFont="1" applyFill="1"/>
    <xf numFmtId="0" fontId="48" fillId="0" borderId="0" xfId="0" applyFont="1" applyFill="1" applyAlignment="1">
      <alignment vertical="center"/>
    </xf>
    <xf numFmtId="14" fontId="32" fillId="0" borderId="0" xfId="40" applyNumberFormat="1" applyFont="1" applyFill="1"/>
    <xf numFmtId="0" fontId="35" fillId="34" borderId="27" xfId="0" applyFont="1" applyFill="1" applyBorder="1" applyAlignment="1">
      <alignment horizontal="center"/>
    </xf>
    <xf numFmtId="0" fontId="35" fillId="34" borderId="28" xfId="0" applyFont="1" applyFill="1" applyBorder="1" applyAlignment="1">
      <alignment horizontal="center"/>
    </xf>
    <xf numFmtId="0" fontId="35" fillId="34" borderId="29" xfId="0" applyFont="1" applyFill="1" applyBorder="1" applyAlignment="1">
      <alignment horizontal="center"/>
    </xf>
    <xf numFmtId="0" fontId="35" fillId="33" borderId="27" xfId="0" applyFont="1" applyFill="1" applyBorder="1" applyAlignment="1">
      <alignment horizontal="center"/>
    </xf>
    <xf numFmtId="0" fontId="35" fillId="33" borderId="28" xfId="0" applyFont="1" applyFill="1" applyBorder="1" applyAlignment="1">
      <alignment horizontal="center"/>
    </xf>
    <xf numFmtId="0" fontId="35" fillId="33" borderId="29" xfId="0" applyFont="1" applyFill="1" applyBorder="1" applyAlignment="1">
      <alignment horizontal="center"/>
    </xf>
    <xf numFmtId="0" fontId="32" fillId="27" borderId="0" xfId="40" applyFont="1" applyFill="1" applyAlignment="1">
      <alignment horizontal="center"/>
    </xf>
    <xf numFmtId="0" fontId="32" fillId="27" borderId="0" xfId="40" applyFont="1" applyFill="1" applyBorder="1" applyAlignment="1">
      <alignment horizontal="center" vertical="center"/>
    </xf>
    <xf numFmtId="0" fontId="32" fillId="27" borderId="0" xfId="4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2" fillId="27" borderId="10" xfId="38" applyFont="1" applyFill="1" applyBorder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7"/>
    <cellStyle name="Normal_C of C Compilation_7.1.10" xfId="38"/>
    <cellStyle name="Normal_Data_corrected" xfId="39"/>
    <cellStyle name="Normal_Sheet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100\2710_Quebec_Mets\wks\Cost%20of%20Capital\US%20Gas%20LDCs\COST%20OF%20CAPITAL\2710%20Gas%20LDC_%20Cost%20of%20Capital_FORMATT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100\2131_South_by_North_West\wks\LDC\Old\Northwestern%20CoC%20LDC%204-23-07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eneral\8060_BD_Finance\Bente\Gas%20LDCs\2361%20Cost%20of%20Capital%20-%20Gas%20Sample%20-%20Mar_3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eneral\8060_BD_Finance\Bente\Gas%20LDCs\1783%20LDC%20Cost%20of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eneral\8060_BD_Finance\Bente\Gas%20LDCs\1943_LDC%20Cost%20of%20Capi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100\2599_Generic_Gas\wks\2207%20CoC\2207%20Gas%20LDC%20CoC%208-14-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fs1\projects\Documents%20and%20Settings\elaine%20denenberg\Local%20Settings\Temporary%20Internet%20Files\OLK43E\2522%20Electric%20Sample%20CoC%20-%201%2027%2010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710_Quebec_Mets\wks\Cost%20of%20Capital\Canadian%20Sample\2710_Canadian_CoC_3-10-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stricted\1885_North_by_Northwest\wks\Cost%20of%20Capital%20Spreadsheets\Gas_LDC\1885%20LDC%20Cost%20of%20Capital_8_29_updated%20risk%20free%20r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eneral\8060_BD_Finance\Bente\Gas%20LDCs\2748%20Gas%20Sample%20CoC%20-%206-15-2009%20-%20Adjusted%20Betas_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ted Assets"/>
      <sheetName val="Assets Wrkpapers"/>
      <sheetName val="Cap_Struct_AGL"/>
      <sheetName val="Cap_Struct_ATO"/>
      <sheetName val="Cap_Struct_LG"/>
      <sheetName val="Cap_Struct_NJR"/>
      <sheetName val="Cap_Struct_GAS"/>
      <sheetName val="Cap_Struct_NI"/>
      <sheetName val="Cap_Struct_NWN"/>
      <sheetName val="Cap_Struct_PNY"/>
      <sheetName val="Cap_Struct_SJI"/>
      <sheetName val="Cap_Struct_SWX"/>
      <sheetName val="Cap_Struct_WGL"/>
      <sheetName val="Cap_Struct_VVC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Summary DCF ATWACC"/>
      <sheetName val="CAPM RoE"/>
      <sheetName val="WP1 CAPM RoE-A"/>
      <sheetName val="CAPM ATWACC"/>
      <sheetName val="Rating to Yield"/>
      <sheetName val="Bond Ratings"/>
      <sheetName val="Pref Ratings"/>
      <sheetName val="Utility Bond Yield"/>
      <sheetName val="Bond Yields"/>
      <sheetName val="Pref Yields"/>
      <sheetName val="Summary CAPM ATWAC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TabNames"/>
      <sheetName val="Cap_St_for_Indirect"/>
      <sheetName val="Capital Structure Temp"/>
      <sheetName val="Financial Statements"/>
      <sheetName val="bloomberg_data_template"/>
      <sheetName val="Data for Implicit Yield"/>
      <sheetName val="Company Bond Ratings"/>
      <sheetName val="Market Value of Debt"/>
      <sheetName val="Valueline Info"/>
      <sheetName val="IBES Info"/>
      <sheetName val="Raw_ATO"/>
      <sheetName val="Raw_LG"/>
      <sheetName val="Raw_NWN"/>
      <sheetName val="Raw_PNY"/>
      <sheetName val="Raw_SJI"/>
      <sheetName val="Raw_SWX"/>
      <sheetName val="Raw_WGL"/>
      <sheetName val="Raw_ATG"/>
      <sheetName val="Raw_VVC"/>
      <sheetName val="Input Sheet"/>
      <sheetName val="table of Contents"/>
      <sheetName val="Assets"/>
      <sheetName val="Assets Wrkpapers"/>
      <sheetName val="Cap_Struct_ATO"/>
      <sheetName val="Cap_Struct_LG"/>
      <sheetName val="Cap_Struct_NWN"/>
      <sheetName val="Cap_Struct_PNY"/>
      <sheetName val="Cap_Struct_SJI"/>
      <sheetName val="Cap_Struct_SWX"/>
      <sheetName val="Cap_Struct_WGL"/>
      <sheetName val="Cap_Struct_ATG"/>
      <sheetName val="Cap_Struct_VVC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WP2 CAPM RoE-A,B"/>
      <sheetName val="WP3 CAPM RoEA"/>
      <sheetName val="WP3 CAPM RoEB"/>
      <sheetName val="WP3 CAPM RoEC"/>
      <sheetName val="CAPM RoE"/>
      <sheetName val="WP1 CAPM RoE-A"/>
      <sheetName val="CAPM ATWACC"/>
      <sheetName val="Bond Ratings"/>
      <sheetName val="Pref Ratings"/>
      <sheetName val="Rating to Yield"/>
      <sheetName val="Bond Yields"/>
      <sheetName val="Pref Yields"/>
      <sheetName val="CAPM Client RoE - Panel A"/>
      <sheetName val="Summary"/>
      <sheetName val="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5">
          <cell r="B25">
            <v>0.51459999999999995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TabNames"/>
      <sheetName val="Cap_St_for_Indirect"/>
      <sheetName val="Capital Structure Temp"/>
      <sheetName val="Financial Statements"/>
      <sheetName val="bloomberg_data_template"/>
      <sheetName val="Data for Implicit Yield"/>
      <sheetName val="Utility Yields"/>
      <sheetName val="Company Bond Ratings"/>
      <sheetName val="Market Value of Debt"/>
      <sheetName val="Valueline Info"/>
      <sheetName val="IBES Info"/>
      <sheetName val="Raw_ATG"/>
      <sheetName val="Raw_ATO"/>
      <sheetName val="Raw_GAS"/>
      <sheetName val="Raw_LG"/>
      <sheetName val="Raw_NJR"/>
      <sheetName val="Raw_NWN"/>
      <sheetName val="Raw_PNY"/>
      <sheetName val="Raw_SJI"/>
      <sheetName val="Raw_SWX"/>
      <sheetName val="Raw_WGL"/>
      <sheetName val="Input Sheet"/>
      <sheetName val="table of Contents"/>
      <sheetName val="Regulated Assets"/>
      <sheetName val="Assets Wrkpapers"/>
      <sheetName val="Cap_Struct_ATG"/>
      <sheetName val="Cap_Struct_ATO"/>
      <sheetName val="Cap_Struct_GAS"/>
      <sheetName val="Cap_Struct_LG"/>
      <sheetName val="Cap_Struct_NJR"/>
      <sheetName val="Cap_Struct_NWN"/>
      <sheetName val="Cap_Struct_PNY"/>
      <sheetName val="Cap_Struct_SJI"/>
      <sheetName val="Cap_Struct_SWX"/>
      <sheetName val="Cap_Struct_WGL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WP2 CAPM RoE-A,B"/>
      <sheetName val="WP3 CAPM RoEA"/>
      <sheetName val="CAPM RoE"/>
      <sheetName val="WP1 CAPM RoE-A"/>
      <sheetName val="CAPM ATWACC"/>
      <sheetName val="Rating to Yield"/>
      <sheetName val="Bond Ratings"/>
      <sheetName val="Pref Ratings"/>
      <sheetName val="Utility Bond Yield"/>
      <sheetName val="Bond Yields"/>
      <sheetName val="Pref Yields"/>
      <sheetName val="CAPM Client RoE - Panel A and B"/>
      <sheetName val="Summary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>
        <row r="1"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</row>
        <row r="2">
          <cell r="B2" t="str">
            <v>RTG_SP_LT_LC_ISSUER_CREDIT</v>
          </cell>
          <cell r="D2" t="str">
            <v>CY1 2007</v>
          </cell>
        </row>
        <row r="3">
          <cell r="B3" t="str">
            <v>Raw_</v>
          </cell>
          <cell r="C3" t="str">
            <v>Bond Ratings from Bloomberg</v>
          </cell>
        </row>
        <row r="6">
          <cell r="C6" t="str">
            <v>Company</v>
          </cell>
          <cell r="D6">
            <v>39355</v>
          </cell>
          <cell r="E6">
            <v>39082</v>
          </cell>
          <cell r="F6">
            <v>38717</v>
          </cell>
          <cell r="G6">
            <v>38352</v>
          </cell>
          <cell r="H6">
            <v>37986</v>
          </cell>
          <cell r="I6">
            <v>37621</v>
          </cell>
        </row>
        <row r="8">
          <cell r="A8" t="str">
            <v>Start</v>
          </cell>
        </row>
        <row r="9">
          <cell r="D9" t="str">
            <v>CY1 2007</v>
          </cell>
          <cell r="E9" t="str">
            <v>CY1 2006</v>
          </cell>
          <cell r="F9" t="str">
            <v>CY1 2005</v>
          </cell>
          <cell r="G9" t="str">
            <v>CY1 2004</v>
          </cell>
          <cell r="H9" t="str">
            <v>CY1 2003</v>
          </cell>
          <cell r="I9" t="str">
            <v>CY1 2002</v>
          </cell>
        </row>
        <row r="10">
          <cell r="A10">
            <v>1</v>
          </cell>
          <cell r="B10" t="str">
            <v>ATG</v>
          </cell>
          <cell r="C10" t="str">
            <v>AGL Resources Inc</v>
          </cell>
          <cell r="D10" t="str">
            <v>A</v>
          </cell>
          <cell r="E10" t="str">
            <v>A</v>
          </cell>
          <cell r="F10" t="str">
            <v>A</v>
          </cell>
          <cell r="G10" t="str">
            <v>A</v>
          </cell>
          <cell r="H10" t="str">
            <v>A</v>
          </cell>
          <cell r="I10" t="str">
            <v>A</v>
          </cell>
        </row>
        <row r="11">
          <cell r="A11">
            <v>2</v>
          </cell>
          <cell r="B11" t="str">
            <v>ATO</v>
          </cell>
          <cell r="C11" t="str">
            <v>Atmos Energy Corp</v>
          </cell>
          <cell r="D11" t="str">
            <v>BBB</v>
          </cell>
          <cell r="E11" t="str">
            <v>BBB</v>
          </cell>
          <cell r="F11" t="str">
            <v>BBB</v>
          </cell>
          <cell r="G11" t="str">
            <v>BBB</v>
          </cell>
          <cell r="H11" t="str">
            <v>A</v>
          </cell>
          <cell r="I11" t="str">
            <v>A</v>
          </cell>
        </row>
        <row r="12">
          <cell r="A12">
            <v>3</v>
          </cell>
          <cell r="B12" t="str">
            <v>GAS</v>
          </cell>
          <cell r="C12" t="str">
            <v>Nicor Inc</v>
          </cell>
          <cell r="D12" t="str">
            <v>AA</v>
          </cell>
          <cell r="E12" t="str">
            <v>AA</v>
          </cell>
          <cell r="F12" t="str">
            <v>AA</v>
          </cell>
          <cell r="G12" t="str">
            <v>AA</v>
          </cell>
          <cell r="H12" t="str">
            <v>AA</v>
          </cell>
          <cell r="I12" t="str">
            <v>AA</v>
          </cell>
        </row>
        <row r="13">
          <cell r="A13">
            <v>4</v>
          </cell>
          <cell r="B13" t="str">
            <v>LG</v>
          </cell>
          <cell r="C13" t="str">
            <v>Laclede Group Inc/The</v>
          </cell>
          <cell r="D13" t="str">
            <v>A</v>
          </cell>
          <cell r="E13" t="str">
            <v>A</v>
          </cell>
          <cell r="F13" t="str">
            <v>A</v>
          </cell>
          <cell r="G13" t="str">
            <v>A</v>
          </cell>
          <cell r="H13" t="str">
            <v>A</v>
          </cell>
          <cell r="I13" t="str">
            <v>A</v>
          </cell>
        </row>
        <row r="14">
          <cell r="A14">
            <v>5</v>
          </cell>
          <cell r="B14" t="str">
            <v>NJR</v>
          </cell>
          <cell r="C14" t="str">
            <v>New Jersey Resources Corp</v>
          </cell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  <cell r="H14" t="str">
            <v>A</v>
          </cell>
          <cell r="I14" t="str">
            <v>A</v>
          </cell>
        </row>
        <row r="15">
          <cell r="A15">
            <v>6</v>
          </cell>
          <cell r="B15" t="str">
            <v>NWN</v>
          </cell>
          <cell r="C15" t="str">
            <v>Northwest Natural Gas Co</v>
          </cell>
          <cell r="D15" t="str">
            <v>AA</v>
          </cell>
          <cell r="E15" t="str">
            <v>AA</v>
          </cell>
          <cell r="F15" t="str">
            <v>A</v>
          </cell>
          <cell r="G15" t="str">
            <v>A</v>
          </cell>
          <cell r="H15" t="str">
            <v>A</v>
          </cell>
          <cell r="I15" t="str">
            <v>A</v>
          </cell>
        </row>
        <row r="16">
          <cell r="A16">
            <v>7</v>
          </cell>
          <cell r="B16" t="str">
            <v>PNY</v>
          </cell>
          <cell r="C16" t="str">
            <v>Piedmont Natural Gas Co</v>
          </cell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  <cell r="H16" t="str">
            <v>A</v>
          </cell>
          <cell r="I16" t="str">
            <v>A</v>
          </cell>
        </row>
        <row r="17">
          <cell r="A17">
            <v>8</v>
          </cell>
          <cell r="B17" t="str">
            <v>SJI</v>
          </cell>
          <cell r="C17" t="str">
            <v>South Jersey Industries Inc</v>
          </cell>
          <cell r="D17" t="str">
            <v>BBB</v>
          </cell>
          <cell r="E17" t="str">
            <v>BBB</v>
          </cell>
          <cell r="F17" t="str">
            <v>BBB</v>
          </cell>
          <cell r="G17" t="str">
            <v>BBB</v>
          </cell>
          <cell r="H17" t="str">
            <v>BBB</v>
          </cell>
          <cell r="I17" t="str">
            <v>BBB</v>
          </cell>
        </row>
        <row r="18">
          <cell r="A18">
            <v>9</v>
          </cell>
          <cell r="B18" t="str">
            <v>SWX</v>
          </cell>
          <cell r="C18" t="str">
            <v>Southwest Gas Corp</v>
          </cell>
          <cell r="D18" t="str">
            <v>BBB</v>
          </cell>
          <cell r="E18" t="str">
            <v>BBB</v>
          </cell>
          <cell r="F18" t="str">
            <v>BBB</v>
          </cell>
          <cell r="G18" t="str">
            <v>BBB</v>
          </cell>
          <cell r="H18" t="str">
            <v>BBB</v>
          </cell>
          <cell r="I18" t="str">
            <v>BBB</v>
          </cell>
        </row>
        <row r="19">
          <cell r="A19">
            <v>10</v>
          </cell>
          <cell r="B19" t="str">
            <v>WGL</v>
          </cell>
          <cell r="C19" t="str">
            <v>WGL Holdings Inc</v>
          </cell>
          <cell r="D19" t="str">
            <v>AA</v>
          </cell>
          <cell r="E19" t="str">
            <v>AA</v>
          </cell>
          <cell r="F19" t="str">
            <v>AA</v>
          </cell>
          <cell r="G19" t="str">
            <v>AA</v>
          </cell>
          <cell r="H19" t="str">
            <v>AA</v>
          </cell>
          <cell r="I19" t="str">
            <v>AA</v>
          </cell>
        </row>
      </sheetData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5">
          <cell r="F55">
            <v>10</v>
          </cell>
        </row>
        <row r="58">
          <cell r="A58" t="str">
            <v>Bloomberg as of February 07, 2008</v>
          </cell>
        </row>
        <row r="63">
          <cell r="A63" t="str">
            <v>Blue Chip Economic Indicators published  October 10, 2007.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1">
          <cell r="F1">
            <v>1</v>
          </cell>
          <cell r="G1">
            <v>2</v>
          </cell>
          <cell r="H1">
            <v>3</v>
          </cell>
          <cell r="I1">
            <v>4</v>
          </cell>
          <cell r="J1">
            <v>5</v>
          </cell>
        </row>
        <row r="2">
          <cell r="A2" t="str">
            <v xml:space="preserve">Worksheet Look-Up: </v>
          </cell>
          <cell r="B2" t="str">
            <v>Cap_Struct_</v>
          </cell>
          <cell r="C2" t="str">
            <v>Workpaper #2 to Table No. BV-17</v>
          </cell>
        </row>
        <row r="4">
          <cell r="A4" t="str">
            <v>Category Look-Up:</v>
          </cell>
          <cell r="B4" t="str">
            <v>p_v</v>
          </cell>
          <cell r="C4" t="str">
            <v>Gas LDC Sample</v>
          </cell>
        </row>
        <row r="6">
          <cell r="A6" t="str">
            <v>Type:</v>
          </cell>
          <cell r="B6" t="str">
            <v>n/a</v>
          </cell>
          <cell r="C6" t="str">
            <v xml:space="preserve">Calculation of the Average Preferred Equity - Market Value Ratio </v>
          </cell>
        </row>
        <row r="9">
          <cell r="C9" t="str">
            <v>Company</v>
          </cell>
          <cell r="D9" t="str">
            <v>DCF Capital Structure</v>
          </cell>
          <cell r="E9" t="str">
            <v>3rd Quarter, 2007</v>
          </cell>
          <cell r="F9">
            <v>2006</v>
          </cell>
          <cell r="G9">
            <v>2005</v>
          </cell>
          <cell r="H9">
            <v>2004</v>
          </cell>
          <cell r="I9">
            <v>2003</v>
          </cell>
          <cell r="J9">
            <v>2002</v>
          </cell>
          <cell r="K9" t="str">
            <v>5-Year Average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</row>
        <row r="13">
          <cell r="A13" t="str">
            <v>No</v>
          </cell>
          <cell r="C13" t="str">
            <v>Company</v>
          </cell>
          <cell r="D13" t="str">
            <v>DCF Capital Structure</v>
          </cell>
          <cell r="E13">
            <v>39355</v>
          </cell>
          <cell r="F13">
            <v>39082</v>
          </cell>
          <cell r="G13">
            <v>38717</v>
          </cell>
          <cell r="H13">
            <v>38352</v>
          </cell>
          <cell r="I13">
            <v>37986</v>
          </cell>
          <cell r="J13">
            <v>37621</v>
          </cell>
          <cell r="K13" t="str">
            <v>5-Year Average</v>
          </cell>
        </row>
        <row r="14">
          <cell r="D14" t="str">
            <v>$D$50</v>
          </cell>
          <cell r="E14" t="str">
            <v>$E$50</v>
          </cell>
          <cell r="F14" t="str">
            <v>$F$50</v>
          </cell>
          <cell r="G14" t="str">
            <v>$G$50</v>
          </cell>
          <cell r="H14" t="str">
            <v>$H$50</v>
          </cell>
          <cell r="I14" t="str">
            <v>$I$50</v>
          </cell>
          <cell r="J14" t="str">
            <v>$J$50</v>
          </cell>
        </row>
        <row r="15">
          <cell r="A15" t="str">
            <v>Start</v>
          </cell>
          <cell r="C15" t="str">
            <v>Weight</v>
          </cell>
          <cell r="E15">
            <v>0.75</v>
          </cell>
          <cell r="F15">
            <v>1</v>
          </cell>
          <cell r="G15">
            <v>1</v>
          </cell>
          <cell r="H15">
            <v>1</v>
          </cell>
          <cell r="I15">
            <v>0.25</v>
          </cell>
          <cell r="J15">
            <v>0.25</v>
          </cell>
        </row>
        <row r="16">
          <cell r="A16">
            <v>1</v>
          </cell>
          <cell r="B16" t="str">
            <v>ATG</v>
          </cell>
          <cell r="C16" t="str">
            <v>AGL Resources Inc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>
            <v>7.876962948180817E-2</v>
          </cell>
          <cell r="K16">
            <v>3.9384814740904082E-3</v>
          </cell>
        </row>
        <row r="17">
          <cell r="A17">
            <v>2</v>
          </cell>
          <cell r="B17" t="str">
            <v>ATO</v>
          </cell>
          <cell r="C17" t="str">
            <v>Atmos Energy Corp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</row>
        <row r="18">
          <cell r="A18">
            <v>3</v>
          </cell>
          <cell r="B18" t="str">
            <v>GAS</v>
          </cell>
          <cell r="C18" t="str">
            <v>Nicor Inc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>
            <v>1.8535733515829631E-3</v>
          </cell>
          <cell r="K18">
            <v>9.2678667579148153E-5</v>
          </cell>
        </row>
        <row r="19">
          <cell r="A19">
            <v>4</v>
          </cell>
          <cell r="B19" t="str">
            <v>LG</v>
          </cell>
          <cell r="C19" t="str">
            <v>Laclede Group Inc/The</v>
          </cell>
          <cell r="D19">
            <v>5.6699559439756973E-4</v>
          </cell>
          <cell r="E19">
            <v>5.6399454019607337E-4</v>
          </cell>
          <cell r="F19">
            <v>6.7040182557228452E-4</v>
          </cell>
          <cell r="G19">
            <v>9.1496010970811817E-4</v>
          </cell>
          <cell r="H19">
            <v>1.0089831720566313E-3</v>
          </cell>
          <cell r="I19">
            <v>1.2987838136060137E-3</v>
          </cell>
          <cell r="J19">
            <v>1.4792702706005968E-3</v>
          </cell>
          <cell r="K19">
            <v>7.4237090670714839E-4</v>
          </cell>
        </row>
        <row r="20">
          <cell r="A20">
            <v>5</v>
          </cell>
          <cell r="B20" t="str">
            <v>NJR</v>
          </cell>
          <cell r="C20" t="str">
            <v>New Jersey Resources Corp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>
            <v>2.3050266102325449E-4</v>
          </cell>
          <cell r="K20">
            <v>1.1525133051162724E-5</v>
          </cell>
        </row>
        <row r="21">
          <cell r="A21">
            <v>6</v>
          </cell>
          <cell r="B21" t="str">
            <v>NWN</v>
          </cell>
          <cell r="C21" t="str">
            <v>Northwest Natural Gas Co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>
            <v>6.7514054412982439E-3</v>
          </cell>
          <cell r="K21">
            <v>3.3757027206491219E-4</v>
          </cell>
        </row>
        <row r="22">
          <cell r="A22">
            <v>7</v>
          </cell>
          <cell r="B22" t="str">
            <v>PNY</v>
          </cell>
          <cell r="C22" t="str">
            <v>Piedmont Natural Gas Co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</row>
        <row r="23">
          <cell r="A23">
            <v>8</v>
          </cell>
          <cell r="B23" t="str">
            <v>SJI</v>
          </cell>
          <cell r="C23" t="str">
            <v>South Jersey Industries Inc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>
            <v>1.5826547223215313E-3</v>
          </cell>
          <cell r="I23">
            <v>1.9435646555936153E-3</v>
          </cell>
          <cell r="J23">
            <v>2.0535850210591541E-3</v>
          </cell>
          <cell r="K23">
            <v>5.1638842829694479E-4</v>
          </cell>
        </row>
        <row r="24">
          <cell r="A24">
            <v>9</v>
          </cell>
          <cell r="B24" t="str">
            <v>SWX</v>
          </cell>
          <cell r="C24" t="str">
            <v>Southwest Gas Corp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</row>
        <row r="25">
          <cell r="A25">
            <v>10</v>
          </cell>
          <cell r="B25" t="str">
            <v>WGL</v>
          </cell>
          <cell r="C25" t="str">
            <v>WGL Holdings Inc</v>
          </cell>
          <cell r="D25">
            <v>1.2332939232194683E-2</v>
          </cell>
          <cell r="E25">
            <v>1.2153773843040398E-2</v>
          </cell>
          <cell r="F25">
            <v>1.2305490067946595E-2</v>
          </cell>
          <cell r="G25">
            <v>1.2887272926803762E-2</v>
          </cell>
          <cell r="H25">
            <v>1.2569664942693621E-2</v>
          </cell>
          <cell r="I25">
            <v>1.3365115925523046E-2</v>
          </cell>
          <cell r="J25">
            <v>1.4370703535790045E-2</v>
          </cell>
          <cell r="K25">
            <v>1.076234263701051E-2</v>
          </cell>
        </row>
        <row r="28">
          <cell r="C28" t="str">
            <v>Sources and Notes:</v>
          </cell>
        </row>
        <row r="29">
          <cell r="C29" t="str">
            <v>[1] - [7]: Table No. BV-16; Panels A - J, [u].</v>
          </cell>
        </row>
        <row r="30">
          <cell r="C30" t="str">
            <v>[8]: {([2] x 0.75) + [3] + [4] + [5] + [6] + ([7] x 0.25)} / 5.</v>
          </cell>
        </row>
      </sheetData>
      <sheetData sheetId="39"/>
      <sheetData sheetId="40">
        <row r="1">
          <cell r="C1" t="str">
            <v>Company</v>
          </cell>
          <cell r="D1">
            <v>1</v>
          </cell>
          <cell r="E1">
            <v>2</v>
          </cell>
          <cell r="G1">
            <v>3</v>
          </cell>
          <cell r="H1">
            <v>4</v>
          </cell>
          <cell r="I1">
            <v>5</v>
          </cell>
          <cell r="K1">
            <v>6</v>
          </cell>
        </row>
        <row r="2">
          <cell r="A2" t="str">
            <v xml:space="preserve">Worksheet Look-Up: </v>
          </cell>
          <cell r="B2" t="str">
            <v>Raw Data</v>
          </cell>
          <cell r="C2" t="str">
            <v>Table No. BV-18</v>
          </cell>
        </row>
        <row r="4">
          <cell r="A4" t="str">
            <v>Category Look-Up:</v>
          </cell>
          <cell r="B4" t="str">
            <v>IBES and Value Line</v>
          </cell>
          <cell r="C4" t="str">
            <v>Gas LDC Sample</v>
          </cell>
        </row>
        <row r="6">
          <cell r="A6" t="str">
            <v>Type:</v>
          </cell>
          <cell r="C6" t="str">
            <v>Combined Bloomberg Estimated and Value Line Estimated Growth Rates</v>
          </cell>
        </row>
        <row r="9">
          <cell r="D9" t="str">
            <v>Bloomberg Estimate</v>
          </cell>
          <cell r="G9" t="str">
            <v>Value Line</v>
          </cell>
        </row>
        <row r="10">
          <cell r="C10" t="str">
            <v>Company</v>
          </cell>
          <cell r="D10" t="str">
            <v>BEst             Long-Term 
Growth Rate</v>
          </cell>
          <cell r="E10" t="str">
            <v>Number of 
Estimates</v>
          </cell>
          <cell r="G10" t="str">
            <v>EPS Year 2007 Estimate</v>
          </cell>
          <cell r="H10" t="str">
            <v>EPS Year 2010 - 2012 Estimate</v>
          </cell>
          <cell r="I10" t="str">
            <v>Annualized
Growth
Rate</v>
          </cell>
          <cell r="K10" t="str">
            <v>Combined BEst and Value Line Growth Rate</v>
          </cell>
        </row>
        <row r="11">
          <cell r="D11" t="str">
            <v>[1]</v>
          </cell>
          <cell r="E11" t="str">
            <v>[2]</v>
          </cell>
          <cell r="G11" t="str">
            <v>[3]</v>
          </cell>
          <cell r="H11" t="str">
            <v>[4]</v>
          </cell>
          <cell r="I11" t="str">
            <v>[5]</v>
          </cell>
          <cell r="K11" t="str">
            <v>[6]</v>
          </cell>
        </row>
        <row r="14">
          <cell r="A14" t="str">
            <v>Start</v>
          </cell>
          <cell r="D14" t="str">
            <v>Growth Rate 
Long-Term</v>
          </cell>
          <cell r="E14" t="str">
            <v>Number of Long-Term Growth Rate Estimates</v>
          </cell>
          <cell r="G14" t="str">
            <v>EPS Year 2007 Estimate</v>
          </cell>
          <cell r="H14" t="str">
            <v>EPS Year 2010 - 2012 Estimate</v>
          </cell>
          <cell r="K14" t="str">
            <v>Combined_grate</v>
          </cell>
        </row>
        <row r="15">
          <cell r="A15">
            <v>1</v>
          </cell>
          <cell r="B15" t="str">
            <v>ATG</v>
          </cell>
          <cell r="C15" t="str">
            <v>AGL Resources Inc</v>
          </cell>
          <cell r="D15">
            <v>5.7500000000000002E-2</v>
          </cell>
          <cell r="E15">
            <v>2</v>
          </cell>
          <cell r="G15">
            <v>2.65</v>
          </cell>
          <cell r="H15">
            <v>3.1</v>
          </cell>
          <cell r="I15">
            <v>3.998950096175502E-2</v>
          </cell>
          <cell r="K15">
            <v>5.1663166987251673E-2</v>
          </cell>
        </row>
        <row r="16">
          <cell r="A16">
            <v>2</v>
          </cell>
          <cell r="B16" t="str">
            <v>ATO</v>
          </cell>
          <cell r="C16" t="str">
            <v>Atmos Energy Corp</v>
          </cell>
          <cell r="D16">
            <v>5.1670000000000001E-2</v>
          </cell>
          <cell r="E16">
            <v>6</v>
          </cell>
          <cell r="G16">
            <v>1.94</v>
          </cell>
          <cell r="H16">
            <v>2.35</v>
          </cell>
          <cell r="I16">
            <v>4.9099144999485089E-2</v>
          </cell>
          <cell r="K16">
            <v>5.1302734999926443E-2</v>
          </cell>
        </row>
        <row r="17">
          <cell r="A17">
            <v>3</v>
          </cell>
          <cell r="B17" t="str">
            <v>GAS</v>
          </cell>
          <cell r="C17" t="str">
            <v>Nicor Inc</v>
          </cell>
          <cell r="D17">
            <v>4.2500000000000003E-2</v>
          </cell>
          <cell r="E17">
            <v>4</v>
          </cell>
          <cell r="G17">
            <v>2.8</v>
          </cell>
          <cell r="H17">
            <v>2.9</v>
          </cell>
          <cell r="I17">
            <v>8.8114240026304635E-3</v>
          </cell>
          <cell r="K17">
            <v>3.5762284800526095E-2</v>
          </cell>
        </row>
        <row r="18">
          <cell r="A18">
            <v>4</v>
          </cell>
          <cell r="B18" t="str">
            <v>LG</v>
          </cell>
          <cell r="C18" t="str">
            <v>Laclede Group Inc/The</v>
          </cell>
          <cell r="D18">
            <v>3.5000000000000003E-2</v>
          </cell>
          <cell r="E18">
            <v>1</v>
          </cell>
          <cell r="G18">
            <v>2.31</v>
          </cell>
          <cell r="H18">
            <v>2.5499999999999998</v>
          </cell>
          <cell r="I18">
            <v>2.5019317402534158E-2</v>
          </cell>
          <cell r="K18">
            <v>3.0009658701267081E-2</v>
          </cell>
        </row>
        <row r="19">
          <cell r="A19">
            <v>5</v>
          </cell>
          <cell r="B19" t="str">
            <v>NJR</v>
          </cell>
          <cell r="C19" t="str">
            <v>New Jersey Resources Corp</v>
          </cell>
          <cell r="D19">
            <v>5.1249999999999997E-2</v>
          </cell>
          <cell r="E19">
            <v>4</v>
          </cell>
          <cell r="G19">
            <v>3.15</v>
          </cell>
          <cell r="H19">
            <v>3.4</v>
          </cell>
          <cell r="I19">
            <v>1.9276686331360926E-2</v>
          </cell>
          <cell r="K19">
            <v>4.485533726627218E-2</v>
          </cell>
        </row>
        <row r="20">
          <cell r="A20">
            <v>6</v>
          </cell>
          <cell r="B20" t="str">
            <v>NWN</v>
          </cell>
          <cell r="C20" t="str">
            <v>Northwest Natural Gas Co</v>
          </cell>
          <cell r="D20">
            <v>4.9000000000000002E-2</v>
          </cell>
          <cell r="E20">
            <v>5</v>
          </cell>
          <cell r="G20">
            <v>2.65</v>
          </cell>
          <cell r="H20">
            <v>3.3</v>
          </cell>
          <cell r="I20">
            <v>5.6372328680377448E-2</v>
          </cell>
          <cell r="K20">
            <v>5.0228721446729574E-2</v>
          </cell>
        </row>
        <row r="21">
          <cell r="A21">
            <v>7</v>
          </cell>
          <cell r="B21" t="str">
            <v>PNY</v>
          </cell>
          <cell r="C21" t="str">
            <v>Piedmont Natural Gas Co</v>
          </cell>
          <cell r="D21">
            <v>5.425E-2</v>
          </cell>
          <cell r="E21">
            <v>4</v>
          </cell>
          <cell r="G21">
            <v>1.45</v>
          </cell>
          <cell r="H21">
            <v>1.6</v>
          </cell>
          <cell r="I21">
            <v>2.4915344249358151E-2</v>
          </cell>
          <cell r="K21">
            <v>4.8383068849871633E-2</v>
          </cell>
        </row>
        <row r="22">
          <cell r="A22">
            <v>8</v>
          </cell>
          <cell r="B22" t="str">
            <v>SJI</v>
          </cell>
          <cell r="C22" t="str">
            <v>South Jersey Industries Inc</v>
          </cell>
          <cell r="D22">
            <v>6.1670000000000003E-2</v>
          </cell>
          <cell r="E22">
            <v>3</v>
          </cell>
          <cell r="G22">
            <v>2</v>
          </cell>
          <cell r="H22">
            <v>2.9</v>
          </cell>
          <cell r="I22">
            <v>9.7341996771849404E-2</v>
          </cell>
          <cell r="K22">
            <v>7.0587999192962353E-2</v>
          </cell>
        </row>
        <row r="23">
          <cell r="A23">
            <v>9</v>
          </cell>
          <cell r="B23" t="str">
            <v>SWX</v>
          </cell>
          <cell r="C23" t="str">
            <v>Southwest Gas Corp</v>
          </cell>
          <cell r="D23">
            <v>0.05</v>
          </cell>
          <cell r="E23">
            <v>3</v>
          </cell>
          <cell r="G23">
            <v>2.08</v>
          </cell>
          <cell r="H23">
            <v>2.6</v>
          </cell>
          <cell r="I23">
            <v>5.7371263440564091E-2</v>
          </cell>
          <cell r="K23">
            <v>5.1842815860141028E-2</v>
          </cell>
        </row>
        <row r="24">
          <cell r="A24">
            <v>10</v>
          </cell>
          <cell r="B24" t="str">
            <v>WGL</v>
          </cell>
          <cell r="C24" t="str">
            <v>WGL Holdings Inc</v>
          </cell>
          <cell r="D24">
            <v>0.04</v>
          </cell>
          <cell r="E24">
            <v>3</v>
          </cell>
          <cell r="G24">
            <v>2.1</v>
          </cell>
          <cell r="H24">
            <v>2.25</v>
          </cell>
          <cell r="I24">
            <v>1.7397827309224789E-2</v>
          </cell>
          <cell r="K24">
            <v>3.4349456827306196E-2</v>
          </cell>
        </row>
        <row r="27">
          <cell r="C27" t="str">
            <v>Sources and Notes:</v>
          </cell>
        </row>
        <row r="28">
          <cell r="C28" t="str">
            <v>[1] - [2]: Bloomberg as of February 07, 2008.</v>
          </cell>
        </row>
        <row r="29">
          <cell r="C29" t="str">
            <v>[3] - [4]: Most recent Value Line Plus Edition, dated December 14, 2007 and December 28, 2007.</v>
          </cell>
        </row>
        <row r="30">
          <cell r="C30" t="str">
            <v>[5]: ([4] / [3]) ^ (1/4) - 1.</v>
          </cell>
        </row>
        <row r="31">
          <cell r="C31" t="str">
            <v>[6]: ([1] x [2] + [5]) / ([2] + 1).</v>
          </cell>
        </row>
      </sheetData>
      <sheetData sheetId="41" refreshError="1"/>
      <sheetData sheetId="42" refreshError="1"/>
      <sheetData sheetId="43">
        <row r="11">
          <cell r="A11" t="str">
            <v>Start</v>
          </cell>
          <cell r="C11" t="str">
            <v>company</v>
          </cell>
          <cell r="D11">
            <v>0</v>
          </cell>
          <cell r="E11">
            <v>-1</v>
          </cell>
          <cell r="F11">
            <v>-2</v>
          </cell>
          <cell r="G11">
            <v>-3</v>
          </cell>
          <cell r="H11">
            <v>-4</v>
          </cell>
          <cell r="I11">
            <v>-5</v>
          </cell>
          <cell r="J11">
            <v>-6</v>
          </cell>
          <cell r="K11">
            <v>-7</v>
          </cell>
          <cell r="L11">
            <v>-8</v>
          </cell>
          <cell r="M11">
            <v>-9</v>
          </cell>
          <cell r="N11">
            <v>-10</v>
          </cell>
          <cell r="O11">
            <v>-11</v>
          </cell>
          <cell r="P11">
            <v>-12</v>
          </cell>
          <cell r="Q11">
            <v>-13</v>
          </cell>
          <cell r="R11">
            <v>-14</v>
          </cell>
          <cell r="S11" t="str">
            <v>average</v>
          </cell>
        </row>
      </sheetData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/>
      <sheetData sheetId="53" refreshError="1"/>
      <sheetData sheetId="54"/>
      <sheetData sheetId="55" refreshError="1"/>
      <sheetData sheetId="56" refreshError="1"/>
      <sheetData sheetId="57"/>
      <sheetData sheetId="58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 READ FIRST"/>
      <sheetName val="S&amp;P Rating Guide"/>
      <sheetName val="Sample Sheet"/>
      <sheetName val="EOY Data"/>
      <sheetName val="capstruct"/>
      <sheetName val="Dividends"/>
      <sheetName val="Capital Structure Data"/>
      <sheetName val="15 Trading Day Prices"/>
      <sheetName val="Valueline Info"/>
      <sheetName val="IBES Info"/>
      <sheetName val="minority int"/>
      <sheetName val="Revenues"/>
      <sheetName val="cgc"/>
      <sheetName val="kse"/>
      <sheetName val="lg"/>
      <sheetName val="nwn"/>
      <sheetName val="pgl"/>
      <sheetName val="sji"/>
      <sheetName val="swx"/>
      <sheetName val="wgl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CAPM RoE"/>
      <sheetName val="WP1 CAPM RoE"/>
      <sheetName val="CAPM ATWACC"/>
      <sheetName val="Bond Ratings"/>
      <sheetName val="Pref Ratings"/>
      <sheetName val="Bond Yields"/>
      <sheetName val="Pref Yields"/>
      <sheetName val="CAPM Client RoE - Panel A"/>
      <sheetName val="CAPM Client RoE - Panel B"/>
    </sheetNames>
    <sheetDataSet>
      <sheetData sheetId="0">
        <row r="7">
          <cell r="F7" t="str">
            <v>2005 Gas LDC Sample</v>
          </cell>
        </row>
        <row r="11">
          <cell r="F11">
            <v>2005</v>
          </cell>
        </row>
        <row r="12">
          <cell r="F12">
            <v>2</v>
          </cell>
        </row>
        <row r="13">
          <cell r="F13">
            <v>2</v>
          </cell>
        </row>
        <row r="15">
          <cell r="F15">
            <v>38533</v>
          </cell>
        </row>
        <row r="17">
          <cell r="F17" t="str">
            <v>Sources and Notes:</v>
          </cell>
        </row>
        <row r="38">
          <cell r="F38">
            <v>0.38600000000000001</v>
          </cell>
        </row>
        <row r="46">
          <cell r="B46" t="str">
            <v>Table No. BV-14</v>
          </cell>
        </row>
        <row r="48">
          <cell r="B48" t="str">
            <v>Table No. BV-16</v>
          </cell>
        </row>
        <row r="49">
          <cell r="B49" t="str">
            <v>Table No. BV-17</v>
          </cell>
        </row>
        <row r="51">
          <cell r="F51">
            <v>5.5E-2</v>
          </cell>
        </row>
        <row r="60">
          <cell r="A60" t="str">
            <v>Mergent Bond Record, October 2005.</v>
          </cell>
        </row>
        <row r="61">
          <cell r="A61" t="str">
            <v>Blue Chip Economic Indicators, October 10, 2005, page 15 (Nominal GDP for 2012 - 2016)</v>
          </cell>
        </row>
        <row r="62">
          <cell r="A62" t="str">
            <v>Compustat as of November 2005.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D1" t="str">
            <v>Dividend Mneumonic</v>
          </cell>
          <cell r="E1" t="str">
            <v>DVPSXQ</v>
          </cell>
        </row>
        <row r="2">
          <cell r="D2" t="str">
            <v>Study_Quarter</v>
          </cell>
          <cell r="E2">
            <v>2</v>
          </cell>
        </row>
        <row r="3">
          <cell r="D3" t="str">
            <v>Study_Year</v>
          </cell>
          <cell r="E3">
            <v>2005</v>
          </cell>
        </row>
        <row r="4">
          <cell r="D4" t="str">
            <v>Compustat Quarter</v>
          </cell>
          <cell r="E4" t="str">
            <v>II05</v>
          </cell>
        </row>
        <row r="6">
          <cell r="D6" t="str">
            <v>Compustat Dividend Information</v>
          </cell>
        </row>
        <row r="9">
          <cell r="A9" t="str">
            <v>No</v>
          </cell>
          <cell r="B9" t="str">
            <v>Ticker</v>
          </cell>
          <cell r="C9" t="str">
            <v>Ticker &amp; "\i01"</v>
          </cell>
          <cell r="D9" t="str">
            <v>Company</v>
          </cell>
          <cell r="E9" t="str">
            <v>Q2 2005</v>
          </cell>
        </row>
        <row r="12">
          <cell r="A12">
            <v>1</v>
          </cell>
          <cell r="B12" t="str">
            <v>CGC</v>
          </cell>
          <cell r="C12" t="str">
            <v>CGC\i01</v>
          </cell>
          <cell r="D12" t="str">
            <v>Cascade Natural Gas Corp</v>
          </cell>
          <cell r="E12">
            <v>0.23999994993209839</v>
          </cell>
        </row>
        <row r="13">
          <cell r="A13">
            <v>2</v>
          </cell>
          <cell r="B13" t="str">
            <v>KSE</v>
          </cell>
          <cell r="C13" t="str">
            <v>KSE\i01</v>
          </cell>
          <cell r="D13" t="str">
            <v>Keyspan Corp</v>
          </cell>
          <cell r="E13">
            <v>0.45499998331069946</v>
          </cell>
        </row>
        <row r="14">
          <cell r="A14">
            <v>3</v>
          </cell>
          <cell r="B14" t="str">
            <v>LG</v>
          </cell>
          <cell r="C14" t="str">
            <v>LG\i01</v>
          </cell>
          <cell r="D14" t="str">
            <v>Laclede Group Inc</v>
          </cell>
          <cell r="E14">
            <v>0.34499996900558472</v>
          </cell>
        </row>
        <row r="15">
          <cell r="A15">
            <v>4</v>
          </cell>
          <cell r="B15" t="str">
            <v>NWN</v>
          </cell>
          <cell r="C15" t="str">
            <v>NWN\i01</v>
          </cell>
          <cell r="D15" t="str">
            <v>Northwest Natural Gas Co</v>
          </cell>
          <cell r="E15">
            <v>0.32499998807907104</v>
          </cell>
        </row>
        <row r="16">
          <cell r="A16">
            <v>5</v>
          </cell>
          <cell r="B16" t="str">
            <v>PGL</v>
          </cell>
          <cell r="C16" t="str">
            <v>PGL\i01</v>
          </cell>
          <cell r="D16" t="str">
            <v>Peoples Energy Corp</v>
          </cell>
          <cell r="E16">
            <v>0.54500001668930054</v>
          </cell>
        </row>
        <row r="17">
          <cell r="A17">
            <v>6</v>
          </cell>
          <cell r="B17" t="str">
            <v>SJI</v>
          </cell>
          <cell r="C17" t="str">
            <v>SJI\i01</v>
          </cell>
          <cell r="D17" t="str">
            <v>South Jersey Industries Inc</v>
          </cell>
          <cell r="E17">
            <v>0.21250000596046448</v>
          </cell>
        </row>
        <row r="18">
          <cell r="A18">
            <v>7</v>
          </cell>
          <cell r="B18" t="str">
            <v>SWX</v>
          </cell>
          <cell r="C18" t="str">
            <v>SWX\i01</v>
          </cell>
          <cell r="D18" t="str">
            <v>Southwest Gas Corp</v>
          </cell>
          <cell r="E18">
            <v>0.20499998331069946</v>
          </cell>
        </row>
        <row r="19">
          <cell r="A19">
            <v>8</v>
          </cell>
          <cell r="B19" t="str">
            <v>WGL</v>
          </cell>
          <cell r="C19" t="str">
            <v>WGL\i01</v>
          </cell>
          <cell r="D19" t="str">
            <v>Wgl Holdings Inc</v>
          </cell>
          <cell r="E19">
            <v>0.33249998092651367</v>
          </cell>
        </row>
      </sheetData>
      <sheetData sheetId="7">
        <row r="1">
          <cell r="G1" t="str">
            <v>Quarter</v>
          </cell>
          <cell r="I1">
            <v>3</v>
          </cell>
          <cell r="J1">
            <v>2</v>
          </cell>
          <cell r="K1">
            <v>1</v>
          </cell>
          <cell r="L1">
            <v>4</v>
          </cell>
          <cell r="M1">
            <v>3</v>
          </cell>
          <cell r="N1">
            <v>2</v>
          </cell>
          <cell r="O1">
            <v>1</v>
          </cell>
          <cell r="P1">
            <v>4</v>
          </cell>
          <cell r="Q1">
            <v>3</v>
          </cell>
          <cell r="R1">
            <v>2</v>
          </cell>
          <cell r="S1">
            <v>1</v>
          </cell>
          <cell r="T1">
            <v>4</v>
          </cell>
          <cell r="U1">
            <v>3</v>
          </cell>
          <cell r="V1">
            <v>2</v>
          </cell>
          <cell r="W1">
            <v>1</v>
          </cell>
          <cell r="X1">
            <v>4</v>
          </cell>
          <cell r="Y1">
            <v>3</v>
          </cell>
          <cell r="Z1">
            <v>2</v>
          </cell>
          <cell r="AA1">
            <v>1</v>
          </cell>
          <cell r="AB1">
            <v>4</v>
          </cell>
          <cell r="AC1">
            <v>3</v>
          </cell>
          <cell r="AD1">
            <v>2</v>
          </cell>
          <cell r="AE1">
            <v>1</v>
          </cell>
          <cell r="AF1">
            <v>4</v>
          </cell>
          <cell r="AG1">
            <v>3</v>
          </cell>
        </row>
        <row r="2">
          <cell r="G2" t="str">
            <v>Year</v>
          </cell>
          <cell r="I2">
            <v>2005</v>
          </cell>
          <cell r="J2">
            <v>2005</v>
          </cell>
          <cell r="K2">
            <v>2005</v>
          </cell>
          <cell r="L2">
            <v>2004</v>
          </cell>
          <cell r="M2">
            <v>2004</v>
          </cell>
          <cell r="N2">
            <v>2004</v>
          </cell>
          <cell r="O2">
            <v>2004</v>
          </cell>
          <cell r="P2">
            <v>2003</v>
          </cell>
          <cell r="Q2">
            <v>2003</v>
          </cell>
          <cell r="R2">
            <v>2003</v>
          </cell>
          <cell r="S2">
            <v>2003</v>
          </cell>
          <cell r="T2">
            <v>2002</v>
          </cell>
          <cell r="U2">
            <v>2002</v>
          </cell>
          <cell r="V2">
            <v>2002</v>
          </cell>
          <cell r="W2">
            <v>2002</v>
          </cell>
          <cell r="X2">
            <v>2001</v>
          </cell>
          <cell r="Y2">
            <v>2001</v>
          </cell>
          <cell r="Z2">
            <v>2001</v>
          </cell>
          <cell r="AA2">
            <v>2001</v>
          </cell>
          <cell r="AB2">
            <v>2000</v>
          </cell>
          <cell r="AC2">
            <v>2000</v>
          </cell>
          <cell r="AD2">
            <v>2000</v>
          </cell>
          <cell r="AE2">
            <v>2000</v>
          </cell>
          <cell r="AF2">
            <v>1999</v>
          </cell>
          <cell r="AG2">
            <v>1999</v>
          </cell>
        </row>
        <row r="3">
          <cell r="G3" t="str">
            <v>Quarterly Lookups</v>
          </cell>
          <cell r="I3" t="str">
            <v>III05</v>
          </cell>
          <cell r="J3" t="str">
            <v>II05</v>
          </cell>
          <cell r="K3" t="str">
            <v>I05</v>
          </cell>
          <cell r="L3" t="str">
            <v>IV04</v>
          </cell>
          <cell r="M3" t="str">
            <v>III04</v>
          </cell>
          <cell r="N3" t="str">
            <v>II04</v>
          </cell>
          <cell r="O3" t="str">
            <v>I04</v>
          </cell>
          <cell r="P3" t="str">
            <v>IV03</v>
          </cell>
          <cell r="Q3" t="str">
            <v>III03</v>
          </cell>
          <cell r="R3" t="str">
            <v>II03</v>
          </cell>
          <cell r="S3" t="str">
            <v>I03</v>
          </cell>
          <cell r="T3" t="str">
            <v>IV02</v>
          </cell>
          <cell r="U3" t="str">
            <v>III02</v>
          </cell>
          <cell r="V3" t="str">
            <v>II02</v>
          </cell>
          <cell r="W3" t="str">
            <v>I02</v>
          </cell>
          <cell r="X3" t="str">
            <v>IV01</v>
          </cell>
          <cell r="Y3" t="str">
            <v>III01</v>
          </cell>
          <cell r="Z3" t="str">
            <v>II01</v>
          </cell>
          <cell r="AA3" t="str">
            <v>I01</v>
          </cell>
          <cell r="AB3" t="str">
            <v>IV00</v>
          </cell>
          <cell r="AC3" t="str">
            <v>III00</v>
          </cell>
          <cell r="AD3" t="str">
            <v>II00</v>
          </cell>
          <cell r="AE3" t="str">
            <v>I00</v>
          </cell>
          <cell r="AF3" t="str">
            <v>IV99</v>
          </cell>
          <cell r="AG3" t="str">
            <v>III99</v>
          </cell>
        </row>
        <row r="4">
          <cell r="G4" t="str">
            <v>Yearly Lookups</v>
          </cell>
          <cell r="I4" t="str">
            <v>c05</v>
          </cell>
          <cell r="J4" t="str">
            <v>c05</v>
          </cell>
          <cell r="K4" t="str">
            <v>c05</v>
          </cell>
          <cell r="L4" t="str">
            <v>c04</v>
          </cell>
          <cell r="M4" t="str">
            <v>c04</v>
          </cell>
          <cell r="N4" t="str">
            <v>c04</v>
          </cell>
          <cell r="O4" t="str">
            <v>c04</v>
          </cell>
          <cell r="P4" t="str">
            <v>c03</v>
          </cell>
          <cell r="Q4" t="str">
            <v>c03</v>
          </cell>
          <cell r="R4" t="str">
            <v>c03</v>
          </cell>
          <cell r="S4" t="str">
            <v>c03</v>
          </cell>
          <cell r="T4" t="str">
            <v>c02</v>
          </cell>
          <cell r="U4" t="str">
            <v>c02</v>
          </cell>
          <cell r="V4" t="str">
            <v>c02</v>
          </cell>
          <cell r="W4" t="str">
            <v>c02</v>
          </cell>
          <cell r="X4" t="str">
            <v>c01</v>
          </cell>
          <cell r="Y4" t="str">
            <v>c01</v>
          </cell>
          <cell r="Z4" t="str">
            <v>c01</v>
          </cell>
          <cell r="AA4" t="str">
            <v>c01</v>
          </cell>
          <cell r="AB4" t="str">
            <v>c00</v>
          </cell>
          <cell r="AC4" t="str">
            <v>c00</v>
          </cell>
          <cell r="AD4" t="str">
            <v>c00</v>
          </cell>
          <cell r="AE4" t="str">
            <v>c00</v>
          </cell>
          <cell r="AF4" t="str">
            <v>c99</v>
          </cell>
          <cell r="AG4" t="str">
            <v>c99</v>
          </cell>
        </row>
        <row r="5">
          <cell r="G5" t="str">
            <v>Date</v>
          </cell>
          <cell r="I5">
            <v>38625</v>
          </cell>
          <cell r="J5">
            <v>38533</v>
          </cell>
          <cell r="K5">
            <v>38442</v>
          </cell>
          <cell r="L5">
            <v>38352</v>
          </cell>
          <cell r="M5">
            <v>38260</v>
          </cell>
          <cell r="N5">
            <v>38168</v>
          </cell>
          <cell r="O5">
            <v>38077</v>
          </cell>
          <cell r="P5">
            <v>37986</v>
          </cell>
          <cell r="Q5">
            <v>37894</v>
          </cell>
          <cell r="R5">
            <v>37802</v>
          </cell>
          <cell r="S5">
            <v>37711</v>
          </cell>
          <cell r="T5">
            <v>37621</v>
          </cell>
          <cell r="U5">
            <v>37529</v>
          </cell>
          <cell r="V5">
            <v>37437</v>
          </cell>
          <cell r="W5">
            <v>37346</v>
          </cell>
          <cell r="X5">
            <v>37256</v>
          </cell>
          <cell r="Y5">
            <v>37164</v>
          </cell>
          <cell r="Z5">
            <v>37072</v>
          </cell>
          <cell r="AA5">
            <v>36981</v>
          </cell>
          <cell r="AB5">
            <v>36891</v>
          </cell>
          <cell r="AC5">
            <v>36799</v>
          </cell>
          <cell r="AD5">
            <v>36707</v>
          </cell>
          <cell r="AE5">
            <v>36616</v>
          </cell>
          <cell r="AF5">
            <v>36525</v>
          </cell>
          <cell r="AG5">
            <v>36433</v>
          </cell>
        </row>
        <row r="6">
          <cell r="G6" t="str">
            <v>Month End</v>
          </cell>
          <cell r="I6" t="str">
            <v>Sep05</v>
          </cell>
          <cell r="J6" t="str">
            <v>Jun05</v>
          </cell>
          <cell r="K6" t="str">
            <v>Mar05</v>
          </cell>
          <cell r="L6" t="str">
            <v>Dec04</v>
          </cell>
          <cell r="M6" t="str">
            <v>Sep04</v>
          </cell>
          <cell r="N6" t="str">
            <v>Jun04</v>
          </cell>
          <cell r="O6" t="str">
            <v>Mar04</v>
          </cell>
          <cell r="P6" t="str">
            <v>Dec03</v>
          </cell>
          <cell r="Q6" t="str">
            <v>Sep03</v>
          </cell>
          <cell r="R6" t="str">
            <v>Jun03</v>
          </cell>
          <cell r="S6" t="str">
            <v>Mar03</v>
          </cell>
          <cell r="T6" t="str">
            <v>Dec02</v>
          </cell>
          <cell r="U6" t="str">
            <v>Sep02</v>
          </cell>
          <cell r="V6" t="str">
            <v>Jun02</v>
          </cell>
          <cell r="W6" t="str">
            <v>Mar02</v>
          </cell>
          <cell r="X6" t="str">
            <v>Dec01</v>
          </cell>
          <cell r="Y6" t="str">
            <v>Sep01</v>
          </cell>
          <cell r="Z6" t="str">
            <v>Jun01</v>
          </cell>
          <cell r="AA6" t="str">
            <v>Mar01</v>
          </cell>
          <cell r="AB6" t="str">
            <v>Dec00</v>
          </cell>
          <cell r="AC6" t="str">
            <v>Sep00</v>
          </cell>
          <cell r="AD6" t="str">
            <v>Jun00</v>
          </cell>
          <cell r="AE6" t="str">
            <v>Mar00</v>
          </cell>
          <cell r="AF6" t="str">
            <v>Dec99</v>
          </cell>
          <cell r="AG6" t="str">
            <v>Sep99</v>
          </cell>
        </row>
        <row r="8">
          <cell r="E8" t="str">
            <v>Capital Structure Information from Compustat for Capital Structure Sheets.</v>
          </cell>
        </row>
        <row r="11">
          <cell r="A11" t="str">
            <v>No</v>
          </cell>
          <cell r="B11" t="str">
            <v>Ticker</v>
          </cell>
          <cell r="C11" t="str">
            <v>Mneumonic</v>
          </cell>
          <cell r="D11" t="str">
            <v>For Lookup</v>
          </cell>
          <cell r="E11" t="str">
            <v>Company</v>
          </cell>
          <cell r="F11" t="str">
            <v>Data Description</v>
          </cell>
          <cell r="G11" t="str">
            <v>Freqeuncy of Data</v>
          </cell>
          <cell r="I11" t="str">
            <v>3rdQ 2005</v>
          </cell>
          <cell r="J11" t="str">
            <v>2ndQ 2005</v>
          </cell>
          <cell r="K11" t="str">
            <v>1stQ 2005</v>
          </cell>
          <cell r="L11" t="str">
            <v>4thQ 2004</v>
          </cell>
          <cell r="M11" t="str">
            <v>3rdQ 2004</v>
          </cell>
          <cell r="N11" t="str">
            <v>2ndQ 2004</v>
          </cell>
          <cell r="O11" t="str">
            <v>1stQ 2004</v>
          </cell>
          <cell r="P11" t="str">
            <v>4thQ 2003</v>
          </cell>
          <cell r="Q11" t="str">
            <v>3rdQ 2003</v>
          </cell>
          <cell r="R11" t="str">
            <v>2ndQ 2003</v>
          </cell>
          <cell r="S11" t="str">
            <v>1stQ 2003</v>
          </cell>
          <cell r="T11" t="str">
            <v>4thQ 2002</v>
          </cell>
          <cell r="U11" t="str">
            <v>3rdQ 2002</v>
          </cell>
          <cell r="V11" t="str">
            <v>2ndQ 2002</v>
          </cell>
          <cell r="W11" t="str">
            <v>1stQ 2002</v>
          </cell>
          <cell r="X11" t="str">
            <v>4thQ 2001</v>
          </cell>
          <cell r="Y11" t="str">
            <v>3rdQ 2001</v>
          </cell>
          <cell r="Z11" t="str">
            <v>2ndQ 2001</v>
          </cell>
          <cell r="AA11" t="str">
            <v>1stQ 2001</v>
          </cell>
          <cell r="AB11" t="str">
            <v>4thQ 2000</v>
          </cell>
          <cell r="AC11" t="str">
            <v>3rdQ 2000</v>
          </cell>
          <cell r="AD11" t="str">
            <v>2ndQ 2000</v>
          </cell>
          <cell r="AE11" t="str">
            <v>1stQ 2000</v>
          </cell>
          <cell r="AF11" t="str">
            <v>4thQ 1999</v>
          </cell>
          <cell r="AG11" t="str">
            <v>3rdQ 1999</v>
          </cell>
        </row>
        <row r="14">
          <cell r="A14">
            <v>1</v>
          </cell>
          <cell r="B14" t="str">
            <v>CGC</v>
          </cell>
          <cell r="C14" t="str">
            <v>cshoq</v>
          </cell>
          <cell r="D14" t="str">
            <v>CGC_cshoq</v>
          </cell>
          <cell r="E14" t="str">
            <v>Cascade Natural Gas Corp</v>
          </cell>
          <cell r="F14" t="str">
            <v>Common Shares Outstanding</v>
          </cell>
          <cell r="G14" t="str">
            <v>Quarterly</v>
          </cell>
          <cell r="I14" t="str">
            <v>@NA</v>
          </cell>
          <cell r="J14">
            <v>11.383999824523926</v>
          </cell>
          <cell r="K14">
            <v>11.338000297546387</v>
          </cell>
          <cell r="L14">
            <v>11.291999816894531</v>
          </cell>
          <cell r="M14">
            <v>11.267999649047852</v>
          </cell>
          <cell r="N14">
            <v>11.241000175476074</v>
          </cell>
          <cell r="O14">
            <v>11.210000038146973</v>
          </cell>
          <cell r="P14">
            <v>11.180999755859375</v>
          </cell>
          <cell r="Q14">
            <v>11.131999969482422</v>
          </cell>
          <cell r="R14">
            <v>11.10099983215332</v>
          </cell>
          <cell r="S14">
            <v>11.071000099182129</v>
          </cell>
          <cell r="T14">
            <v>11.045000076293945</v>
          </cell>
          <cell r="U14">
            <v>11.045000076293945</v>
          </cell>
          <cell r="V14">
            <v>11.045000076293945</v>
          </cell>
          <cell r="W14">
            <v>11.045000076293945</v>
          </cell>
          <cell r="X14">
            <v>11.045000076293945</v>
          </cell>
          <cell r="Y14">
            <v>11.045000076293945</v>
          </cell>
          <cell r="Z14">
            <v>11.045000076293945</v>
          </cell>
          <cell r="AA14">
            <v>11.045000076293945</v>
          </cell>
          <cell r="AB14">
            <v>11.045000076293945</v>
          </cell>
          <cell r="AC14">
            <v>11.045000076293945</v>
          </cell>
          <cell r="AD14">
            <v>11.045000076293945</v>
          </cell>
          <cell r="AE14">
            <v>11.045000076293945</v>
          </cell>
          <cell r="AF14">
            <v>11.045000076293945</v>
          </cell>
          <cell r="AG14">
            <v>11.045000076293945</v>
          </cell>
        </row>
        <row r="15">
          <cell r="A15">
            <v>1</v>
          </cell>
          <cell r="B15" t="str">
            <v>CGC</v>
          </cell>
          <cell r="C15" t="str">
            <v>ceqq</v>
          </cell>
          <cell r="D15" t="str">
            <v>CGC_ceqq</v>
          </cell>
          <cell r="E15" t="str">
            <v>Cascade Natural Gas Corp</v>
          </cell>
          <cell r="F15" t="str">
            <v>Common Equity - Total</v>
          </cell>
          <cell r="G15" t="str">
            <v>Quarterly</v>
          </cell>
          <cell r="I15" t="str">
            <v>@NA</v>
          </cell>
          <cell r="J15">
            <v>125.13899230957031</v>
          </cell>
          <cell r="K15">
            <v>128.35600280761719</v>
          </cell>
          <cell r="L15">
            <v>122.94000244140625</v>
          </cell>
          <cell r="M15">
            <v>118.51399230957031</v>
          </cell>
          <cell r="N15">
            <v>122.45899963378906</v>
          </cell>
          <cell r="O15">
            <v>125.03700256347656</v>
          </cell>
          <cell r="P15">
            <v>118.6199951171875</v>
          </cell>
          <cell r="Q15">
            <v>112.55999755859375</v>
          </cell>
          <cell r="R15">
            <v>118.79798889160156</v>
          </cell>
          <cell r="S15">
            <v>122.88400268554687</v>
          </cell>
          <cell r="T15">
            <v>118.21099853515625</v>
          </cell>
          <cell r="U15">
            <v>114.18099975585937</v>
          </cell>
          <cell r="V15">
            <v>126.94999694824219</v>
          </cell>
          <cell r="W15">
            <v>132.05400085449219</v>
          </cell>
          <cell r="X15">
            <v>125.22599792480469</v>
          </cell>
          <cell r="Y15">
            <v>121.63299560546875</v>
          </cell>
          <cell r="Z15">
            <v>130.64599609375</v>
          </cell>
          <cell r="AA15">
            <v>131.24000549316406</v>
          </cell>
          <cell r="AB15">
            <v>124.90499877929687</v>
          </cell>
          <cell r="AC15">
            <v>119.16099548339844</v>
          </cell>
          <cell r="AD15">
            <v>123.90199279785156</v>
          </cell>
          <cell r="AE15">
            <v>126.5989990234375</v>
          </cell>
          <cell r="AF15">
            <v>119.38400268554687</v>
          </cell>
          <cell r="AG15">
            <v>114.39498901367187</v>
          </cell>
        </row>
        <row r="16">
          <cell r="A16">
            <v>1</v>
          </cell>
          <cell r="B16" t="str">
            <v>CGC</v>
          </cell>
          <cell r="C16" t="str">
            <v>dlttq</v>
          </cell>
          <cell r="D16" t="str">
            <v>CGC_dlttq</v>
          </cell>
          <cell r="E16" t="str">
            <v>Cascade Natural Gas Corp</v>
          </cell>
          <cell r="F16" t="str">
            <v>Long-Term Debt - Total</v>
          </cell>
          <cell r="G16" t="str">
            <v>Quarterly</v>
          </cell>
          <cell r="I16" t="str">
            <v>@NA</v>
          </cell>
          <cell r="J16">
            <v>158.89999389648437</v>
          </cell>
          <cell r="K16">
            <v>158.89999389648437</v>
          </cell>
          <cell r="L16">
            <v>128.89999389648437</v>
          </cell>
          <cell r="M16">
            <v>128.89999389648437</v>
          </cell>
          <cell r="N16">
            <v>133.92999267578125</v>
          </cell>
          <cell r="O16">
            <v>133.92999267578125</v>
          </cell>
          <cell r="P16">
            <v>138.92999267578125</v>
          </cell>
          <cell r="Q16">
            <v>142.92999267578125</v>
          </cell>
          <cell r="R16">
            <v>164.92999267578125</v>
          </cell>
          <cell r="S16">
            <v>164.92999267578125</v>
          </cell>
          <cell r="T16">
            <v>164.92999267578125</v>
          </cell>
          <cell r="U16">
            <v>164.92999267578125</v>
          </cell>
          <cell r="V16">
            <v>164.97000122070313</v>
          </cell>
          <cell r="W16">
            <v>165</v>
          </cell>
          <cell r="X16">
            <v>165</v>
          </cell>
          <cell r="Y16">
            <v>125</v>
          </cell>
          <cell r="Z16">
            <v>125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  <cell r="AE16">
            <v>125</v>
          </cell>
          <cell r="AF16">
            <v>125</v>
          </cell>
          <cell r="AG16">
            <v>125</v>
          </cell>
        </row>
        <row r="17">
          <cell r="A17">
            <v>1</v>
          </cell>
          <cell r="B17" t="str">
            <v>CGC</v>
          </cell>
          <cell r="C17" t="str">
            <v>pstkq</v>
          </cell>
          <cell r="D17" t="str">
            <v>CGC_pstkq</v>
          </cell>
          <cell r="E17" t="str">
            <v>Cascade Natural Gas Corp</v>
          </cell>
          <cell r="F17" t="str">
            <v>Preferred Stock - Total</v>
          </cell>
          <cell r="G17" t="str">
            <v>Quarterly</v>
          </cell>
          <cell r="I17" t="str">
            <v>@NA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6.1999998986721039E-2</v>
          </cell>
          <cell r="AD17">
            <v>6.1999998986721039E-2</v>
          </cell>
          <cell r="AE17">
            <v>6.1999998986721039E-2</v>
          </cell>
          <cell r="AF17">
            <v>6.1999998986721039E-2</v>
          </cell>
          <cell r="AG17">
            <v>6.185999870300293</v>
          </cell>
        </row>
        <row r="18">
          <cell r="A18">
            <v>1</v>
          </cell>
          <cell r="B18" t="str">
            <v>CGC</v>
          </cell>
          <cell r="C18" t="str">
            <v>actq</v>
          </cell>
          <cell r="D18" t="str">
            <v>CGC_actq</v>
          </cell>
          <cell r="E18" t="str">
            <v>Cascade Natural Gas Corp</v>
          </cell>
          <cell r="F18" t="str">
            <v>Current Assets</v>
          </cell>
          <cell r="G18" t="str">
            <v>Quarterly</v>
          </cell>
          <cell r="I18" t="str">
            <v>@NA</v>
          </cell>
          <cell r="J18">
            <v>65.504989624023438</v>
          </cell>
          <cell r="K18">
            <v>93.194000244140625</v>
          </cell>
          <cell r="L18">
            <v>86.024002075195312</v>
          </cell>
          <cell r="M18">
            <v>66.379989624023438</v>
          </cell>
          <cell r="N18">
            <v>40.498001098632813</v>
          </cell>
          <cell r="O18">
            <v>63.805999755859375</v>
          </cell>
          <cell r="P18">
            <v>67.172988891601563</v>
          </cell>
          <cell r="Q18">
            <v>41.383987426757812</v>
          </cell>
          <cell r="R18">
            <v>47.815994262695312</v>
          </cell>
          <cell r="S18">
            <v>73.617996215820313</v>
          </cell>
          <cell r="T18">
            <v>62.08599853515625</v>
          </cell>
          <cell r="U18">
            <v>40.953994750976563</v>
          </cell>
          <cell r="V18">
            <v>48.615997314453125</v>
          </cell>
          <cell r="W18">
            <v>71.675994873046875</v>
          </cell>
          <cell r="X18">
            <v>67.2449951171875</v>
          </cell>
          <cell r="Y18">
            <v>32.498992919921875</v>
          </cell>
          <cell r="Z18">
            <v>43.27099609375</v>
          </cell>
          <cell r="AA18">
            <v>59.8179931640625</v>
          </cell>
          <cell r="AB18">
            <v>71.989990234375</v>
          </cell>
          <cell r="AC18">
            <v>35.939987182617187</v>
          </cell>
          <cell r="AD18">
            <v>39.733993530273437</v>
          </cell>
          <cell r="AE18">
            <v>53.697998046875</v>
          </cell>
          <cell r="AF18">
            <v>49.7659912109375</v>
          </cell>
          <cell r="AG18">
            <v>24.88800048828125</v>
          </cell>
        </row>
        <row r="19">
          <cell r="A19">
            <v>1</v>
          </cell>
          <cell r="B19" t="str">
            <v>CGC</v>
          </cell>
          <cell r="C19" t="str">
            <v>lctq</v>
          </cell>
          <cell r="D19" t="str">
            <v>CGC_lctq</v>
          </cell>
          <cell r="E19" t="str">
            <v>Cascade Natural Gas Corp</v>
          </cell>
          <cell r="F19" t="str">
            <v>Current Liabilities</v>
          </cell>
          <cell r="G19" t="str">
            <v>Quarterly</v>
          </cell>
          <cell r="I19" t="str">
            <v>@NA</v>
          </cell>
          <cell r="J19">
            <v>71.795989990234375</v>
          </cell>
          <cell r="K19">
            <v>93.037002563476563</v>
          </cell>
          <cell r="L19">
            <v>115.61799621582031</v>
          </cell>
          <cell r="M19">
            <v>99.0159912109375</v>
          </cell>
          <cell r="N19">
            <v>65.797988891601563</v>
          </cell>
          <cell r="O19">
            <v>80.352996826171875</v>
          </cell>
          <cell r="P19">
            <v>83.31500244140625</v>
          </cell>
          <cell r="Q19">
            <v>56.00299072265625</v>
          </cell>
          <cell r="R19">
            <v>29.991989135742188</v>
          </cell>
          <cell r="S19">
            <v>50.71099853515625</v>
          </cell>
          <cell r="T19">
            <v>49.9429931640625</v>
          </cell>
          <cell r="U19">
            <v>35.711990356445313</v>
          </cell>
          <cell r="V19">
            <v>32.919998168945313</v>
          </cell>
          <cell r="W19">
            <v>49.224990844726563</v>
          </cell>
          <cell r="X19">
            <v>60.455001831054688</v>
          </cell>
          <cell r="Y19">
            <v>72.35198974609375</v>
          </cell>
          <cell r="Z19">
            <v>74.595001220703125</v>
          </cell>
          <cell r="AA19">
            <v>85.666000366210937</v>
          </cell>
          <cell r="AB19">
            <v>76.269989013671875</v>
          </cell>
          <cell r="AC19">
            <v>33.334991455078125</v>
          </cell>
          <cell r="AD19">
            <v>27.58599853515625</v>
          </cell>
          <cell r="AE19">
            <v>39.228988647460938</v>
          </cell>
          <cell r="AF19">
            <v>46.548995971679688</v>
          </cell>
          <cell r="AG19">
            <v>24.50799560546875</v>
          </cell>
        </row>
        <row r="20">
          <cell r="A20">
            <v>1</v>
          </cell>
          <cell r="B20" t="str">
            <v>CGC</v>
          </cell>
          <cell r="C20" t="str">
            <v>mibq</v>
          </cell>
          <cell r="D20" t="str">
            <v>CGC_mibq</v>
          </cell>
          <cell r="E20" t="str">
            <v>Cascade Natural Gas Corp</v>
          </cell>
          <cell r="F20" t="str">
            <v>Minority Interest Balance Sheet</v>
          </cell>
          <cell r="G20" t="str">
            <v>Quarterly</v>
          </cell>
          <cell r="I20" t="str">
            <v>@NA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>
            <v>1</v>
          </cell>
          <cell r="B21" t="str">
            <v>CGC</v>
          </cell>
          <cell r="C21" t="str">
            <v>miiq</v>
          </cell>
          <cell r="D21" t="str">
            <v>CGC_miiq</v>
          </cell>
          <cell r="E21" t="str">
            <v>Cascade Natural Gas Corp</v>
          </cell>
          <cell r="F21" t="str">
            <v>Minority Interest Income Statement</v>
          </cell>
          <cell r="G21" t="str">
            <v>Quarterly</v>
          </cell>
          <cell r="I21" t="str">
            <v>@NA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>
            <v>1</v>
          </cell>
          <cell r="B22" t="str">
            <v>CGC</v>
          </cell>
          <cell r="C22" t="str">
            <v>dd1</v>
          </cell>
          <cell r="D22" t="str">
            <v>CGC_dd1</v>
          </cell>
          <cell r="E22" t="str">
            <v>Cascade Natural Gas Corp</v>
          </cell>
          <cell r="F22" t="str">
            <v>Debt Due in First Year</v>
          </cell>
          <cell r="G22" t="str">
            <v>Yearly</v>
          </cell>
          <cell r="I22" t="str">
            <v>@NA</v>
          </cell>
          <cell r="J22" t="str">
            <v>@NA</v>
          </cell>
          <cell r="K22" t="str">
            <v>@NA</v>
          </cell>
          <cell r="L22">
            <v>14</v>
          </cell>
          <cell r="M22">
            <v>14</v>
          </cell>
          <cell r="N22">
            <v>14</v>
          </cell>
          <cell r="O22">
            <v>14</v>
          </cell>
          <cell r="P22">
            <v>22</v>
          </cell>
          <cell r="Q22">
            <v>22</v>
          </cell>
          <cell r="R22">
            <v>22</v>
          </cell>
          <cell r="S22">
            <v>22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>
            <v>1</v>
          </cell>
          <cell r="B23" t="str">
            <v>CGC</v>
          </cell>
          <cell r="C23" t="str">
            <v>np</v>
          </cell>
          <cell r="D23" t="str">
            <v>CGC_np</v>
          </cell>
          <cell r="E23" t="str">
            <v>Cascade Natural Gas Corp</v>
          </cell>
          <cell r="F23" t="str">
            <v>Notes Payable</v>
          </cell>
          <cell r="G23" t="str">
            <v>Yearly</v>
          </cell>
          <cell r="I23" t="str">
            <v>@NA</v>
          </cell>
          <cell r="J23" t="str">
            <v>@NA</v>
          </cell>
          <cell r="K23" t="str">
            <v>@NA</v>
          </cell>
          <cell r="L23">
            <v>33.5</v>
          </cell>
          <cell r="M23">
            <v>33.5</v>
          </cell>
          <cell r="N23">
            <v>33.5</v>
          </cell>
          <cell r="O23">
            <v>33.5</v>
          </cell>
          <cell r="P23">
            <v>3.7999999523162842</v>
          </cell>
          <cell r="Q23">
            <v>3.7999999523162842</v>
          </cell>
          <cell r="R23">
            <v>3.7999999523162842</v>
          </cell>
          <cell r="S23">
            <v>3.7999999523162842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40</v>
          </cell>
          <cell r="Y23">
            <v>40</v>
          </cell>
          <cell r="Z23">
            <v>40</v>
          </cell>
          <cell r="AA23">
            <v>40</v>
          </cell>
          <cell r="AB23">
            <v>1.5</v>
          </cell>
          <cell r="AC23">
            <v>1.5</v>
          </cell>
          <cell r="AD23">
            <v>1.5</v>
          </cell>
          <cell r="AE23">
            <v>1.5</v>
          </cell>
          <cell r="AF23">
            <v>0</v>
          </cell>
          <cell r="AG23">
            <v>0</v>
          </cell>
        </row>
        <row r="24">
          <cell r="A24">
            <v>1</v>
          </cell>
          <cell r="B24" t="str">
            <v>CGC</v>
          </cell>
          <cell r="C24" t="str">
            <v>mib</v>
          </cell>
          <cell r="D24" t="str">
            <v>CGC_mib</v>
          </cell>
          <cell r="E24" t="str">
            <v>Cascade Natural Gas Corp</v>
          </cell>
          <cell r="F24" t="str">
            <v>Minority Interest Balance Sheet</v>
          </cell>
          <cell r="G24" t="str">
            <v>Yearly</v>
          </cell>
          <cell r="I24" t="str">
            <v>@NA</v>
          </cell>
          <cell r="J24" t="str">
            <v>@NA</v>
          </cell>
          <cell r="K24" t="str">
            <v>@NA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>
            <v>1</v>
          </cell>
          <cell r="B25" t="str">
            <v>CGC</v>
          </cell>
          <cell r="C25" t="str">
            <v>mii</v>
          </cell>
          <cell r="D25" t="str">
            <v>CGC_mii</v>
          </cell>
          <cell r="E25" t="str">
            <v>Cascade Natural Gas Corp</v>
          </cell>
          <cell r="F25" t="str">
            <v>Minority Interest Income Statement</v>
          </cell>
          <cell r="G25" t="str">
            <v>Yearly</v>
          </cell>
          <cell r="I25" t="str">
            <v>@NA</v>
          </cell>
          <cell r="J25" t="str">
            <v>@NA</v>
          </cell>
          <cell r="K25" t="str">
            <v>@NA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>
            <v>1</v>
          </cell>
          <cell r="B26" t="str">
            <v>CGC</v>
          </cell>
          <cell r="C26" t="str">
            <v>miir</v>
          </cell>
          <cell r="D26" t="str">
            <v>CGC_miir</v>
          </cell>
          <cell r="E26" t="str">
            <v>Cascade Natural Gas Corp</v>
          </cell>
          <cell r="F26" t="str">
            <v>Minority Interest Restated</v>
          </cell>
          <cell r="G26" t="str">
            <v>Yearly</v>
          </cell>
          <cell r="I26" t="str">
            <v>@NA</v>
          </cell>
          <cell r="J26" t="str">
            <v>@NA</v>
          </cell>
          <cell r="K26" t="str">
            <v>@NA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>
            <v>1</v>
          </cell>
          <cell r="B27" t="str">
            <v>CGC</v>
          </cell>
          <cell r="C27" t="str">
            <v>spdrm</v>
          </cell>
          <cell r="D27" t="str">
            <v>CGC_spdrm</v>
          </cell>
          <cell r="E27" t="str">
            <v>Cascade Natural Gas Corp</v>
          </cell>
          <cell r="F27" t="str">
            <v>S&amp;P Senior Debt Rating Monthly</v>
          </cell>
          <cell r="G27" t="str">
            <v>Monthly</v>
          </cell>
          <cell r="I27">
            <v>10</v>
          </cell>
          <cell r="J27">
            <v>10</v>
          </cell>
          <cell r="K27">
            <v>10</v>
          </cell>
          <cell r="L27">
            <v>10</v>
          </cell>
          <cell r="M27">
            <v>10</v>
          </cell>
          <cell r="N27">
            <v>10</v>
          </cell>
          <cell r="O27">
            <v>10</v>
          </cell>
          <cell r="P27">
            <v>10</v>
          </cell>
          <cell r="Q27">
            <v>10</v>
          </cell>
          <cell r="R27">
            <v>10</v>
          </cell>
          <cell r="S27">
            <v>10</v>
          </cell>
          <cell r="T27">
            <v>10</v>
          </cell>
          <cell r="U27">
            <v>10</v>
          </cell>
          <cell r="V27">
            <v>10</v>
          </cell>
          <cell r="W27">
            <v>10</v>
          </cell>
          <cell r="X27">
            <v>10</v>
          </cell>
          <cell r="Y27">
            <v>10</v>
          </cell>
          <cell r="Z27">
            <v>10</v>
          </cell>
          <cell r="AA27">
            <v>10</v>
          </cell>
          <cell r="AB27">
            <v>10</v>
          </cell>
          <cell r="AC27">
            <v>10</v>
          </cell>
          <cell r="AD27">
            <v>10</v>
          </cell>
          <cell r="AE27">
            <v>10</v>
          </cell>
          <cell r="AF27">
            <v>10</v>
          </cell>
          <cell r="AG27">
            <v>10</v>
          </cell>
        </row>
        <row r="28">
          <cell r="A28">
            <v>2</v>
          </cell>
          <cell r="B28" t="str">
            <v>KSE</v>
          </cell>
          <cell r="C28" t="str">
            <v>cshoq</v>
          </cell>
          <cell r="D28" t="str">
            <v>KSE_cshoq</v>
          </cell>
          <cell r="E28" t="str">
            <v>Keyspan Corp</v>
          </cell>
          <cell r="F28" t="str">
            <v>Common Shares Outstanding</v>
          </cell>
          <cell r="G28" t="str">
            <v>Quarterly</v>
          </cell>
          <cell r="I28">
            <v>174.36099999999999</v>
          </cell>
          <cell r="J28">
            <v>174.281005859375</v>
          </cell>
          <cell r="K28">
            <v>161.61399841308594</v>
          </cell>
          <cell r="L28">
            <v>160.8179931640625</v>
          </cell>
          <cell r="M28">
            <v>160.59599304199219</v>
          </cell>
          <cell r="N28">
            <v>160.17599487304687</v>
          </cell>
          <cell r="O28">
            <v>160.16400146484375</v>
          </cell>
          <cell r="P28">
            <v>159.66400146484375</v>
          </cell>
          <cell r="Q28">
            <v>159.05999755859375</v>
          </cell>
          <cell r="R28">
            <v>158.49299621582031</v>
          </cell>
          <cell r="S28">
            <v>157.32099914550781</v>
          </cell>
          <cell r="T28">
            <v>142.42500305175781</v>
          </cell>
          <cell r="U28">
            <v>141.86599731445312</v>
          </cell>
          <cell r="V28">
            <v>140.57099914550781</v>
          </cell>
          <cell r="W28">
            <v>140.57099914550781</v>
          </cell>
          <cell r="X28">
            <v>139.42999267578125</v>
          </cell>
          <cell r="Y28">
            <v>138.85899353027344</v>
          </cell>
          <cell r="Z28">
            <v>138.27299499511719</v>
          </cell>
          <cell r="AA28">
            <v>137.25100708007812</v>
          </cell>
          <cell r="AB28">
            <v>136.36300659179687</v>
          </cell>
          <cell r="AC28">
            <v>134.57499694824219</v>
          </cell>
          <cell r="AD28">
            <v>133.89599609375</v>
          </cell>
          <cell r="AE28">
            <v>133.87600708007813</v>
          </cell>
          <cell r="AF28">
            <v>133.86599731445312</v>
          </cell>
          <cell r="AG28">
            <v>134.21400451660156</v>
          </cell>
        </row>
        <row r="29">
          <cell r="A29">
            <v>2</v>
          </cell>
          <cell r="B29" t="str">
            <v>KSE</v>
          </cell>
          <cell r="C29" t="str">
            <v>ceqq</v>
          </cell>
          <cell r="D29" t="str">
            <v>KSE_ceqq</v>
          </cell>
          <cell r="E29" t="str">
            <v>Keyspan Corp</v>
          </cell>
          <cell r="F29" t="str">
            <v>Common Equity - Total</v>
          </cell>
          <cell r="G29" t="str">
            <v>Quarterly</v>
          </cell>
          <cell r="I29">
            <v>4387.6000000000004</v>
          </cell>
          <cell r="J29">
            <v>4483.5</v>
          </cell>
          <cell r="K29">
            <v>4067.300048828125</v>
          </cell>
          <cell r="L29">
            <v>3894.7099609375</v>
          </cell>
          <cell r="M29">
            <v>3740.23193359375</v>
          </cell>
          <cell r="N29">
            <v>3916.384033203125</v>
          </cell>
          <cell r="O29">
            <v>3832.52587890625</v>
          </cell>
          <cell r="P29">
            <v>3661.947998046875</v>
          </cell>
          <cell r="Q29">
            <v>3573.285888671875</v>
          </cell>
          <cell r="R29">
            <v>3588.52001953125</v>
          </cell>
          <cell r="S29">
            <v>3613.14892578125</v>
          </cell>
          <cell r="T29">
            <v>2944.592041015625</v>
          </cell>
          <cell r="U29">
            <v>2897.763916015625</v>
          </cell>
          <cell r="V29">
            <v>2956.26708984375</v>
          </cell>
          <cell r="W29">
            <v>3035.99609375</v>
          </cell>
          <cell r="X29">
            <v>2890.60205078125</v>
          </cell>
          <cell r="Y29">
            <v>2921.444091796875</v>
          </cell>
          <cell r="Z29">
            <v>2979.715087890625</v>
          </cell>
          <cell r="AA29">
            <v>2999.087890625</v>
          </cell>
          <cell r="AB29">
            <v>2815.81591796875</v>
          </cell>
          <cell r="AC29">
            <v>2759.989013671875</v>
          </cell>
          <cell r="AD29">
            <v>2790.221923828125</v>
          </cell>
          <cell r="AE29">
            <v>2816.14892578125</v>
          </cell>
          <cell r="AF29">
            <v>2715.02490234375</v>
          </cell>
          <cell r="AG29">
            <v>2701.89794921875</v>
          </cell>
        </row>
        <row r="30">
          <cell r="A30">
            <v>2</v>
          </cell>
          <cell r="B30" t="str">
            <v>KSE</v>
          </cell>
          <cell r="C30" t="str">
            <v>dlttq</v>
          </cell>
          <cell r="D30" t="str">
            <v>KSE_dlttq</v>
          </cell>
          <cell r="E30" t="str">
            <v>Keyspan Corp</v>
          </cell>
          <cell r="F30" t="str">
            <v>Long-Term Debt - Total</v>
          </cell>
          <cell r="G30" t="str">
            <v>Quarterly</v>
          </cell>
          <cell r="I30">
            <v>3914.5</v>
          </cell>
          <cell r="J30">
            <v>3915.39990234375</v>
          </cell>
          <cell r="K30">
            <v>3914.199951171875</v>
          </cell>
          <cell r="L30">
            <v>4418.7265625</v>
          </cell>
          <cell r="M30">
            <v>4423.859375</v>
          </cell>
          <cell r="N30">
            <v>5182.6484375</v>
          </cell>
          <cell r="O30">
            <v>5537.453125</v>
          </cell>
          <cell r="P30">
            <v>5611.4296875</v>
          </cell>
          <cell r="Q30">
            <v>4927.421875</v>
          </cell>
          <cell r="R30">
            <v>4905.60546875</v>
          </cell>
          <cell r="S30">
            <v>4740.23046875</v>
          </cell>
          <cell r="T30">
            <v>5224.078125</v>
          </cell>
          <cell r="U30">
            <v>5260.10546875</v>
          </cell>
          <cell r="V30">
            <v>5192.21484375</v>
          </cell>
          <cell r="W30">
            <v>4693.40234375</v>
          </cell>
          <cell r="X30">
            <v>4697.6484375</v>
          </cell>
          <cell r="Y30">
            <v>4803.19921875</v>
          </cell>
          <cell r="Z30">
            <v>4828.84765625</v>
          </cell>
          <cell r="AA30">
            <v>4346.9609375</v>
          </cell>
          <cell r="AB30">
            <v>4274.9375</v>
          </cell>
          <cell r="AC30">
            <v>2120.751953125</v>
          </cell>
          <cell r="AD30">
            <v>2112.376953125</v>
          </cell>
          <cell r="AE30">
            <v>2109.1201171875</v>
          </cell>
          <cell r="AF30">
            <v>1682.701904296875</v>
          </cell>
          <cell r="AG30">
            <v>1663.0400390625</v>
          </cell>
        </row>
        <row r="31">
          <cell r="A31">
            <v>2</v>
          </cell>
          <cell r="B31" t="str">
            <v>KSE</v>
          </cell>
          <cell r="C31" t="str">
            <v>pstkq</v>
          </cell>
          <cell r="D31" t="str">
            <v>KSE_pstkq</v>
          </cell>
          <cell r="E31" t="str">
            <v>Keyspan Corp</v>
          </cell>
          <cell r="F31" t="str">
            <v>Preferred Stock - Total</v>
          </cell>
          <cell r="G31" t="str">
            <v>Quarterly</v>
          </cell>
          <cell r="I31">
            <v>0</v>
          </cell>
          <cell r="J31">
            <v>0</v>
          </cell>
          <cell r="K31">
            <v>0</v>
          </cell>
          <cell r="L31">
            <v>19.699996948242188</v>
          </cell>
          <cell r="M31">
            <v>75</v>
          </cell>
          <cell r="N31">
            <v>83.341995239257813</v>
          </cell>
          <cell r="O31">
            <v>83.432998657226563</v>
          </cell>
          <cell r="P31">
            <v>83.5679931640625</v>
          </cell>
          <cell r="Q31">
            <v>83.696990966796875</v>
          </cell>
          <cell r="R31">
            <v>83.696990966796875</v>
          </cell>
          <cell r="S31">
            <v>83.8489990234375</v>
          </cell>
          <cell r="T31">
            <v>83.8489990234375</v>
          </cell>
          <cell r="U31">
            <v>83.8489990234375</v>
          </cell>
          <cell r="V31">
            <v>84.076995849609375</v>
          </cell>
          <cell r="W31">
            <v>84.076995849609375</v>
          </cell>
          <cell r="X31">
            <v>84.076995849609375</v>
          </cell>
          <cell r="Y31">
            <v>84.076995849609375</v>
          </cell>
          <cell r="Z31">
            <v>84.076995849609375</v>
          </cell>
          <cell r="AA31">
            <v>84.205001831054687</v>
          </cell>
          <cell r="AB31">
            <v>84.205001831054687</v>
          </cell>
          <cell r="AC31">
            <v>84.322998046875</v>
          </cell>
          <cell r="AD31">
            <v>84.3389892578125</v>
          </cell>
          <cell r="AE31">
            <v>84.3389892578125</v>
          </cell>
          <cell r="AF31">
            <v>84.3389892578125</v>
          </cell>
          <cell r="AG31">
            <v>84.358993530273437</v>
          </cell>
        </row>
        <row r="32">
          <cell r="A32">
            <v>2</v>
          </cell>
          <cell r="B32" t="str">
            <v>KSE</v>
          </cell>
          <cell r="C32" t="str">
            <v>actq</v>
          </cell>
          <cell r="D32" t="str">
            <v>KSE_actq</v>
          </cell>
          <cell r="E32" t="str">
            <v>Keyspan Corp</v>
          </cell>
          <cell r="F32" t="str">
            <v>Current Assets</v>
          </cell>
          <cell r="G32" t="str">
            <v>Quarterly</v>
          </cell>
          <cell r="I32">
            <v>2953.4</v>
          </cell>
          <cell r="J32">
            <v>2200.39990234375</v>
          </cell>
          <cell r="K32">
            <v>2272.800048828125</v>
          </cell>
          <cell r="L32">
            <v>3078.6220703125</v>
          </cell>
          <cell r="M32">
            <v>2081.06201171875</v>
          </cell>
          <cell r="N32">
            <v>2520.7451171875</v>
          </cell>
          <cell r="O32">
            <v>2353.344970703125</v>
          </cell>
          <cell r="P32">
            <v>2386.89892578125</v>
          </cell>
          <cell r="Q32">
            <v>2007.593994140625</v>
          </cell>
          <cell r="R32">
            <v>2164.9560546875</v>
          </cell>
          <cell r="S32">
            <v>2568.35302734375</v>
          </cell>
          <cell r="T32">
            <v>2216.448974609375</v>
          </cell>
          <cell r="U32">
            <v>1708.758056640625</v>
          </cell>
          <cell r="V32">
            <v>1851.557861328125</v>
          </cell>
          <cell r="W32">
            <v>2030.44287109375</v>
          </cell>
          <cell r="X32">
            <v>1998.487060546875</v>
          </cell>
          <cell r="Y32">
            <v>1870.071044921875</v>
          </cell>
          <cell r="Z32">
            <v>2186.714111328125</v>
          </cell>
          <cell r="AA32">
            <v>2222.791015625</v>
          </cell>
          <cell r="AB32">
            <v>2403.242919921875</v>
          </cell>
          <cell r="AC32">
            <v>1356.56103515625</v>
          </cell>
          <cell r="AD32">
            <v>1319.427978515625</v>
          </cell>
          <cell r="AE32">
            <v>1411.31884765625</v>
          </cell>
          <cell r="AF32">
            <v>1157.952880859375</v>
          </cell>
          <cell r="AG32">
            <v>992.97900390625</v>
          </cell>
        </row>
        <row r="33">
          <cell r="A33">
            <v>2</v>
          </cell>
          <cell r="B33" t="str">
            <v>KSE</v>
          </cell>
          <cell r="C33" t="str">
            <v>lctq</v>
          </cell>
          <cell r="D33" t="str">
            <v>KSE_lctq</v>
          </cell>
          <cell r="E33" t="str">
            <v>Keyspan Corp</v>
          </cell>
          <cell r="F33" t="str">
            <v>Current Liabilities</v>
          </cell>
          <cell r="G33" t="str">
            <v>Quarterly</v>
          </cell>
          <cell r="I33">
            <v>1708.9</v>
          </cell>
          <cell r="J33">
            <v>1292.5</v>
          </cell>
          <cell r="K33">
            <v>1755.599853515625</v>
          </cell>
          <cell r="L33">
            <v>2282.31591796875</v>
          </cell>
          <cell r="M33">
            <v>1490.423828125</v>
          </cell>
          <cell r="N33">
            <v>1060.7119140625</v>
          </cell>
          <cell r="O33">
            <v>1660.23291015625</v>
          </cell>
          <cell r="P33">
            <v>1848.81591796875</v>
          </cell>
          <cell r="Q33">
            <v>1899.555908203125</v>
          </cell>
          <cell r="R33">
            <v>1848.600830078125</v>
          </cell>
          <cell r="S33">
            <v>2351.297119140625</v>
          </cell>
          <cell r="T33">
            <v>2220.22802734375</v>
          </cell>
          <cell r="U33">
            <v>1640.073974609375</v>
          </cell>
          <cell r="V33">
            <v>1775.119873046875</v>
          </cell>
          <cell r="W33">
            <v>2124.093017578125</v>
          </cell>
          <cell r="X33">
            <v>2384.708984375</v>
          </cell>
          <cell r="Y33">
            <v>2058.3310546875</v>
          </cell>
          <cell r="Z33">
            <v>2127.64208984375</v>
          </cell>
          <cell r="AA33">
            <v>2471.610107421875</v>
          </cell>
          <cell r="AB33">
            <v>2974.072998046875</v>
          </cell>
          <cell r="AC33">
            <v>1258.86083984375</v>
          </cell>
          <cell r="AD33">
            <v>1147.39990234375</v>
          </cell>
          <cell r="AE33">
            <v>1256.9169921875</v>
          </cell>
          <cell r="AF33">
            <v>1388.251953125</v>
          </cell>
          <cell r="AG33">
            <v>1028.27392578125</v>
          </cell>
        </row>
        <row r="34">
          <cell r="A34">
            <v>2</v>
          </cell>
          <cell r="B34" t="str">
            <v>KSE</v>
          </cell>
          <cell r="C34" t="str">
            <v>mibq</v>
          </cell>
          <cell r="D34" t="str">
            <v>KSE_mibq</v>
          </cell>
          <cell r="E34" t="str">
            <v>Keyspan Corp</v>
          </cell>
          <cell r="F34" t="str">
            <v>Minority Interest Balance Sheet</v>
          </cell>
          <cell r="G34" t="str">
            <v>Quarterly</v>
          </cell>
          <cell r="I34">
            <v>15.2</v>
          </cell>
          <cell r="J34">
            <v>12.699999809265137</v>
          </cell>
          <cell r="K34">
            <v>13.399999618530273</v>
          </cell>
          <cell r="L34">
            <v>13.633999824523926</v>
          </cell>
          <cell r="M34">
            <v>15.586999893188477</v>
          </cell>
          <cell r="N34">
            <v>15.559000015258789</v>
          </cell>
          <cell r="O34">
            <v>536.47900390625</v>
          </cell>
          <cell r="P34">
            <v>509.548828125</v>
          </cell>
          <cell r="Q34">
            <v>477.5068359375</v>
          </cell>
          <cell r="R34">
            <v>470.4580078125</v>
          </cell>
          <cell r="S34">
            <v>308.726806640625</v>
          </cell>
          <cell r="T34">
            <v>230.42100524902344</v>
          </cell>
          <cell r="U34">
            <v>208.32499694824219</v>
          </cell>
          <cell r="V34">
            <v>203.53300476074219</v>
          </cell>
          <cell r="W34">
            <v>197.18699645996094</v>
          </cell>
          <cell r="X34">
            <v>192.38299560546875</v>
          </cell>
          <cell r="Y34">
            <v>186.58000183105469</v>
          </cell>
          <cell r="Z34">
            <v>178.41000366210937</v>
          </cell>
          <cell r="AA34">
            <v>160.36900329589844</v>
          </cell>
          <cell r="AB34">
            <v>125.197998046875</v>
          </cell>
          <cell r="AC34">
            <v>107.88400268554687</v>
          </cell>
          <cell r="AD34">
            <v>95.365997314453125</v>
          </cell>
          <cell r="AE34">
            <v>92.3909912109375</v>
          </cell>
          <cell r="AF34">
            <v>79.722000122070313</v>
          </cell>
          <cell r="AG34">
            <v>75.70599365234375</v>
          </cell>
        </row>
        <row r="35">
          <cell r="A35">
            <v>2</v>
          </cell>
          <cell r="B35" t="str">
            <v>KSE</v>
          </cell>
          <cell r="C35" t="str">
            <v>miiq</v>
          </cell>
          <cell r="D35" t="str">
            <v>KSE_miiq</v>
          </cell>
          <cell r="E35" t="str">
            <v>Keyspan Corp</v>
          </cell>
          <cell r="F35" t="str">
            <v>Minority Interest Income Statement</v>
          </cell>
          <cell r="G35" t="str">
            <v>Quarterly</v>
          </cell>
          <cell r="I35">
            <v>0.3</v>
          </cell>
          <cell r="J35">
            <v>0</v>
          </cell>
          <cell r="K35">
            <v>0</v>
          </cell>
          <cell r="L35">
            <v>-0.21599996089935303</v>
          </cell>
          <cell r="M35">
            <v>5.9000000357627869E-2</v>
          </cell>
          <cell r="N35">
            <v>16.699996948242188</v>
          </cell>
          <cell r="O35">
            <v>20.29998779296875</v>
          </cell>
          <cell r="P35">
            <v>13.598999977111816</v>
          </cell>
          <cell r="Q35">
            <v>19.894989013671875</v>
          </cell>
          <cell r="R35">
            <v>13</v>
          </cell>
          <cell r="S35">
            <v>17.357986450195313</v>
          </cell>
          <cell r="T35">
            <v>8.9989995956420898</v>
          </cell>
          <cell r="U35">
            <v>5.3520002365112305</v>
          </cell>
          <cell r="V35">
            <v>6.1359996795654297</v>
          </cell>
          <cell r="W35">
            <v>4.430999755859375</v>
          </cell>
          <cell r="X35">
            <v>5.8769998550415039</v>
          </cell>
          <cell r="Y35">
            <v>7.6939992904663086</v>
          </cell>
          <cell r="Z35">
            <v>11.864999771118164</v>
          </cell>
          <cell r="AA35">
            <v>15.41100025177002</v>
          </cell>
          <cell r="AB35">
            <v>12.595000267028809</v>
          </cell>
          <cell r="AC35">
            <v>5.9519996643066406</v>
          </cell>
          <cell r="AD35">
            <v>4.7659997940063477</v>
          </cell>
          <cell r="AE35">
            <v>3.0289993286132812</v>
          </cell>
          <cell r="AF35">
            <v>5.9149999618530273</v>
          </cell>
          <cell r="AG35">
            <v>3.0349998474121094</v>
          </cell>
        </row>
        <row r="36">
          <cell r="A36">
            <v>2</v>
          </cell>
          <cell r="B36" t="str">
            <v>KSE</v>
          </cell>
          <cell r="C36" t="str">
            <v>dd1</v>
          </cell>
          <cell r="D36" t="str">
            <v>KSE_dd1</v>
          </cell>
          <cell r="E36" t="str">
            <v>Keyspan Corp</v>
          </cell>
          <cell r="F36" t="str">
            <v>Debt Due in First Year</v>
          </cell>
          <cell r="G36" t="str">
            <v>Yearly</v>
          </cell>
          <cell r="I36" t="str">
            <v>@NA</v>
          </cell>
          <cell r="J36" t="str">
            <v>@NA</v>
          </cell>
          <cell r="K36" t="str">
            <v>@NA</v>
          </cell>
          <cell r="L36">
            <v>16.103000640869141</v>
          </cell>
          <cell r="M36">
            <v>16.103000640869141</v>
          </cell>
          <cell r="N36">
            <v>16.103000640869141</v>
          </cell>
          <cell r="O36">
            <v>16.103000640869141</v>
          </cell>
          <cell r="P36">
            <v>1.4709999561309814</v>
          </cell>
          <cell r="Q36">
            <v>1.4709999561309814</v>
          </cell>
          <cell r="R36">
            <v>1.4709999561309814</v>
          </cell>
          <cell r="S36">
            <v>1.4709999561309814</v>
          </cell>
          <cell r="T36">
            <v>11.413000106811523</v>
          </cell>
          <cell r="U36">
            <v>11.413000106811523</v>
          </cell>
          <cell r="V36">
            <v>11.413000106811523</v>
          </cell>
          <cell r="W36">
            <v>11.413000106811523</v>
          </cell>
          <cell r="X36">
            <v>0.99299997091293335</v>
          </cell>
          <cell r="Y36">
            <v>0.99299997091293335</v>
          </cell>
          <cell r="Z36">
            <v>0.99299997091293335</v>
          </cell>
          <cell r="AA36">
            <v>0.99299997091293335</v>
          </cell>
          <cell r="AB36">
            <v>5.4800000190734863</v>
          </cell>
          <cell r="AC36">
            <v>5.4800000190734863</v>
          </cell>
          <cell r="AD36">
            <v>5.4800000190734863</v>
          </cell>
          <cell r="AE36">
            <v>5.4800000190734863</v>
          </cell>
          <cell r="AF36">
            <v>0</v>
          </cell>
          <cell r="AG36">
            <v>0</v>
          </cell>
        </row>
        <row r="37">
          <cell r="A37">
            <v>2</v>
          </cell>
          <cell r="B37" t="str">
            <v>KSE</v>
          </cell>
          <cell r="C37" t="str">
            <v>np</v>
          </cell>
          <cell r="D37" t="str">
            <v>KSE_np</v>
          </cell>
          <cell r="E37" t="str">
            <v>Keyspan Corp</v>
          </cell>
          <cell r="F37" t="str">
            <v>Notes Payable</v>
          </cell>
          <cell r="G37" t="str">
            <v>Yearly</v>
          </cell>
          <cell r="I37" t="str">
            <v>@NA</v>
          </cell>
          <cell r="J37" t="str">
            <v>@NA</v>
          </cell>
          <cell r="K37" t="str">
            <v>@NA</v>
          </cell>
          <cell r="L37">
            <v>912.2459716796875</v>
          </cell>
          <cell r="M37">
            <v>912.2459716796875</v>
          </cell>
          <cell r="N37">
            <v>912.2459716796875</v>
          </cell>
          <cell r="O37">
            <v>912.2459716796875</v>
          </cell>
          <cell r="P37">
            <v>481.89999389648437</v>
          </cell>
          <cell r="Q37">
            <v>481.89999389648437</v>
          </cell>
          <cell r="R37">
            <v>481.89999389648437</v>
          </cell>
          <cell r="S37">
            <v>481.89999389648437</v>
          </cell>
          <cell r="T37">
            <v>915.697021484375</v>
          </cell>
          <cell r="U37">
            <v>915.697021484375</v>
          </cell>
          <cell r="V37">
            <v>915.697021484375</v>
          </cell>
          <cell r="W37">
            <v>915.697021484375</v>
          </cell>
          <cell r="X37">
            <v>1048.449951171875</v>
          </cell>
          <cell r="Y37">
            <v>1048.449951171875</v>
          </cell>
          <cell r="Z37">
            <v>1048.449951171875</v>
          </cell>
          <cell r="AA37">
            <v>1048.449951171875</v>
          </cell>
          <cell r="AB37">
            <v>1300.237060546875</v>
          </cell>
          <cell r="AC37">
            <v>1300.237060546875</v>
          </cell>
          <cell r="AD37">
            <v>1300.237060546875</v>
          </cell>
          <cell r="AE37">
            <v>1300.237060546875</v>
          </cell>
          <cell r="AF37">
            <v>208.30000305175781</v>
          </cell>
          <cell r="AG37">
            <v>208.30000305175781</v>
          </cell>
        </row>
        <row r="38">
          <cell r="A38">
            <v>2</v>
          </cell>
          <cell r="B38" t="str">
            <v>KSE</v>
          </cell>
          <cell r="C38" t="str">
            <v>mib</v>
          </cell>
          <cell r="D38" t="str">
            <v>KSE_mib</v>
          </cell>
          <cell r="E38" t="str">
            <v>Keyspan Corp</v>
          </cell>
          <cell r="F38" t="str">
            <v>Minority Interest Balance Sheet</v>
          </cell>
          <cell r="G38" t="str">
            <v>Yearly</v>
          </cell>
          <cell r="I38" t="str">
            <v>@NA</v>
          </cell>
          <cell r="J38" t="str">
            <v>@NA</v>
          </cell>
          <cell r="K38" t="str">
            <v>@NA</v>
          </cell>
          <cell r="L38">
            <v>13.633999824523926</v>
          </cell>
          <cell r="M38">
            <v>13.633999824523926</v>
          </cell>
          <cell r="N38">
            <v>13.633999824523926</v>
          </cell>
          <cell r="O38">
            <v>13.633999824523926</v>
          </cell>
          <cell r="P38">
            <v>509.54901123046875</v>
          </cell>
          <cell r="Q38">
            <v>509.54901123046875</v>
          </cell>
          <cell r="R38">
            <v>509.54901123046875</v>
          </cell>
          <cell r="S38">
            <v>509.54901123046875</v>
          </cell>
          <cell r="T38">
            <v>230.42100524902344</v>
          </cell>
          <cell r="U38">
            <v>230.42100524902344</v>
          </cell>
          <cell r="V38">
            <v>230.42100524902344</v>
          </cell>
          <cell r="W38">
            <v>230.42100524902344</v>
          </cell>
          <cell r="X38">
            <v>192.38299560546875</v>
          </cell>
          <cell r="Y38">
            <v>192.38299560546875</v>
          </cell>
          <cell r="Z38">
            <v>192.38299560546875</v>
          </cell>
          <cell r="AA38">
            <v>192.38299560546875</v>
          </cell>
          <cell r="AB38">
            <v>125.197998046875</v>
          </cell>
          <cell r="AC38">
            <v>125.197998046875</v>
          </cell>
          <cell r="AD38">
            <v>125.197998046875</v>
          </cell>
          <cell r="AE38">
            <v>125.197998046875</v>
          </cell>
          <cell r="AF38">
            <v>79.722000122070313</v>
          </cell>
          <cell r="AG38">
            <v>79.722000122070313</v>
          </cell>
        </row>
        <row r="39">
          <cell r="A39">
            <v>2</v>
          </cell>
          <cell r="B39" t="str">
            <v>KSE</v>
          </cell>
          <cell r="C39" t="str">
            <v>mii</v>
          </cell>
          <cell r="D39" t="str">
            <v>KSE_mii</v>
          </cell>
          <cell r="E39" t="str">
            <v>Keyspan Corp</v>
          </cell>
          <cell r="F39" t="str">
            <v>Minority Interest Income Statement</v>
          </cell>
          <cell r="G39" t="str">
            <v>Yearly</v>
          </cell>
          <cell r="I39" t="str">
            <v>@NA</v>
          </cell>
          <cell r="J39" t="str">
            <v>@NA</v>
          </cell>
          <cell r="K39" t="str">
            <v>@NA</v>
          </cell>
          <cell r="L39">
            <v>36.797000885009766</v>
          </cell>
          <cell r="M39">
            <v>36.797000885009766</v>
          </cell>
          <cell r="N39">
            <v>36.797000885009766</v>
          </cell>
          <cell r="O39">
            <v>36.797000885009766</v>
          </cell>
          <cell r="P39">
            <v>63.852001190185547</v>
          </cell>
          <cell r="Q39">
            <v>63.852001190185547</v>
          </cell>
          <cell r="R39">
            <v>63.852001190185547</v>
          </cell>
          <cell r="S39">
            <v>63.852001190185547</v>
          </cell>
          <cell r="T39">
            <v>24.917999267578125</v>
          </cell>
          <cell r="U39">
            <v>24.917999267578125</v>
          </cell>
          <cell r="V39">
            <v>24.917999267578125</v>
          </cell>
          <cell r="W39">
            <v>24.917999267578125</v>
          </cell>
          <cell r="X39">
            <v>40.847000122070313</v>
          </cell>
          <cell r="Y39">
            <v>40.847000122070313</v>
          </cell>
          <cell r="Z39">
            <v>40.847000122070313</v>
          </cell>
          <cell r="AA39">
            <v>40.847000122070313</v>
          </cell>
          <cell r="AB39">
            <v>26.341999053955078</v>
          </cell>
          <cell r="AC39">
            <v>26.341999053955078</v>
          </cell>
          <cell r="AD39">
            <v>26.341999053955078</v>
          </cell>
          <cell r="AE39">
            <v>26.341999053955078</v>
          </cell>
          <cell r="AF39">
            <v>11.140999794006348</v>
          </cell>
          <cell r="AG39">
            <v>11.140999794006348</v>
          </cell>
        </row>
        <row r="40">
          <cell r="A40">
            <v>2</v>
          </cell>
          <cell r="B40" t="str">
            <v>KSE</v>
          </cell>
          <cell r="C40" t="str">
            <v>miir</v>
          </cell>
          <cell r="D40" t="str">
            <v>KSE_miir</v>
          </cell>
          <cell r="E40" t="str">
            <v>Keyspan Corp</v>
          </cell>
          <cell r="F40" t="str">
            <v>Minority Interest Restated</v>
          </cell>
          <cell r="G40" t="str">
            <v>Yearly</v>
          </cell>
          <cell r="I40" t="str">
            <v>@NA</v>
          </cell>
          <cell r="J40" t="str">
            <v>@NA</v>
          </cell>
          <cell r="K40" t="str">
            <v>@NA</v>
          </cell>
          <cell r="L40">
            <v>36.797000885009766</v>
          </cell>
          <cell r="M40">
            <v>36.797000885009766</v>
          </cell>
          <cell r="N40">
            <v>36.797000885009766</v>
          </cell>
          <cell r="O40">
            <v>36.797000885009766</v>
          </cell>
          <cell r="P40">
            <v>63.852001190185547</v>
          </cell>
          <cell r="Q40">
            <v>63.852001190185547</v>
          </cell>
          <cell r="R40">
            <v>63.852001190185547</v>
          </cell>
          <cell r="S40">
            <v>63.852001190185547</v>
          </cell>
          <cell r="T40">
            <v>24.917999267578125</v>
          </cell>
          <cell r="U40">
            <v>24.917999267578125</v>
          </cell>
          <cell r="V40">
            <v>24.917999267578125</v>
          </cell>
          <cell r="W40">
            <v>24.917999267578125</v>
          </cell>
          <cell r="X40">
            <v>40.847000122070313</v>
          </cell>
          <cell r="Y40">
            <v>40.847000122070313</v>
          </cell>
          <cell r="Z40">
            <v>40.847000122070313</v>
          </cell>
          <cell r="AA40">
            <v>40.847000122070313</v>
          </cell>
          <cell r="AB40">
            <v>26.341999053955078</v>
          </cell>
          <cell r="AC40">
            <v>26.341999053955078</v>
          </cell>
          <cell r="AD40">
            <v>26.341999053955078</v>
          </cell>
          <cell r="AE40">
            <v>26.341999053955078</v>
          </cell>
          <cell r="AF40" t="str">
            <v>@NA</v>
          </cell>
          <cell r="AG40" t="str">
            <v>@NA</v>
          </cell>
        </row>
        <row r="41">
          <cell r="A41">
            <v>2</v>
          </cell>
          <cell r="B41" t="str">
            <v>KSE</v>
          </cell>
          <cell r="C41" t="str">
            <v>spdrm</v>
          </cell>
          <cell r="D41" t="str">
            <v>KSE_spdrm</v>
          </cell>
          <cell r="E41" t="str">
            <v>Keyspan Corp</v>
          </cell>
          <cell r="F41" t="str">
            <v>S&amp;P Senior Debt Rating Monthly</v>
          </cell>
          <cell r="G41" t="str">
            <v>Monthly</v>
          </cell>
          <cell r="I41">
            <v>8</v>
          </cell>
          <cell r="J41">
            <v>8</v>
          </cell>
          <cell r="K41">
            <v>8</v>
          </cell>
          <cell r="L41">
            <v>8</v>
          </cell>
          <cell r="M41">
            <v>8</v>
          </cell>
          <cell r="N41">
            <v>8</v>
          </cell>
          <cell r="O41">
            <v>8</v>
          </cell>
          <cell r="P41">
            <v>8</v>
          </cell>
          <cell r="Q41">
            <v>8</v>
          </cell>
          <cell r="R41">
            <v>8</v>
          </cell>
          <cell r="S41">
            <v>8</v>
          </cell>
          <cell r="T41">
            <v>8</v>
          </cell>
          <cell r="U41">
            <v>8</v>
          </cell>
          <cell r="V41">
            <v>8</v>
          </cell>
          <cell r="W41">
            <v>8</v>
          </cell>
          <cell r="X41">
            <v>8</v>
          </cell>
          <cell r="Y41">
            <v>8</v>
          </cell>
          <cell r="Z41">
            <v>8</v>
          </cell>
          <cell r="AA41">
            <v>8</v>
          </cell>
          <cell r="AB41">
            <v>8</v>
          </cell>
          <cell r="AC41">
            <v>9</v>
          </cell>
          <cell r="AD41">
            <v>9</v>
          </cell>
          <cell r="AE41">
            <v>9</v>
          </cell>
          <cell r="AF41">
            <v>9</v>
          </cell>
          <cell r="AG41">
            <v>9</v>
          </cell>
        </row>
        <row r="42">
          <cell r="A42">
            <v>3</v>
          </cell>
          <cell r="B42" t="str">
            <v>LG</v>
          </cell>
          <cell r="C42" t="str">
            <v>cshoq</v>
          </cell>
          <cell r="D42" t="str">
            <v>LG_cshoq</v>
          </cell>
          <cell r="E42" t="str">
            <v>Laclede Group Inc</v>
          </cell>
          <cell r="F42" t="str">
            <v>Common Shares Outstanding</v>
          </cell>
          <cell r="G42" t="str">
            <v>Quarterly</v>
          </cell>
          <cell r="I42">
            <v>21.115997314453125</v>
          </cell>
          <cell r="J42">
            <v>21.115997314453125</v>
          </cell>
          <cell r="K42">
            <v>21.082000732421875</v>
          </cell>
          <cell r="L42">
            <v>21.02398681640625</v>
          </cell>
          <cell r="M42">
            <v>20.980987548828125</v>
          </cell>
          <cell r="N42">
            <v>20.945999145507813</v>
          </cell>
          <cell r="O42">
            <v>19.18798828125</v>
          </cell>
          <cell r="P42">
            <v>19.117996215820313</v>
          </cell>
          <cell r="Q42">
            <v>19.082000732421875</v>
          </cell>
          <cell r="R42">
            <v>19.045989990234375</v>
          </cell>
          <cell r="S42">
            <v>19.003997802734375</v>
          </cell>
          <cell r="T42">
            <v>18.962997436523438</v>
          </cell>
          <cell r="U42">
            <v>18.920989990234375</v>
          </cell>
          <cell r="V42">
            <v>18.87799072265625</v>
          </cell>
          <cell r="W42">
            <v>18.87799072265625</v>
          </cell>
          <cell r="X42">
            <v>18.87799072265625</v>
          </cell>
          <cell r="Y42">
            <v>18.87799072265625</v>
          </cell>
          <cell r="Z42">
            <v>18.87799072265625</v>
          </cell>
          <cell r="AA42">
            <v>18.87799072265625</v>
          </cell>
          <cell r="AB42">
            <v>18.87799072265625</v>
          </cell>
          <cell r="AC42">
            <v>18.87799072265625</v>
          </cell>
          <cell r="AD42">
            <v>18.87799072265625</v>
          </cell>
          <cell r="AE42">
            <v>18.87799072265625</v>
          </cell>
          <cell r="AF42">
            <v>18.87799072265625</v>
          </cell>
          <cell r="AG42">
            <v>18.87799072265625</v>
          </cell>
        </row>
        <row r="43">
          <cell r="A43">
            <v>3</v>
          </cell>
          <cell r="B43" t="str">
            <v>LG</v>
          </cell>
          <cell r="C43" t="str">
            <v>ceqq</v>
          </cell>
          <cell r="D43" t="str">
            <v>LG_ceqq</v>
          </cell>
          <cell r="E43" t="str">
            <v>Laclede Group Inc</v>
          </cell>
          <cell r="F43" t="str">
            <v>Common Equity - Total</v>
          </cell>
          <cell r="G43" t="str">
            <v>Quarterly</v>
          </cell>
          <cell r="I43" t="str">
            <v>@NA</v>
          </cell>
          <cell r="J43">
            <v>384.2080078125</v>
          </cell>
          <cell r="K43">
            <v>382.6328125</v>
          </cell>
          <cell r="L43">
            <v>368.5078125</v>
          </cell>
          <cell r="M43">
            <v>355.914794921875</v>
          </cell>
          <cell r="N43">
            <v>368.7548828125</v>
          </cell>
          <cell r="O43">
            <v>325.184814453125</v>
          </cell>
          <cell r="P43">
            <v>309.180908203125</v>
          </cell>
          <cell r="Q43">
            <v>299.07177734375</v>
          </cell>
          <cell r="R43">
            <v>308.510986328125</v>
          </cell>
          <cell r="S43">
            <v>311.844970703125</v>
          </cell>
          <cell r="T43">
            <v>295.494873046875</v>
          </cell>
          <cell r="U43">
            <v>285.765869140625</v>
          </cell>
          <cell r="V43">
            <v>296.665771484375</v>
          </cell>
          <cell r="W43">
            <v>303.89990234375</v>
          </cell>
          <cell r="X43">
            <v>289.48583984375</v>
          </cell>
          <cell r="Y43">
            <v>288.0849609375</v>
          </cell>
          <cell r="Z43">
            <v>299.5087890625</v>
          </cell>
          <cell r="AA43">
            <v>309.518798828125</v>
          </cell>
          <cell r="AB43">
            <v>295.158935546875</v>
          </cell>
          <cell r="AC43">
            <v>282.98486328125</v>
          </cell>
          <cell r="AD43">
            <v>292.64990234375</v>
          </cell>
          <cell r="AE43">
            <v>298.66796875</v>
          </cell>
          <cell r="AF43">
            <v>285.56201171875</v>
          </cell>
          <cell r="AG43">
            <v>282.323974609375</v>
          </cell>
        </row>
        <row r="44">
          <cell r="A44">
            <v>3</v>
          </cell>
          <cell r="B44" t="str">
            <v>LG</v>
          </cell>
          <cell r="C44" t="str">
            <v>dlttq</v>
          </cell>
          <cell r="D44" t="str">
            <v>LG_dlttq</v>
          </cell>
          <cell r="E44" t="str">
            <v>Laclede Group Inc</v>
          </cell>
          <cell r="F44" t="str">
            <v>Long-Term Debt - Total</v>
          </cell>
          <cell r="G44" t="str">
            <v>Quarterly</v>
          </cell>
          <cell r="I44" t="str">
            <v>@NA</v>
          </cell>
          <cell r="J44">
            <v>340.408935546875</v>
          </cell>
          <cell r="K44">
            <v>380.385009765625</v>
          </cell>
          <cell r="L44">
            <v>380.36181640625</v>
          </cell>
          <cell r="M44">
            <v>380.3359375</v>
          </cell>
          <cell r="N44">
            <v>380.310791015625</v>
          </cell>
          <cell r="O44">
            <v>281.060791015625</v>
          </cell>
          <cell r="P44">
            <v>279.642822265625</v>
          </cell>
          <cell r="Q44">
            <v>304.625</v>
          </cell>
          <cell r="R44">
            <v>304.60693359375</v>
          </cell>
          <cell r="S44">
            <v>304.587890625</v>
          </cell>
          <cell r="T44">
            <v>304.56591796875</v>
          </cell>
          <cell r="U44">
            <v>259.544921875</v>
          </cell>
          <cell r="V44">
            <v>259.52392578125</v>
          </cell>
          <cell r="W44">
            <v>284.501953125</v>
          </cell>
          <cell r="X44">
            <v>284.47998046875</v>
          </cell>
          <cell r="Y44">
            <v>284.458984375</v>
          </cell>
          <cell r="Z44">
            <v>284.43701171875</v>
          </cell>
          <cell r="AA44">
            <v>234.41600036621094</v>
          </cell>
          <cell r="AB44">
            <v>234.39399719238281</v>
          </cell>
          <cell r="AC44">
            <v>234.40800476074219</v>
          </cell>
          <cell r="AD44">
            <v>204.38699340820312</v>
          </cell>
          <cell r="AE44">
            <v>204.36500549316406</v>
          </cell>
          <cell r="AF44">
            <v>204.34500122070312</v>
          </cell>
          <cell r="AG44">
            <v>204.322998046875</v>
          </cell>
        </row>
        <row r="45">
          <cell r="A45">
            <v>3</v>
          </cell>
          <cell r="B45" t="str">
            <v>LG</v>
          </cell>
          <cell r="C45" t="str">
            <v>pstkq</v>
          </cell>
          <cell r="D45" t="str">
            <v>LG_pstkq</v>
          </cell>
          <cell r="E45" t="str">
            <v>Laclede Group Inc</v>
          </cell>
          <cell r="F45" t="str">
            <v>Preferred Stock - Total</v>
          </cell>
          <cell r="G45" t="str">
            <v>Quarterly</v>
          </cell>
          <cell r="I45" t="str">
            <v>@NA</v>
          </cell>
          <cell r="J45">
            <v>0.94800001382827759</v>
          </cell>
          <cell r="K45">
            <v>0.94800001382827759</v>
          </cell>
          <cell r="L45">
            <v>1.1079998016357422</v>
          </cell>
          <cell r="M45">
            <v>1.1079998016357422</v>
          </cell>
          <cell r="N45">
            <v>1.1079998016357422</v>
          </cell>
          <cell r="O45">
            <v>1.1079998016357422</v>
          </cell>
          <cell r="P45">
            <v>1.2579994201660156</v>
          </cell>
          <cell r="Q45">
            <v>1.2579994201660156</v>
          </cell>
          <cell r="R45">
            <v>1.2579994201660156</v>
          </cell>
          <cell r="S45">
            <v>1.2579994201660156</v>
          </cell>
          <cell r="T45">
            <v>1.2659997940063477</v>
          </cell>
          <cell r="U45">
            <v>1.2659997940063477</v>
          </cell>
          <cell r="V45">
            <v>1.2659997940063477</v>
          </cell>
          <cell r="W45">
            <v>1.2659997940063477</v>
          </cell>
          <cell r="X45">
            <v>1.2659997940063477</v>
          </cell>
          <cell r="Y45">
            <v>1.5879993438720703</v>
          </cell>
          <cell r="Z45">
            <v>1.4349994659423828</v>
          </cell>
          <cell r="AA45">
            <v>1.6029996871948242</v>
          </cell>
          <cell r="AB45">
            <v>1.7629995346069336</v>
          </cell>
          <cell r="AC45">
            <v>1.7629995346069336</v>
          </cell>
          <cell r="AD45">
            <v>1.7629995346069336</v>
          </cell>
          <cell r="AE45">
            <v>1.7629995346069336</v>
          </cell>
          <cell r="AF45">
            <v>1.912999153137207</v>
          </cell>
          <cell r="AG45">
            <v>1.922999382019043</v>
          </cell>
        </row>
        <row r="46">
          <cell r="A46">
            <v>3</v>
          </cell>
          <cell r="B46" t="str">
            <v>LG</v>
          </cell>
          <cell r="C46" t="str">
            <v>actq</v>
          </cell>
          <cell r="D46" t="str">
            <v>LG_actq</v>
          </cell>
          <cell r="E46" t="str">
            <v>Laclede Group Inc</v>
          </cell>
          <cell r="F46" t="str">
            <v>Current Assets</v>
          </cell>
          <cell r="G46" t="str">
            <v>Quarterly</v>
          </cell>
          <cell r="I46" t="str">
            <v>@NA</v>
          </cell>
          <cell r="J46">
            <v>280.596923828125</v>
          </cell>
          <cell r="K46">
            <v>384.037841796875</v>
          </cell>
          <cell r="L46">
            <v>465.0029296875</v>
          </cell>
          <cell r="M46">
            <v>337.635986328125</v>
          </cell>
          <cell r="N46">
            <v>263.31689453125</v>
          </cell>
          <cell r="O46">
            <v>324.099853515625</v>
          </cell>
          <cell r="P46">
            <v>377.79296875</v>
          </cell>
          <cell r="Q46">
            <v>287.889892578125</v>
          </cell>
          <cell r="R46">
            <v>212.36799621582031</v>
          </cell>
          <cell r="S46">
            <v>283.591796875</v>
          </cell>
          <cell r="T46">
            <v>299.998779296875</v>
          </cell>
          <cell r="U46">
            <v>222.35499572753906</v>
          </cell>
          <cell r="V46">
            <v>166.95799255371094</v>
          </cell>
          <cell r="W46">
            <v>209.4429931640625</v>
          </cell>
          <cell r="X46">
            <v>242.08799743652344</v>
          </cell>
          <cell r="Y46">
            <v>190.53599548339844</v>
          </cell>
          <cell r="Z46">
            <v>190.14399719238281</v>
          </cell>
          <cell r="AA46">
            <v>302.372802734375</v>
          </cell>
          <cell r="AB46">
            <v>348.89697265625</v>
          </cell>
          <cell r="AC46">
            <v>192.59599304199219</v>
          </cell>
          <cell r="AD46">
            <v>127.99198913574219</v>
          </cell>
          <cell r="AE46">
            <v>160.0260009765625</v>
          </cell>
          <cell r="AF46">
            <v>196.10299682617188</v>
          </cell>
          <cell r="AG46">
            <v>145.39399719238281</v>
          </cell>
        </row>
        <row r="47">
          <cell r="A47">
            <v>3</v>
          </cell>
          <cell r="B47" t="str">
            <v>LG</v>
          </cell>
          <cell r="C47" t="str">
            <v>lctq</v>
          </cell>
          <cell r="D47" t="str">
            <v>LG_lctq</v>
          </cell>
          <cell r="E47" t="str">
            <v>Laclede Group Inc</v>
          </cell>
          <cell r="F47" t="str">
            <v>Current Liabilities</v>
          </cell>
          <cell r="G47" t="str">
            <v>Quarterly</v>
          </cell>
          <cell r="I47" t="str">
            <v>@NA</v>
          </cell>
          <cell r="J47">
            <v>259.220947265625</v>
          </cell>
          <cell r="K47">
            <v>304.6259765625</v>
          </cell>
          <cell r="L47">
            <v>400.9169921875</v>
          </cell>
          <cell r="M47">
            <v>262.6298828125</v>
          </cell>
          <cell r="N47">
            <v>197.42500305175781</v>
          </cell>
          <cell r="O47">
            <v>385.010009765625</v>
          </cell>
          <cell r="P47">
            <v>455.204833984375</v>
          </cell>
          <cell r="Q47">
            <v>366.27587890625</v>
          </cell>
          <cell r="R47">
            <v>262.9599609375</v>
          </cell>
          <cell r="S47">
            <v>328.02392578125</v>
          </cell>
          <cell r="T47">
            <v>360.046875</v>
          </cell>
          <cell r="U47">
            <v>336.796875</v>
          </cell>
          <cell r="V47">
            <v>249.28900146484375</v>
          </cell>
          <cell r="W47">
            <v>235.22700500488281</v>
          </cell>
          <cell r="X47">
            <v>261.52880859375</v>
          </cell>
          <cell r="Y47">
            <v>217.69599914550781</v>
          </cell>
          <cell r="Z47">
            <v>189.93699645996094</v>
          </cell>
          <cell r="AA47">
            <v>314.059814453125</v>
          </cell>
          <cell r="AB47">
            <v>363.368896484375</v>
          </cell>
          <cell r="AC47">
            <v>231.10400390625</v>
          </cell>
          <cell r="AD47">
            <v>170.86500549316406</v>
          </cell>
          <cell r="AE47">
            <v>177.44000244140625</v>
          </cell>
          <cell r="AF47">
            <v>231.03999328613281</v>
          </cell>
          <cell r="AG47">
            <v>173.40499877929687</v>
          </cell>
        </row>
        <row r="48">
          <cell r="A48">
            <v>3</v>
          </cell>
          <cell r="B48" t="str">
            <v>LG</v>
          </cell>
          <cell r="C48" t="str">
            <v>mibq</v>
          </cell>
          <cell r="D48" t="str">
            <v>LG_mibq</v>
          </cell>
          <cell r="E48" t="str">
            <v>Laclede Group Inc</v>
          </cell>
          <cell r="F48" t="str">
            <v>Minority Interest Balance Sheet</v>
          </cell>
          <cell r="G48" t="str">
            <v>Quarterly</v>
          </cell>
          <cell r="I48" t="str">
            <v>@NA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>
            <v>3</v>
          </cell>
          <cell r="B49" t="str">
            <v>LG</v>
          </cell>
          <cell r="C49" t="str">
            <v>miiq</v>
          </cell>
          <cell r="D49" t="str">
            <v>LG_miiq</v>
          </cell>
          <cell r="E49" t="str">
            <v>Laclede Group Inc</v>
          </cell>
          <cell r="F49" t="str">
            <v>Minority Interest Income Statement</v>
          </cell>
          <cell r="G49" t="str">
            <v>Quarterly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A50">
            <v>3</v>
          </cell>
          <cell r="B50" t="str">
            <v>LG</v>
          </cell>
          <cell r="C50" t="str">
            <v>dd1</v>
          </cell>
          <cell r="D50" t="str">
            <v>LG_dd1</v>
          </cell>
          <cell r="E50" t="str">
            <v>Laclede Group Inc</v>
          </cell>
          <cell r="F50" t="str">
            <v>Debt Due in First Year</v>
          </cell>
          <cell r="G50" t="str">
            <v>Yearly</v>
          </cell>
          <cell r="I50" t="str">
            <v>@NA</v>
          </cell>
          <cell r="J50" t="str">
            <v>@NA</v>
          </cell>
          <cell r="K50" t="str">
            <v>@NA</v>
          </cell>
          <cell r="L50">
            <v>25.145000457763672</v>
          </cell>
          <cell r="M50">
            <v>25.145000457763672</v>
          </cell>
          <cell r="N50">
            <v>25.145000457763672</v>
          </cell>
          <cell r="O50">
            <v>25.145000457763672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25</v>
          </cell>
          <cell r="U50">
            <v>25</v>
          </cell>
          <cell r="V50">
            <v>25</v>
          </cell>
          <cell r="W50">
            <v>25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3</v>
          </cell>
          <cell r="B51" t="str">
            <v>LG</v>
          </cell>
          <cell r="C51" t="str">
            <v>np</v>
          </cell>
          <cell r="D51" t="str">
            <v>LG_np</v>
          </cell>
          <cell r="E51" t="str">
            <v>Laclede Group Inc</v>
          </cell>
          <cell r="F51" t="str">
            <v>Notes Payable</v>
          </cell>
          <cell r="G51" t="str">
            <v>Yearly</v>
          </cell>
          <cell r="I51" t="str">
            <v>@NA</v>
          </cell>
          <cell r="J51" t="str">
            <v>@NA</v>
          </cell>
          <cell r="K51" t="str">
            <v>@NA</v>
          </cell>
          <cell r="L51">
            <v>71.379997253417969</v>
          </cell>
          <cell r="M51">
            <v>71.379997253417969</v>
          </cell>
          <cell r="N51">
            <v>71.379997253417969</v>
          </cell>
          <cell r="O51">
            <v>71.379997253417969</v>
          </cell>
          <cell r="P51">
            <v>218.19999694824219</v>
          </cell>
          <cell r="Q51">
            <v>218.19999694824219</v>
          </cell>
          <cell r="R51">
            <v>218.19999694824219</v>
          </cell>
          <cell r="S51">
            <v>218.19999694824219</v>
          </cell>
          <cell r="T51">
            <v>161.66999816894531</v>
          </cell>
          <cell r="U51">
            <v>161.66999816894531</v>
          </cell>
          <cell r="V51">
            <v>161.66999816894531</v>
          </cell>
          <cell r="W51">
            <v>161.66999816894531</v>
          </cell>
          <cell r="X51">
            <v>117.05000305175781</v>
          </cell>
          <cell r="Y51">
            <v>117.05000305175781</v>
          </cell>
          <cell r="Z51">
            <v>117.05000305175781</v>
          </cell>
          <cell r="AA51">
            <v>117.05000305175781</v>
          </cell>
          <cell r="AB51">
            <v>127</v>
          </cell>
          <cell r="AC51">
            <v>127</v>
          </cell>
          <cell r="AD51">
            <v>127</v>
          </cell>
          <cell r="AE51">
            <v>127</v>
          </cell>
          <cell r="AF51">
            <v>84.699996948242188</v>
          </cell>
          <cell r="AG51">
            <v>84.699996948242188</v>
          </cell>
        </row>
        <row r="52">
          <cell r="A52">
            <v>3</v>
          </cell>
          <cell r="B52" t="str">
            <v>LG</v>
          </cell>
          <cell r="C52" t="str">
            <v>mib</v>
          </cell>
          <cell r="D52" t="str">
            <v>LG_mib</v>
          </cell>
          <cell r="E52" t="str">
            <v>Laclede Group Inc</v>
          </cell>
          <cell r="F52" t="str">
            <v>Minority Interest Balance Sheet</v>
          </cell>
          <cell r="G52" t="str">
            <v>Yearly</v>
          </cell>
          <cell r="I52" t="str">
            <v>@NA</v>
          </cell>
          <cell r="J52" t="str">
            <v>@NA</v>
          </cell>
          <cell r="K52" t="str">
            <v>@NA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A53">
            <v>3</v>
          </cell>
          <cell r="B53" t="str">
            <v>LG</v>
          </cell>
          <cell r="C53" t="str">
            <v>mii</v>
          </cell>
          <cell r="D53" t="str">
            <v>LG_mii</v>
          </cell>
          <cell r="E53" t="str">
            <v>Laclede Group Inc</v>
          </cell>
          <cell r="F53" t="str">
            <v>Minority Interest Income Statement</v>
          </cell>
          <cell r="G53" t="str">
            <v>Yearly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>
            <v>3</v>
          </cell>
          <cell r="B54" t="str">
            <v>LG</v>
          </cell>
          <cell r="C54" t="str">
            <v>miir</v>
          </cell>
          <cell r="D54" t="str">
            <v>LG_miir</v>
          </cell>
          <cell r="E54" t="str">
            <v>Laclede Group Inc</v>
          </cell>
          <cell r="F54" t="str">
            <v>Minority Interest Restated</v>
          </cell>
          <cell r="G54" t="str">
            <v>Yearly</v>
          </cell>
          <cell r="I54" t="str">
            <v>@NA</v>
          </cell>
          <cell r="J54" t="str">
            <v>@NA</v>
          </cell>
          <cell r="K54" t="str">
            <v>@NA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>
            <v>3</v>
          </cell>
          <cell r="B55" t="str">
            <v>LG</v>
          </cell>
          <cell r="C55" t="str">
            <v>spdrm</v>
          </cell>
          <cell r="D55" t="str">
            <v>LG_spdrm</v>
          </cell>
          <cell r="E55" t="str">
            <v>Laclede Group Inc</v>
          </cell>
          <cell r="F55" t="str">
            <v>S&amp;P Senior Debt Rating Monthly</v>
          </cell>
          <cell r="G55" t="str">
            <v>Monthly</v>
          </cell>
          <cell r="I55">
            <v>8</v>
          </cell>
          <cell r="J55">
            <v>8</v>
          </cell>
          <cell r="K55">
            <v>8</v>
          </cell>
          <cell r="L55">
            <v>8</v>
          </cell>
          <cell r="M55">
            <v>8</v>
          </cell>
          <cell r="N55">
            <v>8</v>
          </cell>
          <cell r="O55">
            <v>8</v>
          </cell>
          <cell r="P55">
            <v>8</v>
          </cell>
          <cell r="Q55">
            <v>8</v>
          </cell>
          <cell r="R55">
            <v>8</v>
          </cell>
          <cell r="S55">
            <v>7</v>
          </cell>
          <cell r="T55">
            <v>7</v>
          </cell>
          <cell r="U55">
            <v>7</v>
          </cell>
          <cell r="V55">
            <v>7</v>
          </cell>
          <cell r="W55">
            <v>6</v>
          </cell>
          <cell r="X55">
            <v>6</v>
          </cell>
          <cell r="Y55">
            <v>6</v>
          </cell>
          <cell r="Z55">
            <v>6</v>
          </cell>
          <cell r="AA55">
            <v>6</v>
          </cell>
          <cell r="AB55">
            <v>6</v>
          </cell>
          <cell r="AC55">
            <v>6</v>
          </cell>
          <cell r="AD55">
            <v>6</v>
          </cell>
          <cell r="AE55">
            <v>6</v>
          </cell>
          <cell r="AF55">
            <v>6</v>
          </cell>
          <cell r="AG55">
            <v>6</v>
          </cell>
        </row>
        <row r="56">
          <cell r="A56">
            <v>4</v>
          </cell>
          <cell r="B56" t="str">
            <v>NWN</v>
          </cell>
          <cell r="C56" t="str">
            <v>cshoq</v>
          </cell>
          <cell r="D56" t="str">
            <v>NWN_cshoq</v>
          </cell>
          <cell r="E56" t="str">
            <v>Northwest Natural Gas Co</v>
          </cell>
          <cell r="F56" t="str">
            <v>Common Shares Outstanding</v>
          </cell>
          <cell r="G56" t="str">
            <v>Quarterly</v>
          </cell>
          <cell r="I56">
            <v>27.542999999999999</v>
          </cell>
          <cell r="J56">
            <v>27.563995361328125</v>
          </cell>
          <cell r="K56">
            <v>27.550994873046875</v>
          </cell>
          <cell r="L56">
            <v>27.5469970703125</v>
          </cell>
          <cell r="M56">
            <v>27.417999267578125</v>
          </cell>
          <cell r="N56">
            <v>27.33599853515625</v>
          </cell>
          <cell r="O56">
            <v>26.00299072265625</v>
          </cell>
          <cell r="P56">
            <v>25.93798828125</v>
          </cell>
          <cell r="Q56">
            <v>25.8489990234375</v>
          </cell>
          <cell r="R56">
            <v>25.725997924804687</v>
          </cell>
          <cell r="S56">
            <v>25.646987915039063</v>
          </cell>
          <cell r="T56">
            <v>25.58599853515625</v>
          </cell>
          <cell r="U56">
            <v>25.526992797851563</v>
          </cell>
          <cell r="V56">
            <v>25.464996337890625</v>
          </cell>
          <cell r="W56">
            <v>25.307998657226562</v>
          </cell>
          <cell r="X56">
            <v>25.227996826171875</v>
          </cell>
          <cell r="Y56">
            <v>25.15899658203125</v>
          </cell>
          <cell r="Z56">
            <v>25.105987548828125</v>
          </cell>
          <cell r="AA56">
            <v>25.134994506835937</v>
          </cell>
          <cell r="AB56">
            <v>25.232986450195312</v>
          </cell>
          <cell r="AC56">
            <v>25.209991455078125</v>
          </cell>
          <cell r="AD56">
            <v>25.183990478515625</v>
          </cell>
          <cell r="AE56">
            <v>25.164993286132812</v>
          </cell>
          <cell r="AF56">
            <v>25.091995239257812</v>
          </cell>
          <cell r="AG56">
            <v>25.041000366210938</v>
          </cell>
        </row>
        <row r="57">
          <cell r="A57">
            <v>4</v>
          </cell>
          <cell r="B57" t="str">
            <v>NWN</v>
          </cell>
          <cell r="C57" t="str">
            <v>ceqq</v>
          </cell>
          <cell r="D57" t="str">
            <v>NWN_ceqq</v>
          </cell>
          <cell r="E57" t="str">
            <v>Northwest Natural Gas Co</v>
          </cell>
          <cell r="F57" t="str">
            <v>Common Equity - Total</v>
          </cell>
          <cell r="G57" t="str">
            <v>Quarterly</v>
          </cell>
          <cell r="I57">
            <v>570.50199999999995</v>
          </cell>
          <cell r="J57">
            <v>591.8349609375</v>
          </cell>
          <cell r="K57">
            <v>599.380859375</v>
          </cell>
          <cell r="L57">
            <v>568.516845703125</v>
          </cell>
          <cell r="M57">
            <v>548.323974609375</v>
          </cell>
          <cell r="N57">
            <v>563.00390625</v>
          </cell>
          <cell r="O57">
            <v>532.73779296875</v>
          </cell>
          <cell r="P57">
            <v>506.31591796875</v>
          </cell>
          <cell r="Q57">
            <v>489.165771484375</v>
          </cell>
          <cell r="R57">
            <v>501.07080078125</v>
          </cell>
          <cell r="S57">
            <v>502.7998046875</v>
          </cell>
          <cell r="T57">
            <v>483.102783203125</v>
          </cell>
          <cell r="U57">
            <v>475.080810546875</v>
          </cell>
          <cell r="V57">
            <v>487.935791015625</v>
          </cell>
          <cell r="W57">
            <v>496.27978515625</v>
          </cell>
          <cell r="X57">
            <v>468.160888671875</v>
          </cell>
          <cell r="Y57">
            <v>451.1259765625</v>
          </cell>
          <cell r="Z57">
            <v>463.2080078125</v>
          </cell>
          <cell r="AA57">
            <v>467.43994140625</v>
          </cell>
          <cell r="AB57">
            <v>452.308837890625</v>
          </cell>
          <cell r="AC57">
            <v>439.204833984375</v>
          </cell>
          <cell r="AD57">
            <v>451.927001953125</v>
          </cell>
          <cell r="AE57">
            <v>457.579833984375</v>
          </cell>
          <cell r="AF57">
            <v>429.595947265625</v>
          </cell>
          <cell r="AG57">
            <v>422.7998046875</v>
          </cell>
        </row>
        <row r="58">
          <cell r="A58">
            <v>4</v>
          </cell>
          <cell r="B58" t="str">
            <v>NWN</v>
          </cell>
          <cell r="C58" t="str">
            <v>dlttq</v>
          </cell>
          <cell r="D58" t="str">
            <v>NWN_dlttq</v>
          </cell>
          <cell r="E58" t="str">
            <v>Northwest Natural Gas Co</v>
          </cell>
          <cell r="F58" t="str">
            <v>Long-Term Debt - Total</v>
          </cell>
          <cell r="G58" t="str">
            <v>Quarterly</v>
          </cell>
          <cell r="I58">
            <v>521.5</v>
          </cell>
          <cell r="J58">
            <v>521.5</v>
          </cell>
          <cell r="K58">
            <v>483.875</v>
          </cell>
          <cell r="L58">
            <v>484.02685546875</v>
          </cell>
          <cell r="M58">
            <v>484.906005859375</v>
          </cell>
          <cell r="N58">
            <v>500.072998046875</v>
          </cell>
          <cell r="O58">
            <v>500.1298828125</v>
          </cell>
          <cell r="P58">
            <v>500.31884765625</v>
          </cell>
          <cell r="Q58">
            <v>450.7939453125</v>
          </cell>
          <cell r="R58">
            <v>450.85791015625</v>
          </cell>
          <cell r="S58">
            <v>485.92578125</v>
          </cell>
          <cell r="T58">
            <v>445.94482421875</v>
          </cell>
          <cell r="U58">
            <v>446.032958984375</v>
          </cell>
          <cell r="V58">
            <v>416.182861328125</v>
          </cell>
          <cell r="W58">
            <v>438.23583984375</v>
          </cell>
          <cell r="X58">
            <v>378.376953125</v>
          </cell>
          <cell r="Y58">
            <v>398.448974609375</v>
          </cell>
          <cell r="Z58">
            <v>408.497802734375</v>
          </cell>
          <cell r="AA58">
            <v>400.663818359375</v>
          </cell>
          <cell r="AB58">
            <v>400.789794921875</v>
          </cell>
          <cell r="AC58">
            <v>376.02197265625</v>
          </cell>
          <cell r="AD58">
            <v>396.079833984375</v>
          </cell>
          <cell r="AE58">
            <v>396.27587890625</v>
          </cell>
          <cell r="AF58">
            <v>396.37890625</v>
          </cell>
          <cell r="AG58">
            <v>386.48193359375</v>
          </cell>
        </row>
        <row r="59">
          <cell r="A59">
            <v>4</v>
          </cell>
          <cell r="B59" t="str">
            <v>NWN</v>
          </cell>
          <cell r="C59" t="str">
            <v>pstkq</v>
          </cell>
          <cell r="D59" t="str">
            <v>NWN_pstkq</v>
          </cell>
          <cell r="E59" t="str">
            <v>Northwest Natural Gas Co</v>
          </cell>
          <cell r="F59" t="str">
            <v>Preferred Stock - Total</v>
          </cell>
          <cell r="G59" t="str">
            <v>Quarterly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7.5</v>
          </cell>
          <cell r="S59">
            <v>8.25</v>
          </cell>
          <cell r="T59">
            <v>8.25</v>
          </cell>
          <cell r="U59">
            <v>33.25</v>
          </cell>
          <cell r="V59">
            <v>33.25</v>
          </cell>
          <cell r="W59">
            <v>34</v>
          </cell>
          <cell r="X59">
            <v>34</v>
          </cell>
          <cell r="Y59">
            <v>34</v>
          </cell>
          <cell r="Z59">
            <v>34</v>
          </cell>
          <cell r="AA59">
            <v>34.75</v>
          </cell>
          <cell r="AB59">
            <v>34.75</v>
          </cell>
          <cell r="AC59">
            <v>34.75</v>
          </cell>
          <cell r="AD59">
            <v>34.792999267578125</v>
          </cell>
          <cell r="AE59">
            <v>35.563995361328125</v>
          </cell>
          <cell r="AF59">
            <v>35.563995361328125</v>
          </cell>
          <cell r="AG59">
            <v>35.563995361328125</v>
          </cell>
        </row>
        <row r="60">
          <cell r="A60">
            <v>4</v>
          </cell>
          <cell r="B60" t="str">
            <v>NWN</v>
          </cell>
          <cell r="C60" t="str">
            <v>actq</v>
          </cell>
          <cell r="D60" t="str">
            <v>NWN_actq</v>
          </cell>
          <cell r="E60" t="str">
            <v>Northwest Natural Gas Co</v>
          </cell>
          <cell r="F60" t="str">
            <v>Current Assets</v>
          </cell>
          <cell r="G60" t="str">
            <v>Quarterly</v>
          </cell>
          <cell r="I60">
            <v>205.227</v>
          </cell>
          <cell r="J60">
            <v>152.69599914550781</v>
          </cell>
          <cell r="K60">
            <v>164.72700500488281</v>
          </cell>
          <cell r="L60">
            <v>237.11700439453125</v>
          </cell>
          <cell r="M60">
            <v>141.343994140625</v>
          </cell>
          <cell r="N60">
            <v>128.53599548339844</v>
          </cell>
          <cell r="O60">
            <v>159.97900390625</v>
          </cell>
          <cell r="P60">
            <v>199.54800415039062</v>
          </cell>
          <cell r="Q60">
            <v>131.156005859375</v>
          </cell>
          <cell r="R60">
            <v>128.42399597167969</v>
          </cell>
          <cell r="S60">
            <v>191.18600463867187</v>
          </cell>
          <cell r="T60">
            <v>194.00799560546875</v>
          </cell>
          <cell r="U60">
            <v>145.52400207519531</v>
          </cell>
          <cell r="V60">
            <v>129.31500244140625</v>
          </cell>
          <cell r="W60">
            <v>205.29499816894531</v>
          </cell>
          <cell r="X60">
            <v>210.33399963378906</v>
          </cell>
          <cell r="Y60">
            <v>133.78900146484375</v>
          </cell>
          <cell r="Z60">
            <v>108.55599975585937</v>
          </cell>
          <cell r="AA60">
            <v>134.07099914550781</v>
          </cell>
          <cell r="AB60">
            <v>187.37199401855469</v>
          </cell>
          <cell r="AC60">
            <v>112.32099914550781</v>
          </cell>
          <cell r="AD60">
            <v>100.56300354003906</v>
          </cell>
          <cell r="AE60">
            <v>151.71200561523437</v>
          </cell>
          <cell r="AF60">
            <v>183.05499267578125</v>
          </cell>
          <cell r="AG60">
            <v>122.2659912109375</v>
          </cell>
        </row>
        <row r="61">
          <cell r="A61">
            <v>4</v>
          </cell>
          <cell r="B61" t="str">
            <v>NWN</v>
          </cell>
          <cell r="C61" t="str">
            <v>lctq</v>
          </cell>
          <cell r="D61" t="str">
            <v>NWN_lctq</v>
          </cell>
          <cell r="E61" t="str">
            <v>Northwest Natural Gas Co</v>
          </cell>
          <cell r="F61" t="str">
            <v>Current Liabilities</v>
          </cell>
          <cell r="G61" t="str">
            <v>Quarterly</v>
          </cell>
          <cell r="I61">
            <v>218.499</v>
          </cell>
          <cell r="J61">
            <v>140.52099609375</v>
          </cell>
          <cell r="K61">
            <v>177.75799560546875</v>
          </cell>
          <cell r="L61">
            <v>267.284912109375</v>
          </cell>
          <cell r="M61">
            <v>208.98100280761719</v>
          </cell>
          <cell r="N61">
            <v>123.05400085449219</v>
          </cell>
          <cell r="O61">
            <v>152.94000244140625</v>
          </cell>
          <cell r="P61">
            <v>214.42100524902344</v>
          </cell>
          <cell r="Q61">
            <v>193.02900695800781</v>
          </cell>
          <cell r="R61">
            <v>144.78799438476562</v>
          </cell>
          <cell r="S61">
            <v>146.41600036621094</v>
          </cell>
          <cell r="T61">
            <v>205.00700378417969</v>
          </cell>
          <cell r="U61">
            <v>129.947998046875</v>
          </cell>
          <cell r="V61">
            <v>129.031005859375</v>
          </cell>
          <cell r="W61">
            <v>166.55499267578125</v>
          </cell>
          <cell r="X61">
            <v>273.581787109375</v>
          </cell>
          <cell r="Y61">
            <v>180.87399291992187</v>
          </cell>
          <cell r="Z61">
            <v>133.18699645996094</v>
          </cell>
          <cell r="AA61">
            <v>154.64900207519531</v>
          </cell>
          <cell r="AB61">
            <v>221.36099243164062</v>
          </cell>
          <cell r="AC61">
            <v>176.82899475097656</v>
          </cell>
          <cell r="AD61">
            <v>122.09799194335937</v>
          </cell>
          <cell r="AE61">
            <v>162.66799926757812</v>
          </cell>
          <cell r="AF61">
            <v>220.23899841308594</v>
          </cell>
          <cell r="AG61">
            <v>196.79100036621094</v>
          </cell>
        </row>
        <row r="62">
          <cell r="A62">
            <v>4</v>
          </cell>
          <cell r="B62" t="str">
            <v>NWN</v>
          </cell>
          <cell r="C62" t="str">
            <v>mibq</v>
          </cell>
          <cell r="D62" t="str">
            <v>NWN_mibq</v>
          </cell>
          <cell r="E62" t="str">
            <v>Northwest Natural Gas Co</v>
          </cell>
          <cell r="F62" t="str">
            <v>Minority Interest Balance Sheet</v>
          </cell>
          <cell r="G62" t="str">
            <v>Quarterly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16.08599853515625</v>
          </cell>
        </row>
        <row r="63">
          <cell r="A63">
            <v>4</v>
          </cell>
          <cell r="B63" t="str">
            <v>NWN</v>
          </cell>
          <cell r="C63" t="str">
            <v>miiq</v>
          </cell>
          <cell r="D63" t="str">
            <v>NWN_miiq</v>
          </cell>
          <cell r="E63" t="str">
            <v>Northwest Natural Gas Co</v>
          </cell>
          <cell r="F63" t="str">
            <v>Minority Interest Income Statement</v>
          </cell>
          <cell r="G63" t="str">
            <v>Quarterly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 t="str">
            <v>@CF</v>
          </cell>
          <cell r="AG63" t="str">
            <v>@CF</v>
          </cell>
        </row>
        <row r="64">
          <cell r="A64">
            <v>4</v>
          </cell>
          <cell r="B64" t="str">
            <v>NWN</v>
          </cell>
          <cell r="C64" t="str">
            <v>dd1</v>
          </cell>
          <cell r="D64" t="str">
            <v>NWN_dd1</v>
          </cell>
          <cell r="E64" t="str">
            <v>Northwest Natural Gas Co</v>
          </cell>
          <cell r="F64" t="str">
            <v>Debt Due in First Year</v>
          </cell>
          <cell r="G64" t="str">
            <v>Yearly</v>
          </cell>
          <cell r="I64" t="str">
            <v>@NA</v>
          </cell>
          <cell r="J64" t="str">
            <v>@NA</v>
          </cell>
          <cell r="K64" t="str">
            <v>@NA</v>
          </cell>
          <cell r="L64">
            <v>15</v>
          </cell>
          <cell r="M64">
            <v>15</v>
          </cell>
          <cell r="N64">
            <v>15</v>
          </cell>
          <cell r="O64">
            <v>15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</v>
          </cell>
          <cell r="U64">
            <v>20</v>
          </cell>
          <cell r="V64">
            <v>20</v>
          </cell>
          <cell r="W64">
            <v>20</v>
          </cell>
          <cell r="X64">
            <v>40</v>
          </cell>
          <cell r="Y64">
            <v>40</v>
          </cell>
          <cell r="Z64">
            <v>40</v>
          </cell>
          <cell r="AA64">
            <v>40</v>
          </cell>
          <cell r="AB64">
            <v>20</v>
          </cell>
          <cell r="AC64">
            <v>20</v>
          </cell>
          <cell r="AD64">
            <v>20</v>
          </cell>
          <cell r="AE64">
            <v>20</v>
          </cell>
          <cell r="AF64">
            <v>10</v>
          </cell>
          <cell r="AG64">
            <v>10</v>
          </cell>
        </row>
        <row r="65">
          <cell r="A65">
            <v>4</v>
          </cell>
          <cell r="B65" t="str">
            <v>NWN</v>
          </cell>
          <cell r="C65" t="str">
            <v>np</v>
          </cell>
          <cell r="D65" t="str">
            <v>NWN_np</v>
          </cell>
          <cell r="E65" t="str">
            <v>Northwest Natural Gas Co</v>
          </cell>
          <cell r="F65" t="str">
            <v>Notes Payable</v>
          </cell>
          <cell r="G65" t="str">
            <v>Yearly</v>
          </cell>
          <cell r="I65" t="str">
            <v>@NA</v>
          </cell>
          <cell r="J65" t="str">
            <v>@NA</v>
          </cell>
          <cell r="K65" t="str">
            <v>@NA</v>
          </cell>
          <cell r="L65">
            <v>102.5</v>
          </cell>
          <cell r="M65">
            <v>102.5</v>
          </cell>
          <cell r="N65">
            <v>102.5</v>
          </cell>
          <cell r="O65">
            <v>102.5</v>
          </cell>
          <cell r="P65">
            <v>85.199996948242188</v>
          </cell>
          <cell r="Q65">
            <v>85.199996948242188</v>
          </cell>
          <cell r="R65">
            <v>85.199996948242188</v>
          </cell>
          <cell r="S65">
            <v>85.199996948242188</v>
          </cell>
          <cell r="T65">
            <v>69.802001953125</v>
          </cell>
          <cell r="U65">
            <v>69.802001953125</v>
          </cell>
          <cell r="V65">
            <v>69.802001953125</v>
          </cell>
          <cell r="W65">
            <v>69.802001953125</v>
          </cell>
          <cell r="X65">
            <v>108.29100036621094</v>
          </cell>
          <cell r="Y65">
            <v>108.29100036621094</v>
          </cell>
          <cell r="Z65">
            <v>108.29100036621094</v>
          </cell>
          <cell r="AA65">
            <v>108.29100036621094</v>
          </cell>
          <cell r="AB65">
            <v>56.26300048828125</v>
          </cell>
          <cell r="AC65">
            <v>56.26300048828125</v>
          </cell>
          <cell r="AD65">
            <v>56.26300048828125</v>
          </cell>
          <cell r="AE65">
            <v>56.26300048828125</v>
          </cell>
          <cell r="AF65">
            <v>94.149002075195313</v>
          </cell>
          <cell r="AG65">
            <v>94.149002075195313</v>
          </cell>
        </row>
        <row r="66">
          <cell r="A66">
            <v>4</v>
          </cell>
          <cell r="B66" t="str">
            <v>NWN</v>
          </cell>
          <cell r="C66" t="str">
            <v>mib</v>
          </cell>
          <cell r="D66" t="str">
            <v>NWN_mib</v>
          </cell>
          <cell r="E66" t="str">
            <v>Northwest Natural Gas Co</v>
          </cell>
          <cell r="F66" t="str">
            <v>Minority Interest Balance Sheet</v>
          </cell>
          <cell r="G66" t="str">
            <v>Yearly</v>
          </cell>
          <cell r="I66" t="str">
            <v>@NA</v>
          </cell>
          <cell r="J66" t="str">
            <v>@NA</v>
          </cell>
          <cell r="K66" t="str">
            <v>@NA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>
            <v>4</v>
          </cell>
          <cell r="B67" t="str">
            <v>NWN</v>
          </cell>
          <cell r="C67" t="str">
            <v>mii</v>
          </cell>
          <cell r="D67" t="str">
            <v>NWN_mii</v>
          </cell>
          <cell r="E67" t="str">
            <v>Northwest Natural Gas Co</v>
          </cell>
          <cell r="F67" t="str">
            <v>Minority Interest Income Statement</v>
          </cell>
          <cell r="G67" t="str">
            <v>Yearly</v>
          </cell>
          <cell r="I67" t="str">
            <v>@NA</v>
          </cell>
          <cell r="J67" t="str">
            <v>@NA</v>
          </cell>
          <cell r="K67" t="str">
            <v>@NA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 t="str">
            <v>@CF</v>
          </cell>
          <cell r="AG67" t="str">
            <v>@CF</v>
          </cell>
        </row>
        <row r="68">
          <cell r="A68">
            <v>4</v>
          </cell>
          <cell r="B68" t="str">
            <v>NWN</v>
          </cell>
          <cell r="C68" t="str">
            <v>miir</v>
          </cell>
          <cell r="D68" t="str">
            <v>NWN_miir</v>
          </cell>
          <cell r="E68" t="str">
            <v>Northwest Natural Gas Co</v>
          </cell>
          <cell r="F68" t="str">
            <v>Minority Interest Restated</v>
          </cell>
          <cell r="G68" t="str">
            <v>Yearly</v>
          </cell>
          <cell r="I68" t="str">
            <v>@NA</v>
          </cell>
          <cell r="J68" t="str">
            <v>@NA</v>
          </cell>
          <cell r="K68" t="str">
            <v>@NA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>
            <v>4</v>
          </cell>
          <cell r="B69" t="str">
            <v>NWN</v>
          </cell>
          <cell r="C69" t="str">
            <v>spdrm</v>
          </cell>
          <cell r="D69" t="str">
            <v>NWN_spdrm</v>
          </cell>
          <cell r="E69" t="str">
            <v>Northwest Natural Gas Co</v>
          </cell>
          <cell r="F69" t="str">
            <v>S&amp;P Senior Debt Rating Monthly</v>
          </cell>
          <cell r="G69" t="str">
            <v>Monthly</v>
          </cell>
          <cell r="I69">
            <v>7</v>
          </cell>
          <cell r="J69">
            <v>7</v>
          </cell>
          <cell r="K69">
            <v>7</v>
          </cell>
          <cell r="L69">
            <v>8</v>
          </cell>
          <cell r="M69">
            <v>8</v>
          </cell>
          <cell r="N69">
            <v>8</v>
          </cell>
          <cell r="O69">
            <v>8</v>
          </cell>
          <cell r="P69">
            <v>8</v>
          </cell>
          <cell r="Q69">
            <v>8</v>
          </cell>
          <cell r="R69">
            <v>8</v>
          </cell>
          <cell r="S69">
            <v>8</v>
          </cell>
          <cell r="T69">
            <v>8</v>
          </cell>
          <cell r="U69">
            <v>8</v>
          </cell>
          <cell r="V69">
            <v>8</v>
          </cell>
          <cell r="W69">
            <v>8</v>
          </cell>
          <cell r="X69">
            <v>8</v>
          </cell>
          <cell r="Y69">
            <v>8</v>
          </cell>
          <cell r="Z69">
            <v>8</v>
          </cell>
          <cell r="AA69">
            <v>8</v>
          </cell>
          <cell r="AB69">
            <v>8</v>
          </cell>
          <cell r="AC69">
            <v>8</v>
          </cell>
          <cell r="AD69">
            <v>8</v>
          </cell>
          <cell r="AE69">
            <v>8</v>
          </cell>
          <cell r="AF69">
            <v>8</v>
          </cell>
          <cell r="AG69">
            <v>8</v>
          </cell>
        </row>
        <row r="70">
          <cell r="A70">
            <v>5</v>
          </cell>
          <cell r="B70" t="str">
            <v>PGL</v>
          </cell>
          <cell r="C70" t="str">
            <v>cshoq</v>
          </cell>
          <cell r="D70" t="str">
            <v>PGL_cshoq</v>
          </cell>
          <cell r="E70" t="str">
            <v>Peoples Energy Corp</v>
          </cell>
          <cell r="F70" t="str">
            <v>Common Shares Outstanding</v>
          </cell>
          <cell r="G70" t="str">
            <v>Quarterly</v>
          </cell>
          <cell r="I70">
            <v>38.098999999999997</v>
          </cell>
          <cell r="J70">
            <v>38.0989990234375</v>
          </cell>
          <cell r="K70">
            <v>37.967987060546875</v>
          </cell>
          <cell r="L70">
            <v>37.867996215820312</v>
          </cell>
          <cell r="M70">
            <v>37.733993530273437</v>
          </cell>
          <cell r="N70">
            <v>37.582992553710937</v>
          </cell>
          <cell r="O70">
            <v>37.501998901367188</v>
          </cell>
          <cell r="P70">
            <v>36.985000610351563</v>
          </cell>
          <cell r="Q70">
            <v>36.689987182617188</v>
          </cell>
          <cell r="R70">
            <v>36.617996215820312</v>
          </cell>
          <cell r="S70">
            <v>35.852996826171875</v>
          </cell>
          <cell r="T70">
            <v>35.569000244140625</v>
          </cell>
          <cell r="U70">
            <v>35.458999633789063</v>
          </cell>
          <cell r="V70">
            <v>35.470001220703125</v>
          </cell>
          <cell r="W70">
            <v>35.461990356445313</v>
          </cell>
          <cell r="X70">
            <v>35.447998046875</v>
          </cell>
          <cell r="Y70">
            <v>35.39898681640625</v>
          </cell>
          <cell r="Z70">
            <v>35.39898681640625</v>
          </cell>
          <cell r="AA70">
            <v>35.3909912109375</v>
          </cell>
          <cell r="AB70">
            <v>35.381988525390625</v>
          </cell>
          <cell r="AC70">
            <v>35.295989990234375</v>
          </cell>
          <cell r="AD70">
            <v>35.295989990234375</v>
          </cell>
          <cell r="AE70">
            <v>35.422988891601563</v>
          </cell>
          <cell r="AF70">
            <v>35.532989501953125</v>
          </cell>
          <cell r="AG70">
            <v>35.488998413085937</v>
          </cell>
        </row>
        <row r="71">
          <cell r="A71">
            <v>5</v>
          </cell>
          <cell r="B71" t="str">
            <v>PGL</v>
          </cell>
          <cell r="C71" t="str">
            <v>ceqq</v>
          </cell>
          <cell r="D71" t="str">
            <v>PGL_ceqq</v>
          </cell>
          <cell r="E71" t="str">
            <v>Peoples Energy Corp</v>
          </cell>
          <cell r="F71" t="str">
            <v>Common Equity - Total</v>
          </cell>
          <cell r="G71" t="str">
            <v>Quarterly</v>
          </cell>
          <cell r="I71">
            <v>800.154</v>
          </cell>
          <cell r="J71">
            <v>879.718017578125</v>
          </cell>
          <cell r="K71">
            <v>877.802001953125</v>
          </cell>
          <cell r="L71">
            <v>883.79296875</v>
          </cell>
          <cell r="M71">
            <v>870.0830078125</v>
          </cell>
          <cell r="N71">
            <v>890.552978515625</v>
          </cell>
          <cell r="O71">
            <v>906.573974609375</v>
          </cell>
          <cell r="P71">
            <v>862.583984375</v>
          </cell>
          <cell r="Q71">
            <v>847.9990234375</v>
          </cell>
          <cell r="R71">
            <v>875.657958984375</v>
          </cell>
          <cell r="S71">
            <v>862.041015625</v>
          </cell>
          <cell r="T71">
            <v>814.798828125</v>
          </cell>
          <cell r="U71">
            <v>806.323974609375</v>
          </cell>
          <cell r="V71">
            <v>818.43994140625</v>
          </cell>
          <cell r="W71">
            <v>836.845947265625</v>
          </cell>
          <cell r="X71">
            <v>808.8369140625</v>
          </cell>
          <cell r="Y71">
            <v>805.516845703125</v>
          </cell>
          <cell r="Z71">
            <v>832.058837890625</v>
          </cell>
          <cell r="AA71">
            <v>811.2099609375</v>
          </cell>
          <cell r="AB71">
            <v>766.4658203125</v>
          </cell>
          <cell r="AC71">
            <v>777.081787109375</v>
          </cell>
          <cell r="AD71">
            <v>808.301025390625</v>
          </cell>
          <cell r="AE71">
            <v>818.305908203125</v>
          </cell>
          <cell r="AF71">
            <v>781.65185546875</v>
          </cell>
          <cell r="AG71">
            <v>768.72998046875</v>
          </cell>
        </row>
        <row r="72">
          <cell r="A72">
            <v>5</v>
          </cell>
          <cell r="B72" t="str">
            <v>PGL</v>
          </cell>
          <cell r="C72" t="str">
            <v>dlttq</v>
          </cell>
          <cell r="D72" t="str">
            <v>PGL_dlttq</v>
          </cell>
          <cell r="E72" t="str">
            <v>Peoples Energy Corp</v>
          </cell>
          <cell r="F72" t="str">
            <v>Long-Term Debt - Total</v>
          </cell>
          <cell r="G72" t="str">
            <v>Quarterly</v>
          </cell>
          <cell r="I72">
            <v>895.58299999999997</v>
          </cell>
          <cell r="J72">
            <v>897.114013671875</v>
          </cell>
          <cell r="K72">
            <v>895.64697265625</v>
          </cell>
          <cell r="L72">
            <v>897.206787109375</v>
          </cell>
          <cell r="M72">
            <v>897.376953125</v>
          </cell>
          <cell r="N72">
            <v>846.329833984375</v>
          </cell>
          <cell r="O72">
            <v>846.329833984375</v>
          </cell>
          <cell r="P72">
            <v>846.329833984375</v>
          </cell>
          <cell r="Q72">
            <v>744.344970703125</v>
          </cell>
          <cell r="R72">
            <v>744.344970703125</v>
          </cell>
          <cell r="S72">
            <v>629.344970703125</v>
          </cell>
          <cell r="T72">
            <v>529.344970703125</v>
          </cell>
          <cell r="U72">
            <v>554.013916015625</v>
          </cell>
          <cell r="V72">
            <v>644.02001953125</v>
          </cell>
          <cell r="W72">
            <v>644.02001953125</v>
          </cell>
          <cell r="X72">
            <v>644.02294921875</v>
          </cell>
          <cell r="Y72">
            <v>644.307861328125</v>
          </cell>
          <cell r="Z72">
            <v>744.307861328125</v>
          </cell>
          <cell r="AA72">
            <v>744.31298828125</v>
          </cell>
          <cell r="AB72">
            <v>419.325927734375</v>
          </cell>
          <cell r="AC72">
            <v>419.662841796875</v>
          </cell>
          <cell r="AD72">
            <v>319.7109375</v>
          </cell>
          <cell r="AE72">
            <v>319.73388671875</v>
          </cell>
          <cell r="AF72">
            <v>521.73388671875</v>
          </cell>
          <cell r="AG72">
            <v>521.73388671875</v>
          </cell>
        </row>
        <row r="73">
          <cell r="A73">
            <v>5</v>
          </cell>
          <cell r="B73" t="str">
            <v>PGL</v>
          </cell>
          <cell r="C73" t="str">
            <v>pstkq</v>
          </cell>
          <cell r="D73" t="str">
            <v>PGL_pstkq</v>
          </cell>
          <cell r="E73" t="str">
            <v>Peoples Energy Corp</v>
          </cell>
          <cell r="F73" t="str">
            <v>Preferred Stock - Total</v>
          </cell>
          <cell r="G73" t="str">
            <v>Quarterly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>
            <v>5</v>
          </cell>
          <cell r="B74" t="str">
            <v>PGL</v>
          </cell>
          <cell r="C74" t="str">
            <v>actq</v>
          </cell>
          <cell r="D74" t="str">
            <v>PGL_actq</v>
          </cell>
          <cell r="E74" t="str">
            <v>Peoples Energy Corp</v>
          </cell>
          <cell r="F74" t="str">
            <v>Current Assets</v>
          </cell>
          <cell r="G74" t="str">
            <v>Quarterly</v>
          </cell>
          <cell r="I74">
            <v>898.63099999999997</v>
          </cell>
          <cell r="J74">
            <v>609.87890625</v>
          </cell>
          <cell r="K74">
            <v>816.182861328125</v>
          </cell>
          <cell r="L74">
            <v>800.544921875</v>
          </cell>
          <cell r="M74">
            <v>552.36083984375</v>
          </cell>
          <cell r="N74">
            <v>561.698974609375</v>
          </cell>
          <cell r="O74">
            <v>666.741943359375</v>
          </cell>
          <cell r="P74">
            <v>702.096923828125</v>
          </cell>
          <cell r="Q74">
            <v>490.143798828125</v>
          </cell>
          <cell r="R74">
            <v>542.27001953125</v>
          </cell>
          <cell r="S74">
            <v>733.307861328125</v>
          </cell>
          <cell r="T74">
            <v>581.31396484375</v>
          </cell>
          <cell r="U74">
            <v>391.868896484375</v>
          </cell>
          <cell r="V74">
            <v>479.531005859375</v>
          </cell>
          <cell r="W74">
            <v>598.553955078125</v>
          </cell>
          <cell r="X74">
            <v>561.90283203125</v>
          </cell>
          <cell r="Y74">
            <v>739.6298828125</v>
          </cell>
          <cell r="Z74">
            <v>829.90185546875</v>
          </cell>
          <cell r="AA74">
            <v>1099.5068359375</v>
          </cell>
          <cell r="AB74">
            <v>926.868896484375</v>
          </cell>
          <cell r="AC74">
            <v>463.89892578125</v>
          </cell>
          <cell r="AD74">
            <v>558.39501953125</v>
          </cell>
          <cell r="AE74">
            <v>703.31298828125</v>
          </cell>
          <cell r="AF74">
            <v>471.85986328125</v>
          </cell>
          <cell r="AG74">
            <v>365.519775390625</v>
          </cell>
        </row>
        <row r="75">
          <cell r="A75">
            <v>5</v>
          </cell>
          <cell r="B75" t="str">
            <v>PGL</v>
          </cell>
          <cell r="C75" t="str">
            <v>lctq</v>
          </cell>
          <cell r="D75" t="str">
            <v>PGL_lctq</v>
          </cell>
          <cell r="E75" t="str">
            <v>Peoples Energy Corp</v>
          </cell>
          <cell r="F75" t="str">
            <v>Current Liabilities</v>
          </cell>
          <cell r="G75" t="str">
            <v>Quarterly</v>
          </cell>
          <cell r="I75">
            <v>901.68700000000001</v>
          </cell>
          <cell r="J75">
            <v>571.06591796875</v>
          </cell>
          <cell r="K75">
            <v>731.703857421875</v>
          </cell>
          <cell r="L75">
            <v>715.429931640625</v>
          </cell>
          <cell r="M75">
            <v>536.115966796875</v>
          </cell>
          <cell r="N75">
            <v>567.2119140625</v>
          </cell>
          <cell r="O75">
            <v>671.515869140625</v>
          </cell>
          <cell r="P75">
            <v>744.3349609375</v>
          </cell>
          <cell r="Q75">
            <v>600.573974609375</v>
          </cell>
          <cell r="R75">
            <v>685.23193359375</v>
          </cell>
          <cell r="S75">
            <v>1002.0869140625</v>
          </cell>
          <cell r="T75">
            <v>997.885986328125</v>
          </cell>
          <cell r="U75">
            <v>769.787841796875</v>
          </cell>
          <cell r="V75">
            <v>693.89990234375</v>
          </cell>
          <cell r="W75">
            <v>792.510009765625</v>
          </cell>
          <cell r="X75">
            <v>797.2958984375</v>
          </cell>
          <cell r="Y75">
            <v>1053.18994140625</v>
          </cell>
          <cell r="Z75">
            <v>961.052001953125</v>
          </cell>
          <cell r="AA75">
            <v>1109.85498046875</v>
          </cell>
          <cell r="AB75">
            <v>1307.73193359375</v>
          </cell>
          <cell r="AC75">
            <v>848.458984375</v>
          </cell>
          <cell r="AD75">
            <v>843.220947265625</v>
          </cell>
          <cell r="AE75">
            <v>971.763916015625</v>
          </cell>
          <cell r="AF75">
            <v>543.9619140625</v>
          </cell>
          <cell r="AG75">
            <v>402.915771484375</v>
          </cell>
        </row>
        <row r="76">
          <cell r="A76">
            <v>5</v>
          </cell>
          <cell r="B76" t="str">
            <v>PGL</v>
          </cell>
          <cell r="C76" t="str">
            <v>mibq</v>
          </cell>
          <cell r="D76" t="str">
            <v>PGL_mibq</v>
          </cell>
          <cell r="E76" t="str">
            <v>Peoples Energy Corp</v>
          </cell>
          <cell r="F76" t="str">
            <v>Minority Interest Balance Sheet</v>
          </cell>
          <cell r="G76" t="str">
            <v>Quarterly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>
            <v>5</v>
          </cell>
          <cell r="B77" t="str">
            <v>PGL</v>
          </cell>
          <cell r="C77" t="str">
            <v>miiq</v>
          </cell>
          <cell r="D77" t="str">
            <v>PGL_miiq</v>
          </cell>
          <cell r="E77" t="str">
            <v>Peoples Energy Corp</v>
          </cell>
          <cell r="F77" t="str">
            <v>Minority Interest Income Statement</v>
          </cell>
          <cell r="G77" t="str">
            <v>Quarterly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>
            <v>5</v>
          </cell>
          <cell r="B78" t="str">
            <v>PGL</v>
          </cell>
          <cell r="C78" t="str">
            <v>dd1</v>
          </cell>
          <cell r="D78" t="str">
            <v>PGL_dd1</v>
          </cell>
          <cell r="E78" t="str">
            <v>Peoples Energy Corp</v>
          </cell>
          <cell r="F78" t="str">
            <v>Debt Due in First Year</v>
          </cell>
          <cell r="G78" t="str">
            <v>Yearly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90</v>
          </cell>
          <cell r="U78">
            <v>90</v>
          </cell>
          <cell r="V78">
            <v>90</v>
          </cell>
          <cell r="W78">
            <v>90</v>
          </cell>
          <cell r="X78">
            <v>100</v>
          </cell>
          <cell r="Y78">
            <v>100</v>
          </cell>
          <cell r="Z78">
            <v>100</v>
          </cell>
          <cell r="AA78">
            <v>100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>
            <v>5</v>
          </cell>
          <cell r="B79" t="str">
            <v>PGL</v>
          </cell>
          <cell r="C79" t="str">
            <v>np</v>
          </cell>
          <cell r="D79" t="str">
            <v>PGL_np</v>
          </cell>
          <cell r="E79" t="str">
            <v>Peoples Energy Corp</v>
          </cell>
          <cell r="F79" t="str">
            <v>Notes Payable</v>
          </cell>
          <cell r="G79" t="str">
            <v>Yearly</v>
          </cell>
          <cell r="I79">
            <v>8.1479997634887695</v>
          </cell>
          <cell r="J79">
            <v>8.1479997634887695</v>
          </cell>
          <cell r="K79">
            <v>8.1479997634887695</v>
          </cell>
          <cell r="L79">
            <v>55.625</v>
          </cell>
          <cell r="M79">
            <v>55.625</v>
          </cell>
          <cell r="N79">
            <v>55.625</v>
          </cell>
          <cell r="O79">
            <v>55.625</v>
          </cell>
          <cell r="P79">
            <v>207.94900512695312</v>
          </cell>
          <cell r="Q79">
            <v>207.94900512695312</v>
          </cell>
          <cell r="R79">
            <v>207.94900512695312</v>
          </cell>
          <cell r="S79">
            <v>207.94900512695312</v>
          </cell>
          <cell r="T79">
            <v>287.87100219726562</v>
          </cell>
          <cell r="U79">
            <v>287.87100219726562</v>
          </cell>
          <cell r="V79">
            <v>287.87100219726562</v>
          </cell>
          <cell r="W79">
            <v>287.87100219726562</v>
          </cell>
          <cell r="X79">
            <v>507.45401000976563</v>
          </cell>
          <cell r="Y79">
            <v>507.45401000976563</v>
          </cell>
          <cell r="Z79">
            <v>507.45401000976563</v>
          </cell>
          <cell r="AA79">
            <v>507.45401000976563</v>
          </cell>
          <cell r="AB79">
            <v>568.21502685546875</v>
          </cell>
          <cell r="AC79">
            <v>568.21502685546875</v>
          </cell>
          <cell r="AD79">
            <v>568.21502685546875</v>
          </cell>
          <cell r="AE79">
            <v>568.21502685546875</v>
          </cell>
          <cell r="AF79">
            <v>129</v>
          </cell>
          <cell r="AG79">
            <v>129</v>
          </cell>
        </row>
        <row r="80">
          <cell r="A80">
            <v>5</v>
          </cell>
          <cell r="B80" t="str">
            <v>PGL</v>
          </cell>
          <cell r="C80" t="str">
            <v>mib</v>
          </cell>
          <cell r="D80" t="str">
            <v>PGL_mib</v>
          </cell>
          <cell r="E80" t="str">
            <v>Peoples Energy Corp</v>
          </cell>
          <cell r="F80" t="str">
            <v>Minority Interest Balance Sheet</v>
          </cell>
          <cell r="G80" t="str">
            <v>Yearly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>
            <v>5</v>
          </cell>
          <cell r="B81" t="str">
            <v>PGL</v>
          </cell>
          <cell r="C81" t="str">
            <v>mii</v>
          </cell>
          <cell r="D81" t="str">
            <v>PGL_mii</v>
          </cell>
          <cell r="E81" t="str">
            <v>Peoples Energy Corp</v>
          </cell>
          <cell r="F81" t="str">
            <v>Minority Interest Income Statement</v>
          </cell>
          <cell r="G81" t="str">
            <v>Yearly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A82">
            <v>5</v>
          </cell>
          <cell r="B82" t="str">
            <v>PGL</v>
          </cell>
          <cell r="C82" t="str">
            <v>miir</v>
          </cell>
          <cell r="D82" t="str">
            <v>PGL_miir</v>
          </cell>
          <cell r="E82" t="str">
            <v>Peoples Energy Corp</v>
          </cell>
          <cell r="F82" t="str">
            <v>Minority Interest Restated</v>
          </cell>
          <cell r="G82" t="str">
            <v>Yearly</v>
          </cell>
          <cell r="I82" t="str">
            <v>@NA</v>
          </cell>
          <cell r="J82" t="str">
            <v>@NA</v>
          </cell>
          <cell r="K82" t="str">
            <v>@NA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A83">
            <v>5</v>
          </cell>
          <cell r="B83" t="str">
            <v>PGL</v>
          </cell>
          <cell r="C83" t="str">
            <v>spdrm</v>
          </cell>
          <cell r="D83" t="str">
            <v>PGL_spdrm</v>
          </cell>
          <cell r="E83" t="str">
            <v>Peoples Energy Corp</v>
          </cell>
          <cell r="F83" t="str">
            <v>S&amp;P Senior Debt Rating Monthly</v>
          </cell>
          <cell r="G83" t="str">
            <v>Monthly</v>
          </cell>
          <cell r="I83">
            <v>9</v>
          </cell>
          <cell r="J83">
            <v>9</v>
          </cell>
          <cell r="K83">
            <v>9</v>
          </cell>
          <cell r="L83">
            <v>9</v>
          </cell>
          <cell r="M83">
            <v>9</v>
          </cell>
          <cell r="N83">
            <v>9</v>
          </cell>
          <cell r="O83">
            <v>9</v>
          </cell>
          <cell r="P83">
            <v>9</v>
          </cell>
          <cell r="Q83">
            <v>9</v>
          </cell>
          <cell r="R83">
            <v>9</v>
          </cell>
          <cell r="S83">
            <v>9</v>
          </cell>
          <cell r="T83">
            <v>9</v>
          </cell>
          <cell r="U83">
            <v>9</v>
          </cell>
          <cell r="V83">
            <v>7</v>
          </cell>
          <cell r="W83">
            <v>7</v>
          </cell>
          <cell r="X83">
            <v>7</v>
          </cell>
          <cell r="Y83">
            <v>7</v>
          </cell>
          <cell r="Z83">
            <v>7</v>
          </cell>
          <cell r="AA83">
            <v>7</v>
          </cell>
          <cell r="AB83">
            <v>7</v>
          </cell>
          <cell r="AC83">
            <v>7</v>
          </cell>
          <cell r="AD83">
            <v>7</v>
          </cell>
          <cell r="AE83">
            <v>7</v>
          </cell>
          <cell r="AF83">
            <v>7</v>
          </cell>
          <cell r="AG83">
            <v>7</v>
          </cell>
        </row>
        <row r="84">
          <cell r="A84">
            <v>6</v>
          </cell>
          <cell r="B84" t="str">
            <v>SJI</v>
          </cell>
          <cell r="C84" t="str">
            <v>cshoq</v>
          </cell>
          <cell r="D84" t="str">
            <v>SJI_cshoq</v>
          </cell>
          <cell r="E84" t="str">
            <v>South Jersey Industries Inc</v>
          </cell>
          <cell r="F84" t="str">
            <v>Common Shares Outstanding</v>
          </cell>
          <cell r="G84" t="str">
            <v>Quarterly</v>
          </cell>
          <cell r="I84" t="str">
            <v>@NA</v>
          </cell>
          <cell r="J84">
            <v>28.006000518798828</v>
          </cell>
          <cell r="K84">
            <v>27.86199951171875</v>
          </cell>
          <cell r="L84">
            <v>27.760000228881836</v>
          </cell>
          <cell r="M84">
            <v>27.615999221801758</v>
          </cell>
          <cell r="N84">
            <v>27.479999542236328</v>
          </cell>
          <cell r="O84">
            <v>27.100000381469727</v>
          </cell>
          <cell r="P84">
            <v>26.458000183105469</v>
          </cell>
          <cell r="Q84">
            <v>25.416000366210937</v>
          </cell>
          <cell r="R84">
            <v>24.826000213623047</v>
          </cell>
          <cell r="S84">
            <v>24.573999404907227</v>
          </cell>
          <cell r="T84">
            <v>24.41200065612793</v>
          </cell>
          <cell r="U84">
            <v>24.215999603271484</v>
          </cell>
          <cell r="V84">
            <v>24.021999359130859</v>
          </cell>
          <cell r="W84">
            <v>23.843999862670898</v>
          </cell>
          <cell r="X84">
            <v>23.722000122070313</v>
          </cell>
          <cell r="Y84">
            <v>23.538000106811523</v>
          </cell>
          <cell r="Z84">
            <v>23.340000152587891</v>
          </cell>
          <cell r="AA84">
            <v>23.166000366210938</v>
          </cell>
          <cell r="AB84">
            <v>23</v>
          </cell>
          <cell r="AC84">
            <v>22.923999786376953</v>
          </cell>
          <cell r="AD84">
            <v>22.724000930786133</v>
          </cell>
          <cell r="AE84">
            <v>22.568000793457031</v>
          </cell>
          <cell r="AF84">
            <v>22.304000854492188</v>
          </cell>
          <cell r="AG84">
            <v>22.299999237060547</v>
          </cell>
        </row>
        <row r="85">
          <cell r="A85">
            <v>6</v>
          </cell>
          <cell r="B85" t="str">
            <v>SJI</v>
          </cell>
          <cell r="C85" t="str">
            <v>ceqq</v>
          </cell>
          <cell r="D85" t="str">
            <v>SJI_ceqq</v>
          </cell>
          <cell r="E85" t="str">
            <v>South Jersey Industries Inc</v>
          </cell>
          <cell r="F85" t="str">
            <v>Common Equity - Total</v>
          </cell>
          <cell r="G85" t="str">
            <v>Quarterly</v>
          </cell>
          <cell r="I85" t="str">
            <v>@NA</v>
          </cell>
          <cell r="J85">
            <v>367.64794921875</v>
          </cell>
          <cell r="K85">
            <v>367.970947265625</v>
          </cell>
          <cell r="L85">
            <v>344.411865234375</v>
          </cell>
          <cell r="M85">
            <v>336.91796875</v>
          </cell>
          <cell r="N85">
            <v>338.531005859375</v>
          </cell>
          <cell r="O85">
            <v>329.341796875</v>
          </cell>
          <cell r="P85">
            <v>297.9609375</v>
          </cell>
          <cell r="Q85">
            <v>255.61700439453125</v>
          </cell>
          <cell r="R85">
            <v>258.62890625</v>
          </cell>
          <cell r="S85">
            <v>256.02587890625</v>
          </cell>
          <cell r="T85">
            <v>237.79200744628906</v>
          </cell>
          <cell r="U85">
            <v>231.81900024414062</v>
          </cell>
          <cell r="V85">
            <v>236.47099304199219</v>
          </cell>
          <cell r="W85">
            <v>237.55499267578125</v>
          </cell>
          <cell r="X85">
            <v>220.28599548339844</v>
          </cell>
          <cell r="Y85">
            <v>214.68899536132812</v>
          </cell>
          <cell r="Z85">
            <v>219.89500427246094</v>
          </cell>
          <cell r="AA85">
            <v>221.98599243164062</v>
          </cell>
          <cell r="AB85">
            <v>201.73899841308594</v>
          </cell>
          <cell r="AC85">
            <v>195.97000122070312</v>
          </cell>
          <cell r="AD85">
            <v>201.65800476074219</v>
          </cell>
          <cell r="AE85">
            <v>203.83500671386719</v>
          </cell>
          <cell r="AF85">
            <v>185.27499389648437</v>
          </cell>
          <cell r="AG85">
            <v>181.20500183105469</v>
          </cell>
        </row>
        <row r="86">
          <cell r="A86">
            <v>6</v>
          </cell>
          <cell r="B86" t="str">
            <v>SJI</v>
          </cell>
          <cell r="C86" t="str">
            <v>dlttq</v>
          </cell>
          <cell r="D86" t="str">
            <v>SJI_dlttq</v>
          </cell>
          <cell r="E86" t="str">
            <v>South Jersey Industries Inc</v>
          </cell>
          <cell r="F86" t="str">
            <v>Long-Term Debt - Total</v>
          </cell>
          <cell r="G86" t="str">
            <v>Quarterly</v>
          </cell>
          <cell r="I86" t="str">
            <v>@NA</v>
          </cell>
          <cell r="J86">
            <v>319.1259765625</v>
          </cell>
          <cell r="K86">
            <v>321.413818359375</v>
          </cell>
          <cell r="L86">
            <v>328.913818359375</v>
          </cell>
          <cell r="M86">
            <v>327.0078125</v>
          </cell>
          <cell r="N86">
            <v>302.0078125</v>
          </cell>
          <cell r="O86">
            <v>304.281005859375</v>
          </cell>
          <cell r="P86">
            <v>308.781005859375</v>
          </cell>
          <cell r="Q86">
            <v>328.559814453125</v>
          </cell>
          <cell r="R86">
            <v>265.630859375</v>
          </cell>
          <cell r="S86">
            <v>273.015869140625</v>
          </cell>
          <cell r="T86">
            <v>273.015869140625</v>
          </cell>
          <cell r="U86">
            <v>288.364013671875</v>
          </cell>
          <cell r="V86">
            <v>291.513916015625</v>
          </cell>
          <cell r="W86">
            <v>296.059814453125</v>
          </cell>
          <cell r="X86">
            <v>294.246826171875</v>
          </cell>
          <cell r="Y86">
            <v>294.246826171875</v>
          </cell>
          <cell r="Z86">
            <v>230.24699401855469</v>
          </cell>
          <cell r="AA86">
            <v>234.79299926757813</v>
          </cell>
          <cell r="AB86">
            <v>239.98100280761719</v>
          </cell>
          <cell r="AC86">
            <v>242.12300109863281</v>
          </cell>
          <cell r="AD86">
            <v>207.12300109863281</v>
          </cell>
          <cell r="AE86">
            <v>216.37300109863281</v>
          </cell>
          <cell r="AF86">
            <v>218.56100463867187</v>
          </cell>
          <cell r="AG86">
            <v>220.70399475097656</v>
          </cell>
        </row>
        <row r="87">
          <cell r="A87">
            <v>6</v>
          </cell>
          <cell r="B87" t="str">
            <v>SJI</v>
          </cell>
          <cell r="C87" t="str">
            <v>pstkq</v>
          </cell>
          <cell r="D87" t="str">
            <v>SJI_pstkq</v>
          </cell>
          <cell r="E87" t="str">
            <v>South Jersey Industries Inc</v>
          </cell>
          <cell r="F87" t="str">
            <v>Preferred Stock - Total</v>
          </cell>
          <cell r="G87" t="str">
            <v>Quarterly</v>
          </cell>
          <cell r="I87" t="str">
            <v>@NA</v>
          </cell>
          <cell r="J87">
            <v>0</v>
          </cell>
          <cell r="K87">
            <v>1.6899995803833008</v>
          </cell>
          <cell r="L87">
            <v>1.6899995803833008</v>
          </cell>
          <cell r="M87">
            <v>1.6899995803833008</v>
          </cell>
          <cell r="N87">
            <v>1.6899995803833008</v>
          </cell>
          <cell r="O87">
            <v>1.6899995803833008</v>
          </cell>
          <cell r="P87">
            <v>1.6899995803833008</v>
          </cell>
          <cell r="Q87">
            <v>1.6899995803833008</v>
          </cell>
          <cell r="R87">
            <v>1.6899995803833008</v>
          </cell>
          <cell r="S87">
            <v>1.6899995803833008</v>
          </cell>
          <cell r="T87">
            <v>1.6899995803833008</v>
          </cell>
          <cell r="U87">
            <v>1.6899995803833008</v>
          </cell>
          <cell r="V87">
            <v>1.6899995803833008</v>
          </cell>
          <cell r="W87">
            <v>1.6899995803833008</v>
          </cell>
          <cell r="X87">
            <v>1.6899995803833008</v>
          </cell>
          <cell r="Y87">
            <v>1.6899995803833008</v>
          </cell>
          <cell r="Z87">
            <v>1.6899995803833008</v>
          </cell>
          <cell r="AA87">
            <v>1.8039999008178711</v>
          </cell>
          <cell r="AB87">
            <v>1.8039999008178711</v>
          </cell>
          <cell r="AC87">
            <v>1.8039999008178711</v>
          </cell>
          <cell r="AD87">
            <v>1.8039999008178711</v>
          </cell>
          <cell r="AE87">
            <v>2.0439996719360352</v>
          </cell>
          <cell r="AF87">
            <v>2.0439996719360352</v>
          </cell>
          <cell r="AG87">
            <v>2.0439996719360352</v>
          </cell>
        </row>
        <row r="88">
          <cell r="A88">
            <v>6</v>
          </cell>
          <cell r="B88" t="str">
            <v>SJI</v>
          </cell>
          <cell r="C88" t="str">
            <v>actq</v>
          </cell>
          <cell r="D88" t="str">
            <v>SJI_actq</v>
          </cell>
          <cell r="E88" t="str">
            <v>South Jersey Industries Inc</v>
          </cell>
          <cell r="F88" t="str">
            <v>Current Assets</v>
          </cell>
          <cell r="G88" t="str">
            <v>Quarterly</v>
          </cell>
          <cell r="I88" t="str">
            <v>@NA</v>
          </cell>
          <cell r="J88">
            <v>219.05999755859375</v>
          </cell>
          <cell r="K88">
            <v>258.9228515625</v>
          </cell>
          <cell r="L88">
            <v>283.870849609375</v>
          </cell>
          <cell r="M88">
            <v>243.10299682617187</v>
          </cell>
          <cell r="N88">
            <v>237.77200317382812</v>
          </cell>
          <cell r="O88">
            <v>263.9619140625</v>
          </cell>
          <cell r="P88">
            <v>265.77587890625</v>
          </cell>
          <cell r="Q88">
            <v>199.78700256347656</v>
          </cell>
          <cell r="R88">
            <v>200.9010009765625</v>
          </cell>
          <cell r="S88">
            <v>232.94099426269531</v>
          </cell>
          <cell r="T88">
            <v>212.69900512695312</v>
          </cell>
          <cell r="U88">
            <v>165.51499938964844</v>
          </cell>
          <cell r="V88">
            <v>159.39199829101562</v>
          </cell>
          <cell r="W88">
            <v>201.27499389648437</v>
          </cell>
          <cell r="X88">
            <v>222.08399963378906</v>
          </cell>
          <cell r="Y88">
            <v>237.97500610351562</v>
          </cell>
          <cell r="Z88">
            <v>206.30799865722656</v>
          </cell>
          <cell r="AA88">
            <v>195.53900146484375</v>
          </cell>
          <cell r="AB88">
            <v>174.822998046875</v>
          </cell>
          <cell r="AC88">
            <v>124.48599243164062</v>
          </cell>
          <cell r="AD88">
            <v>115.46199035644531</v>
          </cell>
          <cell r="AE88">
            <v>111.72898864746094</v>
          </cell>
          <cell r="AF88">
            <v>111.04798889160156</v>
          </cell>
          <cell r="AG88">
            <v>84.294998168945313</v>
          </cell>
        </row>
        <row r="89">
          <cell r="A89">
            <v>6</v>
          </cell>
          <cell r="B89" t="str">
            <v>SJI</v>
          </cell>
          <cell r="C89" t="str">
            <v>lctq</v>
          </cell>
          <cell r="D89" t="str">
            <v>SJI_lctq</v>
          </cell>
          <cell r="E89" t="str">
            <v>South Jersey Industries Inc</v>
          </cell>
          <cell r="F89" t="str">
            <v>Current Liabilities</v>
          </cell>
          <cell r="G89" t="str">
            <v>Quarterly</v>
          </cell>
          <cell r="I89" t="str">
            <v>@NA</v>
          </cell>
          <cell r="J89">
            <v>226.58999633789062</v>
          </cell>
          <cell r="K89">
            <v>234.28999328613281</v>
          </cell>
          <cell r="L89">
            <v>285.31884765625</v>
          </cell>
          <cell r="M89">
            <v>210.5989990234375</v>
          </cell>
          <cell r="N89">
            <v>198.88800048828125</v>
          </cell>
          <cell r="O89">
            <v>224.94400024414062</v>
          </cell>
          <cell r="P89">
            <v>268.450927734375</v>
          </cell>
          <cell r="Q89">
            <v>241.86000061035156</v>
          </cell>
          <cell r="R89">
            <v>286.952880859375</v>
          </cell>
          <cell r="S89">
            <v>307.072998046875</v>
          </cell>
          <cell r="T89">
            <v>316.6318359375</v>
          </cell>
          <cell r="U89">
            <v>266.5859375</v>
          </cell>
          <cell r="V89">
            <v>239.89500427246094</v>
          </cell>
          <cell r="W89">
            <v>244.77099609375</v>
          </cell>
          <cell r="X89">
            <v>310.143798828125</v>
          </cell>
          <cell r="Y89">
            <v>280.89794921875</v>
          </cell>
          <cell r="Z89">
            <v>285.454833984375</v>
          </cell>
          <cell r="AA89">
            <v>253.51499938964844</v>
          </cell>
          <cell r="AB89">
            <v>257.02685546875</v>
          </cell>
          <cell r="AC89">
            <v>197.38299560546875</v>
          </cell>
          <cell r="AD89">
            <v>205.11799621582031</v>
          </cell>
          <cell r="AE89">
            <v>174.93899536132812</v>
          </cell>
          <cell r="AF89">
            <v>203.18699645996094</v>
          </cell>
          <cell r="AG89">
            <v>168.76499938964844</v>
          </cell>
        </row>
        <row r="90">
          <cell r="A90">
            <v>6</v>
          </cell>
          <cell r="B90" t="str">
            <v>SJI</v>
          </cell>
          <cell r="C90" t="str">
            <v>mibq</v>
          </cell>
          <cell r="D90" t="str">
            <v>SJI_mibq</v>
          </cell>
          <cell r="E90" t="str">
            <v>South Jersey Industries Inc</v>
          </cell>
          <cell r="F90" t="str">
            <v>Minority Interest Balance Sheet</v>
          </cell>
          <cell r="G90" t="str">
            <v>Quarterly</v>
          </cell>
          <cell r="I90" t="str">
            <v>@NA</v>
          </cell>
          <cell r="J90">
            <v>0.28099995851516724</v>
          </cell>
          <cell r="K90">
            <v>0.23199999332427979</v>
          </cell>
          <cell r="L90">
            <v>0.22699999809265137</v>
          </cell>
          <cell r="M90">
            <v>0.19599997997283936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A91">
            <v>6</v>
          </cell>
          <cell r="B91" t="str">
            <v>SJI</v>
          </cell>
          <cell r="C91" t="str">
            <v>miiq</v>
          </cell>
          <cell r="D91" t="str">
            <v>SJI_miiq</v>
          </cell>
          <cell r="E91" t="str">
            <v>South Jersey Industries Inc</v>
          </cell>
          <cell r="F91" t="str">
            <v>Minority Interest Income Statement</v>
          </cell>
          <cell r="G91" t="str">
            <v>Quarterly</v>
          </cell>
          <cell r="I91" t="str">
            <v>@NA</v>
          </cell>
          <cell r="J91" t="str">
            <v>@CF</v>
          </cell>
          <cell r="K91" t="str">
            <v>@CF</v>
          </cell>
          <cell r="L91" t="str">
            <v>@CF</v>
          </cell>
          <cell r="M91" t="str">
            <v>@CF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>
            <v>6</v>
          </cell>
          <cell r="B92" t="str">
            <v>SJI</v>
          </cell>
          <cell r="C92" t="str">
            <v>dd1</v>
          </cell>
          <cell r="D92" t="str">
            <v>SJI_dd1</v>
          </cell>
          <cell r="E92" t="str">
            <v>South Jersey Industries Inc</v>
          </cell>
          <cell r="F92" t="str">
            <v>Debt Due in First Year</v>
          </cell>
          <cell r="G92" t="str">
            <v>Yearly</v>
          </cell>
          <cell r="I92" t="str">
            <v>@NA</v>
          </cell>
          <cell r="J92" t="str">
            <v>@NA</v>
          </cell>
          <cell r="K92" t="str">
            <v>@NA</v>
          </cell>
          <cell r="L92">
            <v>5.3480000495910645</v>
          </cell>
          <cell r="M92">
            <v>5.3480000495910645</v>
          </cell>
          <cell r="N92">
            <v>5.3480000495910645</v>
          </cell>
          <cell r="O92">
            <v>5.3480000495910645</v>
          </cell>
          <cell r="P92">
            <v>5.2729997634887695</v>
          </cell>
          <cell r="Q92">
            <v>5.2729997634887695</v>
          </cell>
          <cell r="R92">
            <v>5.2729997634887695</v>
          </cell>
          <cell r="S92">
            <v>5.2729997634887695</v>
          </cell>
          <cell r="T92">
            <v>10.696000099182129</v>
          </cell>
          <cell r="U92">
            <v>10.696000099182129</v>
          </cell>
          <cell r="V92">
            <v>10.696000099182129</v>
          </cell>
          <cell r="W92">
            <v>10.696000099182129</v>
          </cell>
          <cell r="X92">
            <v>9.7329998016357422</v>
          </cell>
          <cell r="Y92">
            <v>9.7329998016357422</v>
          </cell>
          <cell r="Z92">
            <v>9.7329998016357422</v>
          </cell>
          <cell r="AA92">
            <v>9.7329998016357422</v>
          </cell>
          <cell r="AB92">
            <v>11.87600040435791</v>
          </cell>
          <cell r="AC92">
            <v>11.87600040435791</v>
          </cell>
          <cell r="AD92">
            <v>11.87600040435791</v>
          </cell>
          <cell r="AE92">
            <v>11.87600040435791</v>
          </cell>
          <cell r="AF92">
            <v>8.8760004043579102</v>
          </cell>
          <cell r="AG92">
            <v>8.8760004043579102</v>
          </cell>
        </row>
        <row r="93">
          <cell r="A93">
            <v>6</v>
          </cell>
          <cell r="B93" t="str">
            <v>SJI</v>
          </cell>
          <cell r="C93" t="str">
            <v>np</v>
          </cell>
          <cell r="D93" t="str">
            <v>SJI_np</v>
          </cell>
          <cell r="E93" t="str">
            <v>South Jersey Industries Inc</v>
          </cell>
          <cell r="F93" t="str">
            <v>Notes Payable</v>
          </cell>
          <cell r="G93" t="str">
            <v>Yearly</v>
          </cell>
          <cell r="I93" t="str">
            <v>@NA</v>
          </cell>
          <cell r="J93" t="str">
            <v>@NA</v>
          </cell>
          <cell r="K93" t="str">
            <v>@NA</v>
          </cell>
          <cell r="L93">
            <v>92.300003051757813</v>
          </cell>
          <cell r="M93">
            <v>92.300003051757813</v>
          </cell>
          <cell r="N93">
            <v>92.300003051757813</v>
          </cell>
          <cell r="O93">
            <v>92.300003051757813</v>
          </cell>
          <cell r="P93">
            <v>112.80000305175781</v>
          </cell>
          <cell r="Q93">
            <v>112.80000305175781</v>
          </cell>
          <cell r="R93">
            <v>112.80000305175781</v>
          </cell>
          <cell r="S93">
            <v>112.80000305175781</v>
          </cell>
          <cell r="T93">
            <v>166.5</v>
          </cell>
          <cell r="U93">
            <v>166.5</v>
          </cell>
          <cell r="V93">
            <v>166.5</v>
          </cell>
          <cell r="W93">
            <v>166.5</v>
          </cell>
          <cell r="X93">
            <v>152.36000061035156</v>
          </cell>
          <cell r="Y93">
            <v>152.36000061035156</v>
          </cell>
          <cell r="Z93">
            <v>152.36000061035156</v>
          </cell>
          <cell r="AA93">
            <v>152.36000061035156</v>
          </cell>
          <cell r="AB93">
            <v>121.19999694824219</v>
          </cell>
          <cell r="AC93">
            <v>121.19999694824219</v>
          </cell>
          <cell r="AD93">
            <v>121.19999694824219</v>
          </cell>
          <cell r="AE93">
            <v>121.19999694824219</v>
          </cell>
          <cell r="AF93">
            <v>119.94999694824219</v>
          </cell>
          <cell r="AG93">
            <v>119.94999694824219</v>
          </cell>
        </row>
        <row r="94">
          <cell r="A94">
            <v>6</v>
          </cell>
          <cell r="B94" t="str">
            <v>SJI</v>
          </cell>
          <cell r="C94" t="str">
            <v>mib</v>
          </cell>
          <cell r="D94" t="str">
            <v>SJI_mib</v>
          </cell>
          <cell r="E94" t="str">
            <v>South Jersey Industries Inc</v>
          </cell>
          <cell r="F94" t="str">
            <v>Minority Interest Balance Sheet</v>
          </cell>
          <cell r="G94" t="str">
            <v>Yearly</v>
          </cell>
          <cell r="I94" t="str">
            <v>@NA</v>
          </cell>
          <cell r="J94" t="str">
            <v>@NA</v>
          </cell>
          <cell r="K94" t="str">
            <v>@NA</v>
          </cell>
          <cell r="L94">
            <v>0.22699999809265137</v>
          </cell>
          <cell r="M94">
            <v>0.22699999809265137</v>
          </cell>
          <cell r="N94">
            <v>0.22699999809265137</v>
          </cell>
          <cell r="O94">
            <v>0.22699999809265137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>
            <v>6</v>
          </cell>
          <cell r="B95" t="str">
            <v>SJI</v>
          </cell>
          <cell r="C95" t="str">
            <v>mii</v>
          </cell>
          <cell r="D95" t="str">
            <v>SJI_mii</v>
          </cell>
          <cell r="E95" t="str">
            <v>South Jersey Industries Inc</v>
          </cell>
          <cell r="F95" t="str">
            <v>Minority Interest Income Statement</v>
          </cell>
          <cell r="G95" t="str">
            <v>Yearly</v>
          </cell>
          <cell r="I95" t="str">
            <v>@NA</v>
          </cell>
          <cell r="J95" t="str">
            <v>@NA</v>
          </cell>
          <cell r="K95" t="str">
            <v>@NA</v>
          </cell>
          <cell r="L95" t="str">
            <v>@CF</v>
          </cell>
          <cell r="M95" t="str">
            <v>@CF</v>
          </cell>
          <cell r="N95" t="str">
            <v>@CF</v>
          </cell>
          <cell r="O95" t="str">
            <v>@CF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</row>
        <row r="96">
          <cell r="A96">
            <v>6</v>
          </cell>
          <cell r="B96" t="str">
            <v>SJI</v>
          </cell>
          <cell r="C96" t="str">
            <v>miir</v>
          </cell>
          <cell r="D96" t="str">
            <v>SJI_miir</v>
          </cell>
          <cell r="E96" t="str">
            <v>South Jersey Industries Inc</v>
          </cell>
          <cell r="F96" t="str">
            <v>Minority Interest Restated</v>
          </cell>
          <cell r="G96" t="str">
            <v>Yearly</v>
          </cell>
          <cell r="I96" t="str">
            <v>@NA</v>
          </cell>
          <cell r="J96" t="str">
            <v>@NA</v>
          </cell>
          <cell r="K96" t="str">
            <v>@NA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>@NA</v>
          </cell>
          <cell r="AG96" t="str">
            <v>@NA</v>
          </cell>
        </row>
        <row r="97">
          <cell r="A97">
            <v>6</v>
          </cell>
          <cell r="B97" t="str">
            <v>SJI</v>
          </cell>
          <cell r="C97" t="str">
            <v>spdrm</v>
          </cell>
          <cell r="D97" t="str">
            <v>SJI_spdrm</v>
          </cell>
          <cell r="E97" t="str">
            <v>South Jersey Industries Inc</v>
          </cell>
          <cell r="F97" t="str">
            <v>S&amp;P Senior Debt Rating Monthly</v>
          </cell>
          <cell r="G97" t="str">
            <v>Monthly</v>
          </cell>
          <cell r="I97">
            <v>10</v>
          </cell>
          <cell r="J97">
            <v>10</v>
          </cell>
          <cell r="K97">
            <v>10</v>
          </cell>
          <cell r="L97">
            <v>10</v>
          </cell>
          <cell r="M97">
            <v>10</v>
          </cell>
          <cell r="N97">
            <v>10</v>
          </cell>
          <cell r="O97">
            <v>10</v>
          </cell>
          <cell r="P97">
            <v>10</v>
          </cell>
          <cell r="Q97">
            <v>10</v>
          </cell>
          <cell r="R97">
            <v>10</v>
          </cell>
          <cell r="S97">
            <v>10</v>
          </cell>
          <cell r="T97">
            <v>10</v>
          </cell>
          <cell r="U97">
            <v>10</v>
          </cell>
          <cell r="V97">
            <v>10</v>
          </cell>
          <cell r="W97">
            <v>10</v>
          </cell>
          <cell r="X97">
            <v>10</v>
          </cell>
          <cell r="Y97">
            <v>10</v>
          </cell>
          <cell r="Z97">
            <v>10</v>
          </cell>
          <cell r="AA97">
            <v>10</v>
          </cell>
          <cell r="AB97">
            <v>10</v>
          </cell>
          <cell r="AC97">
            <v>10</v>
          </cell>
          <cell r="AD97">
            <v>10</v>
          </cell>
          <cell r="AE97">
            <v>10</v>
          </cell>
          <cell r="AF97">
            <v>10</v>
          </cell>
          <cell r="AG97">
            <v>10</v>
          </cell>
        </row>
        <row r="98">
          <cell r="A98">
            <v>7</v>
          </cell>
          <cell r="B98" t="str">
            <v>SWX</v>
          </cell>
          <cell r="C98" t="str">
            <v>cshoq</v>
          </cell>
          <cell r="D98" t="str">
            <v>SWX_cshoq</v>
          </cell>
          <cell r="E98" t="str">
            <v>Southwest Gas Corp</v>
          </cell>
          <cell r="F98" t="str">
            <v>Common Shares Outstanding</v>
          </cell>
          <cell r="G98" t="str">
            <v>Quarterly</v>
          </cell>
          <cell r="I98">
            <v>38.264000000000003</v>
          </cell>
          <cell r="J98">
            <v>38.263992309570312</v>
          </cell>
          <cell r="K98">
            <v>37.307998657226563</v>
          </cell>
          <cell r="L98">
            <v>36.793991088867188</v>
          </cell>
          <cell r="M98">
            <v>35.92498779296875</v>
          </cell>
          <cell r="N98">
            <v>35.1510009765625</v>
          </cell>
          <cell r="O98">
            <v>34.554000854492188</v>
          </cell>
          <cell r="P98">
            <v>34.23199462890625</v>
          </cell>
          <cell r="Q98">
            <v>33.944000244140625</v>
          </cell>
          <cell r="R98">
            <v>33.761993408203125</v>
          </cell>
          <cell r="S98">
            <v>33.558990478515625</v>
          </cell>
          <cell r="T98">
            <v>33.28900146484375</v>
          </cell>
          <cell r="U98">
            <v>33.1619873046875</v>
          </cell>
          <cell r="V98">
            <v>32.968994140625</v>
          </cell>
          <cell r="W98">
            <v>32.769989013671875</v>
          </cell>
          <cell r="X98">
            <v>32.492996215820312</v>
          </cell>
          <cell r="Y98">
            <v>32.362991333007812</v>
          </cell>
          <cell r="Z98">
            <v>32.133987426757813</v>
          </cell>
          <cell r="AA98">
            <v>31.892990112304688</v>
          </cell>
          <cell r="AB98">
            <v>31.709991455078125</v>
          </cell>
          <cell r="AC98">
            <v>31.529998779296875</v>
          </cell>
          <cell r="AD98">
            <v>31.357986450195313</v>
          </cell>
          <cell r="AE98">
            <v>30.868988037109375</v>
          </cell>
          <cell r="AF98">
            <v>30.985000610351563</v>
          </cell>
          <cell r="AG98">
            <v>30.798995971679688</v>
          </cell>
        </row>
        <row r="99">
          <cell r="A99">
            <v>7</v>
          </cell>
          <cell r="B99" t="str">
            <v>SWX</v>
          </cell>
          <cell r="C99" t="str">
            <v>ceqq</v>
          </cell>
          <cell r="D99" t="str">
            <v>SWX_ceqq</v>
          </cell>
          <cell r="E99" t="str">
            <v>Southwest Gas Corp</v>
          </cell>
          <cell r="F99" t="str">
            <v>Common Equity - Total</v>
          </cell>
          <cell r="G99" t="str">
            <v>Quarterly</v>
          </cell>
          <cell r="I99" t="str">
            <v>@NA</v>
          </cell>
          <cell r="J99">
            <v>755.616943359375</v>
          </cell>
          <cell r="K99">
            <v>742.23486328125</v>
          </cell>
          <cell r="L99">
            <v>705.676025390625</v>
          </cell>
          <cell r="M99">
            <v>661.661865234375</v>
          </cell>
          <cell r="N99">
            <v>667.130859375</v>
          </cell>
          <cell r="O99">
            <v>669.83984375</v>
          </cell>
          <cell r="P99">
            <v>630.466796875</v>
          </cell>
          <cell r="Q99">
            <v>595.4248046875</v>
          </cell>
          <cell r="R99">
            <v>612.990966796875</v>
          </cell>
          <cell r="S99">
            <v>619.240966796875</v>
          </cell>
          <cell r="T99">
            <v>596.1669921875</v>
          </cell>
          <cell r="U99">
            <v>561.786865234375</v>
          </cell>
          <cell r="V99">
            <v>580.119873046875</v>
          </cell>
          <cell r="W99">
            <v>602.7119140625</v>
          </cell>
          <cell r="X99">
            <v>561.199951171875</v>
          </cell>
          <cell r="Y99">
            <v>533.755859375</v>
          </cell>
          <cell r="Z99">
            <v>551.65283203125</v>
          </cell>
          <cell r="AA99">
            <v>563.681884765625</v>
          </cell>
          <cell r="AB99">
            <v>533.466796875</v>
          </cell>
          <cell r="AC99">
            <v>502.885009765625</v>
          </cell>
          <cell r="AD99">
            <v>515.744873046875</v>
          </cell>
          <cell r="AE99">
            <v>529.496826171875</v>
          </cell>
          <cell r="AF99">
            <v>505.4248046875</v>
          </cell>
          <cell r="AG99">
            <v>477.7177734375</v>
          </cell>
        </row>
        <row r="100">
          <cell r="A100">
            <v>7</v>
          </cell>
          <cell r="B100" t="str">
            <v>SWX</v>
          </cell>
          <cell r="C100" t="str">
            <v>dlttq</v>
          </cell>
          <cell r="D100" t="str">
            <v>SWX_dlttq</v>
          </cell>
          <cell r="E100" t="str">
            <v>Southwest Gas Corp</v>
          </cell>
          <cell r="F100" t="str">
            <v>Long-Term Debt - Total</v>
          </cell>
          <cell r="G100" t="str">
            <v>Quarterly</v>
          </cell>
          <cell r="I100" t="str">
            <v>@NA</v>
          </cell>
          <cell r="J100">
            <v>1273.19384765625</v>
          </cell>
          <cell r="K100">
            <v>1262.1259765625</v>
          </cell>
          <cell r="L100">
            <v>1262.93603515625</v>
          </cell>
          <cell r="M100">
            <v>1264.64990234375</v>
          </cell>
          <cell r="N100">
            <v>1225.766845703125</v>
          </cell>
          <cell r="O100">
            <v>1220.408935546875</v>
          </cell>
          <cell r="P100">
            <v>1221.163818359375</v>
          </cell>
          <cell r="Q100">
            <v>1204.0908203125</v>
          </cell>
          <cell r="R100">
            <v>1147.866943359375</v>
          </cell>
          <cell r="S100">
            <v>1131.681884765625</v>
          </cell>
          <cell r="T100">
            <v>1152.14794921875</v>
          </cell>
          <cell r="U100">
            <v>1158.833984375</v>
          </cell>
          <cell r="V100">
            <v>1088.26904296875</v>
          </cell>
          <cell r="W100">
            <v>856.413818359375</v>
          </cell>
          <cell r="X100">
            <v>856.350830078125</v>
          </cell>
          <cell r="Y100">
            <v>864.197021484375</v>
          </cell>
          <cell r="Z100">
            <v>857.4609375</v>
          </cell>
          <cell r="AA100">
            <v>1116.12890625</v>
          </cell>
          <cell r="AB100">
            <v>956.4169921875</v>
          </cell>
          <cell r="AC100">
            <v>920.514892578125</v>
          </cell>
          <cell r="AD100">
            <v>920.39892578125</v>
          </cell>
          <cell r="AE100">
            <v>918.761962890625</v>
          </cell>
          <cell r="AF100">
            <v>919.291015625</v>
          </cell>
          <cell r="AG100">
            <v>880.160888671875</v>
          </cell>
        </row>
        <row r="101">
          <cell r="A101">
            <v>7</v>
          </cell>
          <cell r="B101" t="str">
            <v>SWX</v>
          </cell>
          <cell r="C101" t="str">
            <v>pstkq</v>
          </cell>
          <cell r="D101" t="str">
            <v>SWX_pstkq</v>
          </cell>
          <cell r="E101" t="str">
            <v>Southwest Gas Corp</v>
          </cell>
          <cell r="F101" t="str">
            <v>Preferred Stock - Total</v>
          </cell>
          <cell r="G101" t="str">
            <v>Quarterly</v>
          </cell>
          <cell r="I101" t="str">
            <v>@NA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>
            <v>7</v>
          </cell>
          <cell r="B102" t="str">
            <v>SWX</v>
          </cell>
          <cell r="C102" t="str">
            <v>actq</v>
          </cell>
          <cell r="D102" t="str">
            <v>SWX_actq</v>
          </cell>
          <cell r="E102" t="str">
            <v>Southwest Gas Corp</v>
          </cell>
          <cell r="F102" t="str">
            <v>Current Assets</v>
          </cell>
          <cell r="G102" t="str">
            <v>Quarterly</v>
          </cell>
          <cell r="I102" t="str">
            <v>@NA</v>
          </cell>
          <cell r="J102">
            <v>270.282958984375</v>
          </cell>
          <cell r="K102">
            <v>331.221923828125</v>
          </cell>
          <cell r="L102">
            <v>431.992919921875</v>
          </cell>
          <cell r="M102">
            <v>249.2550048828125</v>
          </cell>
          <cell r="N102">
            <v>240.32000732421875</v>
          </cell>
          <cell r="O102">
            <v>279.18896484375</v>
          </cell>
          <cell r="P102">
            <v>281.0869140625</v>
          </cell>
          <cell r="Q102">
            <v>168.32899475097656</v>
          </cell>
          <cell r="R102">
            <v>169.5679931640625</v>
          </cell>
          <cell r="S102">
            <v>225.97799682617187</v>
          </cell>
          <cell r="T102">
            <v>261.767822265625</v>
          </cell>
          <cell r="U102">
            <v>197.20100402832031</v>
          </cell>
          <cell r="V102">
            <v>191.90400695800781</v>
          </cell>
          <cell r="W102">
            <v>291.140869140625</v>
          </cell>
          <cell r="X102">
            <v>400.14892578125</v>
          </cell>
          <cell r="Y102">
            <v>297.2587890625</v>
          </cell>
          <cell r="Z102">
            <v>310.370849609375</v>
          </cell>
          <cell r="AA102">
            <v>425.576904296875</v>
          </cell>
          <cell r="AB102">
            <v>403.22900390625</v>
          </cell>
          <cell r="AC102">
            <v>155.87699890136719</v>
          </cell>
          <cell r="AD102">
            <v>133.65400695800781</v>
          </cell>
          <cell r="AE102">
            <v>169.78999328613281</v>
          </cell>
          <cell r="AF102">
            <v>209.13800048828125</v>
          </cell>
          <cell r="AG102">
            <v>124.47499084472656</v>
          </cell>
        </row>
        <row r="103">
          <cell r="A103">
            <v>7</v>
          </cell>
          <cell r="B103" t="str">
            <v>SWX</v>
          </cell>
          <cell r="C103" t="str">
            <v>lctq</v>
          </cell>
          <cell r="D103" t="str">
            <v>SWX_lctq</v>
          </cell>
          <cell r="E103" t="str">
            <v>Southwest Gas Corp</v>
          </cell>
          <cell r="F103" t="str">
            <v>Current Liabilities</v>
          </cell>
          <cell r="G103" t="str">
            <v>Quarterly</v>
          </cell>
          <cell r="I103" t="str">
            <v>@NA</v>
          </cell>
          <cell r="J103">
            <v>291.534912109375</v>
          </cell>
          <cell r="K103">
            <v>331.872802734375</v>
          </cell>
          <cell r="L103">
            <v>483.031005859375</v>
          </cell>
          <cell r="M103">
            <v>291.428955078125</v>
          </cell>
          <cell r="N103">
            <v>272.3759765625</v>
          </cell>
          <cell r="O103">
            <v>276.718994140625</v>
          </cell>
          <cell r="P103">
            <v>310.411865234375</v>
          </cell>
          <cell r="Q103">
            <v>218.64700317382812</v>
          </cell>
          <cell r="R103">
            <v>234.31700134277344</v>
          </cell>
          <cell r="S103">
            <v>292.663818359375</v>
          </cell>
          <cell r="T103">
            <v>313.180908203125</v>
          </cell>
          <cell r="U103">
            <v>211.21000671386719</v>
          </cell>
          <cell r="V103">
            <v>229.13900756835937</v>
          </cell>
          <cell r="W103">
            <v>507.8779296875</v>
          </cell>
          <cell r="X103">
            <v>653.041015625</v>
          </cell>
          <cell r="Y103">
            <v>544.35791015625</v>
          </cell>
          <cell r="Z103">
            <v>507.263916015625</v>
          </cell>
          <cell r="AA103">
            <v>320.197998046875</v>
          </cell>
          <cell r="AB103">
            <v>481.52978515625</v>
          </cell>
          <cell r="AC103">
            <v>288.4208984375</v>
          </cell>
          <cell r="AD103">
            <v>226.84700012207031</v>
          </cell>
          <cell r="AE103">
            <v>219.32699584960937</v>
          </cell>
          <cell r="AF103">
            <v>264.889892578125</v>
          </cell>
          <cell r="AG103">
            <v>213.76499938964844</v>
          </cell>
        </row>
        <row r="104">
          <cell r="A104">
            <v>7</v>
          </cell>
          <cell r="B104" t="str">
            <v>SWX</v>
          </cell>
          <cell r="C104" t="str">
            <v>mibq</v>
          </cell>
          <cell r="D104" t="str">
            <v>SWX_mibq</v>
          </cell>
          <cell r="E104" t="str">
            <v>Southwest Gas Corp</v>
          </cell>
          <cell r="F104" t="str">
            <v>Minority Interest Balance Sheet</v>
          </cell>
          <cell r="G104" t="str">
            <v>Quarterly</v>
          </cell>
          <cell r="I104" t="str">
            <v>@NA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>
            <v>7</v>
          </cell>
          <cell r="B105" t="str">
            <v>SWX</v>
          </cell>
          <cell r="C105" t="str">
            <v>miiq</v>
          </cell>
          <cell r="D105" t="str">
            <v>SWX_miiq</v>
          </cell>
          <cell r="E105" t="str">
            <v>Southwest Gas Corp</v>
          </cell>
          <cell r="F105" t="str">
            <v>Minority Interest Income Statement</v>
          </cell>
          <cell r="G105" t="str">
            <v>Quarterly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>
            <v>7</v>
          </cell>
          <cell r="B106" t="str">
            <v>SWX</v>
          </cell>
          <cell r="C106" t="str">
            <v>dd1</v>
          </cell>
          <cell r="D106" t="str">
            <v>SWX_dd1</v>
          </cell>
          <cell r="E106" t="str">
            <v>Southwest Gas Corp</v>
          </cell>
          <cell r="F106" t="str">
            <v>Debt Due in First Year</v>
          </cell>
          <cell r="G106" t="str">
            <v>Yearly</v>
          </cell>
          <cell r="I106" t="str">
            <v>@NA</v>
          </cell>
          <cell r="J106" t="str">
            <v>@NA</v>
          </cell>
          <cell r="K106" t="str">
            <v>@NA</v>
          </cell>
          <cell r="L106">
            <v>29.820999145507813</v>
          </cell>
          <cell r="M106">
            <v>29.820999145507813</v>
          </cell>
          <cell r="N106">
            <v>29.820999145507813</v>
          </cell>
          <cell r="O106">
            <v>29.820999145507813</v>
          </cell>
          <cell r="P106">
            <v>6.434999942779541</v>
          </cell>
          <cell r="Q106">
            <v>6.434999942779541</v>
          </cell>
          <cell r="R106">
            <v>6.434999942779541</v>
          </cell>
          <cell r="S106">
            <v>6.434999942779541</v>
          </cell>
          <cell r="T106">
            <v>8.7049999237060547</v>
          </cell>
          <cell r="U106">
            <v>8.7049999237060547</v>
          </cell>
          <cell r="V106">
            <v>8.7049999237060547</v>
          </cell>
          <cell r="W106">
            <v>8.7049999237060547</v>
          </cell>
          <cell r="X106">
            <v>307.6409912109375</v>
          </cell>
          <cell r="Y106">
            <v>307.6409912109375</v>
          </cell>
          <cell r="Z106">
            <v>307.6409912109375</v>
          </cell>
          <cell r="AA106">
            <v>307.6409912109375</v>
          </cell>
          <cell r="AB106">
            <v>8.1389999389648438</v>
          </cell>
          <cell r="AC106">
            <v>8.1389999389648438</v>
          </cell>
          <cell r="AD106">
            <v>8.1389999389648438</v>
          </cell>
          <cell r="AE106">
            <v>8.1389999389648438</v>
          </cell>
          <cell r="AF106">
            <v>7.9310002326965332</v>
          </cell>
          <cell r="AG106">
            <v>7.9310002326965332</v>
          </cell>
        </row>
        <row r="107">
          <cell r="A107">
            <v>7</v>
          </cell>
          <cell r="B107" t="str">
            <v>SWX</v>
          </cell>
          <cell r="C107" t="str">
            <v>np</v>
          </cell>
          <cell r="D107" t="str">
            <v>SWX_np</v>
          </cell>
          <cell r="E107" t="str">
            <v>Southwest Gas Corp</v>
          </cell>
          <cell r="F107" t="str">
            <v>Notes Payable</v>
          </cell>
          <cell r="G107" t="str">
            <v>Yearly</v>
          </cell>
          <cell r="I107" t="str">
            <v>@NA</v>
          </cell>
          <cell r="J107" t="str">
            <v>@NA</v>
          </cell>
          <cell r="K107" t="str">
            <v>@NA</v>
          </cell>
          <cell r="L107">
            <v>100</v>
          </cell>
          <cell r="M107">
            <v>100</v>
          </cell>
          <cell r="N107">
            <v>100</v>
          </cell>
          <cell r="O107">
            <v>100</v>
          </cell>
          <cell r="P107">
            <v>52</v>
          </cell>
          <cell r="Q107">
            <v>52</v>
          </cell>
          <cell r="R107">
            <v>52</v>
          </cell>
          <cell r="S107">
            <v>52</v>
          </cell>
          <cell r="T107">
            <v>53</v>
          </cell>
          <cell r="U107">
            <v>53</v>
          </cell>
          <cell r="V107">
            <v>53</v>
          </cell>
          <cell r="W107">
            <v>53</v>
          </cell>
          <cell r="X107">
            <v>93</v>
          </cell>
          <cell r="Y107">
            <v>93</v>
          </cell>
          <cell r="Z107">
            <v>93</v>
          </cell>
          <cell r="AA107">
            <v>93</v>
          </cell>
          <cell r="AB107">
            <v>131</v>
          </cell>
          <cell r="AC107">
            <v>131</v>
          </cell>
          <cell r="AD107">
            <v>131</v>
          </cell>
          <cell r="AE107">
            <v>131</v>
          </cell>
          <cell r="AF107">
            <v>61</v>
          </cell>
          <cell r="AG107">
            <v>61</v>
          </cell>
        </row>
        <row r="108">
          <cell r="A108">
            <v>7</v>
          </cell>
          <cell r="B108" t="str">
            <v>SWX</v>
          </cell>
          <cell r="C108" t="str">
            <v>mib</v>
          </cell>
          <cell r="D108" t="str">
            <v>SWX_mib</v>
          </cell>
          <cell r="E108" t="str">
            <v>Southwest Gas Corp</v>
          </cell>
          <cell r="F108" t="str">
            <v>Minority Interest Balance Sheet</v>
          </cell>
          <cell r="G108" t="str">
            <v>Yearly</v>
          </cell>
          <cell r="I108" t="str">
            <v>@NA</v>
          </cell>
          <cell r="J108" t="str">
            <v>@NA</v>
          </cell>
          <cell r="K108" t="str">
            <v>@NA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>
            <v>7</v>
          </cell>
          <cell r="B109" t="str">
            <v>SWX</v>
          </cell>
          <cell r="C109" t="str">
            <v>mii</v>
          </cell>
          <cell r="D109" t="str">
            <v>SWX_mii</v>
          </cell>
          <cell r="E109" t="str">
            <v>Southwest Gas Corp</v>
          </cell>
          <cell r="F109" t="str">
            <v>Minority Interest Income Statement</v>
          </cell>
          <cell r="G109" t="str">
            <v>Yearly</v>
          </cell>
          <cell r="I109" t="str">
            <v>@NA</v>
          </cell>
          <cell r="J109" t="str">
            <v>@NA</v>
          </cell>
          <cell r="K109" t="str">
            <v>@NA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</row>
        <row r="110">
          <cell r="A110">
            <v>7</v>
          </cell>
          <cell r="B110" t="str">
            <v>SWX</v>
          </cell>
          <cell r="C110" t="str">
            <v>miir</v>
          </cell>
          <cell r="D110" t="str">
            <v>SWX_miir</v>
          </cell>
          <cell r="E110" t="str">
            <v>Southwest Gas Corp</v>
          </cell>
          <cell r="F110" t="str">
            <v>Minority Interest Restated</v>
          </cell>
          <cell r="G110" t="str">
            <v>Yearly</v>
          </cell>
          <cell r="I110" t="str">
            <v>@NA</v>
          </cell>
          <cell r="J110" t="str">
            <v>@NA</v>
          </cell>
          <cell r="K110" t="str">
            <v>@NA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>
            <v>7</v>
          </cell>
          <cell r="B111" t="str">
            <v>SWX</v>
          </cell>
          <cell r="C111" t="str">
            <v>spdrm</v>
          </cell>
          <cell r="D111" t="str">
            <v>SWX_spdrm</v>
          </cell>
          <cell r="E111" t="str">
            <v>Southwest Gas Corp</v>
          </cell>
          <cell r="F111" t="str">
            <v>S&amp;P Senior Debt Rating Monthly</v>
          </cell>
          <cell r="G111" t="str">
            <v>Monthly</v>
          </cell>
          <cell r="I111">
            <v>12</v>
          </cell>
          <cell r="J111">
            <v>12</v>
          </cell>
          <cell r="K111">
            <v>12</v>
          </cell>
          <cell r="L111">
            <v>12</v>
          </cell>
          <cell r="M111">
            <v>12</v>
          </cell>
          <cell r="N111">
            <v>12</v>
          </cell>
          <cell r="O111">
            <v>12</v>
          </cell>
          <cell r="P111">
            <v>12</v>
          </cell>
          <cell r="Q111">
            <v>12</v>
          </cell>
          <cell r="R111">
            <v>12</v>
          </cell>
          <cell r="S111">
            <v>12</v>
          </cell>
          <cell r="T111">
            <v>12</v>
          </cell>
          <cell r="U111">
            <v>12</v>
          </cell>
          <cell r="V111">
            <v>12</v>
          </cell>
          <cell r="W111">
            <v>12</v>
          </cell>
          <cell r="X111">
            <v>12</v>
          </cell>
          <cell r="Y111">
            <v>12</v>
          </cell>
          <cell r="Z111">
            <v>12</v>
          </cell>
          <cell r="AA111">
            <v>12</v>
          </cell>
          <cell r="AB111">
            <v>12</v>
          </cell>
          <cell r="AC111">
            <v>12</v>
          </cell>
          <cell r="AD111">
            <v>12</v>
          </cell>
          <cell r="AE111">
            <v>12</v>
          </cell>
          <cell r="AF111">
            <v>12</v>
          </cell>
          <cell r="AG111">
            <v>12</v>
          </cell>
        </row>
        <row r="112">
          <cell r="A112">
            <v>8</v>
          </cell>
          <cell r="B112" t="str">
            <v>WGL</v>
          </cell>
          <cell r="C112" t="str">
            <v>cshoq</v>
          </cell>
          <cell r="D112" t="str">
            <v>WGL_cshoq</v>
          </cell>
          <cell r="E112" t="str">
            <v>Wgl Holdings Inc</v>
          </cell>
          <cell r="F112" t="str">
            <v>Common Shares Outstanding</v>
          </cell>
          <cell r="G112" t="str">
            <v>Quarterly</v>
          </cell>
          <cell r="I112" t="str">
            <v>@NA</v>
          </cell>
          <cell r="J112">
            <v>48.695999145507812</v>
          </cell>
          <cell r="K112">
            <v>48.6929931640625</v>
          </cell>
          <cell r="L112">
            <v>48.673995971679688</v>
          </cell>
          <cell r="M112">
            <v>48.652999877929688</v>
          </cell>
          <cell r="N112">
            <v>48.647994995117188</v>
          </cell>
          <cell r="O112">
            <v>48.647994995117188</v>
          </cell>
          <cell r="P112">
            <v>48.633987426757813</v>
          </cell>
          <cell r="Q112">
            <v>48.61199951171875</v>
          </cell>
          <cell r="R112">
            <v>48.599990844726563</v>
          </cell>
          <cell r="S112">
            <v>48.582992553710937</v>
          </cell>
          <cell r="T112">
            <v>48.577987670898437</v>
          </cell>
          <cell r="U112">
            <v>48.564987182617188</v>
          </cell>
          <cell r="V112">
            <v>48.564987182617188</v>
          </cell>
          <cell r="W112">
            <v>48.565994262695313</v>
          </cell>
          <cell r="X112">
            <v>48.561996459960938</v>
          </cell>
          <cell r="Y112">
            <v>48.542999267578125</v>
          </cell>
          <cell r="Z112">
            <v>48.542999267578125</v>
          </cell>
          <cell r="AA112">
            <v>46.492996215820313</v>
          </cell>
          <cell r="AB112">
            <v>46.474990844726563</v>
          </cell>
          <cell r="AC112">
            <v>46.470001220703125</v>
          </cell>
          <cell r="AD112">
            <v>46.477996826171875</v>
          </cell>
          <cell r="AE112">
            <v>46.479995727539062</v>
          </cell>
          <cell r="AF112">
            <v>46.474990844726563</v>
          </cell>
          <cell r="AG112">
            <v>46.474990844726563</v>
          </cell>
        </row>
        <row r="113">
          <cell r="A113">
            <v>8</v>
          </cell>
          <cell r="B113" t="str">
            <v>WGL</v>
          </cell>
          <cell r="C113" t="str">
            <v>ceqq</v>
          </cell>
          <cell r="D113" t="str">
            <v>WGL_ceqq</v>
          </cell>
          <cell r="E113" t="str">
            <v>Wgl Holdings Inc</v>
          </cell>
          <cell r="F113" t="str">
            <v>Common Equity - Total</v>
          </cell>
          <cell r="G113" t="str">
            <v>Quarterly</v>
          </cell>
          <cell r="I113" t="str">
            <v>@NA</v>
          </cell>
          <cell r="J113">
            <v>922.4619140625</v>
          </cell>
          <cell r="K113">
            <v>945.489990234375</v>
          </cell>
          <cell r="L113">
            <v>881.343994140625</v>
          </cell>
          <cell r="M113">
            <v>853.423828125</v>
          </cell>
          <cell r="N113">
            <v>887.973876953125</v>
          </cell>
          <cell r="O113">
            <v>906.266845703125</v>
          </cell>
          <cell r="P113">
            <v>842.739990234375</v>
          </cell>
          <cell r="Q113">
            <v>818.218017578125</v>
          </cell>
          <cell r="R113">
            <v>850.90185546875</v>
          </cell>
          <cell r="S113">
            <v>868.224853515625</v>
          </cell>
          <cell r="T113">
            <v>802.0078125</v>
          </cell>
          <cell r="U113">
            <v>766.40283203125</v>
          </cell>
          <cell r="V113">
            <v>804.431884765625</v>
          </cell>
          <cell r="W113">
            <v>833.98291015625</v>
          </cell>
          <cell r="X113">
            <v>803.2978515625</v>
          </cell>
          <cell r="Y113">
            <v>788.2529296875</v>
          </cell>
          <cell r="Z113">
            <v>758.348876953125</v>
          </cell>
          <cell r="AA113">
            <v>728.64990234375</v>
          </cell>
          <cell r="AB113">
            <v>747.56396484375</v>
          </cell>
          <cell r="AC113">
            <v>711.495849609375</v>
          </cell>
          <cell r="AD113">
            <v>740.765869140625</v>
          </cell>
          <cell r="AE113">
            <v>760.637939453125</v>
          </cell>
          <cell r="AF113">
            <v>709.427001953125</v>
          </cell>
          <cell r="AG113">
            <v>684.033935546875</v>
          </cell>
        </row>
        <row r="114">
          <cell r="A114">
            <v>8</v>
          </cell>
          <cell r="B114" t="str">
            <v>WGL</v>
          </cell>
          <cell r="C114" t="str">
            <v>dlttq</v>
          </cell>
          <cell r="D114" t="str">
            <v>WGL_dlttq</v>
          </cell>
          <cell r="E114" t="str">
            <v>Wgl Holdings Inc</v>
          </cell>
          <cell r="F114" t="str">
            <v>Long-Term Debt - Total</v>
          </cell>
          <cell r="G114" t="str">
            <v>Quarterly</v>
          </cell>
          <cell r="I114" t="str">
            <v>@NA</v>
          </cell>
          <cell r="J114">
            <v>523.680908203125</v>
          </cell>
          <cell r="K114">
            <v>523.69189453125</v>
          </cell>
          <cell r="L114">
            <v>573.720947265625</v>
          </cell>
          <cell r="M114">
            <v>590.163818359375</v>
          </cell>
          <cell r="N114">
            <v>589.387939453125</v>
          </cell>
          <cell r="O114">
            <v>617.90283203125</v>
          </cell>
          <cell r="P114">
            <v>637.60986328125</v>
          </cell>
          <cell r="Q114">
            <v>636.64990234375</v>
          </cell>
          <cell r="R114">
            <v>623.304931640625</v>
          </cell>
          <cell r="S114">
            <v>623.2568359375</v>
          </cell>
          <cell r="T114">
            <v>623.157958984375</v>
          </cell>
          <cell r="U114">
            <v>667.950927734375</v>
          </cell>
          <cell r="V114">
            <v>629.598876953125</v>
          </cell>
          <cell r="W114">
            <v>642.60302734375</v>
          </cell>
          <cell r="X114">
            <v>612.9638671875</v>
          </cell>
          <cell r="Y114">
            <v>584.369873046875</v>
          </cell>
          <cell r="Z114">
            <v>614.08984375</v>
          </cell>
          <cell r="AA114">
            <v>597.180908203125</v>
          </cell>
          <cell r="AB114">
            <v>577.784912109375</v>
          </cell>
          <cell r="AC114">
            <v>559.574951171875</v>
          </cell>
          <cell r="AD114">
            <v>559.553955078125</v>
          </cell>
          <cell r="AE114">
            <v>506.962890625</v>
          </cell>
          <cell r="AF114">
            <v>507.040771484375</v>
          </cell>
          <cell r="AG114">
            <v>506.083984375</v>
          </cell>
        </row>
        <row r="115">
          <cell r="A115">
            <v>8</v>
          </cell>
          <cell r="B115" t="str">
            <v>WGL</v>
          </cell>
          <cell r="C115" t="str">
            <v>pstkq</v>
          </cell>
          <cell r="D115" t="str">
            <v>WGL_pstkq</v>
          </cell>
          <cell r="E115" t="str">
            <v>Wgl Holdings Inc</v>
          </cell>
          <cell r="F115" t="str">
            <v>Preferred Stock - Total</v>
          </cell>
          <cell r="G115" t="str">
            <v>Quarterly</v>
          </cell>
          <cell r="I115" t="str">
            <v>@NA</v>
          </cell>
          <cell r="J115">
            <v>28.172988891601563</v>
          </cell>
          <cell r="K115">
            <v>28.172988891601563</v>
          </cell>
          <cell r="L115">
            <v>28.172988891601563</v>
          </cell>
          <cell r="M115">
            <v>28.172988891601563</v>
          </cell>
          <cell r="N115">
            <v>28.172988891601563</v>
          </cell>
          <cell r="O115">
            <v>28.172988891601563</v>
          </cell>
          <cell r="P115">
            <v>28.172988891601563</v>
          </cell>
          <cell r="Q115">
            <v>28.172988891601563</v>
          </cell>
          <cell r="R115">
            <v>28.172988891601563</v>
          </cell>
          <cell r="S115">
            <v>28.172988891601563</v>
          </cell>
          <cell r="T115">
            <v>28.172988891601563</v>
          </cell>
          <cell r="U115">
            <v>28.172988891601563</v>
          </cell>
          <cell r="V115">
            <v>28.172988891601563</v>
          </cell>
          <cell r="W115">
            <v>28.172988891601563</v>
          </cell>
          <cell r="X115">
            <v>28.172988891601563</v>
          </cell>
          <cell r="Y115">
            <v>28.172988891601563</v>
          </cell>
          <cell r="Z115">
            <v>28.172988891601563</v>
          </cell>
          <cell r="AA115">
            <v>28.172988891601563</v>
          </cell>
          <cell r="AB115">
            <v>28.172988891601563</v>
          </cell>
          <cell r="AC115">
            <v>28.172988891601563</v>
          </cell>
          <cell r="AD115">
            <v>28.172988891601563</v>
          </cell>
          <cell r="AE115">
            <v>28.172988891601563</v>
          </cell>
          <cell r="AF115">
            <v>28.412994384765625</v>
          </cell>
          <cell r="AG115">
            <v>28.419998168945313</v>
          </cell>
        </row>
        <row r="116">
          <cell r="A116">
            <v>8</v>
          </cell>
          <cell r="B116" t="str">
            <v>WGL</v>
          </cell>
          <cell r="C116" t="str">
            <v>actq</v>
          </cell>
          <cell r="D116" t="str">
            <v>WGL_actq</v>
          </cell>
          <cell r="E116" t="str">
            <v>Wgl Holdings Inc</v>
          </cell>
          <cell r="F116" t="str">
            <v>Current Assets</v>
          </cell>
          <cell r="G116" t="str">
            <v>Quarterly</v>
          </cell>
          <cell r="I116" t="str">
            <v>@NA</v>
          </cell>
          <cell r="J116">
            <v>426.745849609375</v>
          </cell>
          <cell r="K116">
            <v>631.789794921875</v>
          </cell>
          <cell r="L116">
            <v>631.177001953125</v>
          </cell>
          <cell r="M116">
            <v>432.85986328125</v>
          </cell>
          <cell r="N116">
            <v>503.721923828125</v>
          </cell>
          <cell r="O116">
            <v>568.805908203125</v>
          </cell>
          <cell r="P116">
            <v>591.0458984375</v>
          </cell>
          <cell r="Q116">
            <v>408.885009765625</v>
          </cell>
          <cell r="R116">
            <v>412.056884765625</v>
          </cell>
          <cell r="S116">
            <v>608.643798828125</v>
          </cell>
          <cell r="T116">
            <v>512.809814453125</v>
          </cell>
          <cell r="U116">
            <v>340.830810546875</v>
          </cell>
          <cell r="V116">
            <v>317.059814453125</v>
          </cell>
          <cell r="W116">
            <v>423.037841796875</v>
          </cell>
          <cell r="X116">
            <v>475.93994140625</v>
          </cell>
          <cell r="Y116">
            <v>392.498779296875</v>
          </cell>
          <cell r="Z116">
            <v>285.27783203125</v>
          </cell>
          <cell r="AA116">
            <v>443.2919921875</v>
          </cell>
          <cell r="AB116">
            <v>641.0029296875</v>
          </cell>
          <cell r="AC116">
            <v>345.86181640625</v>
          </cell>
          <cell r="AD116">
            <v>295.02392578125</v>
          </cell>
          <cell r="AE116">
            <v>345.19091796875</v>
          </cell>
          <cell r="AF116">
            <v>373.142822265625</v>
          </cell>
          <cell r="AG116">
            <v>249.75799560546875</v>
          </cell>
        </row>
        <row r="117">
          <cell r="A117">
            <v>8</v>
          </cell>
          <cell r="B117" t="str">
            <v>WGL</v>
          </cell>
          <cell r="C117" t="str">
            <v>lctq</v>
          </cell>
          <cell r="D117" t="str">
            <v>WGL_lctq</v>
          </cell>
          <cell r="E117" t="str">
            <v>Wgl Holdings Inc</v>
          </cell>
          <cell r="F117" t="str">
            <v>Current Liabilities</v>
          </cell>
          <cell r="G117" t="str">
            <v>Quarterly</v>
          </cell>
          <cell r="I117" t="str">
            <v>@NA</v>
          </cell>
          <cell r="J117">
            <v>382.364013671875</v>
          </cell>
          <cell r="K117">
            <v>572.166015625</v>
          </cell>
          <cell r="L117">
            <v>627.19384765625</v>
          </cell>
          <cell r="M117">
            <v>412.910888671875</v>
          </cell>
          <cell r="N117">
            <v>441.81298828125</v>
          </cell>
          <cell r="O117">
            <v>466.701904296875</v>
          </cell>
          <cell r="P117">
            <v>551.8408203125</v>
          </cell>
          <cell r="Q117">
            <v>386.073974609375</v>
          </cell>
          <cell r="R117">
            <v>362.659912109375</v>
          </cell>
          <cell r="S117">
            <v>539.5888671875</v>
          </cell>
          <cell r="T117">
            <v>529.469970703125</v>
          </cell>
          <cell r="U117">
            <v>337.510986328125</v>
          </cell>
          <cell r="V117">
            <v>279.0888671875</v>
          </cell>
          <cell r="W117">
            <v>320.261962890625</v>
          </cell>
          <cell r="X117">
            <v>422.126953125</v>
          </cell>
          <cell r="Y117">
            <v>360.935791015625</v>
          </cell>
          <cell r="Z117">
            <v>252.84100341796875</v>
          </cell>
          <cell r="AA117">
            <v>448.906005859375</v>
          </cell>
          <cell r="AB117">
            <v>594.25</v>
          </cell>
          <cell r="AC117">
            <v>360.0009765625</v>
          </cell>
          <cell r="AD117">
            <v>258.82177734375</v>
          </cell>
          <cell r="AE117">
            <v>317.93798828125</v>
          </cell>
          <cell r="AF117">
            <v>375.159912109375</v>
          </cell>
          <cell r="AG117">
            <v>285.1259765625</v>
          </cell>
        </row>
        <row r="118">
          <cell r="A118">
            <v>8</v>
          </cell>
          <cell r="B118" t="str">
            <v>WGL</v>
          </cell>
          <cell r="C118" t="str">
            <v>mibq</v>
          </cell>
          <cell r="D118" t="str">
            <v>WGL_mibq</v>
          </cell>
          <cell r="E118" t="str">
            <v>Wgl Holdings Inc</v>
          </cell>
          <cell r="F118" t="str">
            <v>Minority Interest Balance Sheet</v>
          </cell>
          <cell r="G118" t="str">
            <v>Quarterly</v>
          </cell>
          <cell r="I118" t="str">
            <v>@NA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>
            <v>8</v>
          </cell>
          <cell r="B119" t="str">
            <v>WGL</v>
          </cell>
          <cell r="C119" t="str">
            <v>miiq</v>
          </cell>
          <cell r="D119" t="str">
            <v>WGL_miiq</v>
          </cell>
          <cell r="E119" t="str">
            <v>Wgl Holdings Inc</v>
          </cell>
          <cell r="F119" t="str">
            <v>Minority Interest Income Statement</v>
          </cell>
          <cell r="G119" t="str">
            <v>Quarterly</v>
          </cell>
          <cell r="I119" t="str">
            <v>@NA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>
            <v>8</v>
          </cell>
          <cell r="B120" t="str">
            <v>WGL</v>
          </cell>
          <cell r="C120" t="str">
            <v>dd1</v>
          </cell>
          <cell r="D120" t="str">
            <v>WGL_dd1</v>
          </cell>
          <cell r="E120" t="str">
            <v>Wgl Holdings Inc</v>
          </cell>
          <cell r="F120" t="str">
            <v>Debt Due in First Year</v>
          </cell>
          <cell r="G120" t="str">
            <v>Yearly</v>
          </cell>
          <cell r="I120" t="str">
            <v>@NA</v>
          </cell>
          <cell r="J120" t="str">
            <v>@NA</v>
          </cell>
          <cell r="K120" t="str">
            <v>@NA</v>
          </cell>
          <cell r="L120">
            <v>60.638999938964844</v>
          </cell>
          <cell r="M120">
            <v>60.638999938964844</v>
          </cell>
          <cell r="N120">
            <v>60.638999938964844</v>
          </cell>
          <cell r="O120">
            <v>60.638999938964844</v>
          </cell>
          <cell r="P120">
            <v>12.180000305175781</v>
          </cell>
          <cell r="Q120">
            <v>12.180000305175781</v>
          </cell>
          <cell r="R120">
            <v>12.180000305175781</v>
          </cell>
          <cell r="S120">
            <v>12.180000305175781</v>
          </cell>
          <cell r="T120">
            <v>42.395999908447266</v>
          </cell>
          <cell r="U120">
            <v>42.395999908447266</v>
          </cell>
          <cell r="V120">
            <v>42.395999908447266</v>
          </cell>
          <cell r="W120">
            <v>42.395999908447266</v>
          </cell>
          <cell r="X120">
            <v>48.179000854492188</v>
          </cell>
          <cell r="Y120">
            <v>48.179000854492188</v>
          </cell>
          <cell r="Z120">
            <v>48.179000854492188</v>
          </cell>
          <cell r="AA120">
            <v>48.179000854492188</v>
          </cell>
          <cell r="AB120">
            <v>1.6679999828338623</v>
          </cell>
          <cell r="AC120">
            <v>1.6679999828338623</v>
          </cell>
          <cell r="AD120">
            <v>1.6679999828338623</v>
          </cell>
          <cell r="AE120">
            <v>1.6679999828338623</v>
          </cell>
          <cell r="AF120">
            <v>1.4309999942779541</v>
          </cell>
          <cell r="AG120">
            <v>1.4309999942779541</v>
          </cell>
        </row>
        <row r="121">
          <cell r="A121">
            <v>8</v>
          </cell>
          <cell r="B121" t="str">
            <v>WGL</v>
          </cell>
          <cell r="C121" t="str">
            <v>np</v>
          </cell>
          <cell r="D121" t="str">
            <v>WGL_np</v>
          </cell>
          <cell r="E121" t="str">
            <v>Wgl Holdings Inc</v>
          </cell>
          <cell r="F121" t="str">
            <v>Notes Payable</v>
          </cell>
          <cell r="G121" t="str">
            <v>Yearly</v>
          </cell>
          <cell r="I121" t="str">
            <v>@NA</v>
          </cell>
          <cell r="J121" t="str">
            <v>@NA</v>
          </cell>
          <cell r="K121" t="str">
            <v>@NA</v>
          </cell>
          <cell r="L121">
            <v>95.634002685546875</v>
          </cell>
          <cell r="M121">
            <v>95.634002685546875</v>
          </cell>
          <cell r="N121">
            <v>95.634002685546875</v>
          </cell>
          <cell r="O121">
            <v>95.634002685546875</v>
          </cell>
          <cell r="P121">
            <v>166.66200256347656</v>
          </cell>
          <cell r="Q121">
            <v>166.66200256347656</v>
          </cell>
          <cell r="R121">
            <v>166.66200256347656</v>
          </cell>
          <cell r="S121">
            <v>166.66200256347656</v>
          </cell>
          <cell r="T121">
            <v>90.864997863769531</v>
          </cell>
          <cell r="U121">
            <v>90.864997863769531</v>
          </cell>
          <cell r="V121">
            <v>90.864997863769531</v>
          </cell>
          <cell r="W121">
            <v>90.864997863769531</v>
          </cell>
          <cell r="X121">
            <v>134.052001953125</v>
          </cell>
          <cell r="Y121">
            <v>134.052001953125</v>
          </cell>
          <cell r="Z121">
            <v>134.052001953125</v>
          </cell>
          <cell r="AA121">
            <v>134.052001953125</v>
          </cell>
          <cell r="AB121">
            <v>161.42300415039062</v>
          </cell>
          <cell r="AC121">
            <v>161.42300415039062</v>
          </cell>
          <cell r="AD121">
            <v>161.42300415039062</v>
          </cell>
          <cell r="AE121">
            <v>161.42300415039062</v>
          </cell>
          <cell r="AF121">
            <v>113.06700134277344</v>
          </cell>
          <cell r="AG121">
            <v>113.06700134277344</v>
          </cell>
        </row>
        <row r="122">
          <cell r="A122">
            <v>8</v>
          </cell>
          <cell r="B122" t="str">
            <v>WGL</v>
          </cell>
          <cell r="C122" t="str">
            <v>mib</v>
          </cell>
          <cell r="D122" t="str">
            <v>WGL_mib</v>
          </cell>
          <cell r="E122" t="str">
            <v>Wgl Holdings Inc</v>
          </cell>
          <cell r="F122" t="str">
            <v>Minority Interest Balance Sheet</v>
          </cell>
          <cell r="G122" t="str">
            <v>Yearly</v>
          </cell>
          <cell r="I122" t="str">
            <v>@NA</v>
          </cell>
          <cell r="J122" t="str">
            <v>@NA</v>
          </cell>
          <cell r="K122" t="str">
            <v>@NA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>
            <v>8</v>
          </cell>
          <cell r="B123" t="str">
            <v>WGL</v>
          </cell>
          <cell r="C123" t="str">
            <v>mii</v>
          </cell>
          <cell r="D123" t="str">
            <v>WGL_mii</v>
          </cell>
          <cell r="E123" t="str">
            <v>Wgl Holdings Inc</v>
          </cell>
          <cell r="F123" t="str">
            <v>Minority Interest Income Statement</v>
          </cell>
          <cell r="G123" t="str">
            <v>Yearly</v>
          </cell>
          <cell r="I123" t="str">
            <v>@NA</v>
          </cell>
          <cell r="J123" t="str">
            <v>@NA</v>
          </cell>
          <cell r="K123" t="str">
            <v>@NA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>
            <v>8</v>
          </cell>
          <cell r="B124" t="str">
            <v>WGL</v>
          </cell>
          <cell r="C124" t="str">
            <v>miir</v>
          </cell>
          <cell r="D124" t="str">
            <v>WGL_miir</v>
          </cell>
          <cell r="E124" t="str">
            <v>Wgl Holdings Inc</v>
          </cell>
          <cell r="F124" t="str">
            <v>Minority Interest Restated</v>
          </cell>
          <cell r="G124" t="str">
            <v>Yearly</v>
          </cell>
          <cell r="I124" t="str">
            <v>@NA</v>
          </cell>
          <cell r="J124" t="str">
            <v>@NA</v>
          </cell>
          <cell r="K124" t="str">
            <v>@NA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>
            <v>8</v>
          </cell>
          <cell r="B125" t="str">
            <v>WGL</v>
          </cell>
          <cell r="C125" t="str">
            <v>spdrm</v>
          </cell>
          <cell r="D125" t="str">
            <v>WGL_spdrm</v>
          </cell>
          <cell r="E125" t="str">
            <v>Wgl Holdings Inc</v>
          </cell>
          <cell r="F125" t="str">
            <v>S&amp;P Senior Debt Rating Monthly</v>
          </cell>
          <cell r="G125" t="str">
            <v>Monthly</v>
          </cell>
          <cell r="I125">
            <v>6</v>
          </cell>
          <cell r="J125">
            <v>6</v>
          </cell>
          <cell r="K125">
            <v>6</v>
          </cell>
          <cell r="L125">
            <v>6</v>
          </cell>
          <cell r="M125">
            <v>6</v>
          </cell>
          <cell r="N125">
            <v>6</v>
          </cell>
          <cell r="O125">
            <v>6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6</v>
          </cell>
          <cell r="U125">
            <v>6</v>
          </cell>
          <cell r="V125">
            <v>6</v>
          </cell>
          <cell r="W125">
            <v>6</v>
          </cell>
          <cell r="X125">
            <v>6</v>
          </cell>
          <cell r="Y125">
            <v>6</v>
          </cell>
          <cell r="Z125">
            <v>6</v>
          </cell>
          <cell r="AA125">
            <v>6</v>
          </cell>
          <cell r="AB125">
            <v>6</v>
          </cell>
          <cell r="AC125">
            <v>6</v>
          </cell>
          <cell r="AD125">
            <v>6</v>
          </cell>
          <cell r="AE125">
            <v>6</v>
          </cell>
          <cell r="AF125">
            <v>6</v>
          </cell>
          <cell r="AG125">
            <v>6</v>
          </cell>
        </row>
      </sheetData>
      <sheetData sheetId="8">
        <row r="1">
          <cell r="D1" t="str">
            <v>Compustat Mneumonic</v>
          </cell>
          <cell r="F1" t="str">
            <v>PRCCD</v>
          </cell>
        </row>
        <row r="2">
          <cell r="D2" t="str">
            <v>To get previous trading days</v>
          </cell>
          <cell r="F2">
            <v>0</v>
          </cell>
          <cell r="G2">
            <v>-1</v>
          </cell>
          <cell r="H2">
            <v>-2</v>
          </cell>
          <cell r="I2">
            <v>-3</v>
          </cell>
          <cell r="J2">
            <v>-4</v>
          </cell>
          <cell r="K2">
            <v>-5</v>
          </cell>
          <cell r="L2">
            <v>-6</v>
          </cell>
          <cell r="M2">
            <v>-7</v>
          </cell>
          <cell r="N2">
            <v>-8</v>
          </cell>
          <cell r="O2">
            <v>-9</v>
          </cell>
          <cell r="P2">
            <v>-10</v>
          </cell>
          <cell r="Q2">
            <v>-11</v>
          </cell>
          <cell r="R2">
            <v>-12</v>
          </cell>
          <cell r="S2">
            <v>-13</v>
          </cell>
          <cell r="T2">
            <v>-14</v>
          </cell>
          <cell r="U2">
            <v>-15</v>
          </cell>
          <cell r="V2">
            <v>-16</v>
          </cell>
          <cell r="W2">
            <v>-17</v>
          </cell>
          <cell r="X2">
            <v>-18</v>
          </cell>
          <cell r="Y2" t="str">
            <v>"Average"</v>
          </cell>
        </row>
        <row r="3">
          <cell r="E3" t="str">
            <v>Flag 2  if using I/B/E/S date 2</v>
          </cell>
        </row>
        <row r="4">
          <cell r="D4" t="str">
            <v>I/B/E/S 15 Trading Day Prices</v>
          </cell>
          <cell r="E4" t="str">
            <v>Leave blank if using I/B/E/S date 1</v>
          </cell>
        </row>
        <row r="7">
          <cell r="A7" t="str">
            <v>No</v>
          </cell>
          <cell r="B7" t="str">
            <v>Ticker</v>
          </cell>
          <cell r="C7" t="str">
            <v>Ticker &amp; \i01</v>
          </cell>
          <cell r="D7" t="str">
            <v>Company</v>
          </cell>
          <cell r="E7" t="str">
            <v>I/B/E/S Date 1</v>
          </cell>
          <cell r="F7" t="str">
            <v>14Oct05</v>
          </cell>
          <cell r="G7" t="str">
            <v>13Oct05</v>
          </cell>
          <cell r="H7" t="str">
            <v>12Oct05</v>
          </cell>
          <cell r="I7" t="str">
            <v>11Oct05</v>
          </cell>
          <cell r="J7" t="str">
            <v>10Oct05</v>
          </cell>
          <cell r="K7" t="str">
            <v>7Oct05</v>
          </cell>
          <cell r="L7" t="str">
            <v>6Oct05</v>
          </cell>
          <cell r="M7" t="str">
            <v>5Oct05</v>
          </cell>
          <cell r="N7" t="str">
            <v>4Oct05</v>
          </cell>
          <cell r="O7" t="str">
            <v>3Oct05</v>
          </cell>
          <cell r="P7" t="str">
            <v>30Sep05</v>
          </cell>
          <cell r="Q7" t="str">
            <v>29Sep05</v>
          </cell>
          <cell r="R7" t="str">
            <v>28Sep05</v>
          </cell>
          <cell r="S7" t="str">
            <v>27Sep05</v>
          </cell>
          <cell r="T7" t="str">
            <v>26Sep05</v>
          </cell>
          <cell r="U7" t="str">
            <v>23Sep05</v>
          </cell>
          <cell r="V7" t="str">
            <v>22Sep05</v>
          </cell>
          <cell r="W7" t="str">
            <v>21Sep05</v>
          </cell>
          <cell r="X7" t="str">
            <v>20Sep05</v>
          </cell>
          <cell r="Y7" t="str">
            <v>Average</v>
          </cell>
        </row>
        <row r="10">
          <cell r="A10">
            <v>1</v>
          </cell>
          <cell r="B10" t="str">
            <v>CGC</v>
          </cell>
          <cell r="C10" t="str">
            <v>CGC\i01</v>
          </cell>
          <cell r="D10" t="str">
            <v>Cascade Natural Gas Corp</v>
          </cell>
          <cell r="F10">
            <v>20.200000762939453</v>
          </cell>
          <cell r="G10">
            <v>20.180000305175781</v>
          </cell>
          <cell r="H10">
            <v>19.899999618530273</v>
          </cell>
          <cell r="I10">
            <v>20</v>
          </cell>
          <cell r="J10">
            <v>20.209999084472656</v>
          </cell>
          <cell r="K10">
            <v>20.479999542236328</v>
          </cell>
          <cell r="L10">
            <v>20.239999771118164</v>
          </cell>
          <cell r="M10">
            <v>20.5</v>
          </cell>
          <cell r="N10">
            <v>21.209999084472656</v>
          </cell>
          <cell r="O10">
            <v>21.860000610351563</v>
          </cell>
          <cell r="P10">
            <v>21.770000457763672</v>
          </cell>
          <cell r="Q10">
            <v>21.75</v>
          </cell>
          <cell r="R10">
            <v>21.530000686645508</v>
          </cell>
          <cell r="S10">
            <v>21.360000610351563</v>
          </cell>
          <cell r="T10">
            <v>21.370000839233398</v>
          </cell>
          <cell r="U10">
            <v>20.940000534057617</v>
          </cell>
          <cell r="V10">
            <v>21.010000228881836</v>
          </cell>
          <cell r="W10">
            <v>20.899999618530273</v>
          </cell>
          <cell r="X10">
            <v>21.139999389648438</v>
          </cell>
          <cell r="Y10">
            <v>20.837333424886069</v>
          </cell>
        </row>
        <row r="11">
          <cell r="A11">
            <v>2</v>
          </cell>
          <cell r="B11" t="str">
            <v>KSE</v>
          </cell>
          <cell r="C11" t="str">
            <v>KSE\i01</v>
          </cell>
          <cell r="D11" t="str">
            <v>Keyspan Corp</v>
          </cell>
          <cell r="F11">
            <v>33.819999694824219</v>
          </cell>
          <cell r="G11">
            <v>33.909999847412109</v>
          </cell>
          <cell r="H11">
            <v>33.849998474121094</v>
          </cell>
          <cell r="I11">
            <v>34.240001678466797</v>
          </cell>
          <cell r="J11">
            <v>34.479999542236328</v>
          </cell>
          <cell r="K11">
            <v>34.939998626708984</v>
          </cell>
          <cell r="L11">
            <v>34.709999084472656</v>
          </cell>
          <cell r="M11">
            <v>35.069999694824219</v>
          </cell>
          <cell r="N11">
            <v>35.880001068115234</v>
          </cell>
          <cell r="O11">
            <v>36.869998931884766</v>
          </cell>
          <cell r="P11">
            <v>36.779998779296875</v>
          </cell>
          <cell r="Q11">
            <v>37.040000915527344</v>
          </cell>
          <cell r="R11">
            <v>36.659999847412109</v>
          </cell>
          <cell r="S11">
            <v>37.049999237060547</v>
          </cell>
          <cell r="T11">
            <v>36.869998931884766</v>
          </cell>
          <cell r="U11">
            <v>37.080001831054688</v>
          </cell>
          <cell r="V11">
            <v>37.279998779296875</v>
          </cell>
          <cell r="W11">
            <v>37.430000305175781</v>
          </cell>
          <cell r="X11">
            <v>38.009998321533203</v>
          </cell>
          <cell r="Y11">
            <v>35.477999623616533</v>
          </cell>
        </row>
        <row r="12">
          <cell r="A12">
            <v>3</v>
          </cell>
          <cell r="B12" t="str">
            <v>LG</v>
          </cell>
          <cell r="C12" t="str">
            <v>LG\i01</v>
          </cell>
          <cell r="D12" t="str">
            <v>Laclede Group Inc</v>
          </cell>
          <cell r="F12">
            <v>30.159999847412109</v>
          </cell>
          <cell r="G12">
            <v>29.920000076293945</v>
          </cell>
          <cell r="H12">
            <v>29.659999847412109</v>
          </cell>
          <cell r="I12">
            <v>30.309999465942383</v>
          </cell>
          <cell r="J12">
            <v>30.540000915527344</v>
          </cell>
          <cell r="K12">
            <v>30.969999313354492</v>
          </cell>
          <cell r="L12">
            <v>30.260000228881836</v>
          </cell>
          <cell r="M12">
            <v>30.700000762939453</v>
          </cell>
          <cell r="N12">
            <v>32.360000610351562</v>
          </cell>
          <cell r="O12">
            <v>32.729999542236328</v>
          </cell>
          <cell r="P12">
            <v>32.490001678466797</v>
          </cell>
          <cell r="Q12">
            <v>33.040000915527344</v>
          </cell>
          <cell r="R12">
            <v>32.310001373291016</v>
          </cell>
          <cell r="S12">
            <v>32.110000610351563</v>
          </cell>
          <cell r="T12">
            <v>32.279998779296875</v>
          </cell>
          <cell r="U12">
            <v>31.75</v>
          </cell>
          <cell r="V12">
            <v>31.680000305175781</v>
          </cell>
          <cell r="W12">
            <v>32.610000610351562</v>
          </cell>
          <cell r="X12">
            <v>32.639999389648438</v>
          </cell>
          <cell r="Y12">
            <v>31.322666931152344</v>
          </cell>
        </row>
        <row r="13">
          <cell r="A13">
            <v>4</v>
          </cell>
          <cell r="B13" t="str">
            <v>NWN</v>
          </cell>
          <cell r="C13" t="str">
            <v>NWN\i01</v>
          </cell>
          <cell r="D13" t="str">
            <v>Northwest Natural Gas Co</v>
          </cell>
          <cell r="F13">
            <v>34.720001220703125</v>
          </cell>
          <cell r="G13">
            <v>34.040000915527344</v>
          </cell>
          <cell r="H13">
            <v>34.360000610351563</v>
          </cell>
          <cell r="I13">
            <v>34.709999084472656</v>
          </cell>
          <cell r="J13">
            <v>35.240001678466797</v>
          </cell>
          <cell r="K13">
            <v>35.669998168945312</v>
          </cell>
          <cell r="L13">
            <v>35.169998168945313</v>
          </cell>
          <cell r="M13">
            <v>35.599998474121094</v>
          </cell>
          <cell r="N13">
            <v>36.840000152587891</v>
          </cell>
          <cell r="O13">
            <v>37.409999847412109</v>
          </cell>
          <cell r="P13">
            <v>37.220001220703125</v>
          </cell>
          <cell r="Q13">
            <v>37.709999084472656</v>
          </cell>
          <cell r="R13">
            <v>36.709999084472656</v>
          </cell>
          <cell r="S13">
            <v>36.720001220703125</v>
          </cell>
          <cell r="T13">
            <v>36.709999084472656</v>
          </cell>
          <cell r="U13">
            <v>36.5</v>
          </cell>
          <cell r="V13">
            <v>36.169998168945313</v>
          </cell>
          <cell r="W13">
            <v>36.349998474121094</v>
          </cell>
          <cell r="X13">
            <v>36.849998474121094</v>
          </cell>
          <cell r="Y13">
            <v>35.921999867757158</v>
          </cell>
        </row>
        <row r="14">
          <cell r="A14">
            <v>5</v>
          </cell>
          <cell r="B14" t="str">
            <v>PGL</v>
          </cell>
          <cell r="C14" t="str">
            <v>PGL\i01</v>
          </cell>
          <cell r="D14" t="str">
            <v>Peoples Energy Corp</v>
          </cell>
          <cell r="F14">
            <v>35.840000152587891</v>
          </cell>
          <cell r="G14">
            <v>35.569999694824219</v>
          </cell>
          <cell r="H14">
            <v>35.700000762939453</v>
          </cell>
          <cell r="I14">
            <v>36.5</v>
          </cell>
          <cell r="J14">
            <v>36.900001525878906</v>
          </cell>
          <cell r="K14">
            <v>37.189998626708984</v>
          </cell>
          <cell r="L14">
            <v>36.930000305175781</v>
          </cell>
          <cell r="M14">
            <v>37.200000762939453</v>
          </cell>
          <cell r="N14">
            <v>38.590000152587891</v>
          </cell>
          <cell r="O14">
            <v>39.470001220703125</v>
          </cell>
          <cell r="P14">
            <v>39.380001068115234</v>
          </cell>
          <cell r="Q14">
            <v>39.419998168945313</v>
          </cell>
          <cell r="R14">
            <v>38.970001220703125</v>
          </cell>
          <cell r="S14">
            <v>39.080001831054687</v>
          </cell>
          <cell r="T14">
            <v>39.409999847412109</v>
          </cell>
          <cell r="U14">
            <v>39.849998474121094</v>
          </cell>
          <cell r="V14">
            <v>40.299999237060547</v>
          </cell>
          <cell r="W14">
            <v>40.25</v>
          </cell>
          <cell r="X14">
            <v>40.930000305175781</v>
          </cell>
          <cell r="Y14">
            <v>37.743333689371745</v>
          </cell>
        </row>
        <row r="15">
          <cell r="A15">
            <v>6</v>
          </cell>
          <cell r="B15" t="str">
            <v>SJI</v>
          </cell>
          <cell r="C15" t="str">
            <v>SJI\i01</v>
          </cell>
          <cell r="D15" t="str">
            <v>South Jersey Industries Inc</v>
          </cell>
          <cell r="F15">
            <v>27.260000228881836</v>
          </cell>
          <cell r="G15">
            <v>27.299999237060547</v>
          </cell>
          <cell r="H15">
            <v>27.280000686645508</v>
          </cell>
          <cell r="I15">
            <v>27.780000686645508</v>
          </cell>
          <cell r="J15">
            <v>27.159999847412109</v>
          </cell>
          <cell r="K15">
            <v>27.409999847412109</v>
          </cell>
          <cell r="L15">
            <v>26.489999771118164</v>
          </cell>
          <cell r="M15">
            <v>26.930000305175781</v>
          </cell>
          <cell r="N15">
            <v>28.629999160766602</v>
          </cell>
          <cell r="O15">
            <v>29.069999694824219</v>
          </cell>
          <cell r="P15">
            <v>29.139999389648437</v>
          </cell>
          <cell r="Q15">
            <v>29.270000457763672</v>
          </cell>
          <cell r="R15">
            <v>28.709999084472656</v>
          </cell>
          <cell r="S15">
            <v>29.190000534057617</v>
          </cell>
          <cell r="T15">
            <v>28.909999847412109</v>
          </cell>
          <cell r="U15">
            <v>28.809999465942383</v>
          </cell>
          <cell r="V15">
            <v>28.860000610351562</v>
          </cell>
          <cell r="W15">
            <v>28.670000076293945</v>
          </cell>
          <cell r="X15">
            <v>29.049999237060547</v>
          </cell>
          <cell r="Y15">
            <v>28.035333251953126</v>
          </cell>
        </row>
        <row r="16">
          <cell r="A16">
            <v>7</v>
          </cell>
          <cell r="B16" t="str">
            <v>SWX</v>
          </cell>
          <cell r="C16" t="str">
            <v>SWX\i01</v>
          </cell>
          <cell r="D16" t="str">
            <v>Southwest Gas Corp</v>
          </cell>
          <cell r="F16">
            <v>25.899999618530273</v>
          </cell>
          <cell r="G16">
            <v>25.579999923706055</v>
          </cell>
          <cell r="H16">
            <v>25.569999694824219</v>
          </cell>
          <cell r="I16">
            <v>25.540000915527344</v>
          </cell>
          <cell r="J16">
            <v>26.030000686645508</v>
          </cell>
          <cell r="K16">
            <v>26.350000381469727</v>
          </cell>
          <cell r="L16">
            <v>26.059999465942383</v>
          </cell>
          <cell r="M16">
            <v>26.469999313354492</v>
          </cell>
          <cell r="N16">
            <v>27.170000076293945</v>
          </cell>
          <cell r="O16">
            <v>27.489999771118164</v>
          </cell>
          <cell r="P16">
            <v>27.389999389648438</v>
          </cell>
          <cell r="Q16">
            <v>28.069999694824219</v>
          </cell>
          <cell r="R16">
            <v>27.430000305175781</v>
          </cell>
          <cell r="S16">
            <v>27.190000534057617</v>
          </cell>
          <cell r="T16">
            <v>27.139999389648437</v>
          </cell>
          <cell r="U16">
            <v>27.180000305175781</v>
          </cell>
          <cell r="V16">
            <v>27.020000457763672</v>
          </cell>
          <cell r="W16">
            <v>27.129999160766602</v>
          </cell>
          <cell r="X16">
            <v>27.510000228881836</v>
          </cell>
          <cell r="Y16">
            <v>26.625333277384438</v>
          </cell>
        </row>
        <row r="17">
          <cell r="A17">
            <v>8</v>
          </cell>
          <cell r="B17" t="str">
            <v>WGL</v>
          </cell>
          <cell r="C17" t="str">
            <v>WGL\i01</v>
          </cell>
          <cell r="D17" t="str">
            <v>Wgl Holdings Inc</v>
          </cell>
          <cell r="F17">
            <v>30.079999923706055</v>
          </cell>
          <cell r="G17">
            <v>29.829999923706055</v>
          </cell>
          <cell r="H17">
            <v>30.059999465942383</v>
          </cell>
          <cell r="I17">
            <v>30.350000381469727</v>
          </cell>
          <cell r="J17">
            <v>30.5</v>
          </cell>
          <cell r="K17">
            <v>30.760000228881836</v>
          </cell>
          <cell r="L17">
            <v>30.420000076293945</v>
          </cell>
          <cell r="M17">
            <v>30.559999465942383</v>
          </cell>
          <cell r="N17">
            <v>32.130001068115234</v>
          </cell>
          <cell r="O17">
            <v>32.310001373291016</v>
          </cell>
          <cell r="P17">
            <v>32.130001068115234</v>
          </cell>
          <cell r="Q17">
            <v>32.270000457763672</v>
          </cell>
          <cell r="R17">
            <v>31.670000076293945</v>
          </cell>
          <cell r="S17">
            <v>31.909999847412109</v>
          </cell>
          <cell r="T17">
            <v>32.020000457763672</v>
          </cell>
          <cell r="U17">
            <v>31.969999313354492</v>
          </cell>
          <cell r="V17">
            <v>31.899999618530273</v>
          </cell>
          <cell r="W17">
            <v>32.090000152587891</v>
          </cell>
          <cell r="X17">
            <v>32.549999237060547</v>
          </cell>
          <cell r="Y17">
            <v>31.133333587646483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D1">
            <v>1</v>
          </cell>
          <cell r="E1">
            <v>2</v>
          </cell>
          <cell r="F1">
            <v>3</v>
          </cell>
          <cell r="G1" t="str">
            <v/>
          </cell>
          <cell r="H1">
            <v>4</v>
          </cell>
          <cell r="I1">
            <v>5</v>
          </cell>
          <cell r="J1">
            <v>6</v>
          </cell>
        </row>
        <row r="2">
          <cell r="C2" t="str">
            <v>Table No. BV-14</v>
          </cell>
        </row>
        <row r="4">
          <cell r="C4" t="str">
            <v>2005 Gas LDC Sample</v>
          </cell>
        </row>
        <row r="6">
          <cell r="C6" t="str">
            <v>Capital Structure Summary</v>
          </cell>
        </row>
        <row r="9">
          <cell r="D9" t="str">
            <v>DCF Capital Structure</v>
          </cell>
          <cell r="H9" t="str">
            <v>5-Year Average Capital Structure</v>
          </cell>
        </row>
        <row r="12">
          <cell r="C12" t="str">
            <v>Company</v>
          </cell>
          <cell r="D12" t="str">
            <v>Common
Equity - Value 
Ratio</v>
          </cell>
          <cell r="E12" t="str">
            <v>Preferred
Equity - Value
Ratio</v>
          </cell>
          <cell r="F12" t="str">
            <v>Debt - Value
Ratio</v>
          </cell>
          <cell r="H12" t="str">
            <v>Common
Equity - Value 
Ratio</v>
          </cell>
          <cell r="I12" t="str">
            <v>Preferred
Equity - Value
Ratio</v>
          </cell>
          <cell r="J12" t="str">
            <v>Debt - Value
Ratio</v>
          </cell>
        </row>
        <row r="13">
          <cell r="D13" t="str">
            <v>[1]</v>
          </cell>
          <cell r="E13" t="str">
            <v>[2]</v>
          </cell>
          <cell r="F13" t="str">
            <v>[3]</v>
          </cell>
          <cell r="H13" t="str">
            <v>[4]</v>
          </cell>
          <cell r="I13" t="str">
            <v>[5]</v>
          </cell>
          <cell r="J13" t="str">
            <v>[6]</v>
          </cell>
        </row>
        <row r="16">
          <cell r="A16" t="str">
            <v>No</v>
          </cell>
          <cell r="B16" t="str">
            <v>Ticker</v>
          </cell>
          <cell r="C16" t="str">
            <v>Company</v>
          </cell>
          <cell r="D16" t="str">
            <v>DCF Capital Structure</v>
          </cell>
          <cell r="E16" t="str">
            <v>DCF Capital Structure</v>
          </cell>
          <cell r="F16" t="str">
            <v>DCF Capital Structure</v>
          </cell>
          <cell r="H16" t="str">
            <v>5-Year 
Average</v>
          </cell>
          <cell r="I16" t="str">
            <v>5-Year 
Average</v>
          </cell>
          <cell r="J16" t="str">
            <v>5-Year 
Average</v>
          </cell>
        </row>
        <row r="17">
          <cell r="C17" t="str">
            <v>FOR INDEX IN ATWACC CALCULATION</v>
          </cell>
          <cell r="D17" t="str">
            <v>dcf_equity_ratio</v>
          </cell>
          <cell r="E17" t="str">
            <v>dcf_pref_ratio</v>
          </cell>
          <cell r="F17" t="str">
            <v>dcf_debt_ratio</v>
          </cell>
          <cell r="H17" t="str">
            <v>capm_equity_ratio</v>
          </cell>
          <cell r="I17" t="str">
            <v>capm_pref_ratio</v>
          </cell>
          <cell r="J17" t="str">
            <v>capm_debt_ratio</v>
          </cell>
        </row>
        <row r="18">
          <cell r="A18">
            <v>1</v>
          </cell>
          <cell r="B18" t="str">
            <v>CGC</v>
          </cell>
          <cell r="C18" t="str">
            <v>Cascade Natural Gas Corp</v>
          </cell>
          <cell r="D18">
            <v>0.578408063823595</v>
          </cell>
          <cell r="E18" t="str">
            <v>-</v>
          </cell>
          <cell r="F18">
            <v>0.421591936176405</v>
          </cell>
          <cell r="H18">
            <v>0.59430609736445827</v>
          </cell>
          <cell r="I18" t="str">
            <v>-</v>
          </cell>
          <cell r="J18">
            <v>0.40569390263554184</v>
          </cell>
        </row>
        <row r="19">
          <cell r="A19">
            <v>2</v>
          </cell>
          <cell r="B19" t="str">
            <v>KSE</v>
          </cell>
          <cell r="C19" t="str">
            <v>Keyspan Corp</v>
          </cell>
          <cell r="D19">
            <v>0.61130586881902571</v>
          </cell>
          <cell r="E19" t="str">
            <v>-</v>
          </cell>
          <cell r="F19">
            <v>0.38869413118097423</v>
          </cell>
          <cell r="H19">
            <v>0.53071388310067813</v>
          </cell>
          <cell r="I19">
            <v>5.9033690977733089E-3</v>
          </cell>
          <cell r="J19">
            <v>0.46338274780154853</v>
          </cell>
        </row>
        <row r="20">
          <cell r="A20">
            <v>3</v>
          </cell>
          <cell r="B20" t="str">
            <v>LG</v>
          </cell>
          <cell r="C20" t="str">
            <v>Laclede Group Inc</v>
          </cell>
          <cell r="D20">
            <v>0.6434498378231237</v>
          </cell>
          <cell r="E20">
            <v>9.2225858980761802E-4</v>
          </cell>
          <cell r="F20">
            <v>0.35562790358706853</v>
          </cell>
          <cell r="H20">
            <v>0.60457609036361182</v>
          </cell>
          <cell r="I20">
            <v>1.4684416887433822E-3</v>
          </cell>
          <cell r="J20">
            <v>0.3939554679476448</v>
          </cell>
        </row>
        <row r="21">
          <cell r="A21">
            <v>4</v>
          </cell>
          <cell r="B21" t="str">
            <v>NWN</v>
          </cell>
          <cell r="C21" t="str">
            <v>Northwest Natural Gas Co</v>
          </cell>
          <cell r="D21">
            <v>0.64857783294236149</v>
          </cell>
          <cell r="E21" t="str">
            <v>-</v>
          </cell>
          <cell r="F21">
            <v>0.35142216705763857</v>
          </cell>
          <cell r="H21">
            <v>0.61013979151331366</v>
          </cell>
          <cell r="I21">
            <v>1.0481542016085813E-2</v>
          </cell>
          <cell r="J21">
            <v>0.37937866647060048</v>
          </cell>
        </row>
        <row r="22">
          <cell r="A22">
            <v>5</v>
          </cell>
          <cell r="B22" t="str">
            <v>PGL</v>
          </cell>
          <cell r="C22" t="str">
            <v>Peoples Energy Corp</v>
          </cell>
          <cell r="D22">
            <v>0.61581299673607592</v>
          </cell>
          <cell r="E22" t="str">
            <v>-</v>
          </cell>
          <cell r="F22">
            <v>0.38418700326392408</v>
          </cell>
          <cell r="H22">
            <v>0.63066822597143157</v>
          </cell>
          <cell r="I22" t="str">
            <v>-</v>
          </cell>
          <cell r="J22">
            <v>0.36933177402856832</v>
          </cell>
        </row>
        <row r="23">
          <cell r="A23">
            <v>6</v>
          </cell>
          <cell r="B23" t="str">
            <v>SJI</v>
          </cell>
          <cell r="C23" t="str">
            <v>South Jersey Industries Inc</v>
          </cell>
          <cell r="D23">
            <v>0.70619535950618695</v>
          </cell>
          <cell r="E23" t="str">
            <v>-</v>
          </cell>
          <cell r="F23">
            <v>0.29380464049381311</v>
          </cell>
          <cell r="H23">
            <v>0.59038471835539208</v>
          </cell>
          <cell r="I23">
            <v>1.8548344681449959E-3</v>
          </cell>
          <cell r="J23">
            <v>0.40776044717646293</v>
          </cell>
        </row>
        <row r="24">
          <cell r="A24">
            <v>7</v>
          </cell>
          <cell r="B24" t="str">
            <v>SWX</v>
          </cell>
          <cell r="C24" t="str">
            <v>Southwest Gas Corp</v>
          </cell>
          <cell r="D24">
            <v>0.43879263583277006</v>
          </cell>
          <cell r="E24" t="str">
            <v>-</v>
          </cell>
          <cell r="F24">
            <v>0.56120736416722994</v>
          </cell>
          <cell r="H24">
            <v>0.39899149780802828</v>
          </cell>
          <cell r="I24" t="str">
            <v>-</v>
          </cell>
          <cell r="J24">
            <v>0.60100850219197177</v>
          </cell>
        </row>
        <row r="25">
          <cell r="A25">
            <v>8</v>
          </cell>
          <cell r="B25" t="str">
            <v>WGL</v>
          </cell>
          <cell r="C25" t="str">
            <v>Wgl Holdings Inc</v>
          </cell>
          <cell r="D25">
            <v>0.71225034163735856</v>
          </cell>
          <cell r="E25">
            <v>1.3235692965378036E-2</v>
          </cell>
          <cell r="F25">
            <v>0.27451396539726347</v>
          </cell>
          <cell r="H25">
            <v>0.67540890948395416</v>
          </cell>
          <cell r="I25">
            <v>1.3697885654513839E-2</v>
          </cell>
          <cell r="J25">
            <v>0.31089320486153199</v>
          </cell>
        </row>
        <row r="28">
          <cell r="C28" t="str">
            <v>Sources and Notes:</v>
          </cell>
        </row>
        <row r="29">
          <cell r="C29" t="str">
            <v>[1], [4]:Workpaper #1 to Table No. BV-14.</v>
          </cell>
        </row>
        <row r="30">
          <cell r="C30" t="str">
            <v>[2], [5]:Workpaper #2 to Table No. BV-14.</v>
          </cell>
        </row>
        <row r="31">
          <cell r="C31" t="str">
            <v>[3], [6]:Workpaper #3 to Table No. BV-14.</v>
          </cell>
        </row>
        <row r="32">
          <cell r="C32" t="str">
            <v>Values in this table may not add up to one because of rounding.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C1" t="str">
            <v>Workpaper #3 to Table No. BV-16</v>
          </cell>
        </row>
        <row r="3">
          <cell r="C3" t="str">
            <v>DCF Cost of Equity of the 2005 Gas LDC Sample</v>
          </cell>
        </row>
        <row r="5">
          <cell r="C5" t="str">
            <v>Multi - Stage DCF (using the Blue Chip Indicators Long-Term GDP Growth Rate Forecast as the Perpetual Growth Rate)</v>
          </cell>
        </row>
        <row r="8">
          <cell r="A8" t="str">
            <v>No</v>
          </cell>
          <cell r="D8">
            <v>1</v>
          </cell>
          <cell r="E8">
            <v>2</v>
          </cell>
          <cell r="F8">
            <v>3</v>
          </cell>
          <cell r="G8">
            <v>4</v>
          </cell>
          <cell r="H8">
            <v>5</v>
          </cell>
          <cell r="I8">
            <v>6</v>
          </cell>
          <cell r="J8">
            <v>7</v>
          </cell>
          <cell r="K8">
            <v>8</v>
          </cell>
        </row>
        <row r="9">
          <cell r="A9" t="str">
            <v>Ticker</v>
          </cell>
          <cell r="D9" t="str">
            <v>CGC</v>
          </cell>
          <cell r="E9" t="str">
            <v>KSE</v>
          </cell>
          <cell r="F9" t="str">
            <v>LG</v>
          </cell>
          <cell r="G9" t="str">
            <v>NWN</v>
          </cell>
          <cell r="H9" t="str">
            <v>PGL</v>
          </cell>
          <cell r="I9" t="str">
            <v>SJI</v>
          </cell>
          <cell r="J9" t="str">
            <v>SWX</v>
          </cell>
          <cell r="K9" t="str">
            <v>WGL</v>
          </cell>
        </row>
        <row r="10">
          <cell r="A10" t="str">
            <v>Company</v>
          </cell>
          <cell r="B10" t="str">
            <v>Year</v>
          </cell>
          <cell r="C10" t="str">
            <v>Company</v>
          </cell>
          <cell r="D10" t="str">
            <v>Cascade Natural Gas Corp</v>
          </cell>
          <cell r="E10" t="str">
            <v>Keyspan Corp</v>
          </cell>
          <cell r="F10" t="str">
            <v>Laclede Group Inc</v>
          </cell>
          <cell r="G10" t="str">
            <v>Northwest Natural Gas Co</v>
          </cell>
          <cell r="H10" t="str">
            <v>Peoples Energy Corp</v>
          </cell>
          <cell r="I10" t="str">
            <v>South Jersey Industries Inc</v>
          </cell>
          <cell r="J10" t="str">
            <v>Southwest Gas Corp</v>
          </cell>
          <cell r="K10" t="str">
            <v>Wgl Holdings Inc</v>
          </cell>
        </row>
        <row r="13">
          <cell r="A13" t="str">
            <v>"average"</v>
          </cell>
          <cell r="C13" t="str">
            <v>Current Stock Price</v>
          </cell>
          <cell r="D13">
            <v>-20.837333424886069</v>
          </cell>
          <cell r="E13">
            <v>-35.477999623616533</v>
          </cell>
          <cell r="F13">
            <v>-31.322666931152344</v>
          </cell>
          <cell r="G13">
            <v>-35.921999867757158</v>
          </cell>
          <cell r="H13">
            <v>-37.743333689371745</v>
          </cell>
          <cell r="I13">
            <v>-28.035333251953126</v>
          </cell>
          <cell r="J13">
            <v>-26.625333277384438</v>
          </cell>
          <cell r="K13">
            <v>-31.133333587646483</v>
          </cell>
        </row>
        <row r="14">
          <cell r="A14" t="str">
            <v>Q2 2005</v>
          </cell>
          <cell r="B14" t="str">
            <v>YEAR 2005</v>
          </cell>
          <cell r="C14" t="str">
            <v>Dividend Q3 Estimate</v>
          </cell>
          <cell r="D14">
            <v>0.24344059280991093</v>
          </cell>
          <cell r="E14">
            <v>0.459838842192765</v>
          </cell>
          <cell r="F14">
            <v>0.34876965795834564</v>
          </cell>
          <cell r="G14">
            <v>0.32926303490691439</v>
          </cell>
          <cell r="H14">
            <v>0.55073435403049653</v>
          </cell>
          <cell r="I14">
            <v>0.21500404883223592</v>
          </cell>
          <cell r="J14">
            <v>0.20854620795848011</v>
          </cell>
          <cell r="K14">
            <v>0.33637543548472848</v>
          </cell>
        </row>
        <row r="15">
          <cell r="B15" t="str">
            <v>YEAR 2005</v>
          </cell>
          <cell r="C15" t="str">
            <v>Dividend Q4 Estimate</v>
          </cell>
          <cell r="D15">
            <v>0.24693056079556616</v>
          </cell>
          <cell r="E15">
            <v>0.46472916163777428</v>
          </cell>
          <cell r="F15">
            <v>0.35258053692872171</v>
          </cell>
          <cell r="G15">
            <v>0.33358200040836689</v>
          </cell>
          <cell r="H15">
            <v>0.55652902646111579</v>
          </cell>
          <cell r="I15">
            <v>0.21753759867119699</v>
          </cell>
          <cell r="J15">
            <v>0.21215377753443798</v>
          </cell>
          <cell r="K15">
            <v>0.34029606041555782</v>
          </cell>
        </row>
        <row r="16">
          <cell r="B16" t="str">
            <v>YEAR 2006</v>
          </cell>
          <cell r="C16" t="str">
            <v>Dividend Q1 Estimate</v>
          </cell>
          <cell r="D16">
            <v>0.25047056101454912</v>
          </cell>
          <cell r="E16">
            <v>0.46967148892135629</v>
          </cell>
          <cell r="F16">
            <v>0.35643305598502689</v>
          </cell>
          <cell r="G16">
            <v>0.33795761807245289</v>
          </cell>
          <cell r="H16">
            <v>0.56238466881004945</v>
          </cell>
          <cell r="I16">
            <v>0.22010100317950668</v>
          </cell>
          <cell r="J16">
            <v>0.21582375322351957</v>
          </cell>
          <cell r="K16">
            <v>0.34426238220241978</v>
          </cell>
        </row>
        <row r="17">
          <cell r="B17" t="str">
            <v>YEAR 2006</v>
          </cell>
          <cell r="C17" t="str">
            <v>Dividend Q2 Estimate</v>
          </cell>
          <cell r="D17">
            <v>0.25406131072970634</v>
          </cell>
          <cell r="E17">
            <v>0.47466637713933707</v>
          </cell>
          <cell r="F17">
            <v>0.36032767011330763</v>
          </cell>
          <cell r="G17">
            <v>0.3423906310094218</v>
          </cell>
          <cell r="H17">
            <v>0.56830192258568024</v>
          </cell>
          <cell r="I17">
            <v>0.22269461415655262</v>
          </cell>
          <cell r="J17">
            <v>0.21955721456774704</v>
          </cell>
          <cell r="K17">
            <v>0.34827493346516142</v>
          </cell>
        </row>
        <row r="18">
          <cell r="B18" t="str">
            <v>YEAR 2006</v>
          </cell>
          <cell r="C18" t="str">
            <v>Dividend Q3 Estimate</v>
          </cell>
          <cell r="D18">
            <v>0.25770353748657526</v>
          </cell>
          <cell r="E18">
            <v>0.47971438526963661</v>
          </cell>
          <cell r="F18">
            <v>0.36426483927107711</v>
          </cell>
          <cell r="G18">
            <v>0.34688179207695041</v>
          </cell>
          <cell r="H18">
            <v>0.57428143604616211</v>
          </cell>
          <cell r="I18">
            <v>0.22531878754723175</v>
          </cell>
          <cell r="J18">
            <v>0.22335525978377108</v>
          </cell>
          <cell r="K18">
            <v>0.35233425303158217</v>
          </cell>
        </row>
        <row r="19">
          <cell r="B19" t="str">
            <v>YEAR 2006</v>
          </cell>
          <cell r="C19" t="str">
            <v>Dividend Q4 Estimate</v>
          </cell>
          <cell r="D19">
            <v>0.26139797926079705</v>
          </cell>
          <cell r="E19">
            <v>0.48481607823482403</v>
          </cell>
          <cell r="F19">
            <v>0.36824502844163665</v>
          </cell>
          <cell r="G19">
            <v>0.35143186400800069</v>
          </cell>
          <cell r="H19">
            <v>0.58032386427043958</v>
          </cell>
          <cell r="I19">
            <v>0.22797388349079989</v>
          </cell>
          <cell r="J19">
            <v>0.22721900608591686</v>
          </cell>
          <cell r="K19">
            <v>0.35644088600979046</v>
          </cell>
        </row>
        <row r="20">
          <cell r="B20" t="str">
            <v>YEAR 2007</v>
          </cell>
          <cell r="C20" t="str">
            <v>Dividend Q1 Estimate</v>
          </cell>
          <cell r="D20">
            <v>0.26514538460764281</v>
          </cell>
          <cell r="E20">
            <v>0.4899720269653382</v>
          </cell>
          <cell r="F20">
            <v>0.37226870768899067</v>
          </cell>
          <cell r="G20">
            <v>0.35604161954035435</v>
          </cell>
          <cell r="H20">
            <v>0.58642986923001417</v>
          </cell>
          <cell r="I20">
            <v>0.23066026637029685</v>
          </cell>
          <cell r="J20">
            <v>0.2311495900148183</v>
          </cell>
          <cell r="K20">
            <v>0.36059538386140405</v>
          </cell>
        </row>
        <row r="21">
          <cell r="B21" t="str">
            <v>YEAR 2007</v>
          </cell>
          <cell r="C21" t="str">
            <v>Dividend Q2 Estimate</v>
          </cell>
          <cell r="D21">
            <v>0.26894651281368309</v>
          </cell>
          <cell r="E21">
            <v>0.49518280846338036</v>
          </cell>
          <cell r="F21">
            <v>0.37633635221336176</v>
          </cell>
          <cell r="G21">
            <v>0.36071184154784691</v>
          </cell>
          <cell r="H21">
            <v>0.59260011986146588</v>
          </cell>
          <cell r="I21">
            <v>0.23337830486255415</v>
          </cell>
          <cell r="J21">
            <v>0.23514816777173736</v>
          </cell>
          <cell r="K21">
            <v>0.3647983044756033</v>
          </cell>
        </row>
        <row r="22">
          <cell r="B22" t="str">
            <v>YEAR 2007</v>
          </cell>
          <cell r="C22" t="str">
            <v>Dividend Q3 Estimate</v>
          </cell>
          <cell r="D22">
            <v>0.27280213405063219</v>
          </cell>
          <cell r="E22">
            <v>0.50044900586748664</v>
          </cell>
          <cell r="F22">
            <v>0.38044844240731213</v>
          </cell>
          <cell r="G22">
            <v>0.36544332317332301</v>
          </cell>
          <cell r="H22">
            <v>0.59883529213973763</v>
          </cell>
          <cell r="I22">
            <v>0.23612837198879183</v>
          </cell>
          <cell r="J22">
            <v>0.23921591555866645</v>
          </cell>
          <cell r="K22">
            <v>0.36905021224404755</v>
          </cell>
        </row>
        <row r="23">
          <cell r="B23" t="str">
            <v>YEAR 2007</v>
          </cell>
          <cell r="C23" t="str">
            <v>Dividend Q4 Estimate</v>
          </cell>
          <cell r="D23">
            <v>0.27671302953139765</v>
          </cell>
          <cell r="E23">
            <v>0.5057712085177869</v>
          </cell>
          <cell r="F23">
            <v>0.38460546391247846</v>
          </cell>
          <cell r="G23">
            <v>0.37023686796333549</v>
          </cell>
          <cell r="H23">
            <v>0.60513606915219142</v>
          </cell>
          <cell r="I23">
            <v>0.2389108451658116</v>
          </cell>
          <cell r="J23">
            <v>0.24335402992431424</v>
          </cell>
          <cell r="K23">
            <v>0.37335167813666492</v>
          </cell>
        </row>
        <row r="24">
          <cell r="B24" t="str">
            <v>YEAR 2008</v>
          </cell>
          <cell r="C24" t="str">
            <v>Dividend Q1 Estimate</v>
          </cell>
          <cell r="D24">
            <v>0.28067999166836682</v>
          </cell>
          <cell r="E24">
            <v>0.51115001202195787</v>
          </cell>
          <cell r="F24">
            <v>0.38880790767692669</v>
          </cell>
          <cell r="G24">
            <v>0.37509329000461183</v>
          </cell>
          <cell r="H24">
            <v>0.61150314117344273</v>
          </cell>
          <cell r="I24">
            <v>0.24172610625779314</v>
          </cell>
          <cell r="J24">
            <v>0.24756372811607655</v>
          </cell>
          <cell r="K24">
            <v>0.37770327977832535</v>
          </cell>
        </row>
        <row r="25">
          <cell r="B25" t="str">
            <v>YEAR 2008</v>
          </cell>
          <cell r="C25" t="str">
            <v>Dividend Q2 Estimate</v>
          </cell>
          <cell r="D25">
            <v>0.28470382423396312</v>
          </cell>
          <cell r="E25">
            <v>0.51658601832187767</v>
          </cell>
          <cell r="F25">
            <v>0.39305627001313337</v>
          </cell>
          <cell r="G25">
            <v>0.38001341406231004</v>
          </cell>
          <cell r="H25">
            <v>0.61793720574098299</v>
          </cell>
          <cell r="I25">
            <v>0.2445745416287009</v>
          </cell>
          <cell r="J25">
            <v>0.25184624843809589</v>
          </cell>
          <cell r="K25">
            <v>0.38210560152640721</v>
          </cell>
        </row>
        <row r="26">
          <cell r="B26" t="str">
            <v>YEAR 2008</v>
          </cell>
          <cell r="C26" t="str">
            <v>Dividend Q3 Estimate</v>
          </cell>
          <cell r="D26">
            <v>0.2887853425235033</v>
          </cell>
          <cell r="E26">
            <v>0.52207983576098904</v>
          </cell>
          <cell r="F26">
            <v>0.39735105265660059</v>
          </cell>
          <cell r="G26">
            <v>0.3849980757200886</v>
          </cell>
          <cell r="H26">
            <v>0.62443896773159757</v>
          </cell>
          <cell r="I26">
            <v>0.24745654219530824</v>
          </cell>
          <cell r="J26">
            <v>0.25620285061551495</v>
          </cell>
          <cell r="K26">
            <v>0.38655923454926805</v>
          </cell>
        </row>
        <row r="27">
          <cell r="B27" t="str">
            <v>YEAR 2008</v>
          </cell>
          <cell r="C27" t="str">
            <v>Dividend Q4 Estimate</v>
          </cell>
          <cell r="D27">
            <v>0.29292537352039</v>
          </cell>
          <cell r="E27">
            <v>0.52763207915237909</v>
          </cell>
          <cell r="F27">
            <v>0.40169276282511152</v>
          </cell>
          <cell r="G27">
            <v>0.39004812152201335</v>
          </cell>
          <cell r="H27">
            <v>0.63100913943858761</v>
          </cell>
          <cell r="I27">
            <v>0.25037250348084655</v>
          </cell>
          <cell r="J27">
            <v>0.26063481616503109</v>
          </cell>
          <cell r="K27">
            <v>0.39106477690563013</v>
          </cell>
        </row>
        <row r="28">
          <cell r="B28" t="str">
            <v>YEAR 2009</v>
          </cell>
          <cell r="C28" t="str">
            <v>Dividend Q1 Estimate</v>
          </cell>
          <cell r="D28">
            <v>0.29712475606367245</v>
          </cell>
          <cell r="E28">
            <v>0.53324336984758292</v>
          </cell>
          <cell r="F28">
            <v>0.40608191327863319</v>
          </cell>
          <cell r="G28">
            <v>0.39516440911632583</v>
          </cell>
          <cell r="H28">
            <v>0.63764844064980475</v>
          </cell>
          <cell r="I28">
            <v>0.25332282566928654</v>
          </cell>
          <cell r="J28">
            <v>0.26514344877186102</v>
          </cell>
          <cell r="K28">
            <v>0.39562283362489092</v>
          </cell>
        </row>
        <row r="29">
          <cell r="B29" t="str">
            <v>YEAR 2009</v>
          </cell>
          <cell r="C29" t="str">
            <v>Dividend Q2 Estimate</v>
          </cell>
          <cell r="D29">
            <v>0.30138434101800887</v>
          </cell>
          <cell r="E29">
            <v>0.53891433580611914</v>
          </cell>
          <cell r="F29">
            <v>0.41051902237987398</v>
          </cell>
          <cell r="G29">
            <v>0.40034780740109771</v>
          </cell>
          <cell r="H29">
            <v>0.64435759872650633</v>
          </cell>
          <cell r="I29">
            <v>0.25630791366025912</v>
          </cell>
          <cell r="J29">
            <v>0.26973007467322646</v>
          </cell>
          <cell r="K29">
            <v>0.40023401678836995</v>
          </cell>
        </row>
        <row r="30">
          <cell r="B30" t="str">
            <v>YEAR 2009</v>
          </cell>
          <cell r="C30" t="str">
            <v>Dividend Q3 Estimate</v>
          </cell>
          <cell r="D30">
            <v>0.30570499144606611</v>
          </cell>
          <cell r="E30">
            <v>0.54464561166576508</v>
          </cell>
          <cell r="F30">
            <v>0.41500461415550272</v>
          </cell>
          <cell r="G30">
            <v>0.40559919667179528</v>
          </cell>
          <cell r="H30">
            <v>0.65113734868304118</v>
          </cell>
          <cell r="I30">
            <v>0.25932817712462342</v>
          </cell>
          <cell r="J30">
            <v>0.27439604304847359</v>
          </cell>
          <cell r="K30">
            <v>0.40489894561150247</v>
          </cell>
        </row>
        <row r="31">
          <cell r="B31" t="str">
            <v>YEAR 2009</v>
          </cell>
          <cell r="C31" t="str">
            <v>Dividend Q4 Estimate</v>
          </cell>
          <cell r="D31">
            <v>0.31008758278339033</v>
          </cell>
          <cell r="E31">
            <v>0.55043783881357855</v>
          </cell>
          <cell r="F31">
            <v>0.41953921835803665</v>
          </cell>
          <cell r="G31">
            <v>0.41091946877078017</v>
          </cell>
          <cell r="H31">
            <v>0.65798843326737266</v>
          </cell>
          <cell r="I31">
            <v>0.26238403056068971</v>
          </cell>
          <cell r="J31">
            <v>0.27914272641594096</v>
          </cell>
          <cell r="K31">
            <v>0.40961824652699114</v>
          </cell>
        </row>
        <row r="32">
          <cell r="B32" t="str">
            <v>YEAR 2010</v>
          </cell>
          <cell r="C32" t="str">
            <v>Dividend Q1 Estimate</v>
          </cell>
          <cell r="D32">
            <v>0.31453300301578468</v>
          </cell>
          <cell r="E32">
            <v>0.55629166545767594</v>
          </cell>
          <cell r="F32">
            <v>0.42412337052840576</v>
          </cell>
          <cell r="G32">
            <v>0.41630952723877046</v>
          </cell>
          <cell r="H32">
            <v>0.66491160304245023</v>
          </cell>
          <cell r="I32">
            <v>0.26547589335110489</v>
          </cell>
          <cell r="J32">
            <v>0.28397152103669271</v>
          </cell>
          <cell r="K32">
            <v>0.41439255326892693</v>
          </cell>
        </row>
        <row r="33">
          <cell r="B33" t="str">
            <v>YEAR 2010</v>
          </cell>
          <cell r="C33" t="str">
            <v>Dividend Q2 Estimate</v>
          </cell>
          <cell r="D33">
            <v>0.31904215285923021</v>
          </cell>
          <cell r="E33">
            <v>0.56220774669977303</v>
          </cell>
          <cell r="F33">
            <v>0.42875761205920071</v>
          </cell>
          <cell r="G33">
            <v>0.42177028746828898</v>
          </cell>
          <cell r="H33">
            <v>0.67190761646843589</v>
          </cell>
          <cell r="I33">
            <v>0.2686041898204079</v>
          </cell>
          <cell r="J33">
            <v>0.28888384732523598</v>
          </cell>
          <cell r="K33">
            <v>0.41922250695789048</v>
          </cell>
        </row>
        <row r="34">
          <cell r="B34" t="str">
            <v>YEAR 2010</v>
          </cell>
          <cell r="C34" t="str">
            <v>Dividend Q3 Estimate</v>
          </cell>
          <cell r="D34">
            <v>0.32361594594238569</v>
          </cell>
          <cell r="E34">
            <v>0.56818674460849727</v>
          </cell>
          <cell r="F34">
            <v>0.43344249025861165</v>
          </cell>
          <cell r="G34">
            <v>0.42730267685912426</v>
          </cell>
          <cell r="H34">
            <v>0.67897723998579707</v>
          </cell>
          <cell r="I34">
            <v>0.27176934929326396</v>
          </cell>
          <cell r="J34">
            <v>0.29388115026734302</v>
          </cell>
          <cell r="K34">
            <v>0.42410875618704535</v>
          </cell>
        </row>
        <row r="35">
          <cell r="B35" t="str">
            <v>YEAR 2010</v>
          </cell>
          <cell r="C35" t="str">
            <v>Dividend Q4 Estimate</v>
          </cell>
          <cell r="D35">
            <v>0.32825530899170408</v>
          </cell>
          <cell r="E35">
            <v>0.57422932829348017</v>
          </cell>
          <cell r="F35">
            <v>0.43817855841506592</v>
          </cell>
          <cell r="G35">
            <v>0.43290763497583057</v>
          </cell>
          <cell r="H35">
            <v>0.68612124809927266</v>
          </cell>
          <cell r="I35">
            <v>0.27497180615338457</v>
          </cell>
          <cell r="J35">
            <v>0.29896489984510111</v>
          </cell>
          <cell r="K35">
            <v>0.42905195710923472</v>
          </cell>
        </row>
        <row r="36">
          <cell r="B36" t="str">
            <v>YEAR 2011</v>
          </cell>
          <cell r="C36" t="str">
            <v>Dividend Q1 Estimate</v>
          </cell>
          <cell r="D36">
            <v>0.33291413605582632</v>
          </cell>
          <cell r="E36">
            <v>0.58060896212795887</v>
          </cell>
          <cell r="F36">
            <v>0.44315308195568642</v>
          </cell>
          <cell r="G36">
            <v>0.43861196298569044</v>
          </cell>
          <cell r="H36">
            <v>0.69367939636960385</v>
          </cell>
          <cell r="I36">
            <v>0.27828967851378295</v>
          </cell>
          <cell r="J36">
            <v>0.30394697100963497</v>
          </cell>
          <cell r="K36">
            <v>0.43418318849406878</v>
          </cell>
        </row>
        <row r="37">
          <cell r="B37" t="str">
            <v>YEAR 2011</v>
          </cell>
          <cell r="C37" t="str">
            <v>Dividend Q2 Estimate</v>
          </cell>
          <cell r="D37">
            <v>0.33763908442558738</v>
          </cell>
          <cell r="E37">
            <v>0.58705947309437201</v>
          </cell>
          <cell r="F37">
            <v>0.44818407992660697</v>
          </cell>
          <cell r="G37">
            <v>0.44439145566213306</v>
          </cell>
          <cell r="H37">
            <v>0.70132080340131941</v>
          </cell>
          <cell r="I37">
            <v>0.28164758507679244</v>
          </cell>
          <cell r="J37">
            <v>0.30901206540900789</v>
          </cell>
          <cell r="K37">
            <v>0.43937578665532334</v>
          </cell>
        </row>
        <row r="38">
          <cell r="B38" t="str">
            <v>YEAR 2011</v>
          </cell>
          <cell r="C38" t="str">
            <v>Dividend Q3 Estimate</v>
          </cell>
          <cell r="D38">
            <v>0.34243109254042686</v>
          </cell>
          <cell r="E38">
            <v>0.59358164863098961</v>
          </cell>
          <cell r="F38">
            <v>0.4532721934668737</v>
          </cell>
          <cell r="G38">
            <v>0.45024710343331975</v>
          </cell>
          <cell r="H38">
            <v>0.70904638635310691</v>
          </cell>
          <cell r="I38">
            <v>0.28504600890420828</v>
          </cell>
          <cell r="J38">
            <v>0.3141615665757499</v>
          </cell>
          <cell r="K38">
            <v>0.44463048550674461</v>
          </cell>
        </row>
        <row r="39">
          <cell r="B39" t="str">
            <v>YEAR 2011</v>
          </cell>
          <cell r="C39" t="str">
            <v>Dividend Q4 Estimate</v>
          </cell>
          <cell r="D39">
            <v>0.34729111215876796</v>
          </cell>
          <cell r="E39">
            <v>0.60017628492444719</v>
          </cell>
          <cell r="F39">
            <v>0.45841807099421217</v>
          </cell>
          <cell r="G39">
            <v>0.45617990977806433</v>
          </cell>
          <cell r="H39">
            <v>0.71685707248685548</v>
          </cell>
          <cell r="I39">
            <v>0.2884854388865592</v>
          </cell>
          <cell r="J39">
            <v>0.31939688109813286</v>
          </cell>
          <cell r="K39">
            <v>0.44994802773929371</v>
          </cell>
        </row>
        <row r="40">
          <cell r="B40" t="str">
            <v>YEAR 2012</v>
          </cell>
          <cell r="C40" t="str">
            <v>Dividend Q1 Estimate</v>
          </cell>
          <cell r="D40">
            <v>0.35217031323787884</v>
          </cell>
          <cell r="E40">
            <v>0.60712889997806774</v>
          </cell>
          <cell r="F40">
            <v>0.4638174517807484</v>
          </cell>
          <cell r="G40">
            <v>0.46221812546820457</v>
          </cell>
          <cell r="H40">
            <v>0.72510743855504101</v>
          </cell>
          <cell r="I40">
            <v>0.29204779779324158</v>
          </cell>
          <cell r="J40">
            <v>0.32451647957055335</v>
          </cell>
          <cell r="K40">
            <v>0.45546580835091527</v>
          </cell>
        </row>
        <row r="41">
          <cell r="B41" t="str">
            <v>YEAR 2012</v>
          </cell>
          <cell r="C41" t="str">
            <v>Dividend Q2 Estimate</v>
          </cell>
          <cell r="D41">
            <v>0.35711806373370936</v>
          </cell>
          <cell r="E41">
            <v>0.61416205612819286</v>
          </cell>
          <cell r="F41">
            <v>0.46928042803771364</v>
          </cell>
          <cell r="G41">
            <v>0.46833626587212362</v>
          </cell>
          <cell r="H41">
            <v>0.7334527587540729</v>
          </cell>
          <cell r="I41">
            <v>0.2956541464452262</v>
          </cell>
          <cell r="J41">
            <v>0.32971813986032378</v>
          </cell>
          <cell r="K41">
            <v>0.46105125433942706</v>
          </cell>
        </row>
        <row r="42">
          <cell r="B42" t="str">
            <v>YEAR 2012</v>
          </cell>
          <cell r="C42" t="str">
            <v>Dividend Q3 Estimate</v>
          </cell>
          <cell r="D42">
            <v>0.36213532671838061</v>
          </cell>
          <cell r="E42">
            <v>0.62127668638609612</v>
          </cell>
          <cell r="F42">
            <v>0.47480774881097421</v>
          </cell>
          <cell r="G42">
            <v>0.47453538891159847</v>
          </cell>
          <cell r="H42">
            <v>0.7418941259187285</v>
          </cell>
          <cell r="I42">
            <v>0.29930502804934378</v>
          </cell>
          <cell r="J42">
            <v>0.33500317733268281</v>
          </cell>
          <cell r="K42">
            <v>0.46670519549556416</v>
          </cell>
        </row>
        <row r="43">
          <cell r="B43" t="str">
            <v>YEAR 2012</v>
          </cell>
          <cell r="C43" t="str">
            <v>Dividend Q4 Estimate</v>
          </cell>
          <cell r="D43">
            <v>0.36722307879451416</v>
          </cell>
          <cell r="E43">
            <v>0.62847373457132261</v>
          </cell>
          <cell r="F43">
            <v>0.48040017196887558</v>
          </cell>
          <cell r="G43">
            <v>0.48081656651156518</v>
          </cell>
          <cell r="H43">
            <v>0.75043264546130894</v>
          </cell>
          <cell r="I43">
            <v>0.30300099252020801</v>
          </cell>
          <cell r="J43">
            <v>0.34037292843680039</v>
          </cell>
          <cell r="K43">
            <v>0.47242847178591069</v>
          </cell>
        </row>
        <row r="44">
          <cell r="B44" t="str">
            <v>YEAR 2013</v>
          </cell>
          <cell r="C44" t="str">
            <v>Dividend Q1 Estimate</v>
          </cell>
          <cell r="D44">
            <v>0.37232963474579978</v>
          </cell>
          <cell r="E44">
            <v>0.63605187337116353</v>
          </cell>
          <cell r="F44">
            <v>0.48626264482139697</v>
          </cell>
          <cell r="G44">
            <v>0.48720958459828195</v>
          </cell>
          <cell r="H44">
            <v>0.75943909740425308</v>
          </cell>
          <cell r="I44">
            <v>0.30682805022914311</v>
          </cell>
          <cell r="J44">
            <v>0.34561205588954469</v>
          </cell>
          <cell r="K44">
            <v>0.47836527491321162</v>
          </cell>
        </row>
        <row r="45">
          <cell r="B45" t="str">
            <v>YEAR 2013</v>
          </cell>
          <cell r="C45" t="str">
            <v>Dividend Q2 Estimate</v>
          </cell>
          <cell r="D45">
            <v>0.37750720179412539</v>
          </cell>
          <cell r="E45">
            <v>0.643721389398899</v>
          </cell>
          <cell r="F45">
            <v>0.49219665925519152</v>
          </cell>
          <cell r="G45">
            <v>0.49368760533071376</v>
          </cell>
          <cell r="H45">
            <v>0.76855364189499764</v>
          </cell>
          <cell r="I45">
            <v>0.31070344563686164</v>
          </cell>
          <cell r="J45">
            <v>0.35093182564422576</v>
          </cell>
          <cell r="K45">
            <v>0.48437668326326527</v>
          </cell>
        </row>
        <row r="46">
          <cell r="B46" t="str">
            <v>YEAR 2013</v>
          </cell>
          <cell r="C46" t="str">
            <v>Dividend Q3 Estimate</v>
          </cell>
          <cell r="D46">
            <v>0.38275676741048925</v>
          </cell>
          <cell r="E46">
            <v>0.65148338448150767</v>
          </cell>
          <cell r="F46">
            <v>0.49820308831444721</v>
          </cell>
          <cell r="G46">
            <v>0.50025175891836104</v>
          </cell>
          <cell r="H46">
            <v>0.77777757622563548</v>
          </cell>
          <cell r="I46">
            <v>0.31462778927325402</v>
          </cell>
          <cell r="J46">
            <v>0.35633347897258588</v>
          </cell>
          <cell r="K46">
            <v>0.49046363436745732</v>
          </cell>
        </row>
        <row r="47">
          <cell r="B47" t="str">
            <v>YEAR 2013</v>
          </cell>
          <cell r="C47" t="str">
            <v>Dividend Q4 Estimate</v>
          </cell>
          <cell r="D47">
            <v>0.38807933279753176</v>
          </cell>
          <cell r="E47">
            <v>0.65933897373180228</v>
          </cell>
          <cell r="F47">
            <v>0.50428281569738198</v>
          </cell>
          <cell r="G47">
            <v>0.50690319059818034</v>
          </cell>
          <cell r="H47">
            <v>0.78711221325794312</v>
          </cell>
          <cell r="I47">
            <v>0.31860169937951582</v>
          </cell>
          <cell r="J47">
            <v>0.36181827625241358</v>
          </cell>
          <cell r="K47">
            <v>0.49662707753872248</v>
          </cell>
        </row>
        <row r="48">
          <cell r="B48" t="str">
            <v>YEAR 2014</v>
          </cell>
          <cell r="C48" t="str">
            <v>Dividend Q1 Estimate</v>
          </cell>
          <cell r="D48">
            <v>0.39342022222293577</v>
          </cell>
          <cell r="E48">
            <v>0.66760118701741455</v>
          </cell>
          <cell r="F48">
            <v>0.51065079739239161</v>
          </cell>
          <cell r="G48">
            <v>0.51367331240480396</v>
          </cell>
          <cell r="H48">
            <v>0.79694604642776368</v>
          </cell>
          <cell r="I48">
            <v>0.32271558043957804</v>
          </cell>
          <cell r="J48">
            <v>0.36715671503840319</v>
          </cell>
          <cell r="K48">
            <v>0.5030185223173419</v>
          </cell>
        </row>
        <row r="49">
          <cell r="B49" t="str">
            <v>YEAR 2014</v>
          </cell>
          <cell r="C49" t="str">
            <v>Dividend Q2 Estimate</v>
          </cell>
          <cell r="D49">
            <v>0.39883461491801603</v>
          </cell>
          <cell r="E49">
            <v>0.67596693455641788</v>
          </cell>
          <cell r="F49">
            <v>0.51709919267597837</v>
          </cell>
          <cell r="G49">
            <v>0.52053385492711191</v>
          </cell>
          <cell r="H49">
            <v>0.80690273917615885</v>
          </cell>
          <cell r="I49">
            <v>0.32688258117040569</v>
          </cell>
          <cell r="J49">
            <v>0.37257391968709863</v>
          </cell>
          <cell r="K49">
            <v>0.50949222311502618</v>
          </cell>
        </row>
        <row r="50">
          <cell r="B50" t="str">
            <v>YEAR 2014</v>
          </cell>
          <cell r="C50" t="str">
            <v>Dividend Q3 Estimate</v>
          </cell>
          <cell r="D50">
            <v>0.40432352246159819</v>
          </cell>
          <cell r="E50">
            <v>0.68443751374228967</v>
          </cell>
          <cell r="F50">
            <v>0.52362901699472131</v>
          </cell>
          <cell r="G50">
            <v>0.52748602581041071</v>
          </cell>
          <cell r="H50">
            <v>0.81698382645656831</v>
          </cell>
          <cell r="I50">
            <v>0.33110338746917978</v>
          </cell>
          <cell r="J50">
            <v>0.37807105234746824</v>
          </cell>
          <cell r="K50">
            <v>0.51604923854260687</v>
          </cell>
        </row>
        <row r="51">
          <cell r="B51" t="str">
            <v>YEAR 2014</v>
          </cell>
          <cell r="C51" t="str">
            <v>Dividend Q4 Estimate</v>
          </cell>
          <cell r="D51">
            <v>0.40988797035422503</v>
          </cell>
          <cell r="E51">
            <v>0.69301423822621688</v>
          </cell>
          <cell r="F51">
            <v>0.53024129861805402</v>
          </cell>
          <cell r="G51">
            <v>0.53453104882913371</v>
          </cell>
          <cell r="H51">
            <v>0.82719086239946338</v>
          </cell>
          <cell r="I51">
            <v>0.33537869408959226</v>
          </cell>
          <cell r="J51">
            <v>0.38364929231537853</v>
          </cell>
          <cell r="K51">
            <v>0.52269064083492656</v>
          </cell>
        </row>
        <row r="52">
          <cell r="B52" t="str">
            <v>YEAR 2015</v>
          </cell>
          <cell r="C52" t="str">
            <v>Dividend Q1 Estimate</v>
          </cell>
          <cell r="D52">
            <v>0.41547015274019083</v>
          </cell>
          <cell r="E52">
            <v>0.70202581072220815</v>
          </cell>
          <cell r="F52">
            <v>0.53716187664371717</v>
          </cell>
          <cell r="G52">
            <v>0.54170205884569966</v>
          </cell>
          <cell r="H52">
            <v>0.83793170712338561</v>
          </cell>
          <cell r="I52">
            <v>0.33980363195369734</v>
          </cell>
          <cell r="J52">
            <v>0.38906466704938714</v>
          </cell>
          <cell r="K52">
            <v>0.52957582313355434</v>
          </cell>
        </row>
        <row r="53">
          <cell r="B53" t="str">
            <v>YEAR 2015</v>
          </cell>
          <cell r="C53" t="str">
            <v>Dividend Q2 Estimate</v>
          </cell>
          <cell r="D53">
            <v>0.42112835775293256</v>
          </cell>
          <cell r="E53">
            <v>0.71115456470505933</v>
          </cell>
          <cell r="F53">
            <v>0.54417278033872019</v>
          </cell>
          <cell r="G53">
            <v>0.54896927166427367</v>
          </cell>
          <cell r="H53">
            <v>0.84881201874742407</v>
          </cell>
          <cell r="I53">
            <v>0.34428695180642083</v>
          </cell>
          <cell r="J53">
            <v>0.3945564821264308</v>
          </cell>
          <cell r="K53">
            <v>0.53655170102070382</v>
          </cell>
        </row>
        <row r="55">
          <cell r="B55" t="str">
            <v>YEAR 2015 Q3</v>
          </cell>
          <cell r="C55" t="str">
            <v>Year 10 Stock Price</v>
          </cell>
          <cell r="D55">
            <v>36.49563096004001</v>
          </cell>
          <cell r="E55">
            <v>60.939385232147309</v>
          </cell>
          <cell r="F55">
            <v>53.943711713986268</v>
          </cell>
          <cell r="G55">
            <v>62.479692372361008</v>
          </cell>
          <cell r="H55">
            <v>64.711057963503109</v>
          </cell>
          <cell r="I55">
            <v>48.513828453562382</v>
          </cell>
          <cell r="J55">
            <v>47.038746493945759</v>
          </cell>
          <cell r="K55">
            <v>53.805323007992342</v>
          </cell>
        </row>
        <row r="57">
          <cell r="C57" t="str">
            <v>Trial COE - Quarterly Rate</v>
          </cell>
          <cell r="D57">
            <v>2.5327398150345588E-2</v>
          </cell>
          <cell r="E57">
            <v>2.5461668187913088E-2</v>
          </cell>
          <cell r="F57">
            <v>2.3836664593342195E-2</v>
          </cell>
          <cell r="G57">
            <v>2.2499928656105714E-2</v>
          </cell>
          <cell r="H57">
            <v>2.694801747285069E-2</v>
          </cell>
          <cell r="I57">
            <v>2.0764397581997236E-2</v>
          </cell>
          <cell r="J57">
            <v>2.2090658289658404E-2</v>
          </cell>
          <cell r="K57">
            <v>2.3717829869735033E-2</v>
          </cell>
        </row>
        <row r="58">
          <cell r="A58" t="str">
            <v>dcf_roe_gdp</v>
          </cell>
          <cell r="C58" t="str">
            <v>Trial COE - Annual Rate</v>
          </cell>
          <cell r="D58">
            <v>0.10522385446001259</v>
          </cell>
          <cell r="E58">
            <v>0.10580289916779329</v>
          </cell>
          <cell r="F58">
            <v>9.8810275374604073E-2</v>
          </cell>
          <cell r="G58">
            <v>9.3083013714000629E-2</v>
          </cell>
          <cell r="H58">
            <v>0.11222804925761887</v>
          </cell>
          <cell r="I58">
            <v>8.5680548596607009E-2</v>
          </cell>
          <cell r="J58">
            <v>9.1333975118031097E-2</v>
          </cell>
          <cell r="K58">
            <v>9.8300217128204581E-2</v>
          </cell>
        </row>
        <row r="59">
          <cell r="C59" t="str">
            <v>Cost of Equity</v>
          </cell>
          <cell r="D59">
            <v>0.10521834782369344</v>
          </cell>
          <cell r="E59">
            <v>0.1057974959401824</v>
          </cell>
          <cell r="F59">
            <v>9.8803852478417609E-2</v>
          </cell>
          <cell r="G59">
            <v>9.3075423814385383E-2</v>
          </cell>
          <cell r="H59">
            <v>0.11222334466455774</v>
          </cell>
          <cell r="I59">
            <v>8.5670764997419768E-2</v>
          </cell>
          <cell r="J59">
            <v>9.1325921974371616E-2</v>
          </cell>
          <cell r="K59">
            <v>9.8293699256547296E-2</v>
          </cell>
        </row>
        <row r="60">
          <cell r="C60" t="str">
            <v>(Trial COE - COE) x 100</v>
          </cell>
          <cell r="D60">
            <v>5.5066363191524914E-4</v>
          </cell>
          <cell r="E60">
            <v>5.4032276108895161E-4</v>
          </cell>
          <cell r="F60">
            <v>6.4228961864642997E-4</v>
          </cell>
          <cell r="G60">
            <v>7.5898996152456988E-4</v>
          </cell>
          <cell r="H60">
            <v>4.7045930611222531E-4</v>
          </cell>
          <cell r="I60">
            <v>9.7835991872408101E-4</v>
          </cell>
          <cell r="J60">
            <v>8.0531436594810657E-4</v>
          </cell>
          <cell r="K60">
            <v>6.5178716572855677E-4</v>
          </cell>
        </row>
        <row r="63">
          <cell r="B63" t="str">
            <v>Sources and Notes:</v>
          </cell>
        </row>
        <row r="64">
          <cell r="B64" t="str">
            <v>All Growth Rate Estimates: Table No. BV-16; Panel B.</v>
          </cell>
        </row>
        <row r="65">
          <cell r="B65" t="str">
            <v>Stock Prices and Dividends are from Compustat as of November 2005.</v>
          </cell>
        </row>
        <row r="66">
          <cell r="B66" t="str">
            <v xml:space="preserve">     1. See Workpaper #1 to Table No. BV-16 for the average closing stock price obtained from Compustat.</v>
          </cell>
        </row>
        <row r="67">
          <cell r="B67" t="str">
            <v xml:space="preserve">     2. See Workpaper #2 to Table No. BV-16 for the for the quarterly dividend obtained from Compustat.</v>
          </cell>
        </row>
        <row r="68">
          <cell r="B68" t="str">
            <v xml:space="preserve">     3. The Blue Chip Long-Term GDP Growth Rate is used to calculate the Year 10 Stock Price.</v>
          </cell>
        </row>
        <row r="69">
          <cell r="B69" t="str">
            <v xml:space="preserve">          {(the Dividend Year 2015 Q2 Estimate) x ((1 + the Perpetual Growth Rate) ^ (1/2))} /</v>
          </cell>
        </row>
        <row r="70">
          <cell r="B70" t="str">
            <v xml:space="preserve">                {(Trial COE - Quarterly Rate) - ((1 + the Perpetual Growth Rate) ^ (1/4) -1)}.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cgc"/>
      <sheetName val="lg"/>
      <sheetName val="nwn"/>
      <sheetName val="pgl"/>
      <sheetName val="sji"/>
      <sheetName val="swx"/>
      <sheetName val="wgl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CAPM RoE"/>
      <sheetName val="WP1 CAPM RoE-A"/>
      <sheetName val="CAPM ATWACC"/>
      <sheetName val="Bond Ratings"/>
      <sheetName val="Pref Ratings"/>
      <sheetName val="Bond Yields"/>
      <sheetName val="Pref Yields"/>
      <sheetName val="CAPM Client RoE - Panel A"/>
      <sheetName val="CAPM Client RoE - Panel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Value Line Sample"/>
      <sheetName val="Sample Selection"/>
      <sheetName val="TabNames"/>
      <sheetName val="Cap_St_for_Indirect"/>
      <sheetName val="Capital Structure Temp"/>
      <sheetName val="bloomberg_data_template"/>
      <sheetName val="Data for Implicit Yield"/>
      <sheetName val="Utility Yields"/>
      <sheetName val="Company Bond Ratings"/>
      <sheetName val="Market Value of Debt"/>
      <sheetName val="Valueline Info"/>
      <sheetName val="IBES Info"/>
      <sheetName val="Raw_ATG"/>
      <sheetName val="Raw_ATO"/>
      <sheetName val="Raw_LG"/>
      <sheetName val="Raw_NJR"/>
      <sheetName val="Raw_GAS"/>
      <sheetName val="Raw_NWN"/>
      <sheetName val="Raw_PNY"/>
      <sheetName val="Raw_SJI"/>
      <sheetName val="Raw_SWX"/>
      <sheetName val="Raw_WGL"/>
      <sheetName val="Raw_VVC"/>
      <sheetName val="Input Sheet"/>
      <sheetName val="Regulated Assets"/>
      <sheetName val="Assets Wrkpapers"/>
      <sheetName val="Cap_Struct_ATG"/>
      <sheetName val="Cap_Struct_ATO"/>
      <sheetName val="Cap_Struct_LG"/>
      <sheetName val="Cap_Struct_NJR"/>
      <sheetName val="Cap_Struct_GAS"/>
      <sheetName val="Cap_Struct_NWN"/>
      <sheetName val="Cap_Struct_PNY"/>
      <sheetName val="Cap_Struct_SJI"/>
      <sheetName val="Cap_Struct_SWX"/>
      <sheetName val="Cap_Struct_WGL"/>
      <sheetName val="Cap_Struct_VVC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CAPM RoE"/>
      <sheetName val="WP1 CAPM RoE-A"/>
      <sheetName val="CAPM ATWACC"/>
      <sheetName val="Bond Ratings"/>
      <sheetName val="Pref Ratings"/>
      <sheetName val="Bond Yields"/>
      <sheetName val="Pref Yields"/>
      <sheetName val="CAPM Client RoE - Panel A"/>
      <sheetName val="Summary"/>
      <sheetName val="table of Contents"/>
      <sheetName val="WP2 CAPM RoE-A,B"/>
      <sheetName val="WP3 CAPM RoEA"/>
      <sheetName val="Rating to Yield"/>
      <sheetName val="WP3 CAPM RoEB"/>
      <sheetName val="WP3 CAPM RoEC"/>
      <sheetName val="Utility Bond Yield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 refreshError="1"/>
      <sheetData sheetId="52"/>
      <sheetData sheetId="53"/>
      <sheetData sheetId="54" refreshError="1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TabNames"/>
      <sheetName val="Cap_St_for_Indirect"/>
      <sheetName val="Capital Structure Temp"/>
      <sheetName val="Financial Statements"/>
      <sheetName val="bloomberg_data_template"/>
      <sheetName val="Data for Implicit Yield"/>
      <sheetName val="Utility Yields"/>
      <sheetName val="Company Bond Ratings"/>
      <sheetName val="Market Value of Debt"/>
      <sheetName val="Valueline Info"/>
      <sheetName val="IBES Info"/>
      <sheetName val="Imputed Debt"/>
      <sheetName val="Raw_AEP"/>
      <sheetName val="Raw_CNL"/>
      <sheetName val="Raw_ED"/>
      <sheetName val="Raw_EDE"/>
      <sheetName val="Raw_ETR"/>
      <sheetName val="Raw_FE"/>
      <sheetName val="Raw_IDA"/>
      <sheetName val="Raw_MGEE"/>
      <sheetName val="Raw_NST"/>
      <sheetName val="Raw_OTTR"/>
      <sheetName val="Raw_POM"/>
      <sheetName val="Raw_PNW"/>
      <sheetName val="Raw_PPL"/>
      <sheetName val="Raw_PGN"/>
      <sheetName val="Raw_SCG"/>
      <sheetName val="Raw_SO"/>
      <sheetName val="Raw_WEC"/>
      <sheetName val="Raw_XEL"/>
      <sheetName val="Input Sheet"/>
      <sheetName val="table of Contents"/>
      <sheetName val="Regulated Assets"/>
      <sheetName val="Cap_Struct_AEP"/>
      <sheetName val="Cap_Struct_CNL"/>
      <sheetName val="Cap_Struct_ED"/>
      <sheetName val="Cap_Struct_EDE"/>
      <sheetName val="Cap_Struct_ETR"/>
      <sheetName val="Cap_Struct_FE"/>
      <sheetName val="Cap_Struct_IDA"/>
      <sheetName val="Cap_Struct_MGEE"/>
      <sheetName val="Cap_Struct_NST"/>
      <sheetName val="Cap_Struct_OTTR"/>
      <sheetName val="Cap_Struct_POM"/>
      <sheetName val="Cap_Struct_PNW"/>
      <sheetName val="Cap_Struct_PPL"/>
      <sheetName val="Cap_Struct_PGN"/>
      <sheetName val="Cap_Struct_SCG"/>
      <sheetName val="Cap_Struct_SO"/>
      <sheetName val="Cap_Struct_WEC"/>
      <sheetName val="Cap_Struct_XEL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Table MJV-9 Panel A"/>
      <sheetName val="WP3 CAPM RoEA"/>
      <sheetName val="WP3 CAPM RoEB"/>
      <sheetName val="WP3 CAPM RoEC"/>
      <sheetName val="Table MJV-9 Panel B"/>
      <sheetName val="WP Table 9 Panel B"/>
      <sheetName val="CAPM RoE"/>
      <sheetName val="CAPM ATWACC"/>
      <sheetName val="WP1 CAPM RoE-A"/>
      <sheetName val="Rating to Yield"/>
      <sheetName val="Bond Ratings"/>
      <sheetName val="Pref Ratings"/>
      <sheetName val="Utility Bond Yield"/>
      <sheetName val="Bond Yields"/>
      <sheetName val="Pref Yields"/>
      <sheetName val="CAPM Client RoE - Panel A and B"/>
      <sheetName val="Summary Pasted"/>
      <sheetName val="Summary"/>
      <sheetName val="Characteristics Table"/>
    </sheetNames>
    <sheetDataSet>
      <sheetData sheetId="0">
        <row r="1">
          <cell r="A1" t="str">
            <v>No</v>
          </cell>
          <cell r="B1" t="str">
            <v>Ticker</v>
          </cell>
          <cell r="C1" t="str">
            <v>Company</v>
          </cell>
          <cell r="D1" t="str">
            <v>Bloomberg Tickers</v>
          </cell>
          <cell r="E1" t="str">
            <v>Raw Data</v>
          </cell>
          <cell r="F1" t="str">
            <v>Cap_Struct_</v>
          </cell>
          <cell r="G1" t="str">
            <v>Panel</v>
          </cell>
          <cell r="H1" t="str">
            <v>DCF Analysis</v>
          </cell>
          <cell r="I1" t="str">
            <v>CAPM Analysis</v>
          </cell>
          <cell r="J1" t="str">
            <v>Subsample</v>
          </cell>
          <cell r="K1" t="str">
            <v>Sub</v>
          </cell>
          <cell r="L1" t="str">
            <v>State_code</v>
          </cell>
        </row>
        <row r="2">
          <cell r="A2">
            <v>1</v>
          </cell>
          <cell r="B2" t="str">
            <v>AEP</v>
          </cell>
          <cell r="C2" t="str">
            <v>American Electric Power Co Inc</v>
          </cell>
          <cell r="D2" t="str">
            <v>AEP US</v>
          </cell>
          <cell r="E2" t="str">
            <v>Raw_AEP</v>
          </cell>
          <cell r="F2" t="str">
            <v>Cap_Struct_AEP</v>
          </cell>
          <cell r="G2" t="str">
            <v>A</v>
          </cell>
          <cell r="H2" t="str">
            <v>*</v>
          </cell>
          <cell r="I2" t="str">
            <v>*</v>
          </cell>
          <cell r="L2" t="str">
            <v>OH</v>
          </cell>
        </row>
        <row r="3">
          <cell r="A3">
            <v>2</v>
          </cell>
          <cell r="B3" t="str">
            <v>CNL</v>
          </cell>
          <cell r="C3" t="str">
            <v>Cleco Corp</v>
          </cell>
          <cell r="D3" t="str">
            <v>CNL US</v>
          </cell>
          <cell r="E3" t="str">
            <v>Raw_CNL</v>
          </cell>
          <cell r="F3" t="str">
            <v>Cap_Struct_CNL</v>
          </cell>
          <cell r="G3" t="str">
            <v>B</v>
          </cell>
          <cell r="H3" t="str">
            <v>*</v>
          </cell>
          <cell r="I3" t="str">
            <v>*</v>
          </cell>
          <cell r="L3" t="str">
            <v>LA</v>
          </cell>
        </row>
        <row r="4">
          <cell r="A4">
            <v>3</v>
          </cell>
          <cell r="B4" t="str">
            <v>ED</v>
          </cell>
          <cell r="C4" t="str">
            <v>Consolidated Edison Inc</v>
          </cell>
          <cell r="D4" t="str">
            <v>ED US</v>
          </cell>
          <cell r="E4" t="str">
            <v>Raw_ED</v>
          </cell>
          <cell r="F4" t="str">
            <v>Cap_Struct_ED</v>
          </cell>
          <cell r="G4" t="str">
            <v>C</v>
          </cell>
          <cell r="H4" t="str">
            <v>*</v>
          </cell>
          <cell r="I4" t="str">
            <v>*</v>
          </cell>
          <cell r="L4" t="str">
            <v>NY</v>
          </cell>
        </row>
        <row r="5">
          <cell r="A5">
            <v>4</v>
          </cell>
          <cell r="B5" t="str">
            <v>EDE</v>
          </cell>
          <cell r="C5" t="str">
            <v>Empire District Electric Co/The</v>
          </cell>
          <cell r="D5" t="str">
            <v>EDE US</v>
          </cell>
          <cell r="E5" t="str">
            <v>Raw_EDE</v>
          </cell>
          <cell r="F5" t="str">
            <v>Cap_Struct_EDE</v>
          </cell>
          <cell r="G5" t="str">
            <v>D</v>
          </cell>
          <cell r="H5" t="str">
            <v>*</v>
          </cell>
          <cell r="I5" t="str">
            <v>*</v>
          </cell>
          <cell r="L5" t="str">
            <v>MO</v>
          </cell>
        </row>
        <row r="6">
          <cell r="A6">
            <v>5</v>
          </cell>
          <cell r="B6" t="str">
            <v>ETR</v>
          </cell>
          <cell r="C6" t="str">
            <v>Entergy Corp</v>
          </cell>
          <cell r="D6" t="str">
            <v>ETR US</v>
          </cell>
          <cell r="E6" t="str">
            <v>Raw_ETR</v>
          </cell>
          <cell r="F6" t="str">
            <v>Cap_Struct_ETR</v>
          </cell>
          <cell r="G6" t="str">
            <v>E</v>
          </cell>
          <cell r="H6" t="str">
            <v>*</v>
          </cell>
          <cell r="I6" t="str">
            <v>*</v>
          </cell>
          <cell r="L6" t="str">
            <v>LA</v>
          </cell>
        </row>
        <row r="7">
          <cell r="A7">
            <v>6</v>
          </cell>
          <cell r="B7" t="str">
            <v>FE</v>
          </cell>
          <cell r="C7" t="str">
            <v>FirstEnergy Corp</v>
          </cell>
          <cell r="D7" t="str">
            <v>FE US</v>
          </cell>
          <cell r="E7" t="str">
            <v>Raw_FE</v>
          </cell>
          <cell r="F7" t="str">
            <v>Cap_Struct_FE</v>
          </cell>
          <cell r="G7" t="str">
            <v>F</v>
          </cell>
          <cell r="H7" t="str">
            <v>*</v>
          </cell>
          <cell r="I7" t="str">
            <v>*</v>
          </cell>
          <cell r="L7" t="str">
            <v>OH</v>
          </cell>
        </row>
        <row r="8">
          <cell r="A8">
            <v>7</v>
          </cell>
          <cell r="B8" t="str">
            <v>IDA</v>
          </cell>
          <cell r="C8" t="str">
            <v>IDACORP Inc</v>
          </cell>
          <cell r="D8" t="str">
            <v>IDA US</v>
          </cell>
          <cell r="E8" t="str">
            <v>Raw_IDA</v>
          </cell>
          <cell r="F8" t="str">
            <v>Cap_Struct_IDA</v>
          </cell>
          <cell r="G8" t="str">
            <v>G</v>
          </cell>
          <cell r="H8" t="str">
            <v>*</v>
          </cell>
          <cell r="I8" t="str">
            <v>*</v>
          </cell>
          <cell r="L8" t="str">
            <v>ID</v>
          </cell>
        </row>
        <row r="9">
          <cell r="A9">
            <v>8</v>
          </cell>
          <cell r="B9" t="str">
            <v>MGEE</v>
          </cell>
          <cell r="C9" t="str">
            <v>MGE Energy Inc</v>
          </cell>
          <cell r="D9" t="str">
            <v>MGEE US</v>
          </cell>
          <cell r="E9" t="str">
            <v>Raw_MGEE</v>
          </cell>
          <cell r="F9" t="str">
            <v>Cap_Struct_MGEE</v>
          </cell>
          <cell r="G9" t="str">
            <v>H</v>
          </cell>
          <cell r="H9" t="str">
            <v>*</v>
          </cell>
          <cell r="I9" t="str">
            <v>*</v>
          </cell>
          <cell r="L9" t="str">
            <v>WI</v>
          </cell>
        </row>
        <row r="10">
          <cell r="A10">
            <v>9</v>
          </cell>
          <cell r="B10" t="str">
            <v>NST</v>
          </cell>
          <cell r="C10" t="str">
            <v>NSTAR</v>
          </cell>
          <cell r="D10" t="str">
            <v>NST US</v>
          </cell>
          <cell r="E10" t="str">
            <v>Raw_NST</v>
          </cell>
          <cell r="F10" t="str">
            <v>Cap_Struct_NST</v>
          </cell>
          <cell r="G10" t="str">
            <v>I</v>
          </cell>
          <cell r="H10" t="str">
            <v>*</v>
          </cell>
          <cell r="I10" t="str">
            <v>*</v>
          </cell>
          <cell r="L10" t="str">
            <v>MA</v>
          </cell>
        </row>
        <row r="11">
          <cell r="A11">
            <v>10</v>
          </cell>
          <cell r="B11" t="str">
            <v>OTTR</v>
          </cell>
          <cell r="C11" t="str">
            <v>Otter Tail Corp</v>
          </cell>
          <cell r="D11" t="str">
            <v>OTTR US</v>
          </cell>
          <cell r="E11" t="str">
            <v>Raw_OTTR</v>
          </cell>
          <cell r="F11" t="str">
            <v>Cap_Struct_OTTR</v>
          </cell>
          <cell r="G11" t="str">
            <v>J</v>
          </cell>
          <cell r="H11" t="str">
            <v>*</v>
          </cell>
          <cell r="I11" t="str">
            <v>*</v>
          </cell>
          <cell r="L11" t="str">
            <v>MN</v>
          </cell>
        </row>
        <row r="12">
          <cell r="A12">
            <v>11</v>
          </cell>
          <cell r="B12" t="str">
            <v>POM</v>
          </cell>
          <cell r="C12" t="str">
            <v>Pepco Holdings Inc</v>
          </cell>
          <cell r="D12" t="str">
            <v>POM US</v>
          </cell>
          <cell r="E12" t="str">
            <v>Raw_POM</v>
          </cell>
          <cell r="F12" t="str">
            <v>Cap_Struct_POM</v>
          </cell>
          <cell r="G12" t="str">
            <v>K</v>
          </cell>
          <cell r="H12" t="str">
            <v>*</v>
          </cell>
          <cell r="I12" t="str">
            <v>*</v>
          </cell>
          <cell r="L12" t="str">
            <v>DC</v>
          </cell>
        </row>
        <row r="13">
          <cell r="A13">
            <v>12</v>
          </cell>
          <cell r="B13" t="str">
            <v>PNW</v>
          </cell>
          <cell r="C13" t="str">
            <v>Pinnacle West Capital Corp</v>
          </cell>
          <cell r="D13" t="str">
            <v>PNW US</v>
          </cell>
          <cell r="E13" t="str">
            <v>Raw_PNW</v>
          </cell>
          <cell r="F13" t="str">
            <v>Cap_Struct_PNW</v>
          </cell>
          <cell r="G13" t="str">
            <v>L</v>
          </cell>
          <cell r="H13" t="str">
            <v>*</v>
          </cell>
          <cell r="I13" t="str">
            <v>*</v>
          </cell>
          <cell r="L13" t="str">
            <v>AZ</v>
          </cell>
        </row>
        <row r="14">
          <cell r="A14">
            <v>13</v>
          </cell>
          <cell r="B14" t="str">
            <v>PPL</v>
          </cell>
          <cell r="C14" t="str">
            <v>PPL Corp</v>
          </cell>
          <cell r="D14" t="str">
            <v>PPL US</v>
          </cell>
          <cell r="E14" t="str">
            <v>Raw_PPL</v>
          </cell>
          <cell r="F14" t="str">
            <v>Cap_Struct_PPL</v>
          </cell>
          <cell r="G14" t="str">
            <v>M</v>
          </cell>
          <cell r="L14" t="str">
            <v>PA</v>
          </cell>
        </row>
        <row r="15">
          <cell r="A15">
            <v>14</v>
          </cell>
          <cell r="B15" t="str">
            <v>PGN</v>
          </cell>
          <cell r="C15" t="str">
            <v>Progress Energy Inc</v>
          </cell>
          <cell r="D15" t="str">
            <v>PGN US</v>
          </cell>
          <cell r="E15" t="str">
            <v>Raw_PGN</v>
          </cell>
          <cell r="F15" t="str">
            <v>Cap_Struct_PGN</v>
          </cell>
          <cell r="G15" t="str">
            <v>N</v>
          </cell>
          <cell r="H15" t="str">
            <v>*</v>
          </cell>
          <cell r="I15" t="str">
            <v>*</v>
          </cell>
          <cell r="L15" t="str">
            <v>NC</v>
          </cell>
        </row>
        <row r="16">
          <cell r="A16">
            <v>15</v>
          </cell>
          <cell r="B16" t="str">
            <v>SCG</v>
          </cell>
          <cell r="C16" t="str">
            <v>SCANA Corp</v>
          </cell>
          <cell r="D16" t="str">
            <v>SCG US</v>
          </cell>
          <cell r="E16" t="str">
            <v>Raw_SCG</v>
          </cell>
          <cell r="F16" t="str">
            <v>Cap_Struct_SCG</v>
          </cell>
          <cell r="G16" t="str">
            <v>O</v>
          </cell>
          <cell r="H16" t="str">
            <v>*</v>
          </cell>
          <cell r="I16" t="str">
            <v>*</v>
          </cell>
          <cell r="L16" t="str">
            <v>SC</v>
          </cell>
        </row>
        <row r="17">
          <cell r="A17">
            <v>16</v>
          </cell>
          <cell r="B17" t="str">
            <v>SO</v>
          </cell>
          <cell r="C17" t="str">
            <v>Southern Co</v>
          </cell>
          <cell r="D17" t="str">
            <v>SO US</v>
          </cell>
          <cell r="E17" t="str">
            <v>Raw_SO</v>
          </cell>
          <cell r="F17" t="str">
            <v>Cap_Struct_SO</v>
          </cell>
          <cell r="G17" t="str">
            <v>P</v>
          </cell>
          <cell r="H17" t="str">
            <v>*</v>
          </cell>
          <cell r="I17" t="str">
            <v>*</v>
          </cell>
          <cell r="L17" t="str">
            <v>GA</v>
          </cell>
        </row>
        <row r="18">
          <cell r="A18">
            <v>17</v>
          </cell>
          <cell r="B18" t="str">
            <v>WEC</v>
          </cell>
          <cell r="C18" t="str">
            <v>Wisconsin Energy Corp</v>
          </cell>
          <cell r="D18" t="str">
            <v>WEC US</v>
          </cell>
          <cell r="E18" t="str">
            <v>Raw_WEC</v>
          </cell>
          <cell r="F18" t="str">
            <v>Cap_Struct_WEC</v>
          </cell>
          <cell r="G18" t="str">
            <v>Q</v>
          </cell>
          <cell r="H18" t="str">
            <v>*</v>
          </cell>
          <cell r="I18" t="str">
            <v>*</v>
          </cell>
          <cell r="L18" t="str">
            <v>WI</v>
          </cell>
        </row>
        <row r="19">
          <cell r="A19">
            <v>18</v>
          </cell>
          <cell r="B19" t="str">
            <v>XEL</v>
          </cell>
          <cell r="C19" t="str">
            <v>Xcel Energy Inc</v>
          </cell>
          <cell r="D19" t="str">
            <v>XEL US</v>
          </cell>
          <cell r="E19" t="str">
            <v>Raw_XEL</v>
          </cell>
          <cell r="F19" t="str">
            <v>Cap_Struct_XEL</v>
          </cell>
          <cell r="G19" t="str">
            <v>R</v>
          </cell>
          <cell r="H19" t="str">
            <v>*</v>
          </cell>
          <cell r="I19" t="str">
            <v>*</v>
          </cell>
          <cell r="L19" t="str">
            <v>MN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Value Line Information</v>
          </cell>
        </row>
        <row r="4">
          <cell r="A4" t="str">
            <v>No</v>
          </cell>
          <cell r="B4" t="str">
            <v>Ticker</v>
          </cell>
          <cell r="C4" t="str">
            <v>Company</v>
          </cell>
          <cell r="D4" t="str">
            <v>EPS Year 2009 Estimate</v>
          </cell>
          <cell r="E4" t="str">
            <v>EPS Year 2012 - 2014 Estimate</v>
          </cell>
          <cell r="F4" t="str">
            <v>Value Line Betas</v>
          </cell>
          <cell r="G4" t="str">
            <v>Value Line Betas</v>
          </cell>
          <cell r="H4" t="str">
            <v>Report Date</v>
          </cell>
        </row>
        <row r="6">
          <cell r="A6" t="str">
            <v>Start</v>
          </cell>
        </row>
        <row r="7">
          <cell r="A7">
            <v>1</v>
          </cell>
          <cell r="B7" t="str">
            <v>AEP</v>
          </cell>
          <cell r="C7" t="str">
            <v>American Electric Power Co Inc</v>
          </cell>
          <cell r="D7">
            <v>2.95</v>
          </cell>
          <cell r="E7">
            <v>3.5</v>
          </cell>
          <cell r="F7">
            <v>0.7</v>
          </cell>
          <cell r="H7">
            <v>40172</v>
          </cell>
          <cell r="I7" t="str">
            <v>central</v>
          </cell>
        </row>
        <row r="8">
          <cell r="A8">
            <v>2</v>
          </cell>
          <cell r="B8" t="str">
            <v>CNL</v>
          </cell>
          <cell r="C8" t="str">
            <v>Cleco Corp</v>
          </cell>
          <cell r="D8">
            <v>1.7</v>
          </cell>
          <cell r="E8">
            <v>2.5</v>
          </cell>
          <cell r="F8">
            <v>0.65</v>
          </cell>
          <cell r="H8">
            <v>40172</v>
          </cell>
          <cell r="I8" t="str">
            <v>central</v>
          </cell>
        </row>
        <row r="9">
          <cell r="A9">
            <v>3</v>
          </cell>
          <cell r="B9" t="str">
            <v>ED</v>
          </cell>
          <cell r="C9" t="str">
            <v>Consolidated Edison Inc</v>
          </cell>
          <cell r="D9">
            <v>3.15</v>
          </cell>
          <cell r="E9">
            <v>3.85</v>
          </cell>
          <cell r="F9">
            <v>0.65</v>
          </cell>
          <cell r="H9">
            <v>40144</v>
          </cell>
          <cell r="I9" t="str">
            <v>east</v>
          </cell>
        </row>
        <row r="10">
          <cell r="A10">
            <v>4</v>
          </cell>
          <cell r="B10" t="str">
            <v>EDE</v>
          </cell>
          <cell r="C10" t="str">
            <v>Empire District Electric Co/The</v>
          </cell>
          <cell r="D10">
            <v>1.2</v>
          </cell>
          <cell r="E10">
            <v>1.75</v>
          </cell>
          <cell r="F10">
            <v>0.75</v>
          </cell>
          <cell r="H10">
            <v>40172</v>
          </cell>
          <cell r="I10" t="str">
            <v>central</v>
          </cell>
        </row>
        <row r="11">
          <cell r="A11">
            <v>5</v>
          </cell>
          <cell r="B11" t="str">
            <v>ETR</v>
          </cell>
          <cell r="C11" t="str">
            <v>Entergy Corp</v>
          </cell>
          <cell r="D11">
            <v>5.8</v>
          </cell>
          <cell r="E11">
            <v>8</v>
          </cell>
          <cell r="F11">
            <v>0.7</v>
          </cell>
          <cell r="H11">
            <v>40172</v>
          </cell>
          <cell r="I11" t="str">
            <v>central</v>
          </cell>
        </row>
        <row r="12">
          <cell r="A12">
            <v>6</v>
          </cell>
          <cell r="B12" t="str">
            <v>FE</v>
          </cell>
          <cell r="C12" t="str">
            <v>FirstEnergy Corp</v>
          </cell>
          <cell r="D12">
            <v>3.3</v>
          </cell>
          <cell r="E12">
            <v>5</v>
          </cell>
          <cell r="F12">
            <v>0.8</v>
          </cell>
          <cell r="H12">
            <v>40144</v>
          </cell>
          <cell r="I12" t="str">
            <v>east</v>
          </cell>
        </row>
        <row r="13">
          <cell r="A13">
            <v>7</v>
          </cell>
          <cell r="B13" t="str">
            <v>IDA</v>
          </cell>
          <cell r="C13" t="str">
            <v>IDACORP Inc</v>
          </cell>
          <cell r="D13">
            <v>2.4</v>
          </cell>
          <cell r="E13">
            <v>2.75</v>
          </cell>
          <cell r="F13">
            <v>0.7</v>
          </cell>
          <cell r="H13">
            <v>40123</v>
          </cell>
          <cell r="I13" t="str">
            <v>west</v>
          </cell>
        </row>
        <row r="14">
          <cell r="A14">
            <v>8</v>
          </cell>
          <cell r="B14" t="str">
            <v>MGEE</v>
          </cell>
          <cell r="C14" t="str">
            <v>MGE Energy Inc</v>
          </cell>
          <cell r="D14">
            <v>2.15</v>
          </cell>
          <cell r="E14">
            <v>2.8</v>
          </cell>
          <cell r="F14">
            <v>0.65</v>
          </cell>
          <cell r="H14">
            <v>40172</v>
          </cell>
          <cell r="I14" t="str">
            <v>central</v>
          </cell>
        </row>
        <row r="15">
          <cell r="A15">
            <v>9</v>
          </cell>
          <cell r="B15" t="str">
            <v>NST</v>
          </cell>
          <cell r="C15" t="str">
            <v>NSTAR</v>
          </cell>
          <cell r="D15">
            <v>2.35</v>
          </cell>
          <cell r="E15">
            <v>3.25</v>
          </cell>
          <cell r="F15">
            <v>0.65</v>
          </cell>
          <cell r="H15">
            <v>40144</v>
          </cell>
          <cell r="I15" t="str">
            <v>east</v>
          </cell>
        </row>
        <row r="16">
          <cell r="A16">
            <v>10</v>
          </cell>
          <cell r="B16" t="str">
            <v>OTTR</v>
          </cell>
          <cell r="C16" t="str">
            <v>Otter Tail Corp</v>
          </cell>
          <cell r="D16">
            <v>0.8</v>
          </cell>
          <cell r="E16">
            <v>1.9</v>
          </cell>
          <cell r="F16">
            <v>0.95</v>
          </cell>
          <cell r="H16">
            <v>40172</v>
          </cell>
          <cell r="I16" t="str">
            <v>central</v>
          </cell>
        </row>
        <row r="17">
          <cell r="A17">
            <v>11</v>
          </cell>
          <cell r="B17" t="str">
            <v>POM</v>
          </cell>
          <cell r="C17" t="str">
            <v>Pepco Holdings Inc</v>
          </cell>
          <cell r="D17">
            <v>0.95</v>
          </cell>
          <cell r="E17">
            <v>1.6</v>
          </cell>
          <cell r="F17">
            <v>0.8</v>
          </cell>
          <cell r="H17">
            <v>40144</v>
          </cell>
          <cell r="I17" t="str">
            <v>east</v>
          </cell>
        </row>
        <row r="18">
          <cell r="A18">
            <v>12</v>
          </cell>
          <cell r="B18" t="str">
            <v>PNW</v>
          </cell>
          <cell r="C18" t="str">
            <v>Pinnacle West Capital Corp</v>
          </cell>
          <cell r="D18">
            <v>2.4500000000000002</v>
          </cell>
          <cell r="E18">
            <v>3.25</v>
          </cell>
          <cell r="F18">
            <v>0.75</v>
          </cell>
          <cell r="H18">
            <v>40123</v>
          </cell>
          <cell r="I18" t="str">
            <v>west</v>
          </cell>
        </row>
        <row r="19">
          <cell r="A19">
            <v>13</v>
          </cell>
          <cell r="B19" t="str">
            <v>PPL</v>
          </cell>
          <cell r="C19" t="str">
            <v>PPL Corp</v>
          </cell>
          <cell r="D19">
            <v>1.1499999999999999</v>
          </cell>
          <cell r="E19">
            <v>3.75</v>
          </cell>
          <cell r="F19">
            <v>0.7</v>
          </cell>
          <cell r="H19">
            <v>40144</v>
          </cell>
          <cell r="I19" t="str">
            <v>east</v>
          </cell>
        </row>
        <row r="20">
          <cell r="A20">
            <v>14</v>
          </cell>
          <cell r="B20" t="str">
            <v>PGN</v>
          </cell>
          <cell r="C20" t="str">
            <v>Progress Energy Inc</v>
          </cell>
          <cell r="D20">
            <v>3.05</v>
          </cell>
          <cell r="E20">
            <v>3.6</v>
          </cell>
          <cell r="F20">
            <v>0.65</v>
          </cell>
          <cell r="H20">
            <v>40144</v>
          </cell>
          <cell r="I20" t="str">
            <v>east</v>
          </cell>
        </row>
        <row r="21">
          <cell r="A21">
            <v>15</v>
          </cell>
          <cell r="B21" t="str">
            <v>SCG</v>
          </cell>
          <cell r="C21" t="str">
            <v>SCANA Corp</v>
          </cell>
          <cell r="D21">
            <v>2.95</v>
          </cell>
          <cell r="E21">
            <v>3.5</v>
          </cell>
          <cell r="F21">
            <v>0.65</v>
          </cell>
          <cell r="H21">
            <v>40144</v>
          </cell>
          <cell r="I21" t="str">
            <v>east</v>
          </cell>
        </row>
        <row r="22">
          <cell r="A22">
            <v>16</v>
          </cell>
          <cell r="B22" t="str">
            <v>SO</v>
          </cell>
          <cell r="C22" t="str">
            <v>Southern Co</v>
          </cell>
          <cell r="D22">
            <v>2.2999999999999998</v>
          </cell>
          <cell r="E22">
            <v>3</v>
          </cell>
          <cell r="F22">
            <v>0.55000000000000004</v>
          </cell>
          <cell r="H22">
            <v>40144</v>
          </cell>
          <cell r="I22" t="str">
            <v>east</v>
          </cell>
        </row>
        <row r="23">
          <cell r="A23">
            <v>17</v>
          </cell>
          <cell r="B23" t="str">
            <v>WEC</v>
          </cell>
          <cell r="C23" t="str">
            <v>Wisconsin Energy Corp</v>
          </cell>
          <cell r="D23">
            <v>3.1</v>
          </cell>
          <cell r="E23">
            <v>4.5</v>
          </cell>
          <cell r="F23">
            <v>0.65</v>
          </cell>
          <cell r="H23">
            <v>40172</v>
          </cell>
          <cell r="I23" t="str">
            <v>central</v>
          </cell>
        </row>
        <row r="24">
          <cell r="A24">
            <v>18</v>
          </cell>
          <cell r="B24" t="str">
            <v>XEL</v>
          </cell>
          <cell r="C24" t="str">
            <v>Xcel Energy Inc</v>
          </cell>
          <cell r="D24">
            <v>1.5</v>
          </cell>
          <cell r="E24">
            <v>2</v>
          </cell>
          <cell r="F24">
            <v>0.65</v>
          </cell>
          <cell r="H24">
            <v>40123</v>
          </cell>
          <cell r="I24" t="str">
            <v>west</v>
          </cell>
        </row>
        <row r="25">
          <cell r="C25" t="str">
            <v>Sources and Notes:</v>
          </cell>
        </row>
        <row r="26">
          <cell r="C26" t="str">
            <v>Most recent Value Line Plus Edition, dated November 6, 2009, November 27, 2009 and December 25, 2009.</v>
          </cell>
        </row>
        <row r="27">
          <cell r="C27" t="str">
            <v xml:space="preserve">   Value Line's betas are adjusted according to the formula:</v>
          </cell>
        </row>
      </sheetData>
      <sheetData sheetId="11">
        <row r="1">
          <cell r="C1" t="str">
            <v>Bloomberg BEst Long-Term Growth Estimates</v>
          </cell>
        </row>
        <row r="4">
          <cell r="A4" t="str">
            <v>No</v>
          </cell>
          <cell r="B4" t="str">
            <v>Ticker</v>
          </cell>
          <cell r="C4" t="str">
            <v>Company</v>
          </cell>
          <cell r="D4" t="str">
            <v>Growth Rate 
Long-Term</v>
          </cell>
          <cell r="E4" t="str">
            <v>Number of Long-Term Growth Rate Estimates</v>
          </cell>
        </row>
        <row r="5">
          <cell r="D5" t="str">
            <v>[1]</v>
          </cell>
          <cell r="E5" t="str">
            <v>[2]</v>
          </cell>
          <cell r="G5" t="str">
            <v>CY1 2007</v>
          </cell>
        </row>
        <row r="7">
          <cell r="A7" t="str">
            <v>Start</v>
          </cell>
          <cell r="G7" t="str">
            <v>IBES_EST_LONG_TERM_GROWTH</v>
          </cell>
        </row>
        <row r="8">
          <cell r="A8">
            <v>1</v>
          </cell>
          <cell r="B8" t="str">
            <v>AEP</v>
          </cell>
          <cell r="C8" t="str">
            <v>American Electric Power Co Inc</v>
          </cell>
          <cell r="D8">
            <v>0.04</v>
          </cell>
          <cell r="E8">
            <v>3</v>
          </cell>
          <cell r="G8" t="str">
            <v>BEST_LTG_NUMEST</v>
          </cell>
        </row>
        <row r="9">
          <cell r="A9">
            <v>2</v>
          </cell>
          <cell r="B9" t="str">
            <v>CNL</v>
          </cell>
          <cell r="C9" t="str">
            <v>Cleco Corp</v>
          </cell>
          <cell r="D9">
            <v>0.105</v>
          </cell>
          <cell r="E9">
            <v>2</v>
          </cell>
          <cell r="G9" t="str">
            <v>BEST_LTG_NUMEST</v>
          </cell>
        </row>
        <row r="10">
          <cell r="A10">
            <v>3</v>
          </cell>
          <cell r="B10" t="str">
            <v>ED</v>
          </cell>
          <cell r="C10" t="str">
            <v>Consolidated Edison Inc</v>
          </cell>
          <cell r="D10">
            <v>4.2549999999999998E-2</v>
          </cell>
          <cell r="E10">
            <v>4</v>
          </cell>
          <cell r="G10" t="str">
            <v>BEST_LTG_NUMEST</v>
          </cell>
        </row>
        <row r="11">
          <cell r="A11">
            <v>4</v>
          </cell>
          <cell r="B11" t="str">
            <v>EDE</v>
          </cell>
          <cell r="C11" t="str">
            <v>Empire District Electric Co/The</v>
          </cell>
          <cell r="D11" t="str">
            <v>n/a</v>
          </cell>
          <cell r="E11" t="str">
            <v>n/a</v>
          </cell>
          <cell r="G11" t="str">
            <v>BEST_LTG_NUMEST</v>
          </cell>
          <cell r="K11">
            <v>0.34</v>
          </cell>
          <cell r="L11" t="str">
            <v>1 analyst</v>
          </cell>
        </row>
        <row r="12">
          <cell r="A12">
            <v>5</v>
          </cell>
          <cell r="B12" t="str">
            <v>ETR</v>
          </cell>
          <cell r="C12" t="str">
            <v>Entergy Corp</v>
          </cell>
          <cell r="D12">
            <v>4.333E-2</v>
          </cell>
          <cell r="E12">
            <v>3</v>
          </cell>
          <cell r="G12" t="str">
            <v>BEST_LTG_NUMEST</v>
          </cell>
        </row>
        <row r="13">
          <cell r="A13">
            <v>6</v>
          </cell>
          <cell r="B13" t="str">
            <v>FE</v>
          </cell>
          <cell r="C13" t="str">
            <v>FirstEnergy Corp</v>
          </cell>
          <cell r="D13">
            <v>0.03</v>
          </cell>
          <cell r="E13">
            <v>2</v>
          </cell>
          <cell r="G13" t="str">
            <v>BEST_LTG_NUMEST</v>
          </cell>
        </row>
        <row r="14">
          <cell r="A14">
            <v>7</v>
          </cell>
          <cell r="B14" t="str">
            <v>IDA</v>
          </cell>
          <cell r="C14" t="str">
            <v>IDACORP Inc</v>
          </cell>
          <cell r="D14">
            <v>0.05</v>
          </cell>
          <cell r="E14">
            <v>2</v>
          </cell>
          <cell r="G14" t="str">
            <v>BEST_LTG_NUMEST</v>
          </cell>
        </row>
        <row r="15">
          <cell r="A15">
            <v>8</v>
          </cell>
          <cell r="B15" t="str">
            <v>MGEE</v>
          </cell>
          <cell r="C15" t="str">
            <v>MGE Energy Inc</v>
          </cell>
          <cell r="D15">
            <v>0.05</v>
          </cell>
          <cell r="E15">
            <v>1</v>
          </cell>
          <cell r="G15" t="str">
            <v>BEST_LTG_NUMEST</v>
          </cell>
        </row>
        <row r="16">
          <cell r="A16">
            <v>9</v>
          </cell>
          <cell r="B16" t="str">
            <v>NST</v>
          </cell>
          <cell r="C16" t="str">
            <v>NSTAR</v>
          </cell>
          <cell r="D16">
            <v>5.5500000000000001E-2</v>
          </cell>
          <cell r="E16">
            <v>3</v>
          </cell>
          <cell r="G16" t="str">
            <v>BEST_LTG_NUMEST</v>
          </cell>
        </row>
        <row r="17">
          <cell r="A17">
            <v>10</v>
          </cell>
          <cell r="B17" t="str">
            <v>OTTR</v>
          </cell>
          <cell r="C17" t="str">
            <v>Otter Tail Corp</v>
          </cell>
          <cell r="D17">
            <v>0.115</v>
          </cell>
          <cell r="E17">
            <v>2</v>
          </cell>
          <cell r="G17" t="str">
            <v>BEST_LTG_NUMEST</v>
          </cell>
        </row>
        <row r="18">
          <cell r="A18">
            <v>11</v>
          </cell>
          <cell r="B18" t="str">
            <v>POM</v>
          </cell>
          <cell r="C18" t="str">
            <v>Pepco Holdings Inc</v>
          </cell>
          <cell r="D18">
            <v>6.3329999999999997E-2</v>
          </cell>
          <cell r="E18">
            <v>3</v>
          </cell>
          <cell r="G18" t="str">
            <v>BEST_LTG_NUMEST</v>
          </cell>
        </row>
        <row r="19">
          <cell r="A19">
            <v>12</v>
          </cell>
          <cell r="B19" t="str">
            <v>PNW</v>
          </cell>
          <cell r="C19" t="str">
            <v>Pinnacle West Capital Corp</v>
          </cell>
          <cell r="D19">
            <v>0.05</v>
          </cell>
          <cell r="E19">
            <v>4</v>
          </cell>
          <cell r="G19" t="str">
            <v>BEST_LTG_NUMEST</v>
          </cell>
        </row>
        <row r="20">
          <cell r="A20">
            <v>13</v>
          </cell>
          <cell r="B20" t="str">
            <v>PPL</v>
          </cell>
          <cell r="C20" t="str">
            <v>PPL Corp</v>
          </cell>
          <cell r="D20">
            <v>8.9630000000000001E-2</v>
          </cell>
          <cell r="E20">
            <v>3</v>
          </cell>
          <cell r="G20" t="str">
            <v>BEST_LTG_NUMEST</v>
          </cell>
        </row>
        <row r="21">
          <cell r="A21">
            <v>14</v>
          </cell>
          <cell r="B21" t="str">
            <v>PGN</v>
          </cell>
          <cell r="C21" t="str">
            <v>Progress Energy Inc</v>
          </cell>
          <cell r="D21">
            <v>3.8600000000000002E-2</v>
          </cell>
          <cell r="E21">
            <v>5</v>
          </cell>
          <cell r="G21" t="str">
            <v>BEST_LTG_NUMEST</v>
          </cell>
        </row>
        <row r="22">
          <cell r="A22">
            <v>15</v>
          </cell>
          <cell r="B22" t="str">
            <v>SCG</v>
          </cell>
          <cell r="C22" t="str">
            <v>SCANA Corp</v>
          </cell>
          <cell r="D22">
            <v>5.4030000000000002E-2</v>
          </cell>
          <cell r="E22">
            <v>3</v>
          </cell>
          <cell r="G22" t="str">
            <v>BEST_LTG_NUMEST</v>
          </cell>
        </row>
        <row r="23">
          <cell r="A23">
            <v>16</v>
          </cell>
          <cell r="B23" t="str">
            <v>SO</v>
          </cell>
          <cell r="C23" t="str">
            <v>Southern Co</v>
          </cell>
          <cell r="D23">
            <v>4.6170000000000003E-2</v>
          </cell>
          <cell r="E23">
            <v>6</v>
          </cell>
          <cell r="G23" t="str">
            <v>BEST_LTG_NUMEST</v>
          </cell>
        </row>
        <row r="24">
          <cell r="A24">
            <v>17</v>
          </cell>
          <cell r="B24" t="str">
            <v>WEC</v>
          </cell>
          <cell r="C24" t="str">
            <v>Wisconsin Energy Corp</v>
          </cell>
          <cell r="D24">
            <v>8.8999999999999996E-2</v>
          </cell>
          <cell r="E24">
            <v>4</v>
          </cell>
          <cell r="G24" t="str">
            <v>BEST_LTG_NUMEST</v>
          </cell>
        </row>
        <row r="25">
          <cell r="A25">
            <v>18</v>
          </cell>
          <cell r="B25" t="str">
            <v>XEL</v>
          </cell>
          <cell r="C25" t="str">
            <v>Xcel Energy Inc</v>
          </cell>
          <cell r="D25">
            <v>5.4140000000000001E-2</v>
          </cell>
          <cell r="E25">
            <v>7</v>
          </cell>
          <cell r="G25" t="str">
            <v>BEST_LTG_NUMEST</v>
          </cell>
        </row>
        <row r="26">
          <cell r="C26" t="str">
            <v>[1] - [2]: Bloomberg as of January 26, 2010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F7" t="str">
            <v>PSE&amp;G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TabNames"/>
      <sheetName val="Cap_St_for_Indirect"/>
      <sheetName val="Capital Structure Temp"/>
      <sheetName val="Financial Statements"/>
      <sheetName val="bloomberg_data_template"/>
      <sheetName val="Table 1A"/>
      <sheetName val="Table 4A"/>
      <sheetName val="Data for Implicit Yield"/>
      <sheetName val="Utility Yields"/>
      <sheetName val="Company Bond Ratings"/>
      <sheetName val="Market Value of Debt"/>
      <sheetName val="Valueline Info"/>
      <sheetName val="IBES Info"/>
      <sheetName val="Raw_CU"/>
      <sheetName val="Raw_EMA"/>
      <sheetName val="Raw_ENB"/>
      <sheetName val="Raw_FTS"/>
      <sheetName val="Raw_TRP"/>
      <sheetName val="Raw_GZM-U CN"/>
      <sheetName val="Input Sheet"/>
      <sheetName val="table of Contents"/>
      <sheetName val="Regulated Assets"/>
      <sheetName val="Cap_Struct_CU"/>
      <sheetName val="Cap_Struct_EMA"/>
      <sheetName val="Cap_Struct_ENB"/>
      <sheetName val="Cap_Struct_FTS"/>
      <sheetName val="Cap_Struct_TRP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Risk-Free Rates"/>
      <sheetName val="Up. Bond Ratings"/>
      <sheetName val="Sheet1 (2)"/>
      <sheetName val="computationMRP"/>
      <sheetName val="WP2 riskfree rates B"/>
      <sheetName val="WP2 risk free ratesA"/>
      <sheetName val="WP2 riskfree rates C"/>
      <sheetName val="CAPM RoE"/>
      <sheetName val="WP1 CAPM RoE-A"/>
      <sheetName val="CAPM ATWACC"/>
      <sheetName val="Rating to Yield"/>
      <sheetName val="Bond Ratings"/>
      <sheetName val="Pref Ratings"/>
      <sheetName val="Utility Bond Yield"/>
      <sheetName val="Bond Yields"/>
      <sheetName val="Pref Yields"/>
      <sheetName val="CAPM Client RoE - Panel A"/>
      <sheetName val="Summary"/>
      <sheetName val="Table 1"/>
      <sheetName val="WP2 CAPM RoE-A,B"/>
      <sheetName val="WP3 CAPM RoEA"/>
      <sheetName val="WP3 CAPM RoEC"/>
      <sheetName val="WP3 CAPM RoE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68">
          <cell r="A68" t="str">
            <v>Consensus Forecast as of March 2009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 READ FIRST"/>
      <sheetName val="Chart1"/>
      <sheetName val="Trading_Volume"/>
      <sheetName val="S&amp;P Rating Guide"/>
      <sheetName val="Sample Sheet"/>
      <sheetName val="EOY Data"/>
      <sheetName val="capstruct"/>
      <sheetName val="Dividends"/>
      <sheetName val="Capital Structure Data"/>
      <sheetName val="15 Trading Day Prices"/>
      <sheetName val="Valueline Info"/>
      <sheetName val="IBES Info"/>
      <sheetName val="minority int"/>
      <sheetName val="Revenues"/>
      <sheetName val="cgc"/>
      <sheetName val="lg"/>
      <sheetName val="nwn"/>
      <sheetName val="pgl"/>
      <sheetName val="sji"/>
      <sheetName val="swx"/>
      <sheetName val="wgl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CAPM RoE"/>
      <sheetName val="WP1 CAPM RoE-A"/>
      <sheetName val="CAPM ATWACC"/>
      <sheetName val="Bond Ratings"/>
      <sheetName val="Pref Ratings"/>
      <sheetName val="Bond Yields"/>
      <sheetName val="Pref Yields"/>
      <sheetName val="CAPM Client RoE - Panel A"/>
      <sheetName val="CAPM Client RoE - Panel B"/>
      <sheetName val="WP1 CAPM RoE-B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TabNames"/>
      <sheetName val="Cap_St_for_Indirect"/>
      <sheetName val="Capital Structure Temp"/>
      <sheetName val="Financial Statements"/>
      <sheetName val="bloomberg_data_template"/>
      <sheetName val="Data for Implicit Yield"/>
      <sheetName val="Utility Yields"/>
      <sheetName val="Company Bond Ratings"/>
      <sheetName val="Market Value of Debt"/>
      <sheetName val="Valueline Info"/>
      <sheetName val="IBES Info"/>
      <sheetName val="Raw_AGL"/>
      <sheetName val="Raw_ATO"/>
      <sheetName val="Raw_LG"/>
      <sheetName val="Raw_NJR"/>
      <sheetName val="Raw_GAS"/>
      <sheetName val="Raw_NI"/>
      <sheetName val="Raw_NWN"/>
      <sheetName val="Raw_PNY"/>
      <sheetName val="Raw_SJI"/>
      <sheetName val="Raw_SWX"/>
      <sheetName val="Raw_WGL"/>
      <sheetName val="Input Sheet"/>
      <sheetName val="table of Contents"/>
      <sheetName val="Regulated Assets"/>
      <sheetName val="Assets Wrkpapers"/>
      <sheetName val="Cap_Struct_AGL"/>
      <sheetName val="Cap_Struct_ATO"/>
      <sheetName val="Cap_Struct_LG"/>
      <sheetName val="Cap_Struct_NJR"/>
      <sheetName val="Cap_Struct_GAS"/>
      <sheetName val="Cap_Struct_NI"/>
      <sheetName val="Cap_Struct_NWN"/>
      <sheetName val="Cap_Struct_PNY"/>
      <sheetName val="Cap_Struct_SJI"/>
      <sheetName val="Cap_Struct_SWX"/>
      <sheetName val="Cap_Struct_WGL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CAPM RoE"/>
      <sheetName val="WP1 CAPM RoE-A"/>
      <sheetName val="CAPM ATWACC"/>
      <sheetName val="Rating to Yield"/>
      <sheetName val="Bond Ratings"/>
      <sheetName val="Pref Ratings"/>
      <sheetName val="Utility Bond Yield"/>
      <sheetName val="Bond Yields"/>
      <sheetName val="Pref Yields"/>
      <sheetName val="CAPM Client RoE - Panel A and B"/>
      <sheetName val="Summary"/>
      <sheetName val="ROE Table-Scenario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7">
          <cell r="F17">
            <v>2009</v>
          </cell>
        </row>
      </sheetData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/>
      <sheetData sheetId="51" refreshError="1"/>
      <sheetData sheetId="52"/>
      <sheetData sheetId="53" refreshError="1"/>
      <sheetData sheetId="54"/>
      <sheetData sheetId="55" refreshError="1"/>
      <sheetData sheetId="56" refreshError="1"/>
      <sheetData sheetId="57"/>
      <sheetData sheetId="58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B2:G20"/>
  <sheetViews>
    <sheetView zoomScaleNormal="100" workbookViewId="0">
      <selection activeCell="B29" sqref="B29"/>
    </sheetView>
  </sheetViews>
  <sheetFormatPr defaultColWidth="8" defaultRowHeight="12.75"/>
  <cols>
    <col min="1" max="1" width="8" style="47" customWidth="1"/>
    <col min="2" max="2" width="70.85546875" style="47" bestFit="1" customWidth="1"/>
    <col min="3" max="16384" width="8" style="47"/>
  </cols>
  <sheetData>
    <row r="2" spans="2:3" ht="13.5" thickBot="1"/>
    <row r="3" spans="2:3">
      <c r="B3" s="146" t="s">
        <v>1142</v>
      </c>
      <c r="C3" s="147">
        <v>1</v>
      </c>
    </row>
    <row r="4" spans="2:3">
      <c r="B4" s="148" t="s">
        <v>1143</v>
      </c>
      <c r="C4" s="149">
        <v>0.5</v>
      </c>
    </row>
    <row r="5" spans="2:3">
      <c r="B5" s="148" t="s">
        <v>1144</v>
      </c>
      <c r="C5" s="149">
        <v>0.49999900000000003</v>
      </c>
    </row>
    <row r="6" spans="2:3">
      <c r="B6" s="148" t="s">
        <v>840</v>
      </c>
      <c r="C6" s="150">
        <v>5</v>
      </c>
    </row>
    <row r="7" spans="2:3" ht="13.5" thickBot="1">
      <c r="B7" s="151" t="s">
        <v>842</v>
      </c>
      <c r="C7" s="152">
        <v>2.5000000000000001E-3</v>
      </c>
    </row>
    <row r="20" spans="7:7">
      <c r="G20" s="145"/>
    </row>
  </sheetData>
  <phoneticPr fontId="5" type="noConversion"/>
  <pageMargins left="0.75" right="0.75" top="1" bottom="1" header="0.5" footer="0.5"/>
  <pageSetup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  <pageSetUpPr autoPageBreaks="0"/>
  </sheetPr>
  <dimension ref="A1:AD58"/>
  <sheetViews>
    <sheetView view="pageBreakPreview" zoomScale="85" zoomScaleNormal="85" zoomScaleSheetLayoutView="85" workbookViewId="0">
      <selection activeCell="A3" sqref="A3:A16"/>
    </sheetView>
  </sheetViews>
  <sheetFormatPr defaultColWidth="8" defaultRowHeight="12.75" outlineLevelRow="1"/>
  <cols>
    <col min="1" max="1" width="8" style="2"/>
    <col min="2" max="28" width="10.7109375" style="166" customWidth="1"/>
    <col min="29" max="30" width="9.140625" style="2" bestFit="1" customWidth="1"/>
    <col min="31" max="16384" width="8" style="2"/>
  </cols>
  <sheetData>
    <row r="1" spans="1:30">
      <c r="B1" s="222">
        <f>+SUM(A1:A1)+1</f>
        <v>1</v>
      </c>
      <c r="C1" s="222">
        <f t="shared" ref="C1:AB1" si="0">+SUM(B1:B1)+1</f>
        <v>2</v>
      </c>
      <c r="D1" s="222">
        <f t="shared" si="0"/>
        <v>3</v>
      </c>
      <c r="E1" s="222">
        <f t="shared" si="0"/>
        <v>4</v>
      </c>
      <c r="F1" s="222">
        <f t="shared" si="0"/>
        <v>5</v>
      </c>
      <c r="G1" s="222">
        <f t="shared" si="0"/>
        <v>6</v>
      </c>
      <c r="H1" s="222">
        <f t="shared" si="0"/>
        <v>7</v>
      </c>
      <c r="I1" s="222">
        <f t="shared" si="0"/>
        <v>8</v>
      </c>
      <c r="J1" s="222">
        <f t="shared" si="0"/>
        <v>9</v>
      </c>
      <c r="K1" s="222">
        <f t="shared" si="0"/>
        <v>10</v>
      </c>
      <c r="L1" s="222">
        <f t="shared" si="0"/>
        <v>11</v>
      </c>
      <c r="M1" s="222">
        <f t="shared" si="0"/>
        <v>12</v>
      </c>
      <c r="N1" s="222">
        <f t="shared" si="0"/>
        <v>13</v>
      </c>
      <c r="O1" s="222">
        <f t="shared" si="0"/>
        <v>14</v>
      </c>
      <c r="P1" s="222">
        <f t="shared" si="0"/>
        <v>15</v>
      </c>
      <c r="Q1" s="222">
        <f t="shared" si="0"/>
        <v>16</v>
      </c>
      <c r="R1" s="222">
        <f t="shared" si="0"/>
        <v>17</v>
      </c>
      <c r="S1" s="222">
        <f t="shared" si="0"/>
        <v>18</v>
      </c>
      <c r="T1" s="222">
        <f t="shared" si="0"/>
        <v>19</v>
      </c>
      <c r="U1" s="222">
        <f t="shared" si="0"/>
        <v>20</v>
      </c>
      <c r="V1" s="222">
        <f t="shared" si="0"/>
        <v>21</v>
      </c>
      <c r="W1" s="222">
        <f t="shared" si="0"/>
        <v>22</v>
      </c>
      <c r="X1" s="222">
        <f t="shared" si="0"/>
        <v>23</v>
      </c>
      <c r="Y1" s="222">
        <f t="shared" si="0"/>
        <v>24</v>
      </c>
      <c r="Z1" s="222">
        <f t="shared" si="0"/>
        <v>25</v>
      </c>
      <c r="AA1" s="222">
        <f t="shared" si="0"/>
        <v>26</v>
      </c>
      <c r="AB1" s="222">
        <f t="shared" si="0"/>
        <v>27</v>
      </c>
    </row>
    <row r="2" spans="1:30">
      <c r="B2" s="164">
        <f>IF('Data for export'!B$5="","",'Data for export'!B$5)</f>
        <v>38639</v>
      </c>
      <c r="C2" s="164">
        <f>IF('Data for export'!C$5="","",'Data for export'!C$5)</f>
        <v>38797</v>
      </c>
      <c r="D2" s="164">
        <f>IF('Data for export'!D$5="","",'Data for export'!D$5)</f>
        <v>38807</v>
      </c>
      <c r="E2" s="164">
        <f>IF('Data for export'!E$5="","",'Data for export'!E$5)</f>
        <v>38968</v>
      </c>
      <c r="F2" s="164">
        <f>IF('Data for export'!F$5="","",'Data for export'!F$5)</f>
        <v>39181</v>
      </c>
      <c r="G2" s="164">
        <f>IF('Data for export'!G$5="","",'Data for export'!G$5)</f>
        <v>39244</v>
      </c>
      <c r="H2" s="164">
        <f>IF('Data for export'!H$5="","",'Data for export'!H$5)</f>
        <v>39302</v>
      </c>
      <c r="I2" s="164">
        <f>IF('Data for export'!I$5="","",'Data for export'!I$5)</f>
        <v>39322</v>
      </c>
      <c r="J2" s="164">
        <f>IF('Data for export'!J$5="","",'Data for export'!J$5)</f>
        <v>39485</v>
      </c>
      <c r="K2" s="164">
        <f>IF('Data for export'!K$5="","",'Data for export'!K$5)</f>
        <v>39575</v>
      </c>
      <c r="L2" s="164">
        <f>IF('Data for export'!L$5="","",'Data for export'!L$5)</f>
        <v>39595</v>
      </c>
      <c r="M2" s="164">
        <f>IF('Data for export'!M$5="","",'Data for export'!M$5)</f>
        <v>39610</v>
      </c>
      <c r="N2" s="164">
        <f>IF('Data for export'!N$5="","",'Data for export'!N$5)</f>
        <v>39668</v>
      </c>
      <c r="O2" s="164">
        <f>IF('Data for export'!O$5="","",'Data for export'!O$5)</f>
        <v>39874</v>
      </c>
      <c r="P2" s="164">
        <f>IF('Data for export'!P$5="","",'Data for export'!P$5)</f>
        <v>39882</v>
      </c>
      <c r="Q2" s="164">
        <f>IF('Data for export'!Q$5="","",'Data for export'!Q$5)</f>
        <v>39951</v>
      </c>
      <c r="R2" s="164">
        <f>IF('Data for export'!R$5="","",'Data for export'!R$5)</f>
        <v>39953</v>
      </c>
      <c r="S2" s="164">
        <f>IF('Data for export'!S$5="","",'Data for export'!S$5)</f>
        <v>40162</v>
      </c>
      <c r="T2" s="164">
        <f>IF('Data for export'!T$5="","",'Data for export'!T$5)</f>
        <v>40337</v>
      </c>
      <c r="U2" s="164">
        <f>IF('Data for export'!U$5="","",'Data for export'!U$5)</f>
        <v>39545</v>
      </c>
      <c r="V2" s="164">
        <f>IF('Data for export'!V$5="","",'Data for export'!V$5)</f>
        <v>39903</v>
      </c>
      <c r="W2" s="164">
        <f>IF('Data for export'!W$5="","",'Data for export'!W$5)</f>
        <v>40057</v>
      </c>
      <c r="X2" s="164">
        <f>IF('Data for export'!X$5="","",'Data for export'!X$5)</f>
        <v>40436</v>
      </c>
      <c r="Y2" s="164">
        <f>IF('Data for export'!Y$5="","",'Data for export'!Y$5)</f>
        <v>40602</v>
      </c>
      <c r="Z2" s="164">
        <f>IF('Data for export'!Z$5="","",'Data for export'!Z$5)</f>
        <v>40724</v>
      </c>
      <c r="AA2" s="164">
        <f>IF('Data for export'!AA$5="","",'Data for export'!AA$5)</f>
        <v>41023</v>
      </c>
      <c r="AB2" s="164">
        <f>IF('Data for export'!AB$5="","",'Data for export'!AB$5)</f>
        <v>41060</v>
      </c>
    </row>
    <row r="3" spans="1:30" hidden="1" outlineLevel="1">
      <c r="A3" s="5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56"/>
      <c r="AD3" s="156"/>
    </row>
    <row r="4" spans="1:30" hidden="1" outlineLevel="1">
      <c r="A4" s="53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53"/>
      <c r="AD4" s="53"/>
    </row>
    <row r="5" spans="1:30" hidden="1" outlineLevel="1">
      <c r="A5" s="53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53"/>
    </row>
    <row r="6" spans="1:30" hidden="1" outlineLevel="1">
      <c r="A6" s="53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53"/>
    </row>
    <row r="7" spans="1:30" hidden="1" outlineLevel="1">
      <c r="A7" s="53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53"/>
    </row>
    <row r="8" spans="1:30" hidden="1" outlineLevel="1">
      <c r="A8" s="53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53"/>
    </row>
    <row r="9" spans="1:30" hidden="1" outlineLevel="1">
      <c r="A9" s="53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53"/>
    </row>
    <row r="10" spans="1:30" hidden="1" outlineLevel="1">
      <c r="A10" s="53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53"/>
    </row>
    <row r="11" spans="1:30" hidden="1" outlineLevel="1">
      <c r="A11" s="53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53"/>
    </row>
    <row r="12" spans="1:30" hidden="1" outlineLevel="1">
      <c r="A12" s="53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53"/>
    </row>
    <row r="13" spans="1:30" hidden="1" outlineLevel="1">
      <c r="A13" s="53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53"/>
    </row>
    <row r="14" spans="1:30" hidden="1" outlineLevel="1">
      <c r="A14" s="53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53"/>
    </row>
    <row r="15" spans="1:30" hidden="1" outlineLevel="1">
      <c r="A15" s="53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53"/>
    </row>
    <row r="16" spans="1:30" hidden="1" outlineLevel="1">
      <c r="A16" s="53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</row>
    <row r="17" spans="1:28" collapsed="1">
      <c r="A17" s="55" t="s">
        <v>843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7"/>
      <c r="U17" s="167"/>
      <c r="V17" s="167"/>
      <c r="W17" s="167"/>
      <c r="X17" s="167"/>
      <c r="Y17" s="167"/>
      <c r="Z17" s="167"/>
      <c r="AA17" s="167"/>
      <c r="AB17" s="167"/>
    </row>
    <row r="18" spans="1:28">
      <c r="A18" s="47" t="s">
        <v>415</v>
      </c>
      <c r="B18" s="158" t="str">
        <f>'Data for export'!B23</f>
        <v/>
      </c>
      <c r="C18" s="158" t="str">
        <f>'Data for export'!C23</f>
        <v/>
      </c>
      <c r="D18" s="158" t="str">
        <f>'Data for export'!D23</f>
        <v/>
      </c>
      <c r="E18" s="158" t="str">
        <f>'Data for export'!E23</f>
        <v/>
      </c>
      <c r="F18" s="158">
        <f>'Data for export'!F23</f>
        <v>6.9115212434956635E-2</v>
      </c>
      <c r="G18" s="158">
        <f>'Data for export'!G23</f>
        <v>7.3426669354300658E-2</v>
      </c>
      <c r="H18" s="158">
        <f>'Data for export'!H23</f>
        <v>6.9015036374159733E-2</v>
      </c>
      <c r="I18" s="158" t="str">
        <f>'Data for export'!I23</f>
        <v/>
      </c>
      <c r="J18" s="158">
        <f>'Data for export'!J23</f>
        <v>7.3319487773772465E-2</v>
      </c>
      <c r="K18" s="158">
        <f>'Data for export'!K23</f>
        <v>7.613804583688899E-2</v>
      </c>
      <c r="L18" s="158">
        <f>'Data for export'!L23</f>
        <v>7.5812182593249525E-2</v>
      </c>
      <c r="M18" s="158">
        <f>'Data for export'!M23</f>
        <v>6.832729016328809E-2</v>
      </c>
      <c r="N18" s="158">
        <f>'Data for export'!N23</f>
        <v>7.6708786899261222E-2</v>
      </c>
      <c r="O18" s="158">
        <f>'Data for export'!O23</f>
        <v>7.938937683100164E-2</v>
      </c>
      <c r="P18" s="158">
        <f>'Data for export'!P23</f>
        <v>8.4164930843246305E-2</v>
      </c>
      <c r="Q18" s="158">
        <f>'Data for export'!Q23</f>
        <v>7.9017529836046624E-2</v>
      </c>
      <c r="R18" s="158">
        <f>'Data for export'!R23</f>
        <v>8.0975703889994088E-2</v>
      </c>
      <c r="S18" s="158">
        <f>'Data for export'!S23</f>
        <v>7.3476544868972274E-2</v>
      </c>
      <c r="T18" s="158">
        <f>'Data for export'!T23</f>
        <v>7.3342270066771742E-2</v>
      </c>
      <c r="U18" s="158">
        <f>'Data for export'!U23</f>
        <v>7.0962249029561567E-2</v>
      </c>
      <c r="V18" s="158">
        <f>'Data for export'!V23</f>
        <v>8.2565633443042172E-2</v>
      </c>
      <c r="W18" s="158">
        <f>'Data for export'!W23</f>
        <v>7.6715408905822791E-2</v>
      </c>
      <c r="X18" s="158">
        <f>'Data for export'!X23</f>
        <v>7.1262781871867353E-2</v>
      </c>
      <c r="Y18" s="158" t="str">
        <f>'Data for export'!Y23</f>
        <v/>
      </c>
      <c r="Z18" s="158" t="str">
        <f>'Data for export'!Z23</f>
        <v/>
      </c>
      <c r="AA18" s="158" t="str">
        <f>'Data for export'!AA23</f>
        <v/>
      </c>
      <c r="AB18" s="158" t="str">
        <f>'Data for export'!AB23</f>
        <v/>
      </c>
    </row>
    <row r="19" spans="1:28">
      <c r="A19" s="47" t="s">
        <v>416</v>
      </c>
      <c r="B19" s="158" t="str">
        <f>'Data for export'!B24</f>
        <v/>
      </c>
      <c r="C19" s="158" t="str">
        <f>'Data for export'!C24</f>
        <v/>
      </c>
      <c r="D19" s="158" t="str">
        <f>'Data for export'!D24</f>
        <v/>
      </c>
      <c r="E19" s="158" t="str">
        <f>'Data for export'!E24</f>
        <v/>
      </c>
      <c r="F19" s="158">
        <f>'Data for export'!F24</f>
        <v>7.0928505411762016E-2</v>
      </c>
      <c r="G19" s="158">
        <f>'Data for export'!G24</f>
        <v>7.2403043880762019E-2</v>
      </c>
      <c r="H19" s="158">
        <f>'Data for export'!H24</f>
        <v>6.761651497187722E-2</v>
      </c>
      <c r="I19" s="158" t="str">
        <f>'Data for export'!I24</f>
        <v/>
      </c>
      <c r="J19" s="158">
        <f>'Data for export'!J24</f>
        <v>7.1786391939317462E-2</v>
      </c>
      <c r="K19" s="158">
        <f>'Data for export'!K24</f>
        <v>7.1820882070708345E-2</v>
      </c>
      <c r="L19" s="158">
        <f>'Data for export'!L24</f>
        <v>7.1513849166712384E-2</v>
      </c>
      <c r="M19" s="158">
        <f>'Data for export'!M24</f>
        <v>7.3669605913655942E-2</v>
      </c>
      <c r="N19" s="158">
        <f>'Data for export'!N24</f>
        <v>7.2538019195951015E-2</v>
      </c>
      <c r="O19" s="158">
        <f>'Data for export'!O24</f>
        <v>7.7296609522360948E-2</v>
      </c>
      <c r="P19" s="158">
        <f>'Data for export'!P24</f>
        <v>7.8793649805789068E-2</v>
      </c>
      <c r="Q19" s="158">
        <f>'Data for export'!Q24</f>
        <v>7.8247625649416286E-2</v>
      </c>
      <c r="R19" s="158">
        <f>'Data for export'!R24</f>
        <v>7.4382099558194081E-2</v>
      </c>
      <c r="S19" s="158">
        <f>'Data for export'!S24</f>
        <v>7.0899302069547032E-2</v>
      </c>
      <c r="T19" s="158">
        <f>'Data for export'!T24</f>
        <v>7.1463119685591853E-2</v>
      </c>
      <c r="U19" s="158">
        <f>'Data for export'!U24</f>
        <v>6.6599096841264749E-2</v>
      </c>
      <c r="V19" s="158">
        <f>'Data for export'!V24</f>
        <v>7.8140307200109504E-2</v>
      </c>
      <c r="W19" s="158">
        <f>'Data for export'!W24</f>
        <v>7.3475284351606107E-2</v>
      </c>
      <c r="X19" s="158">
        <f>'Data for export'!X24</f>
        <v>6.9002880335551853E-2</v>
      </c>
      <c r="Y19" s="158">
        <f>'Data for export'!Y24</f>
        <v>7.4557665214633514E-2</v>
      </c>
      <c r="Z19" s="158">
        <f>'Data for export'!Z24</f>
        <v>6.5777341387762533E-2</v>
      </c>
      <c r="AA19" s="158">
        <f>'Data for export'!AA24</f>
        <v>6.4860935567490008E-2</v>
      </c>
      <c r="AB19" s="158">
        <f>'Data for export'!AB24</f>
        <v>6.5634685926231853E-2</v>
      </c>
    </row>
    <row r="20" spans="1:28">
      <c r="A20" s="47" t="s">
        <v>417</v>
      </c>
      <c r="B20" s="158">
        <f>'Data for export'!B25</f>
        <v>7.5690506689323922E-2</v>
      </c>
      <c r="C20" s="158">
        <f>'Data for export'!C25</f>
        <v>7.4534843364145731E-2</v>
      </c>
      <c r="D20" s="158">
        <f>'Data for export'!D25</f>
        <v>7.4377342162382301E-2</v>
      </c>
      <c r="E20" s="158">
        <f>'Data for export'!E25</f>
        <v>7.4261828049823592E-2</v>
      </c>
      <c r="F20" s="158">
        <f>'Data for export'!F25</f>
        <v>7.5135382129297532E-2</v>
      </c>
      <c r="G20" s="158">
        <f>'Data for export'!G25</f>
        <v>7.5697977363988589E-2</v>
      </c>
      <c r="H20" s="158">
        <f>'Data for export'!H25</f>
        <v>6.8701994221735271E-2</v>
      </c>
      <c r="I20" s="158" t="str">
        <f>'Data for export'!I25</f>
        <v/>
      </c>
      <c r="J20" s="158">
        <f>'Data for export'!J25</f>
        <v>7.2084447508130617E-2</v>
      </c>
      <c r="K20" s="158">
        <f>'Data for export'!K25</f>
        <v>7.1888143816229905E-2</v>
      </c>
      <c r="L20" s="158">
        <f>'Data for export'!L25</f>
        <v>7.2353354953642104E-2</v>
      </c>
      <c r="M20" s="158">
        <f>'Data for export'!M25</f>
        <v>7.4981666686470091E-2</v>
      </c>
      <c r="N20" s="158">
        <f>'Data for export'!N25</f>
        <v>6.9015767493880456E-2</v>
      </c>
      <c r="O20" s="158">
        <f>'Data for export'!O25</f>
        <v>6.8119730845537338E-2</v>
      </c>
      <c r="P20" s="158">
        <f>'Data for export'!P25</f>
        <v>7.0180638551030308E-2</v>
      </c>
      <c r="Q20" s="158">
        <f>'Data for export'!Q25</f>
        <v>7.2380182051270975E-2</v>
      </c>
      <c r="R20" s="158">
        <f>'Data for export'!R25</f>
        <v>7.5468645464204745E-2</v>
      </c>
      <c r="S20" s="158">
        <f>'Data for export'!S25</f>
        <v>7.1484367817417238E-2</v>
      </c>
      <c r="T20" s="158">
        <f>'Data for export'!T25</f>
        <v>7.6818720913180746E-2</v>
      </c>
      <c r="U20" s="158">
        <f>'Data for export'!U25</f>
        <v>6.5403021498218306E-2</v>
      </c>
      <c r="V20" s="158">
        <f>'Data for export'!V25</f>
        <v>7.1170159960689927E-2</v>
      </c>
      <c r="W20" s="158">
        <f>'Data for export'!W25</f>
        <v>7.0424061170312025E-2</v>
      </c>
      <c r="X20" s="158">
        <f>'Data for export'!X25</f>
        <v>7.9034299863147098E-2</v>
      </c>
      <c r="Y20" s="158">
        <f>'Data for export'!Y25</f>
        <v>7.9786063179554653E-2</v>
      </c>
      <c r="Z20" s="158">
        <f>'Data for export'!Z25</f>
        <v>7.4964538126066863E-2</v>
      </c>
      <c r="AA20" s="158">
        <f>'Data for export'!AA25</f>
        <v>6.8436260898099385E-2</v>
      </c>
      <c r="AB20" s="158">
        <f>'Data for export'!AB25</f>
        <v>6.9537318734764528E-2</v>
      </c>
    </row>
    <row r="21" spans="1:28">
      <c r="A21" s="47" t="s">
        <v>418</v>
      </c>
      <c r="B21" s="158" t="str">
        <f>'Data for export'!B26</f>
        <v/>
      </c>
      <c r="C21" s="158" t="str">
        <f>'Data for export'!C26</f>
        <v/>
      </c>
      <c r="D21" s="158" t="str">
        <f>'Data for export'!D26</f>
        <v/>
      </c>
      <c r="E21" s="158" t="str">
        <f>'Data for export'!E26</f>
        <v/>
      </c>
      <c r="F21" s="158">
        <f>'Data for export'!F26</f>
        <v>6.2507790428822124E-2</v>
      </c>
      <c r="G21" s="158">
        <f>'Data for export'!G26</f>
        <v>7.1959775459915679E-2</v>
      </c>
      <c r="H21" s="158">
        <f>'Data for export'!H26</f>
        <v>6.411971848906961E-2</v>
      </c>
      <c r="I21" s="158" t="str">
        <f>'Data for export'!I26</f>
        <v/>
      </c>
      <c r="J21" s="158">
        <f>'Data for export'!J26</f>
        <v>7.2486865685344265E-2</v>
      </c>
      <c r="K21" s="158">
        <f>'Data for export'!K26</f>
        <v>7.4236323945319593E-2</v>
      </c>
      <c r="L21" s="158">
        <f>'Data for export'!L26</f>
        <v>7.4642702788630028E-2</v>
      </c>
      <c r="M21" s="158">
        <f>'Data for export'!M26</f>
        <v>7.6515131834047651E-2</v>
      </c>
      <c r="N21" s="158">
        <f>'Data for export'!N26</f>
        <v>7.0647807578624822E-2</v>
      </c>
      <c r="O21" s="158">
        <f>'Data for export'!O26</f>
        <v>7.4079686093563774E-2</v>
      </c>
      <c r="P21" s="158">
        <f>'Data for export'!P26</f>
        <v>7.7185390816936372E-2</v>
      </c>
      <c r="Q21" s="158">
        <f>'Data for export'!Q26</f>
        <v>7.6753116596975854E-2</v>
      </c>
      <c r="R21" s="158">
        <f>'Data for export'!R26</f>
        <v>8.0103722434375871E-2</v>
      </c>
      <c r="S21" s="158">
        <f>'Data for export'!S26</f>
        <v>7.6538879003393206E-2</v>
      </c>
      <c r="T21" s="158">
        <f>'Data for export'!T26</f>
        <v>7.646495648278126E-2</v>
      </c>
      <c r="U21" s="158">
        <f>'Data for export'!U26</f>
        <v>6.7434345070366816E-2</v>
      </c>
      <c r="V21" s="158">
        <f>'Data for export'!V26</f>
        <v>7.902531367810528E-2</v>
      </c>
      <c r="W21" s="158">
        <f>'Data for export'!W26</f>
        <v>7.2443657711038903E-2</v>
      </c>
      <c r="X21" s="158">
        <f>'Data for export'!X26</f>
        <v>7.3107998467950547E-2</v>
      </c>
      <c r="Y21" s="158">
        <f>'Data for export'!Y26</f>
        <v>7.7551048198880146E-2</v>
      </c>
      <c r="Z21" s="158">
        <f>'Data for export'!Z26</f>
        <v>7.0684965843798034E-2</v>
      </c>
      <c r="AA21" s="158">
        <f>'Data for export'!AA26</f>
        <v>7.2191256794244943E-2</v>
      </c>
      <c r="AB21" s="158">
        <f>'Data for export'!AB26</f>
        <v>7.178036026197189E-2</v>
      </c>
    </row>
    <row r="22" spans="1:28">
      <c r="A22" s="47" t="s">
        <v>420</v>
      </c>
      <c r="B22" s="158" t="str">
        <f>'Data for export'!B27</f>
        <v/>
      </c>
      <c r="C22" s="158" t="str">
        <f>'Data for export'!C27</f>
        <v/>
      </c>
      <c r="D22" s="158" t="str">
        <f>'Data for export'!D27</f>
        <v/>
      </c>
      <c r="E22" s="158" t="str">
        <f>'Data for export'!E27</f>
        <v/>
      </c>
      <c r="F22" s="158" t="str">
        <f>'Data for export'!F27</f>
        <v/>
      </c>
      <c r="G22" s="158" t="str">
        <f>'Data for export'!G27</f>
        <v/>
      </c>
      <c r="H22" s="158" t="str">
        <f>'Data for export'!H27</f>
        <v/>
      </c>
      <c r="I22" s="158" t="str">
        <f>'Data for export'!I27</f>
        <v/>
      </c>
      <c r="J22" s="158" t="str">
        <f>'Data for export'!J27</f>
        <v/>
      </c>
      <c r="K22" s="158" t="str">
        <f>'Data for export'!K27</f>
        <v/>
      </c>
      <c r="L22" s="158" t="str">
        <f>'Data for export'!L27</f>
        <v/>
      </c>
      <c r="M22" s="158" t="str">
        <f>'Data for export'!M27</f>
        <v/>
      </c>
      <c r="N22" s="158" t="str">
        <f>'Data for export'!N27</f>
        <v/>
      </c>
      <c r="O22" s="158">
        <f>'Data for export'!O27</f>
        <v>7.5137503383384693E-2</v>
      </c>
      <c r="P22" s="158">
        <f>'Data for export'!P27</f>
        <v>7.8709025351778289E-2</v>
      </c>
      <c r="Q22" s="158">
        <f>'Data for export'!Q27</f>
        <v>7.3950566226497233E-2</v>
      </c>
      <c r="R22" s="158" t="str">
        <f>'Data for export'!R27</f>
        <v/>
      </c>
      <c r="S22" s="158">
        <f>'Data for export'!S27</f>
        <v>6.8916986278876297E-2</v>
      </c>
      <c r="T22" s="158">
        <f>'Data for export'!T27</f>
        <v>6.58137974054335E-2</v>
      </c>
      <c r="U22" s="158" t="str">
        <f>'Data for export'!U27</f>
        <v/>
      </c>
      <c r="V22" s="158">
        <f>'Data for export'!V27</f>
        <v>7.6279637105793885E-2</v>
      </c>
      <c r="W22" s="158" t="str">
        <f>'Data for export'!W27</f>
        <v/>
      </c>
      <c r="X22" s="158">
        <f>'Data for export'!X27</f>
        <v>6.5240871295624586E-2</v>
      </c>
      <c r="Y22" s="158">
        <f>'Data for export'!Y27</f>
        <v>7.6935168177076643E-2</v>
      </c>
      <c r="Z22" s="158">
        <f>'Data for export'!Z27</f>
        <v>6.5844899828755243E-2</v>
      </c>
      <c r="AA22" s="158">
        <f>'Data for export'!AA27</f>
        <v>5.8132041375363749E-2</v>
      </c>
      <c r="AB22" s="158">
        <f>'Data for export'!AB27</f>
        <v>5.7087405994111821E-2</v>
      </c>
    </row>
    <row r="23" spans="1:28">
      <c r="A23" s="47" t="s">
        <v>419</v>
      </c>
      <c r="B23" s="158" t="str">
        <f>'Data for export'!B28</f>
        <v/>
      </c>
      <c r="C23" s="158" t="str">
        <f>'Data for export'!C28</f>
        <v/>
      </c>
      <c r="D23" s="158" t="str">
        <f>'Data for export'!D28</f>
        <v/>
      </c>
      <c r="E23" s="158" t="str">
        <f>'Data for export'!E28</f>
        <v/>
      </c>
      <c r="F23" s="158" t="str">
        <f>'Data for export'!F28</f>
        <v/>
      </c>
      <c r="G23" s="158" t="str">
        <f>'Data for export'!G28</f>
        <v/>
      </c>
      <c r="H23" s="158" t="str">
        <f>'Data for export'!H28</f>
        <v/>
      </c>
      <c r="I23" s="158" t="str">
        <f>'Data for export'!I28</f>
        <v/>
      </c>
      <c r="J23" s="158">
        <f>'Data for export'!J28</f>
        <v>7.7767886371099632E-2</v>
      </c>
      <c r="K23" s="158">
        <f>'Data for export'!K28</f>
        <v>8.423263585167777E-2</v>
      </c>
      <c r="L23" s="158">
        <f>'Data for export'!L28</f>
        <v>8.69512400556222E-2</v>
      </c>
      <c r="M23" s="158">
        <f>'Data for export'!M28</f>
        <v>8.7016898784461921E-2</v>
      </c>
      <c r="N23" s="158">
        <f>'Data for export'!N28</f>
        <v>8.3209939477313213E-2</v>
      </c>
      <c r="O23" s="158">
        <f>'Data for export'!O28</f>
        <v>8.2908772802913255E-2</v>
      </c>
      <c r="P23" s="158">
        <f>'Data for export'!P28</f>
        <v>8.7582547051586246E-2</v>
      </c>
      <c r="Q23" s="158">
        <f>'Data for export'!Q28</f>
        <v>8.3090774575691057E-2</v>
      </c>
      <c r="R23" s="158" t="str">
        <f>'Data for export'!R28</f>
        <v/>
      </c>
      <c r="S23" s="158">
        <f>'Data for export'!S28</f>
        <v>7.638950452161504E-2</v>
      </c>
      <c r="T23" s="158">
        <f>'Data for export'!T28</f>
        <v>7.3945041382475596E-2</v>
      </c>
      <c r="U23" s="158">
        <f>'Data for export'!U28</f>
        <v>7.4749272788413146E-2</v>
      </c>
      <c r="V23" s="158">
        <f>'Data for export'!V28</f>
        <v>8.4363734851191488E-2</v>
      </c>
      <c r="W23" s="158">
        <f>'Data for export'!W28</f>
        <v>7.8697527885840862E-2</v>
      </c>
      <c r="X23" s="158">
        <f>'Data for export'!X28</f>
        <v>7.3730140098586666E-2</v>
      </c>
      <c r="Y23" s="158" t="str">
        <f>'Data for export'!Y28</f>
        <v/>
      </c>
      <c r="Z23" s="158" t="str">
        <f>'Data for export'!Z28</f>
        <v/>
      </c>
      <c r="AA23" s="158" t="str">
        <f>'Data for export'!AA28</f>
        <v/>
      </c>
      <c r="AB23" s="158" t="str">
        <f>'Data for export'!AB28</f>
        <v/>
      </c>
    </row>
    <row r="24" spans="1:28">
      <c r="A24" s="47" t="s">
        <v>421</v>
      </c>
      <c r="B24" s="158">
        <f>'Data for export'!B29</f>
        <v>7.2282260542021776E-2</v>
      </c>
      <c r="C24" s="158">
        <f>'Data for export'!C29</f>
        <v>7.3255501442294091E-2</v>
      </c>
      <c r="D24" s="158">
        <f>'Data for export'!D29</f>
        <v>7.3098759702570126E-2</v>
      </c>
      <c r="E24" s="158">
        <f>'Data for export'!E29</f>
        <v>7.349767582506106E-2</v>
      </c>
      <c r="F24" s="158">
        <f>'Data for export'!F29</f>
        <v>6.8353250510671121E-2</v>
      </c>
      <c r="G24" s="158">
        <f>'Data for export'!G29</f>
        <v>6.8313340163829159E-2</v>
      </c>
      <c r="H24" s="158">
        <f>'Data for export'!H29</f>
        <v>6.133055675974973E-2</v>
      </c>
      <c r="I24" s="158" t="str">
        <f>'Data for export'!I29</f>
        <v/>
      </c>
      <c r="J24" s="158">
        <f>'Data for export'!J29</f>
        <v>6.6175190780302859E-2</v>
      </c>
      <c r="K24" s="158">
        <f>'Data for export'!K29</f>
        <v>6.7300394105760233E-2</v>
      </c>
      <c r="L24" s="158">
        <f>'Data for export'!L29</f>
        <v>6.7619203764889627E-2</v>
      </c>
      <c r="M24" s="158">
        <f>'Data for export'!M29</f>
        <v>6.8928033044832193E-2</v>
      </c>
      <c r="N24" s="158">
        <f>'Data for export'!N29</f>
        <v>6.6106298667880523E-2</v>
      </c>
      <c r="O24" s="158">
        <f>'Data for export'!O29</f>
        <v>7.0753927023502611E-2</v>
      </c>
      <c r="P24" s="158">
        <f>'Data for export'!P29</f>
        <v>7.5341221498751193E-2</v>
      </c>
      <c r="Q24" s="158">
        <f>'Data for export'!Q29</f>
        <v>7.156978066007301E-2</v>
      </c>
      <c r="R24" s="158">
        <f>'Data for export'!R29</f>
        <v>7.4080142842571126E-2</v>
      </c>
      <c r="S24" s="158">
        <f>'Data for export'!S29</f>
        <v>6.8963936428456413E-2</v>
      </c>
      <c r="T24" s="158">
        <f>'Data for export'!T29</f>
        <v>7.0123678080600618E-2</v>
      </c>
      <c r="U24" s="158">
        <f>'Data for export'!U29</f>
        <v>6.0306682143806439E-2</v>
      </c>
      <c r="V24" s="158">
        <f>'Data for export'!V29</f>
        <v>7.2012558638508292E-2</v>
      </c>
      <c r="W24" s="158">
        <f>'Data for export'!W29</f>
        <v>7.0909384780939888E-2</v>
      </c>
      <c r="X24" s="158">
        <f>'Data for export'!X29</f>
        <v>6.5098775228292188E-2</v>
      </c>
      <c r="Y24" s="158">
        <f>'Data for export'!Y29</f>
        <v>7.2875858378881067E-2</v>
      </c>
      <c r="Z24" s="158">
        <f>'Data for export'!Z29</f>
        <v>6.7118339959474707E-2</v>
      </c>
      <c r="AA24" s="158">
        <f>'Data for export'!AA29</f>
        <v>6.3493822258066948E-2</v>
      </c>
      <c r="AB24" s="158">
        <f>'Data for export'!AB29</f>
        <v>6.3801063216166409E-2</v>
      </c>
    </row>
    <row r="25" spans="1:28">
      <c r="A25" s="47" t="s">
        <v>422</v>
      </c>
      <c r="B25" s="158" t="str">
        <f>'Data for export'!B30</f>
        <v/>
      </c>
      <c r="C25" s="158" t="str">
        <f>'Data for export'!C30</f>
        <v/>
      </c>
      <c r="D25" s="158" t="str">
        <f>'Data for export'!D30</f>
        <v/>
      </c>
      <c r="E25" s="158" t="str">
        <f>'Data for export'!E30</f>
        <v/>
      </c>
      <c r="F25" s="158">
        <f>'Data for export'!F30</f>
        <v>7.1366090999343351E-2</v>
      </c>
      <c r="G25" s="158">
        <f>'Data for export'!G30</f>
        <v>7.5653589642234204E-2</v>
      </c>
      <c r="H25" s="158">
        <f>'Data for export'!H30</f>
        <v>6.6366832486294949E-2</v>
      </c>
      <c r="I25" s="158" t="str">
        <f>'Data for export'!I30</f>
        <v/>
      </c>
      <c r="J25" s="158">
        <f>'Data for export'!J30</f>
        <v>7.2509236853500331E-2</v>
      </c>
      <c r="K25" s="158">
        <f>'Data for export'!K30</f>
        <v>7.3362569250462126E-2</v>
      </c>
      <c r="L25" s="158">
        <f>'Data for export'!L30</f>
        <v>7.3662343927690749E-2</v>
      </c>
      <c r="M25" s="158">
        <f>'Data for export'!M30</f>
        <v>7.3863928103348853E-2</v>
      </c>
      <c r="N25" s="158">
        <f>'Data for export'!N30</f>
        <v>7.4094296200801782E-2</v>
      </c>
      <c r="O25" s="158">
        <f>'Data for export'!O30</f>
        <v>8.0970764907346948E-2</v>
      </c>
      <c r="P25" s="158">
        <f>'Data for export'!P30</f>
        <v>8.4441616731248961E-2</v>
      </c>
      <c r="Q25" s="158">
        <f>'Data for export'!Q30</f>
        <v>8.2658023735679681E-2</v>
      </c>
      <c r="R25" s="158">
        <f>'Data for export'!R30</f>
        <v>8.4453433713277834E-2</v>
      </c>
      <c r="S25" s="158">
        <f>'Data for export'!S30</f>
        <v>7.9730118518829496E-2</v>
      </c>
      <c r="T25" s="158">
        <f>'Data for export'!T30</f>
        <v>7.197600392415536E-2</v>
      </c>
      <c r="U25" s="158">
        <f>'Data for export'!U30</f>
        <v>6.7035916936562828E-2</v>
      </c>
      <c r="V25" s="158">
        <f>'Data for export'!V30</f>
        <v>8.1875378893487102E-2</v>
      </c>
      <c r="W25" s="158">
        <f>'Data for export'!W30</f>
        <v>7.9053585520577813E-2</v>
      </c>
      <c r="X25" s="158">
        <f>'Data for export'!X30</f>
        <v>7.1390224067073918E-2</v>
      </c>
      <c r="Y25" s="158">
        <f>'Data for export'!Y30</f>
        <v>7.5808678183902245E-2</v>
      </c>
      <c r="Z25" s="158">
        <f>'Data for export'!Z30</f>
        <v>7.0263491797973615E-2</v>
      </c>
      <c r="AA25" s="158">
        <f>'Data for export'!AA30</f>
        <v>6.7226771264352642E-2</v>
      </c>
      <c r="AB25" s="158">
        <f>'Data for export'!AB30</f>
        <v>6.8782742902920191E-2</v>
      </c>
    </row>
    <row r="26" spans="1:28">
      <c r="A26" s="47" t="s">
        <v>423</v>
      </c>
      <c r="B26" s="158">
        <f>'Data for export'!B31</f>
        <v>7.1024295490912839E-2</v>
      </c>
      <c r="C26" s="158">
        <f>'Data for export'!C31</f>
        <v>7.1494959877447875E-2</v>
      </c>
      <c r="D26" s="158">
        <f>'Data for export'!D31</f>
        <v>7.1344016467582039E-2</v>
      </c>
      <c r="E26" s="158">
        <f>'Data for export'!E31</f>
        <v>7.227552903792378E-2</v>
      </c>
      <c r="F26" s="158">
        <f>'Data for export'!F31</f>
        <v>6.8463168675436573E-2</v>
      </c>
      <c r="G26" s="158">
        <f>'Data for export'!G31</f>
        <v>7.0741448702231507E-2</v>
      </c>
      <c r="H26" s="158">
        <f>'Data for export'!H31</f>
        <v>6.4683673153558788E-2</v>
      </c>
      <c r="I26" s="158" t="str">
        <f>'Data for export'!I31</f>
        <v/>
      </c>
      <c r="J26" s="158">
        <f>'Data for export'!J31</f>
        <v>7.2528400503576743E-2</v>
      </c>
      <c r="K26" s="158">
        <f>'Data for export'!K31</f>
        <v>7.2509172243362563E-2</v>
      </c>
      <c r="L26" s="158">
        <f>'Data for export'!L31</f>
        <v>7.16936535096417E-2</v>
      </c>
      <c r="M26" s="158">
        <f>'Data for export'!M31</f>
        <v>7.3347942000207431E-2</v>
      </c>
      <c r="N26" s="158">
        <f>'Data for export'!N31</f>
        <v>7.1594831344131721E-2</v>
      </c>
      <c r="O26" s="158">
        <f>'Data for export'!O31</f>
        <v>7.4830547557853774E-2</v>
      </c>
      <c r="P26" s="158">
        <f>'Data for export'!P31</f>
        <v>7.5395059420206939E-2</v>
      </c>
      <c r="Q26" s="158">
        <f>'Data for export'!Q31</f>
        <v>7.5864701591628725E-2</v>
      </c>
      <c r="R26" s="158">
        <f>'Data for export'!R31</f>
        <v>7.597392040655894E-2</v>
      </c>
      <c r="S26" s="158">
        <f>'Data for export'!S31</f>
        <v>7.6790113962417778E-2</v>
      </c>
      <c r="T26" s="158">
        <f>'Data for export'!T31</f>
        <v>7.4649158443625421E-2</v>
      </c>
      <c r="U26" s="158">
        <f>'Data for export'!U31</f>
        <v>6.3534438838870666E-2</v>
      </c>
      <c r="V26" s="158">
        <f>'Data for export'!V31</f>
        <v>7.6970974291477992E-2</v>
      </c>
      <c r="W26" s="158">
        <f>'Data for export'!W31</f>
        <v>7.8274667971630144E-2</v>
      </c>
      <c r="X26" s="158">
        <f>'Data for export'!X31</f>
        <v>6.8764501541431572E-2</v>
      </c>
      <c r="Y26" s="158">
        <f>'Data for export'!Y31</f>
        <v>7.1172950089994649E-2</v>
      </c>
      <c r="Z26" s="158">
        <f>'Data for export'!Z31</f>
        <v>6.9553098141756364E-2</v>
      </c>
      <c r="AA26" s="158">
        <f>'Data for export'!AA31</f>
        <v>6.8815853890991152E-2</v>
      </c>
      <c r="AB26" s="158">
        <f>'Data for export'!AB31</f>
        <v>7.0803065972691287E-2</v>
      </c>
    </row>
    <row r="27" spans="1:28">
      <c r="A27" s="47" t="s">
        <v>424</v>
      </c>
      <c r="B27" s="158">
        <f>'Data for export'!B32</f>
        <v>6.0165766732328499E-2</v>
      </c>
      <c r="C27" s="158">
        <f>'Data for export'!C32</f>
        <v>5.8340282686360267E-2</v>
      </c>
      <c r="D27" s="158">
        <f>'Data for export'!D32</f>
        <v>5.807041246146967E-2</v>
      </c>
      <c r="E27" s="158">
        <f>'Data for export'!E32</f>
        <v>5.7887839974973286E-2</v>
      </c>
      <c r="F27" s="158">
        <f>'Data for export'!F32</f>
        <v>5.7323751816825655E-2</v>
      </c>
      <c r="G27" s="158">
        <f>'Data for export'!G32</f>
        <v>5.9683957555764076E-2</v>
      </c>
      <c r="H27" s="158">
        <f>'Data for export'!H32</f>
        <v>5.5527992247478147E-2</v>
      </c>
      <c r="I27" s="158" t="str">
        <f>'Data for export'!I32</f>
        <v/>
      </c>
      <c r="J27" s="158">
        <f>'Data for export'!J32</f>
        <v>5.7852801650062527E-2</v>
      </c>
      <c r="K27" s="158">
        <f>'Data for export'!K32</f>
        <v>5.9671874947324885E-2</v>
      </c>
      <c r="L27" s="158">
        <f>'Data for export'!L32</f>
        <v>5.9452837272346071E-2</v>
      </c>
      <c r="M27" s="158">
        <f>'Data for export'!M32</f>
        <v>6.2731018341217609E-2</v>
      </c>
      <c r="N27" s="158">
        <f>'Data for export'!N32</f>
        <v>6.1697041050907245E-2</v>
      </c>
      <c r="O27" s="158">
        <f>'Data for export'!O32</f>
        <v>6.5027193818830098E-2</v>
      </c>
      <c r="P27" s="158">
        <f>'Data for export'!P32</f>
        <v>6.7727252294302612E-2</v>
      </c>
      <c r="Q27" s="158">
        <f>'Data for export'!Q32</f>
        <v>7.0865695523259331E-2</v>
      </c>
      <c r="R27" s="158">
        <f>'Data for export'!R32</f>
        <v>7.027954294142702E-2</v>
      </c>
      <c r="S27" s="158">
        <f>'Data for export'!S32</f>
        <v>6.1821300562313442E-2</v>
      </c>
      <c r="T27" s="158">
        <f>'Data for export'!T32</f>
        <v>6.1475710419461538E-2</v>
      </c>
      <c r="U27" s="158">
        <f>'Data for export'!U32</f>
        <v>5.4994538890976628E-2</v>
      </c>
      <c r="V27" s="158">
        <f>'Data for export'!V32</f>
        <v>6.7853547599247471E-2</v>
      </c>
      <c r="W27" s="158">
        <f>'Data for export'!W32</f>
        <v>6.4568940525715143E-2</v>
      </c>
      <c r="X27" s="158">
        <f>'Data for export'!X32</f>
        <v>6.2013959667105309E-2</v>
      </c>
      <c r="Y27" s="158">
        <f>'Data for export'!Y32</f>
        <v>6.6170367281703862E-2</v>
      </c>
      <c r="Z27" s="158">
        <f>'Data for export'!Z32</f>
        <v>5.9823925948986459E-2</v>
      </c>
      <c r="AA27" s="158">
        <f>'Data for export'!AA32</f>
        <v>5.9835283176637902E-2</v>
      </c>
      <c r="AB27" s="158">
        <f>'Data for export'!AB32</f>
        <v>5.8978528383670417E-2</v>
      </c>
    </row>
    <row r="28" spans="1:28">
      <c r="A28" s="47" t="s">
        <v>426</v>
      </c>
      <c r="B28" s="158" t="str">
        <f>'Data for export'!B33</f>
        <v/>
      </c>
      <c r="C28" s="158" t="str">
        <f>'Data for export'!C33</f>
        <v/>
      </c>
      <c r="D28" s="158" t="str">
        <f>'Data for export'!D33</f>
        <v/>
      </c>
      <c r="E28" s="158" t="str">
        <f>'Data for export'!E33</f>
        <v/>
      </c>
      <c r="F28" s="158">
        <f>'Data for export'!F33</f>
        <v>6.865327749229394E-2</v>
      </c>
      <c r="G28" s="158">
        <f>'Data for export'!G33</f>
        <v>7.1871050816773849E-2</v>
      </c>
      <c r="H28" s="158">
        <f>'Data for export'!H33</f>
        <v>6.5324120755063247E-2</v>
      </c>
      <c r="I28" s="158" t="str">
        <f>'Data for export'!I33</f>
        <v/>
      </c>
      <c r="J28" s="158" t="str">
        <f>'Data for export'!J33</f>
        <v/>
      </c>
      <c r="K28" s="158">
        <f>'Data for export'!K33</f>
        <v>7.1710679335132421E-2</v>
      </c>
      <c r="L28" s="158" t="str">
        <f>'Data for export'!L33</f>
        <v/>
      </c>
      <c r="M28" s="158">
        <f>'Data for export'!M33</f>
        <v>7.3335698971194518E-2</v>
      </c>
      <c r="N28" s="158">
        <f>'Data for export'!N33</f>
        <v>7.2122746866227785E-2</v>
      </c>
      <c r="O28" s="158">
        <f>'Data for export'!O33</f>
        <v>8.3254470101596784E-2</v>
      </c>
      <c r="P28" s="158">
        <f>'Data for export'!P33</f>
        <v>9.1805447816006719E-2</v>
      </c>
      <c r="Q28" s="158" t="str">
        <f>'Data for export'!Q33</f>
        <v/>
      </c>
      <c r="R28" s="158">
        <f>'Data for export'!R33</f>
        <v>8.9154209667758416E-2</v>
      </c>
      <c r="S28" s="158">
        <f>'Data for export'!S33</f>
        <v>7.8586261976007918E-2</v>
      </c>
      <c r="T28" s="158" t="str">
        <f>'Data for export'!T33</f>
        <v/>
      </c>
      <c r="U28" s="158">
        <f>'Data for export'!U33</f>
        <v>6.6289958931889603E-2</v>
      </c>
      <c r="V28" s="158">
        <f>'Data for export'!V33</f>
        <v>8.877469091426031E-2</v>
      </c>
      <c r="W28" s="158">
        <f>'Data for export'!W33</f>
        <v>7.8871784875850753E-2</v>
      </c>
      <c r="X28" s="158" t="str">
        <f>'Data for export'!X33</f>
        <v/>
      </c>
      <c r="Y28" s="158" t="str">
        <f>'Data for export'!Y33</f>
        <v/>
      </c>
      <c r="Z28" s="158" t="str">
        <f>'Data for export'!Z33</f>
        <v/>
      </c>
      <c r="AA28" s="158" t="str">
        <f>'Data for export'!AA33</f>
        <v/>
      </c>
      <c r="AB28" s="158" t="str">
        <f>'Data for export'!AB33</f>
        <v/>
      </c>
    </row>
    <row r="29" spans="1:28">
      <c r="A29" s="47" t="s">
        <v>425</v>
      </c>
      <c r="B29" s="158">
        <f>'Data for export'!B34</f>
        <v>7.9712349908789087E-2</v>
      </c>
      <c r="C29" s="158">
        <f>'Data for export'!C34</f>
        <v>7.8711289674463558E-2</v>
      </c>
      <c r="D29" s="158">
        <f>'Data for export'!D34</f>
        <v>7.8584945205940462E-2</v>
      </c>
      <c r="E29" s="158">
        <f>'Data for export'!E34</f>
        <v>7.8056801478363788E-2</v>
      </c>
      <c r="F29" s="158">
        <f>'Data for export'!F34</f>
        <v>7.4853211274091697E-2</v>
      </c>
      <c r="G29" s="158">
        <f>'Data for export'!G34</f>
        <v>7.3555058381856095E-2</v>
      </c>
      <c r="H29" s="158">
        <f>'Data for export'!H34</f>
        <v>6.9727248807792241E-2</v>
      </c>
      <c r="I29" s="158" t="str">
        <f>'Data for export'!I34</f>
        <v/>
      </c>
      <c r="J29" s="158">
        <f>'Data for export'!J34</f>
        <v>7.3478505309421516E-2</v>
      </c>
      <c r="K29" s="158">
        <f>'Data for export'!K34</f>
        <v>7.4223435182467337E-2</v>
      </c>
      <c r="L29" s="158">
        <f>'Data for export'!L34</f>
        <v>7.4137788293061557E-2</v>
      </c>
      <c r="M29" s="158">
        <f>'Data for export'!M34</f>
        <v>7.7574259954930072E-2</v>
      </c>
      <c r="N29" s="158">
        <f>'Data for export'!N34</f>
        <v>7.2702103693048165E-2</v>
      </c>
      <c r="O29" s="158">
        <f>'Data for export'!O34</f>
        <v>7.4968115804798452E-2</v>
      </c>
      <c r="P29" s="158">
        <f>'Data for export'!P34</f>
        <v>7.7569378713144121E-2</v>
      </c>
      <c r="Q29" s="158">
        <f>'Data for export'!Q34</f>
        <v>7.8007186705158674E-2</v>
      </c>
      <c r="R29" s="158">
        <f>'Data for export'!R34</f>
        <v>8.0511107912051516E-2</v>
      </c>
      <c r="S29" s="158">
        <f>'Data for export'!S34</f>
        <v>7.5366253316441312E-2</v>
      </c>
      <c r="T29" s="158">
        <f>'Data for export'!T34</f>
        <v>7.6373670101410898E-2</v>
      </c>
      <c r="U29" s="158">
        <f>'Data for export'!U34</f>
        <v>6.7380694912942379E-2</v>
      </c>
      <c r="V29" s="158">
        <f>'Data for export'!V34</f>
        <v>7.4440510331184956E-2</v>
      </c>
      <c r="W29" s="158">
        <f>'Data for export'!W34</f>
        <v>7.6416615117396711E-2</v>
      </c>
      <c r="X29" s="158">
        <f>'Data for export'!X34</f>
        <v>7.2469708705128283E-2</v>
      </c>
      <c r="Y29" s="158">
        <f>'Data for export'!Y34</f>
        <v>7.4279268975436047E-2</v>
      </c>
      <c r="Z29" s="158">
        <f>'Data for export'!Z34</f>
        <v>7.525730963302811E-2</v>
      </c>
      <c r="AA29" s="158">
        <f>'Data for export'!AA34</f>
        <v>7.162148378884732E-2</v>
      </c>
      <c r="AB29" s="158">
        <f>'Data for export'!AB34</f>
        <v>7.2178901495167369E-2</v>
      </c>
    </row>
    <row r="30" spans="1:28">
      <c r="A30" s="53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</row>
    <row r="31" spans="1:28">
      <c r="A31" s="55" t="s">
        <v>844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1:28">
      <c r="A32" s="47" t="s">
        <v>415</v>
      </c>
      <c r="B32" s="158">
        <f>+'Data for export'!B40</f>
        <v>0.59743457842477388</v>
      </c>
      <c r="C32" s="158">
        <f>+'Data for export'!C40</f>
        <v>0.59743457842477388</v>
      </c>
      <c r="D32" s="158">
        <f>+'Data for export'!D40</f>
        <v>0.59743457842477388</v>
      </c>
      <c r="E32" s="158">
        <f>+'Data for export'!E40</f>
        <v>0.59743457842477388</v>
      </c>
      <c r="F32" s="158">
        <f>+'Data for export'!F40</f>
        <v>0.59743457842477388</v>
      </c>
      <c r="G32" s="158">
        <f>+'Data for export'!G40</f>
        <v>0.59743457842477388</v>
      </c>
      <c r="H32" s="158">
        <f>+'Data for export'!H40</f>
        <v>0.59743457842477388</v>
      </c>
      <c r="I32" s="158">
        <f>+'Data for export'!I40</f>
        <v>0.59743457842477388</v>
      </c>
      <c r="J32" s="158">
        <f>+'Data for export'!J40</f>
        <v>0.59743457842477388</v>
      </c>
      <c r="K32" s="158">
        <f>+'Data for export'!K40</f>
        <v>0.59743457842477388</v>
      </c>
      <c r="L32" s="158">
        <f>+'Data for export'!L40</f>
        <v>0.59743457842477388</v>
      </c>
      <c r="M32" s="158">
        <f>+'Data for export'!M40</f>
        <v>0.59743457842477388</v>
      </c>
      <c r="N32" s="158">
        <f>+'Data for export'!N40</f>
        <v>0.59743457842477388</v>
      </c>
      <c r="O32" s="158">
        <f>+'Data for export'!O40</f>
        <v>0.59743457842477388</v>
      </c>
      <c r="P32" s="158">
        <f>+'Data for export'!P40</f>
        <v>0.59743457842477388</v>
      </c>
      <c r="Q32" s="158">
        <f>+'Data for export'!Q40</f>
        <v>0.59743457842477388</v>
      </c>
      <c r="R32" s="158">
        <f>+'Data for export'!R40</f>
        <v>0.59743457842477388</v>
      </c>
      <c r="S32" s="158">
        <f>+'Data for export'!S40</f>
        <v>0.7790466456645232</v>
      </c>
      <c r="T32" s="158">
        <f>+'Data for export'!T40</f>
        <v>0.7790466456645232</v>
      </c>
      <c r="U32" s="158">
        <f>+'Data for export'!U40</f>
        <v>0.59743457842477388</v>
      </c>
      <c r="V32" s="158">
        <f>+'Data for export'!V40</f>
        <v>0.59743457842477388</v>
      </c>
      <c r="W32" s="158">
        <f>+'Data for export'!W40</f>
        <v>0.7790466456645232</v>
      </c>
      <c r="X32" s="158">
        <f>+'Data for export'!X40</f>
        <v>0.7790466456645232</v>
      </c>
      <c r="Y32" s="158">
        <f>+'Data for export'!Y40</f>
        <v>0.82050873653978684</v>
      </c>
      <c r="Z32" s="158">
        <f>+'Data for export'!Z40</f>
        <v>0.82050873653978684</v>
      </c>
      <c r="AA32" s="158">
        <f>+'Data for export'!AA40</f>
        <v>0.82050873653978684</v>
      </c>
      <c r="AB32" s="158">
        <f>+'Data for export'!AB40</f>
        <v>0.82050873653978684</v>
      </c>
    </row>
    <row r="33" spans="1:28">
      <c r="A33" s="47" t="s">
        <v>416</v>
      </c>
      <c r="B33" s="158">
        <f>+'Data for export'!B41</f>
        <v>0</v>
      </c>
      <c r="C33" s="158">
        <f>+'Data for export'!C41</f>
        <v>0</v>
      </c>
      <c r="D33" s="158">
        <f>+'Data for export'!D41</f>
        <v>0</v>
      </c>
      <c r="E33" s="158">
        <f>+'Data for export'!E41</f>
        <v>0</v>
      </c>
      <c r="F33" s="158">
        <f>+'Data for export'!F41</f>
        <v>0</v>
      </c>
      <c r="G33" s="158">
        <f>+'Data for export'!G41</f>
        <v>0</v>
      </c>
      <c r="H33" s="158">
        <f>+'Data for export'!H41</f>
        <v>1.4733850695151714E-2</v>
      </c>
      <c r="I33" s="158">
        <f>+'Data for export'!I41</f>
        <v>1.4733850695151714E-2</v>
      </c>
      <c r="J33" s="158">
        <f>+'Data for export'!J41</f>
        <v>1.4733850695151714E-2</v>
      </c>
      <c r="K33" s="158">
        <f>+'Data for export'!K41</f>
        <v>1.4733850695151714E-2</v>
      </c>
      <c r="L33" s="158">
        <f>+'Data for export'!L41</f>
        <v>1.4733850695151714E-2</v>
      </c>
      <c r="M33" s="158">
        <f>+'Data for export'!M41</f>
        <v>1.4733850695151714E-2</v>
      </c>
      <c r="N33" s="158">
        <f>+'Data for export'!N41</f>
        <v>1.4733850695151714E-2</v>
      </c>
      <c r="O33" s="158">
        <f>+'Data for export'!O41</f>
        <v>1.4733850695151714E-2</v>
      </c>
      <c r="P33" s="158">
        <f>+'Data for export'!P41</f>
        <v>1.4733850695151714E-2</v>
      </c>
      <c r="Q33" s="158">
        <f>+'Data for export'!Q41</f>
        <v>1.4733850695151714E-2</v>
      </c>
      <c r="R33" s="158">
        <f>+'Data for export'!R41</f>
        <v>1.4733850695151714E-2</v>
      </c>
      <c r="S33" s="158">
        <f>+'Data for export'!S41</f>
        <v>1.4733850695151714E-2</v>
      </c>
      <c r="T33" s="158">
        <f>+'Data for export'!T41</f>
        <v>1.4733850695151714E-2</v>
      </c>
      <c r="U33" s="158">
        <f>+'Data for export'!U41</f>
        <v>1.4733850695151714E-2</v>
      </c>
      <c r="V33" s="158">
        <f>+'Data for export'!V41</f>
        <v>1.4733850695151714E-2</v>
      </c>
      <c r="W33" s="158">
        <f>+'Data for export'!W41</f>
        <v>1.4733850695151714E-2</v>
      </c>
      <c r="X33" s="158">
        <f>+'Data for export'!X41</f>
        <v>1.4733850695151714E-2</v>
      </c>
      <c r="Y33" s="158">
        <f>+'Data for export'!Y41</f>
        <v>1.4733850695151714E-2</v>
      </c>
      <c r="Z33" s="158">
        <f>+'Data for export'!Z41</f>
        <v>1.4733850695151714E-2</v>
      </c>
      <c r="AA33" s="158">
        <f>+'Data for export'!AA41</f>
        <v>2.9646986463113673E-2</v>
      </c>
      <c r="AB33" s="158">
        <f>+'Data for export'!AB41</f>
        <v>2.9646986463113673E-2</v>
      </c>
    </row>
    <row r="34" spans="1:28">
      <c r="A34" s="47" t="s">
        <v>417</v>
      </c>
      <c r="B34" s="158">
        <f>+'Data for export'!B42</f>
        <v>1</v>
      </c>
      <c r="C34" s="158">
        <f>+'Data for export'!C42</f>
        <v>1</v>
      </c>
      <c r="D34" s="158">
        <f>+'Data for export'!D42</f>
        <v>1</v>
      </c>
      <c r="E34" s="158">
        <f>+'Data for export'!E42</f>
        <v>1</v>
      </c>
      <c r="F34" s="158">
        <f>+'Data for export'!F42</f>
        <v>1</v>
      </c>
      <c r="G34" s="158">
        <f>+'Data for export'!G42</f>
        <v>1</v>
      </c>
      <c r="H34" s="158">
        <f>+'Data for export'!H42</f>
        <v>1</v>
      </c>
      <c r="I34" s="158">
        <f>+'Data for export'!I42</f>
        <v>1</v>
      </c>
      <c r="J34" s="158">
        <f>+'Data for export'!J42</f>
        <v>1</v>
      </c>
      <c r="K34" s="158">
        <f>+'Data for export'!K42</f>
        <v>1</v>
      </c>
      <c r="L34" s="158">
        <f>+'Data for export'!L42</f>
        <v>1</v>
      </c>
      <c r="M34" s="158">
        <f>+'Data for export'!M42</f>
        <v>1</v>
      </c>
      <c r="N34" s="158">
        <f>+'Data for export'!N42</f>
        <v>1</v>
      </c>
      <c r="O34" s="158">
        <f>+'Data for export'!O42</f>
        <v>1</v>
      </c>
      <c r="P34" s="158">
        <f>+'Data for export'!P42</f>
        <v>1</v>
      </c>
      <c r="Q34" s="158">
        <f>+'Data for export'!Q42</f>
        <v>1</v>
      </c>
      <c r="R34" s="158">
        <f>+'Data for export'!R42</f>
        <v>1</v>
      </c>
      <c r="S34" s="158">
        <f>+'Data for export'!S42</f>
        <v>1</v>
      </c>
      <c r="T34" s="158">
        <f>+'Data for export'!T42</f>
        <v>1</v>
      </c>
      <c r="U34" s="158">
        <f>+'Data for export'!U42</f>
        <v>1</v>
      </c>
      <c r="V34" s="158">
        <f>+'Data for export'!V42</f>
        <v>1</v>
      </c>
      <c r="W34" s="158">
        <f>+'Data for export'!W42</f>
        <v>1</v>
      </c>
      <c r="X34" s="158">
        <f>+'Data for export'!X42</f>
        <v>1</v>
      </c>
      <c r="Y34" s="158">
        <f>+'Data for export'!Y42</f>
        <v>1</v>
      </c>
      <c r="Z34" s="158">
        <f>+'Data for export'!Z42</f>
        <v>1</v>
      </c>
      <c r="AA34" s="158">
        <f>+'Data for export'!AA42</f>
        <v>1</v>
      </c>
      <c r="AB34" s="158">
        <f>+'Data for export'!AB42</f>
        <v>1</v>
      </c>
    </row>
    <row r="35" spans="1:28">
      <c r="A35" s="47" t="s">
        <v>418</v>
      </c>
      <c r="B35" s="158">
        <f>+'Data for export'!B43</f>
        <v>0</v>
      </c>
      <c r="C35" s="158">
        <f>+'Data for export'!C43</f>
        <v>0</v>
      </c>
      <c r="D35" s="158">
        <f>+'Data for export'!D43</f>
        <v>0</v>
      </c>
      <c r="E35" s="158">
        <f>+'Data for export'!E43</f>
        <v>0</v>
      </c>
      <c r="F35" s="158">
        <f>+'Data for export'!F43</f>
        <v>1</v>
      </c>
      <c r="G35" s="158">
        <f>+'Data for export'!G43</f>
        <v>1</v>
      </c>
      <c r="H35" s="158">
        <f>+'Data for export'!H43</f>
        <v>1</v>
      </c>
      <c r="I35" s="158">
        <f>+'Data for export'!I43</f>
        <v>1</v>
      </c>
      <c r="J35" s="158">
        <f>+'Data for export'!J43</f>
        <v>1</v>
      </c>
      <c r="K35" s="158">
        <f>+'Data for export'!K43</f>
        <v>1</v>
      </c>
      <c r="L35" s="158">
        <f>+'Data for export'!L43</f>
        <v>1</v>
      </c>
      <c r="M35" s="158">
        <f>+'Data for export'!M43</f>
        <v>1</v>
      </c>
      <c r="N35" s="158">
        <f>+'Data for export'!N43</f>
        <v>1</v>
      </c>
      <c r="O35" s="158">
        <f>+'Data for export'!O43</f>
        <v>1</v>
      </c>
      <c r="P35" s="158">
        <f>+'Data for export'!P43</f>
        <v>1</v>
      </c>
      <c r="Q35" s="158">
        <f>+'Data for export'!Q43</f>
        <v>1</v>
      </c>
      <c r="R35" s="158">
        <f>+'Data for export'!R43</f>
        <v>1</v>
      </c>
      <c r="S35" s="158">
        <f>+'Data for export'!S43</f>
        <v>1</v>
      </c>
      <c r="T35" s="158">
        <f>+'Data for export'!T43</f>
        <v>1</v>
      </c>
      <c r="U35" s="158">
        <f>+'Data for export'!U43</f>
        <v>1</v>
      </c>
      <c r="V35" s="158">
        <f>+'Data for export'!V43</f>
        <v>1</v>
      </c>
      <c r="W35" s="158">
        <f>+'Data for export'!W43</f>
        <v>1</v>
      </c>
      <c r="X35" s="158">
        <f>+'Data for export'!X43</f>
        <v>1</v>
      </c>
      <c r="Y35" s="158">
        <f>+'Data for export'!Y43</f>
        <v>1</v>
      </c>
      <c r="Z35" s="158">
        <f>+'Data for export'!Z43</f>
        <v>1</v>
      </c>
      <c r="AA35" s="158">
        <f>+'Data for export'!AA43</f>
        <v>1</v>
      </c>
      <c r="AB35" s="158">
        <f>+'Data for export'!AB43</f>
        <v>1</v>
      </c>
    </row>
    <row r="36" spans="1:28">
      <c r="A36" s="47" t="s">
        <v>420</v>
      </c>
      <c r="B36" s="158">
        <f>+'Data for export'!B44</f>
        <v>0</v>
      </c>
      <c r="C36" s="158">
        <f>+'Data for export'!C44</f>
        <v>0</v>
      </c>
      <c r="D36" s="158">
        <f>+'Data for export'!D44</f>
        <v>0</v>
      </c>
      <c r="E36" s="158">
        <f>+'Data for export'!E44</f>
        <v>0</v>
      </c>
      <c r="F36" s="158">
        <f>+'Data for export'!F44</f>
        <v>0</v>
      </c>
      <c r="G36" s="158">
        <f>+'Data for export'!G44</f>
        <v>0</v>
      </c>
      <c r="H36" s="158">
        <f>+'Data for export'!H44</f>
        <v>0</v>
      </c>
      <c r="I36" s="158">
        <f>+'Data for export'!I44</f>
        <v>0</v>
      </c>
      <c r="J36" s="158">
        <f>+'Data for export'!J44</f>
        <v>0</v>
      </c>
      <c r="K36" s="158">
        <f>+'Data for export'!K44</f>
        <v>0</v>
      </c>
      <c r="L36" s="158">
        <f>+'Data for export'!L44</f>
        <v>0</v>
      </c>
      <c r="M36" s="158">
        <f>+'Data for export'!M44</f>
        <v>0</v>
      </c>
      <c r="N36" s="158">
        <f>+'Data for export'!N44</f>
        <v>0.32198337717129655</v>
      </c>
      <c r="O36" s="158">
        <f>+'Data for export'!O44</f>
        <v>0.32198337717129655</v>
      </c>
      <c r="P36" s="158">
        <f>+'Data for export'!P44</f>
        <v>0.32198337717129655</v>
      </c>
      <c r="Q36" s="158">
        <f>+'Data for export'!Q44</f>
        <v>0.32198337717129655</v>
      </c>
      <c r="R36" s="158">
        <f>+'Data for export'!R44</f>
        <v>0.32198337717129655</v>
      </c>
      <c r="S36" s="158">
        <f>+'Data for export'!S44</f>
        <v>0.50844062524572486</v>
      </c>
      <c r="T36" s="158">
        <f>+'Data for export'!T44</f>
        <v>0.50844062524572486</v>
      </c>
      <c r="U36" s="158">
        <f>+'Data for export'!U44</f>
        <v>0</v>
      </c>
      <c r="V36" s="158">
        <f>+'Data for export'!V44</f>
        <v>0.32198337717129655</v>
      </c>
      <c r="W36" s="158">
        <f>+'Data for export'!W44</f>
        <v>0.32198337717129655</v>
      </c>
      <c r="X36" s="158">
        <f>+'Data for export'!X44</f>
        <v>0.50844062524572486</v>
      </c>
      <c r="Y36" s="158">
        <f>+'Data for export'!Y44</f>
        <v>0.50844062524572486</v>
      </c>
      <c r="Z36" s="158">
        <f>+'Data for export'!Z44</f>
        <v>0.50844062524572486</v>
      </c>
      <c r="AA36" s="158">
        <f>+'Data for export'!AA44</f>
        <v>0.50844062524572486</v>
      </c>
      <c r="AB36" s="158">
        <f>+'Data for export'!AB44</f>
        <v>0.50844062524572486</v>
      </c>
    </row>
    <row r="37" spans="1:28">
      <c r="A37" s="47" t="s">
        <v>419</v>
      </c>
      <c r="B37" s="158">
        <f>+'Data for export'!B45</f>
        <v>0</v>
      </c>
      <c r="C37" s="158">
        <f>+'Data for export'!C45</f>
        <v>0</v>
      </c>
      <c r="D37" s="158">
        <f>+'Data for export'!D45</f>
        <v>0</v>
      </c>
      <c r="E37" s="158">
        <f>+'Data for export'!E45</f>
        <v>0</v>
      </c>
      <c r="F37" s="158">
        <f>+'Data for export'!F45</f>
        <v>0</v>
      </c>
      <c r="G37" s="158">
        <f>+'Data for export'!G45</f>
        <v>0</v>
      </c>
      <c r="H37" s="158">
        <f>+'Data for export'!H45</f>
        <v>0</v>
      </c>
      <c r="I37" s="158">
        <f>+'Data for export'!I45</f>
        <v>0</v>
      </c>
      <c r="J37" s="158">
        <f>+'Data for export'!J45</f>
        <v>0</v>
      </c>
      <c r="K37" s="158">
        <f>+'Data for export'!K45</f>
        <v>0</v>
      </c>
      <c r="L37" s="158">
        <f>+'Data for export'!L45</f>
        <v>0</v>
      </c>
      <c r="M37" s="158">
        <f>+'Data for export'!M45</f>
        <v>0</v>
      </c>
      <c r="N37" s="158">
        <f>+'Data for export'!N45</f>
        <v>0</v>
      </c>
      <c r="O37" s="158">
        <f>+'Data for export'!O45</f>
        <v>0</v>
      </c>
      <c r="P37" s="158">
        <f>+'Data for export'!P45</f>
        <v>0</v>
      </c>
      <c r="Q37" s="158">
        <f>+'Data for export'!Q45</f>
        <v>1</v>
      </c>
      <c r="R37" s="158">
        <f>+'Data for export'!R45</f>
        <v>1</v>
      </c>
      <c r="S37" s="158">
        <f>+'Data for export'!S45</f>
        <v>1</v>
      </c>
      <c r="T37" s="158">
        <f>+'Data for export'!T45</f>
        <v>1</v>
      </c>
      <c r="U37" s="158">
        <f>+'Data for export'!U45</f>
        <v>0</v>
      </c>
      <c r="V37" s="158">
        <f>+'Data for export'!V45</f>
        <v>1</v>
      </c>
      <c r="W37" s="158">
        <f>+'Data for export'!W45</f>
        <v>1</v>
      </c>
      <c r="X37" s="158">
        <f>+'Data for export'!X45</f>
        <v>1</v>
      </c>
      <c r="Y37" s="158">
        <f>+'Data for export'!Y45</f>
        <v>1</v>
      </c>
      <c r="Z37" s="158">
        <f>+'Data for export'!Z45</f>
        <v>1</v>
      </c>
      <c r="AA37" s="158">
        <f>+'Data for export'!AA45</f>
        <v>1</v>
      </c>
      <c r="AB37" s="158">
        <f>+'Data for export'!AB45</f>
        <v>1</v>
      </c>
    </row>
    <row r="38" spans="1:28">
      <c r="A38" s="47" t="s">
        <v>421</v>
      </c>
      <c r="B38" s="158">
        <f>+'Data for export'!B46</f>
        <v>0.92420423463015455</v>
      </c>
      <c r="C38" s="158">
        <f>+'Data for export'!C46</f>
        <v>0.92420423463015455</v>
      </c>
      <c r="D38" s="158">
        <f>+'Data for export'!D46</f>
        <v>0.92420423463015455</v>
      </c>
      <c r="E38" s="158">
        <f>+'Data for export'!E46</f>
        <v>0.92420423463015455</v>
      </c>
      <c r="F38" s="158">
        <f>+'Data for export'!F46</f>
        <v>0.92420423463015455</v>
      </c>
      <c r="G38" s="158">
        <f>+'Data for export'!G46</f>
        <v>0.92420423463015455</v>
      </c>
      <c r="H38" s="158">
        <f>+'Data for export'!H46</f>
        <v>0.92420423463015455</v>
      </c>
      <c r="I38" s="158">
        <f>+'Data for export'!I46</f>
        <v>0.92420423463015455</v>
      </c>
      <c r="J38" s="158">
        <f>+'Data for export'!J46</f>
        <v>0.92420423463015455</v>
      </c>
      <c r="K38" s="158">
        <f>+'Data for export'!K46</f>
        <v>0.92420423463015455</v>
      </c>
      <c r="L38" s="158">
        <f>+'Data for export'!L46</f>
        <v>0.92420423463015455</v>
      </c>
      <c r="M38" s="158">
        <f>+'Data for export'!M46</f>
        <v>0.92420423463015455</v>
      </c>
      <c r="N38" s="158">
        <f>+'Data for export'!N46</f>
        <v>0.92420423463015455</v>
      </c>
      <c r="O38" s="158">
        <f>+'Data for export'!O46</f>
        <v>0.92420423463015455</v>
      </c>
      <c r="P38" s="158">
        <f>+'Data for export'!P46</f>
        <v>0.92420423463015455</v>
      </c>
      <c r="Q38" s="158">
        <f>+'Data for export'!Q46</f>
        <v>0.92420423463015455</v>
      </c>
      <c r="R38" s="158">
        <f>+'Data for export'!R46</f>
        <v>0.92420423463015455</v>
      </c>
      <c r="S38" s="158">
        <f>+'Data for export'!S46</f>
        <v>0.92420423463015455</v>
      </c>
      <c r="T38" s="158">
        <f>+'Data for export'!T46</f>
        <v>0.92420423463015455</v>
      </c>
      <c r="U38" s="158">
        <f>+'Data for export'!U46</f>
        <v>0.92420423463015455</v>
      </c>
      <c r="V38" s="158">
        <f>+'Data for export'!V46</f>
        <v>0.92420423463015455</v>
      </c>
      <c r="W38" s="158">
        <f>+'Data for export'!W46</f>
        <v>0.92420423463015455</v>
      </c>
      <c r="X38" s="158">
        <f>+'Data for export'!X46</f>
        <v>0.92420423463015455</v>
      </c>
      <c r="Y38" s="158">
        <f>+'Data for export'!Y46</f>
        <v>0.92420423463015455</v>
      </c>
      <c r="Z38" s="158">
        <f>+'Data for export'!Z46</f>
        <v>0.92420423463015455</v>
      </c>
      <c r="AA38" s="158">
        <f>+'Data for export'!AA46</f>
        <v>0.92420423463015455</v>
      </c>
      <c r="AB38" s="158">
        <f>+'Data for export'!AB46</f>
        <v>0.92420423463015455</v>
      </c>
    </row>
    <row r="39" spans="1:28">
      <c r="A39" s="47" t="s">
        <v>422</v>
      </c>
      <c r="B39" s="158">
        <f>+'Data for export'!B47</f>
        <v>0</v>
      </c>
      <c r="C39" s="158">
        <f>+'Data for export'!C47</f>
        <v>0.76683967913392559</v>
      </c>
      <c r="D39" s="158">
        <f>+'Data for export'!D47</f>
        <v>0.76683967913392559</v>
      </c>
      <c r="E39" s="158">
        <f>+'Data for export'!E47</f>
        <v>0.76683967913392559</v>
      </c>
      <c r="F39" s="158">
        <f>+'Data for export'!F47</f>
        <v>0.76683967913392559</v>
      </c>
      <c r="G39" s="158">
        <f>+'Data for export'!G47</f>
        <v>0.76683967913392559</v>
      </c>
      <c r="H39" s="158">
        <f>+'Data for export'!H47</f>
        <v>0.76683967913392559</v>
      </c>
      <c r="I39" s="158">
        <f>+'Data for export'!I47</f>
        <v>0.76683967913392559</v>
      </c>
      <c r="J39" s="158">
        <f>+'Data for export'!J47</f>
        <v>0.76683967913392559</v>
      </c>
      <c r="K39" s="158">
        <f>+'Data for export'!K47</f>
        <v>0.76683967913392559</v>
      </c>
      <c r="L39" s="158">
        <f>+'Data for export'!L47</f>
        <v>0.76683967913392559</v>
      </c>
      <c r="M39" s="158">
        <f>+'Data for export'!M47</f>
        <v>0.76683967913392559</v>
      </c>
      <c r="N39" s="158">
        <f>+'Data for export'!N47</f>
        <v>0.76683967913392559</v>
      </c>
      <c r="O39" s="158">
        <f>+'Data for export'!O47</f>
        <v>0.76683967913392559</v>
      </c>
      <c r="P39" s="158">
        <f>+'Data for export'!P47</f>
        <v>0.76683967913392559</v>
      </c>
      <c r="Q39" s="158">
        <f>+'Data for export'!Q47</f>
        <v>0.76683967913392559</v>
      </c>
      <c r="R39" s="158">
        <f>+'Data for export'!R47</f>
        <v>0.76683967913392559</v>
      </c>
      <c r="S39" s="158">
        <f>+'Data for export'!S47</f>
        <v>0.76683967913392559</v>
      </c>
      <c r="T39" s="158">
        <f>+'Data for export'!T47</f>
        <v>0.76683967913392559</v>
      </c>
      <c r="U39" s="158">
        <f>+'Data for export'!U47</f>
        <v>0.76683967913392559</v>
      </c>
      <c r="V39" s="158">
        <f>+'Data for export'!V47</f>
        <v>0.76683967913392559</v>
      </c>
      <c r="W39" s="158">
        <f>+'Data for export'!W47</f>
        <v>0.76683967913392559</v>
      </c>
      <c r="X39" s="158">
        <f>+'Data for export'!X47</f>
        <v>0.76683967913392559</v>
      </c>
      <c r="Y39" s="158">
        <f>+'Data for export'!Y47</f>
        <v>0.76683967913392559</v>
      </c>
      <c r="Z39" s="158">
        <f>+'Data for export'!Z47</f>
        <v>0.76683967913392559</v>
      </c>
      <c r="AA39" s="158">
        <f>+'Data for export'!AA47</f>
        <v>0.76683967913392559</v>
      </c>
      <c r="AB39" s="158">
        <f>+'Data for export'!AB47</f>
        <v>0.76683967913392559</v>
      </c>
    </row>
    <row r="40" spans="1:28">
      <c r="A40" s="47" t="s">
        <v>423</v>
      </c>
      <c r="B40" s="158">
        <f>+'Data for export'!B48</f>
        <v>0</v>
      </c>
      <c r="C40" s="158">
        <f>+'Data for export'!C48</f>
        <v>0</v>
      </c>
      <c r="D40" s="158">
        <f>+'Data for export'!D48</f>
        <v>0</v>
      </c>
      <c r="E40" s="158">
        <f>+'Data for export'!E48</f>
        <v>0</v>
      </c>
      <c r="F40" s="158">
        <f>+'Data for export'!F48</f>
        <v>1</v>
      </c>
      <c r="G40" s="158">
        <f>+'Data for export'!G48</f>
        <v>1</v>
      </c>
      <c r="H40" s="158">
        <f>+'Data for export'!H48</f>
        <v>1</v>
      </c>
      <c r="I40" s="158">
        <f>+'Data for export'!I48</f>
        <v>1</v>
      </c>
      <c r="J40" s="158">
        <f>+'Data for export'!J48</f>
        <v>1</v>
      </c>
      <c r="K40" s="158">
        <f>+'Data for export'!K48</f>
        <v>1</v>
      </c>
      <c r="L40" s="158">
        <f>+'Data for export'!L48</f>
        <v>1</v>
      </c>
      <c r="M40" s="158">
        <f>+'Data for export'!M48</f>
        <v>1</v>
      </c>
      <c r="N40" s="158">
        <f>+'Data for export'!N48</f>
        <v>1</v>
      </c>
      <c r="O40" s="158">
        <f>+'Data for export'!O48</f>
        <v>1</v>
      </c>
      <c r="P40" s="158">
        <f>+'Data for export'!P48</f>
        <v>1</v>
      </c>
      <c r="Q40" s="158">
        <f>+'Data for export'!Q48</f>
        <v>1</v>
      </c>
      <c r="R40" s="158">
        <f>+'Data for export'!R48</f>
        <v>1</v>
      </c>
      <c r="S40" s="158">
        <f>+'Data for export'!S48</f>
        <v>1</v>
      </c>
      <c r="T40" s="158">
        <f>+'Data for export'!T48</f>
        <v>1</v>
      </c>
      <c r="U40" s="158">
        <f>+'Data for export'!U48</f>
        <v>1</v>
      </c>
      <c r="V40" s="158">
        <f>+'Data for export'!V48</f>
        <v>1</v>
      </c>
      <c r="W40" s="158">
        <f>+'Data for export'!W48</f>
        <v>1</v>
      </c>
      <c r="X40" s="158">
        <f>+'Data for export'!X48</f>
        <v>1</v>
      </c>
      <c r="Y40" s="158">
        <f>+'Data for export'!Y48</f>
        <v>1</v>
      </c>
      <c r="Z40" s="158">
        <f>+'Data for export'!Z48</f>
        <v>1</v>
      </c>
      <c r="AA40" s="158">
        <f>+'Data for export'!AA48</f>
        <v>1</v>
      </c>
      <c r="AB40" s="158">
        <f>+'Data for export'!AB48</f>
        <v>1</v>
      </c>
    </row>
    <row r="41" spans="1:28">
      <c r="A41" s="47" t="s">
        <v>424</v>
      </c>
      <c r="B41" s="158">
        <f>+'Data for export'!B49</f>
        <v>6.6856424597762712E-2</v>
      </c>
      <c r="C41" s="158">
        <f>+'Data for export'!C49</f>
        <v>6.6856424597762712E-2</v>
      </c>
      <c r="D41" s="158">
        <f>+'Data for export'!D49</f>
        <v>6.6856424597762712E-2</v>
      </c>
      <c r="E41" s="158">
        <f>+'Data for export'!E49</f>
        <v>6.6856424597762712E-2</v>
      </c>
      <c r="F41" s="158">
        <f>+'Data for export'!F49</f>
        <v>6.6856424597762712E-2</v>
      </c>
      <c r="G41" s="158">
        <f>+'Data for export'!G49</f>
        <v>6.6856424597762712E-2</v>
      </c>
      <c r="H41" s="158">
        <f>+'Data for export'!H49</f>
        <v>6.6856424597762712E-2</v>
      </c>
      <c r="I41" s="158">
        <f>+'Data for export'!I49</f>
        <v>6.6856424597762712E-2</v>
      </c>
      <c r="J41" s="158">
        <f>+'Data for export'!J49</f>
        <v>6.6856424597762712E-2</v>
      </c>
      <c r="K41" s="158">
        <f>+'Data for export'!K49</f>
        <v>6.6856424597762712E-2</v>
      </c>
      <c r="L41" s="158">
        <f>+'Data for export'!L49</f>
        <v>6.6856424597762712E-2</v>
      </c>
      <c r="M41" s="158">
        <f>+'Data for export'!M49</f>
        <v>6.6856424597762712E-2</v>
      </c>
      <c r="N41" s="158">
        <f>+'Data for export'!N49</f>
        <v>6.6856424597762712E-2</v>
      </c>
      <c r="O41" s="158">
        <f>+'Data for export'!O49</f>
        <v>6.6856424597762712E-2</v>
      </c>
      <c r="P41" s="158">
        <f>+'Data for export'!P49</f>
        <v>6.6856424597762712E-2</v>
      </c>
      <c r="Q41" s="158">
        <f>+'Data for export'!Q49</f>
        <v>6.6856424597762712E-2</v>
      </c>
      <c r="R41" s="158">
        <f>+'Data for export'!R49</f>
        <v>6.6856424597762712E-2</v>
      </c>
      <c r="S41" s="158">
        <f>+'Data for export'!S49</f>
        <v>0.67317949680651767</v>
      </c>
      <c r="T41" s="158">
        <f>+'Data for export'!T49</f>
        <v>0.67317949680651767</v>
      </c>
      <c r="U41" s="158">
        <f>+'Data for export'!U49</f>
        <v>6.6856424597762712E-2</v>
      </c>
      <c r="V41" s="158">
        <f>+'Data for export'!V49</f>
        <v>6.6856424597762712E-2</v>
      </c>
      <c r="W41" s="158">
        <f>+'Data for export'!W49</f>
        <v>6.6856424597762712E-2</v>
      </c>
      <c r="X41" s="158">
        <f>+'Data for export'!X49</f>
        <v>0.67317949680651767</v>
      </c>
      <c r="Y41" s="158">
        <f>+'Data for export'!Y49</f>
        <v>0.67317949680651767</v>
      </c>
      <c r="Z41" s="158">
        <f>+'Data for export'!Z49</f>
        <v>0.67317949680651767</v>
      </c>
      <c r="AA41" s="158">
        <f>+'Data for export'!AA49</f>
        <v>1</v>
      </c>
      <c r="AB41" s="158">
        <f>+'Data for export'!AB49</f>
        <v>1</v>
      </c>
    </row>
    <row r="42" spans="1:28">
      <c r="A42" s="47" t="s">
        <v>426</v>
      </c>
      <c r="B42" s="158">
        <f>+'Data for export'!B50</f>
        <v>0</v>
      </c>
      <c r="C42" s="158">
        <f>+'Data for export'!C50</f>
        <v>0</v>
      </c>
      <c r="D42" s="158">
        <f>+'Data for export'!D50</f>
        <v>0</v>
      </c>
      <c r="E42" s="158">
        <f>+'Data for export'!E50</f>
        <v>0</v>
      </c>
      <c r="F42" s="158">
        <f>+'Data for export'!F50</f>
        <v>0.72911244502504624</v>
      </c>
      <c r="G42" s="158">
        <f>+'Data for export'!G50</f>
        <v>0.72911244502504624</v>
      </c>
      <c r="H42" s="158">
        <f>+'Data for export'!H50</f>
        <v>0.99999999999999989</v>
      </c>
      <c r="I42" s="158">
        <f>+'Data for export'!I50</f>
        <v>0.99999999999999989</v>
      </c>
      <c r="J42" s="158">
        <f>+'Data for export'!J50</f>
        <v>0.99999999999999989</v>
      </c>
      <c r="K42" s="158">
        <f>+'Data for export'!K50</f>
        <v>0.99999999999999989</v>
      </c>
      <c r="L42" s="158">
        <f>+'Data for export'!L50</f>
        <v>0.99999999999999989</v>
      </c>
      <c r="M42" s="158">
        <f>+'Data for export'!M50</f>
        <v>0.99999999999999989</v>
      </c>
      <c r="N42" s="158">
        <f>+'Data for export'!N50</f>
        <v>0.99999999999999989</v>
      </c>
      <c r="O42" s="158">
        <f>+'Data for export'!O50</f>
        <v>0.99999999999999989</v>
      </c>
      <c r="P42" s="158">
        <f>+'Data for export'!P50</f>
        <v>0.99999999999999989</v>
      </c>
      <c r="Q42" s="158">
        <f>+'Data for export'!Q50</f>
        <v>0.99999999999999989</v>
      </c>
      <c r="R42" s="158">
        <f>+'Data for export'!R50</f>
        <v>0.99999999999999989</v>
      </c>
      <c r="S42" s="158">
        <f>+'Data for export'!S50</f>
        <v>0.99999999999999989</v>
      </c>
      <c r="T42" s="158">
        <f>+'Data for export'!T50</f>
        <v>0.99999999999999989</v>
      </c>
      <c r="U42" s="158">
        <f>+'Data for export'!U50</f>
        <v>0.99999999999999989</v>
      </c>
      <c r="V42" s="158">
        <f>+'Data for export'!V50</f>
        <v>0.99999999999999989</v>
      </c>
      <c r="W42" s="158">
        <f>+'Data for export'!W50</f>
        <v>0.99999999999999989</v>
      </c>
      <c r="X42" s="158">
        <f>+'Data for export'!X50</f>
        <v>0.99999999999999989</v>
      </c>
      <c r="Y42" s="158">
        <f>+'Data for export'!Y50</f>
        <v>0.99999999999999989</v>
      </c>
      <c r="Z42" s="158">
        <f>+'Data for export'!Z50</f>
        <v>0.99999999999999989</v>
      </c>
      <c r="AA42" s="158">
        <f>+'Data for export'!AA50</f>
        <v>0.99999999999999989</v>
      </c>
      <c r="AB42" s="158">
        <f>+'Data for export'!AB50</f>
        <v>0.99999999999999989</v>
      </c>
    </row>
    <row r="43" spans="1:28">
      <c r="A43" s="47" t="s">
        <v>425</v>
      </c>
      <c r="B43" s="158">
        <f>+'Data for export'!B51</f>
        <v>0.4660584916125422</v>
      </c>
      <c r="C43" s="158">
        <f>+'Data for export'!C51</f>
        <v>0.4660584916125422</v>
      </c>
      <c r="D43" s="158">
        <f>+'Data for export'!D51</f>
        <v>0.4660584916125422</v>
      </c>
      <c r="E43" s="158">
        <f>+'Data for export'!E51</f>
        <v>0.4660584916125422</v>
      </c>
      <c r="F43" s="158">
        <f>+'Data for export'!F51</f>
        <v>0.4660584916125422</v>
      </c>
      <c r="G43" s="158">
        <f>+'Data for export'!G51</f>
        <v>0.4660584916125422</v>
      </c>
      <c r="H43" s="158">
        <f>+'Data for export'!H51</f>
        <v>0.4660584916125422</v>
      </c>
      <c r="I43" s="158">
        <f>+'Data for export'!I51</f>
        <v>0.4660584916125422</v>
      </c>
      <c r="J43" s="158">
        <f>+'Data for export'!J51</f>
        <v>0.4660584916125422</v>
      </c>
      <c r="K43" s="158">
        <f>+'Data for export'!K51</f>
        <v>0.4660584916125422</v>
      </c>
      <c r="L43" s="158">
        <f>+'Data for export'!L51</f>
        <v>0.4660584916125422</v>
      </c>
      <c r="M43" s="158">
        <f>+'Data for export'!M51</f>
        <v>0.4660584916125422</v>
      </c>
      <c r="N43" s="158">
        <f>+'Data for export'!N51</f>
        <v>0.4660584916125422</v>
      </c>
      <c r="O43" s="158">
        <f>+'Data for export'!O51</f>
        <v>0.4660584916125422</v>
      </c>
      <c r="P43" s="158">
        <f>+'Data for export'!P51</f>
        <v>0.4660584916125422</v>
      </c>
      <c r="Q43" s="158">
        <f>+'Data for export'!Q51</f>
        <v>0.4660584916125422</v>
      </c>
      <c r="R43" s="158">
        <f>+'Data for export'!R51</f>
        <v>0.4660584916125422</v>
      </c>
      <c r="S43" s="158">
        <f>+'Data for export'!S51</f>
        <v>0.4660584916125422</v>
      </c>
      <c r="T43" s="158">
        <f>+'Data for export'!T51</f>
        <v>0.82119755909539127</v>
      </c>
      <c r="U43" s="158">
        <f>+'Data for export'!U51</f>
        <v>0.4660584916125422</v>
      </c>
      <c r="V43" s="158">
        <f>+'Data for export'!V51</f>
        <v>0.4660584916125422</v>
      </c>
      <c r="W43" s="158">
        <f>+'Data for export'!W51</f>
        <v>0.4660584916125422</v>
      </c>
      <c r="X43" s="158">
        <f>+'Data for export'!X51</f>
        <v>0.82119755909539127</v>
      </c>
      <c r="Y43" s="158">
        <f>+'Data for export'!Y51</f>
        <v>0.82119755909539127</v>
      </c>
      <c r="Z43" s="158">
        <f>+'Data for export'!Z51</f>
        <v>0.82119755909539127</v>
      </c>
      <c r="AA43" s="158">
        <f>+'Data for export'!AA51</f>
        <v>0.82119755909539127</v>
      </c>
      <c r="AB43" s="158">
        <f>+'Data for export'!AB51</f>
        <v>0.82119755909539127</v>
      </c>
    </row>
    <row r="45" spans="1:28" s="3" customFormat="1" ht="15">
      <c r="A45" s="225" t="s">
        <v>1949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128"/>
      <c r="T45" s="128"/>
      <c r="U45" s="226"/>
      <c r="V45" s="226"/>
      <c r="W45" s="226"/>
      <c r="X45" s="128"/>
      <c r="Y45" s="128"/>
      <c r="Z45" s="128"/>
      <c r="AA45" s="128"/>
      <c r="AB45" s="128"/>
    </row>
    <row r="46" spans="1:28" ht="15">
      <c r="A46" s="223" t="s">
        <v>1948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</row>
    <row r="47" spans="1:28">
      <c r="A47" s="4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</row>
    <row r="48" spans="1:28">
      <c r="A48" s="4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</row>
    <row r="49" spans="1:28">
      <c r="A49" s="4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</row>
    <row r="50" spans="1:28">
      <c r="A50" s="4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</row>
    <row r="51" spans="1:28">
      <c r="A51" s="4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</row>
    <row r="52" spans="1:28">
      <c r="A52" s="4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1:28">
      <c r="A53" s="4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</row>
    <row r="54" spans="1:28">
      <c r="A54" s="4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</row>
    <row r="55" spans="1:28">
      <c r="A55" s="4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</row>
    <row r="56" spans="1:28">
      <c r="A56" s="4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</row>
    <row r="57" spans="1:28">
      <c r="A57" s="4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</row>
    <row r="58" spans="1:28">
      <c r="A58" s="4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221"/>
      <c r="W58" s="221"/>
      <c r="X58" s="158"/>
      <c r="Y58" s="158"/>
      <c r="Z58" s="158"/>
      <c r="AA58" s="158"/>
      <c r="AB58" s="158"/>
    </row>
  </sheetData>
  <phoneticPr fontId="5" type="noConversion"/>
  <conditionalFormatting sqref="B62:AB73">
    <cfRule type="containsText" dxfId="2" priority="1" operator="containsText" text="false">
      <formula>NOT(ISERROR(SEARCH("false",B62)))</formula>
    </cfRule>
  </conditionalFormatting>
  <pageMargins left="0.75" right="0.75" top="1" bottom="1" header="0.5" footer="0.5"/>
  <pageSetup scale="40" orientation="landscape" r:id="rId1"/>
  <headerFooter alignWithMargins="0">
    <oddHeader>&amp;L&amp;A
&amp;D&amp;RPrivileged and confidential,
prepared at the request of counsel</oddHeader>
    <oddFooter>&amp;C&amp;16DRAFT</oddFooter>
  </headerFooter>
  <colBreaks count="1" manualBreakCount="1">
    <brk id="28" min="2" max="10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2"/>
  <sheetViews>
    <sheetView workbookViewId="0">
      <selection activeCell="C4" sqref="C4"/>
    </sheetView>
  </sheetViews>
  <sheetFormatPr defaultRowHeight="12.75"/>
  <cols>
    <col min="2" max="2" width="10.140625" bestFit="1" customWidth="1"/>
  </cols>
  <sheetData>
    <row r="1" spans="1:30">
      <c r="A1" s="159"/>
      <c r="B1" s="160">
        <f>+MS_ATWACC!G2</f>
        <v>1</v>
      </c>
      <c r="C1" s="160">
        <f>+MS_ATWACC!H2</f>
        <v>2</v>
      </c>
      <c r="D1" s="160">
        <f>+MS_ATWACC!I2</f>
        <v>3</v>
      </c>
      <c r="E1" s="160">
        <f>+MS_ATWACC!J2</f>
        <v>4</v>
      </c>
      <c r="F1" s="160">
        <f>+MS_ATWACC!K2</f>
        <v>5</v>
      </c>
      <c r="G1" s="160">
        <f>+MS_ATWACC!L2</f>
        <v>6</v>
      </c>
      <c r="H1" s="160">
        <f>+MS_ATWACC!M2</f>
        <v>7</v>
      </c>
      <c r="I1" s="160">
        <f>+MS_ATWACC!N2</f>
        <v>8</v>
      </c>
      <c r="J1" s="160">
        <f>+MS_ATWACC!O2</f>
        <v>9</v>
      </c>
      <c r="K1" s="160">
        <f>+MS_ATWACC!P2</f>
        <v>10</v>
      </c>
      <c r="L1" s="160">
        <f>+MS_ATWACC!Q2</f>
        <v>11</v>
      </c>
      <c r="M1" s="160">
        <f>+MS_ATWACC!R2</f>
        <v>12</v>
      </c>
      <c r="N1" s="160">
        <f>+MS_ATWACC!S2</f>
        <v>13</v>
      </c>
      <c r="O1" s="160">
        <f>+MS_ATWACC!T2</f>
        <v>14</v>
      </c>
      <c r="P1" s="160">
        <f>+MS_ATWACC!U2</f>
        <v>15</v>
      </c>
      <c r="Q1" s="160">
        <f>+MS_ATWACC!V2</f>
        <v>16</v>
      </c>
      <c r="R1" s="160">
        <f>+MS_ATWACC!W2</f>
        <v>17</v>
      </c>
      <c r="S1" s="160">
        <f>+MS_ATWACC!X2</f>
        <v>18</v>
      </c>
      <c r="T1" s="160">
        <f>+MS_ATWACC!Y2</f>
        <v>19</v>
      </c>
      <c r="U1" s="160">
        <f>+MS_ATWACC!Z2</f>
        <v>20</v>
      </c>
      <c r="V1" s="160">
        <f>+MS_ATWACC!AA2</f>
        <v>21</v>
      </c>
      <c r="W1" s="160">
        <f>+MS_ATWACC!AB2</f>
        <v>22</v>
      </c>
      <c r="X1" s="160">
        <f>+MS_ATWACC!AC2</f>
        <v>23</v>
      </c>
      <c r="Y1" s="160">
        <f>+MS_ATWACC!AD2</f>
        <v>24</v>
      </c>
      <c r="Z1" s="160">
        <f>+MS_ATWACC!AE2</f>
        <v>25</v>
      </c>
      <c r="AA1" s="160">
        <f>+MS_ATWACC!AF2</f>
        <v>26</v>
      </c>
      <c r="AB1" s="160">
        <f>+MS_ATWACC!AG2</f>
        <v>27</v>
      </c>
    </row>
    <row r="2" spans="1:30">
      <c r="B2" s="161">
        <f>+MS_ATWACC!G4</f>
        <v>38639</v>
      </c>
      <c r="C2" s="161">
        <f>+MS_ATWACC!H4</f>
        <v>38797</v>
      </c>
      <c r="D2" s="161">
        <f>+MS_ATWACC!I4</f>
        <v>38807</v>
      </c>
      <c r="E2" s="161">
        <f>+MS_ATWACC!J4</f>
        <v>38968</v>
      </c>
      <c r="F2" s="161">
        <f>+MS_ATWACC!K4</f>
        <v>39181</v>
      </c>
      <c r="G2" s="161">
        <f>+MS_ATWACC!L4</f>
        <v>39244</v>
      </c>
      <c r="H2" s="161">
        <f>+MS_ATWACC!M4</f>
        <v>39302</v>
      </c>
      <c r="I2" s="161">
        <f>+MS_ATWACC!N4</f>
        <v>39322</v>
      </c>
      <c r="J2" s="161">
        <f>+MS_ATWACC!O4</f>
        <v>39485</v>
      </c>
      <c r="K2" s="161">
        <f>+MS_ATWACC!P4</f>
        <v>39575</v>
      </c>
      <c r="L2" s="161">
        <f>+MS_ATWACC!Q4</f>
        <v>39595</v>
      </c>
      <c r="M2" s="161">
        <f>+MS_ATWACC!R4</f>
        <v>39610</v>
      </c>
      <c r="N2" s="161">
        <f>+MS_ATWACC!S4</f>
        <v>39668</v>
      </c>
      <c r="O2" s="161">
        <f>+MS_ATWACC!T4</f>
        <v>39874</v>
      </c>
      <c r="P2" s="161">
        <f>+MS_ATWACC!U4</f>
        <v>39882</v>
      </c>
      <c r="Q2" s="161">
        <f>+MS_ATWACC!V4</f>
        <v>39951</v>
      </c>
      <c r="R2" s="161">
        <f>+MS_ATWACC!W4</f>
        <v>39953</v>
      </c>
      <c r="S2" s="161">
        <f>+MS_ATWACC!X4</f>
        <v>40162</v>
      </c>
      <c r="T2" s="161">
        <f>+MS_ATWACC!Y4</f>
        <v>40337</v>
      </c>
      <c r="U2" s="161">
        <f>+MS_ATWACC!Z4</f>
        <v>39545</v>
      </c>
      <c r="V2" s="161">
        <f>+MS_ATWACC!AA4</f>
        <v>39903</v>
      </c>
      <c r="W2" s="161">
        <f>+MS_ATWACC!AB4</f>
        <v>40057</v>
      </c>
      <c r="X2" s="161">
        <f>+MS_ATWACC!AC4</f>
        <v>40436</v>
      </c>
      <c r="Y2" s="161">
        <f>+MS_ATWACC!AD4</f>
        <v>40602</v>
      </c>
      <c r="Z2" s="161">
        <f>+MS_ATWACC!AE4</f>
        <v>40724</v>
      </c>
      <c r="AA2" s="161">
        <f>+MS_ATWACC!AF4</f>
        <v>41023</v>
      </c>
      <c r="AB2" s="161">
        <f>+MS_ATWACC!AG4</f>
        <v>41060</v>
      </c>
      <c r="AC2" s="159"/>
      <c r="AD2" s="159"/>
    </row>
    <row r="3" spans="1:30">
      <c r="A3" s="96" t="str">
        <f>+MS_ATWACC!D90</f>
        <v>AGL</v>
      </c>
      <c r="B3" s="162" t="str">
        <f>+MS_ATWACC!G90</f>
        <v/>
      </c>
      <c r="C3" s="162" t="str">
        <f>+MS_ATWACC!H90</f>
        <v/>
      </c>
      <c r="D3" s="162" t="str">
        <f>+MS_ATWACC!I90</f>
        <v/>
      </c>
      <c r="E3" s="162" t="str">
        <f>+MS_ATWACC!J90</f>
        <v/>
      </c>
      <c r="F3" s="162">
        <f>+MS_ATWACC!K90</f>
        <v>6.9115212434956635E-2</v>
      </c>
      <c r="G3" s="162">
        <f>+MS_ATWACC!L90</f>
        <v>7.3426669354300658E-2</v>
      </c>
      <c r="H3" s="162">
        <f>+MS_ATWACC!M90</f>
        <v>6.9015036374159733E-2</v>
      </c>
      <c r="I3" s="162" t="str">
        <f>+MS_ATWACC!N90</f>
        <v/>
      </c>
      <c r="J3" s="162">
        <f>+MS_ATWACC!O90</f>
        <v>7.3319487773772465E-2</v>
      </c>
      <c r="K3" s="162">
        <f>+MS_ATWACC!P90</f>
        <v>7.613804583688899E-2</v>
      </c>
      <c r="L3" s="162">
        <f>+MS_ATWACC!Q90</f>
        <v>7.5812182593249525E-2</v>
      </c>
      <c r="M3" s="162">
        <f>+MS_ATWACC!R90</f>
        <v>6.832729016328809E-2</v>
      </c>
      <c r="N3" s="162">
        <f>+MS_ATWACC!S90</f>
        <v>7.6708786899261222E-2</v>
      </c>
      <c r="O3" s="162">
        <f>+MS_ATWACC!T90</f>
        <v>7.938937683100164E-2</v>
      </c>
      <c r="P3" s="162">
        <f>+MS_ATWACC!U90</f>
        <v>8.4164930843246305E-2</v>
      </c>
      <c r="Q3" s="162">
        <f>+MS_ATWACC!V90</f>
        <v>7.9017529836046624E-2</v>
      </c>
      <c r="R3" s="162">
        <f>+MS_ATWACC!W90</f>
        <v>8.0975703889994088E-2</v>
      </c>
      <c r="S3" s="162">
        <f>+MS_ATWACC!X90</f>
        <v>7.3476544868972274E-2</v>
      </c>
      <c r="T3" s="162">
        <f>+MS_ATWACC!Y90</f>
        <v>7.3342270066771742E-2</v>
      </c>
      <c r="U3" s="162">
        <f>+MS_ATWACC!Z90</f>
        <v>7.0962249029561567E-2</v>
      </c>
      <c r="V3" s="162">
        <f>+MS_ATWACC!AA90</f>
        <v>8.2565633443042172E-2</v>
      </c>
      <c r="W3" s="162">
        <f>+MS_ATWACC!AB90</f>
        <v>7.6715408905822791E-2</v>
      </c>
      <c r="X3" s="162">
        <f>+MS_ATWACC!AC90</f>
        <v>7.1262781871867353E-2</v>
      </c>
      <c r="Y3" s="162" t="str">
        <f>+MS_ATWACC!AD90</f>
        <v/>
      </c>
      <c r="Z3" s="162" t="str">
        <f>+MS_ATWACC!AE90</f>
        <v/>
      </c>
      <c r="AA3" s="162" t="str">
        <f>+MS_ATWACC!AF90</f>
        <v/>
      </c>
      <c r="AB3" s="162" t="str">
        <f>+MS_ATWACC!AG90</f>
        <v/>
      </c>
    </row>
    <row r="4" spans="1:30">
      <c r="A4" s="96" t="str">
        <f>+MS_ATWACC!D91</f>
        <v>ATO</v>
      </c>
      <c r="B4" s="162" t="str">
        <f>+MS_ATWACC!G91</f>
        <v/>
      </c>
      <c r="C4" s="162" t="str">
        <f>+MS_ATWACC!H91</f>
        <v/>
      </c>
      <c r="D4" s="162" t="str">
        <f>+MS_ATWACC!I91</f>
        <v/>
      </c>
      <c r="E4" s="162" t="str">
        <f>+MS_ATWACC!J91</f>
        <v/>
      </c>
      <c r="F4" s="162">
        <f>+MS_ATWACC!K91</f>
        <v>7.0928505411762016E-2</v>
      </c>
      <c r="G4" s="162">
        <f>+MS_ATWACC!L91</f>
        <v>7.2403043880762019E-2</v>
      </c>
      <c r="H4" s="162">
        <f>+MS_ATWACC!M91</f>
        <v>6.761651497187722E-2</v>
      </c>
      <c r="I4" s="162" t="str">
        <f>+MS_ATWACC!N91</f>
        <v/>
      </c>
      <c r="J4" s="162">
        <f>+MS_ATWACC!O91</f>
        <v>7.1786391939317462E-2</v>
      </c>
      <c r="K4" s="162">
        <f>+MS_ATWACC!P91</f>
        <v>7.1820882070708345E-2</v>
      </c>
      <c r="L4" s="162">
        <f>+MS_ATWACC!Q91</f>
        <v>7.1513849166712384E-2</v>
      </c>
      <c r="M4" s="162">
        <f>+MS_ATWACC!R91</f>
        <v>7.3669605913655942E-2</v>
      </c>
      <c r="N4" s="162">
        <f>+MS_ATWACC!S91</f>
        <v>7.2538019195951015E-2</v>
      </c>
      <c r="O4" s="162">
        <f>+MS_ATWACC!T91</f>
        <v>7.7296609522360948E-2</v>
      </c>
      <c r="P4" s="162">
        <f>+MS_ATWACC!U91</f>
        <v>7.8793649805789068E-2</v>
      </c>
      <c r="Q4" s="162">
        <f>+MS_ATWACC!V91</f>
        <v>7.8247625649416286E-2</v>
      </c>
      <c r="R4" s="162">
        <f>+MS_ATWACC!W91</f>
        <v>7.4382099558194081E-2</v>
      </c>
      <c r="S4" s="162">
        <f>+MS_ATWACC!X91</f>
        <v>7.0899302069547032E-2</v>
      </c>
      <c r="T4" s="162">
        <f>+MS_ATWACC!Y91</f>
        <v>7.1463119685591853E-2</v>
      </c>
      <c r="U4" s="162">
        <f>+MS_ATWACC!Z91</f>
        <v>6.6599096841264749E-2</v>
      </c>
      <c r="V4" s="162">
        <f>+MS_ATWACC!AA91</f>
        <v>7.8140307200109504E-2</v>
      </c>
      <c r="W4" s="162">
        <f>+MS_ATWACC!AB91</f>
        <v>7.3475284351606107E-2</v>
      </c>
      <c r="X4" s="162">
        <f>+MS_ATWACC!AC91</f>
        <v>6.9002880335551853E-2</v>
      </c>
      <c r="Y4" s="162">
        <f>+MS_ATWACC!AD91</f>
        <v>7.4557665214633514E-2</v>
      </c>
      <c r="Z4" s="162">
        <f>+MS_ATWACC!AE91</f>
        <v>6.5777341387762533E-2</v>
      </c>
      <c r="AA4" s="162">
        <f>+MS_ATWACC!AF91</f>
        <v>6.4860935567490008E-2</v>
      </c>
      <c r="AB4" s="162">
        <f>+MS_ATWACC!AG91</f>
        <v>6.5634685926231853E-2</v>
      </c>
    </row>
    <row r="5" spans="1:30">
      <c r="A5" s="96" t="str">
        <f>+MS_ATWACC!D92</f>
        <v>CU</v>
      </c>
      <c r="B5" s="162" t="str">
        <f>+MS_ATWACC!G92</f>
        <v/>
      </c>
      <c r="C5" s="162" t="str">
        <f>+MS_ATWACC!H92</f>
        <v/>
      </c>
      <c r="D5" s="162" t="str">
        <f>+MS_ATWACC!I92</f>
        <v/>
      </c>
      <c r="E5" s="162" t="str">
        <f>+MS_ATWACC!J92</f>
        <v/>
      </c>
      <c r="F5" s="162" t="str">
        <f>+MS_ATWACC!K92</f>
        <v/>
      </c>
      <c r="G5" s="162" t="str">
        <f>+MS_ATWACC!L92</f>
        <v/>
      </c>
      <c r="H5" s="162" t="str">
        <f>+MS_ATWACC!M92</f>
        <v/>
      </c>
      <c r="I5" s="162" t="str">
        <f>+MS_ATWACC!N92</f>
        <v/>
      </c>
      <c r="J5" s="162" t="str">
        <f>+MS_ATWACC!O92</f>
        <v/>
      </c>
      <c r="K5" s="162" t="str">
        <f>+MS_ATWACC!P92</f>
        <v/>
      </c>
      <c r="L5" s="162" t="str">
        <f>+MS_ATWACC!Q92</f>
        <v/>
      </c>
      <c r="M5" s="162" t="str">
        <f>+MS_ATWACC!R92</f>
        <v/>
      </c>
      <c r="N5" s="162" t="str">
        <f>+MS_ATWACC!S92</f>
        <v/>
      </c>
      <c r="O5" s="162" t="str">
        <f>+MS_ATWACC!T92</f>
        <v/>
      </c>
      <c r="P5" s="162" t="str">
        <f>+MS_ATWACC!U92</f>
        <v/>
      </c>
      <c r="Q5" s="162" t="str">
        <f>+MS_ATWACC!V92</f>
        <v/>
      </c>
      <c r="R5" s="162" t="str">
        <f>+MS_ATWACC!W92</f>
        <v/>
      </c>
      <c r="S5" s="162" t="str">
        <f>+MS_ATWACC!X92</f>
        <v/>
      </c>
      <c r="T5" s="162" t="str">
        <f>+MS_ATWACC!Y92</f>
        <v/>
      </c>
      <c r="U5" s="162" t="str">
        <f>+MS_ATWACC!Z92</f>
        <v/>
      </c>
      <c r="V5" s="162" t="str">
        <f>+MS_ATWACC!AA92</f>
        <v/>
      </c>
      <c r="W5" s="162" t="str">
        <f>+MS_ATWACC!AB92</f>
        <v/>
      </c>
      <c r="X5" s="162" t="str">
        <f>+MS_ATWACC!AC92</f>
        <v/>
      </c>
      <c r="Y5" s="162" t="str">
        <f>+MS_ATWACC!AD92</f>
        <v/>
      </c>
      <c r="Z5" s="162" t="str">
        <f>+MS_ATWACC!AE92</f>
        <v/>
      </c>
      <c r="AA5" s="162" t="str">
        <f>+MS_ATWACC!AF92</f>
        <v/>
      </c>
      <c r="AB5" s="162" t="str">
        <f>+MS_ATWACC!AG92</f>
        <v/>
      </c>
    </row>
    <row r="6" spans="1:30">
      <c r="A6" s="96" t="str">
        <f>+MS_ATWACC!D93</f>
        <v>CGC</v>
      </c>
      <c r="B6" s="162" t="str">
        <f>+MS_ATWACC!G93</f>
        <v/>
      </c>
      <c r="C6" s="162" t="str">
        <f>+MS_ATWACC!H93</f>
        <v/>
      </c>
      <c r="D6" s="162" t="str">
        <f>+MS_ATWACC!I93</f>
        <v/>
      </c>
      <c r="E6" s="162" t="str">
        <f>+MS_ATWACC!J93</f>
        <v/>
      </c>
      <c r="F6" s="162" t="str">
        <f>+MS_ATWACC!K93</f>
        <v/>
      </c>
      <c r="G6" s="162" t="str">
        <f>+MS_ATWACC!L93</f>
        <v/>
      </c>
      <c r="H6" s="162" t="str">
        <f>+MS_ATWACC!M93</f>
        <v/>
      </c>
      <c r="I6" s="162" t="str">
        <f>+MS_ATWACC!N93</f>
        <v/>
      </c>
      <c r="J6" s="162" t="str">
        <f>+MS_ATWACC!O93</f>
        <v/>
      </c>
      <c r="K6" s="162" t="str">
        <f>+MS_ATWACC!P93</f>
        <v/>
      </c>
      <c r="L6" s="162" t="str">
        <f>+MS_ATWACC!Q93</f>
        <v/>
      </c>
      <c r="M6" s="162" t="str">
        <f>+MS_ATWACC!R93</f>
        <v/>
      </c>
      <c r="N6" s="162" t="str">
        <f>+MS_ATWACC!S93</f>
        <v/>
      </c>
      <c r="O6" s="162" t="str">
        <f>+MS_ATWACC!T93</f>
        <v/>
      </c>
      <c r="P6" s="162" t="str">
        <f>+MS_ATWACC!U93</f>
        <v/>
      </c>
      <c r="Q6" s="162" t="str">
        <f>+MS_ATWACC!V93</f>
        <v/>
      </c>
      <c r="R6" s="162" t="str">
        <f>+MS_ATWACC!W93</f>
        <v/>
      </c>
      <c r="S6" s="162" t="str">
        <f>+MS_ATWACC!X93</f>
        <v/>
      </c>
      <c r="T6" s="162" t="str">
        <f>+MS_ATWACC!Y93</f>
        <v/>
      </c>
      <c r="U6" s="162" t="str">
        <f>+MS_ATWACC!Z93</f>
        <v/>
      </c>
      <c r="V6" s="162" t="str">
        <f>+MS_ATWACC!AA93</f>
        <v/>
      </c>
      <c r="W6" s="162" t="str">
        <f>+MS_ATWACC!AB93</f>
        <v/>
      </c>
      <c r="X6" s="162" t="str">
        <f>+MS_ATWACC!AC93</f>
        <v/>
      </c>
      <c r="Y6" s="162" t="str">
        <f>+MS_ATWACC!AD93</f>
        <v/>
      </c>
      <c r="Z6" s="162" t="str">
        <f>+MS_ATWACC!AE93</f>
        <v/>
      </c>
      <c r="AA6" s="162" t="str">
        <f>+MS_ATWACC!AF93</f>
        <v/>
      </c>
      <c r="AB6" s="162" t="str">
        <f>+MS_ATWACC!AG93</f>
        <v/>
      </c>
    </row>
    <row r="7" spans="1:30">
      <c r="A7" s="96" t="str">
        <f>+MS_ATWACC!D94</f>
        <v>EMA</v>
      </c>
      <c r="B7" s="162" t="str">
        <f>+MS_ATWACC!G94</f>
        <v/>
      </c>
      <c r="C7" s="162" t="str">
        <f>+MS_ATWACC!H94</f>
        <v/>
      </c>
      <c r="D7" s="162" t="str">
        <f>+MS_ATWACC!I94</f>
        <v/>
      </c>
      <c r="E7" s="162" t="str">
        <f>+MS_ATWACC!J94</f>
        <v/>
      </c>
      <c r="F7" s="162" t="str">
        <f>+MS_ATWACC!K94</f>
        <v/>
      </c>
      <c r="G7" s="162" t="str">
        <f>+MS_ATWACC!L94</f>
        <v/>
      </c>
      <c r="H7" s="162" t="str">
        <f>+MS_ATWACC!M94</f>
        <v/>
      </c>
      <c r="I7" s="162" t="str">
        <f>+MS_ATWACC!N94</f>
        <v/>
      </c>
      <c r="J7" s="162" t="str">
        <f>+MS_ATWACC!O94</f>
        <v/>
      </c>
      <c r="K7" s="162" t="str">
        <f>+MS_ATWACC!P94</f>
        <v/>
      </c>
      <c r="L7" s="162" t="str">
        <f>+MS_ATWACC!Q94</f>
        <v/>
      </c>
      <c r="M7" s="162" t="str">
        <f>+MS_ATWACC!R94</f>
        <v/>
      </c>
      <c r="N7" s="162" t="str">
        <f>+MS_ATWACC!S94</f>
        <v/>
      </c>
      <c r="O7" s="162" t="str">
        <f>+MS_ATWACC!T94</f>
        <v/>
      </c>
      <c r="P7" s="162" t="str">
        <f>+MS_ATWACC!U94</f>
        <v/>
      </c>
      <c r="Q7" s="162" t="str">
        <f>+MS_ATWACC!V94</f>
        <v/>
      </c>
      <c r="R7" s="162" t="str">
        <f>+MS_ATWACC!W94</f>
        <v/>
      </c>
      <c r="S7" s="162" t="str">
        <f>+MS_ATWACC!X94</f>
        <v/>
      </c>
      <c r="T7" s="162" t="str">
        <f>+MS_ATWACC!Y94</f>
        <v/>
      </c>
      <c r="U7" s="162" t="str">
        <f>+MS_ATWACC!Z94</f>
        <v/>
      </c>
      <c r="V7" s="162" t="str">
        <f>+MS_ATWACC!AA94</f>
        <v/>
      </c>
      <c r="W7" s="162" t="str">
        <f>+MS_ATWACC!AB94</f>
        <v/>
      </c>
      <c r="X7" s="162" t="str">
        <f>+MS_ATWACC!AC94</f>
        <v/>
      </c>
      <c r="Y7" s="162" t="str">
        <f>+MS_ATWACC!AD94</f>
        <v/>
      </c>
      <c r="Z7" s="162" t="str">
        <f>+MS_ATWACC!AE94</f>
        <v/>
      </c>
      <c r="AA7" s="162" t="str">
        <f>+MS_ATWACC!AF94</f>
        <v/>
      </c>
      <c r="AB7" s="162" t="str">
        <f>+MS_ATWACC!AG94</f>
        <v/>
      </c>
    </row>
    <row r="8" spans="1:30">
      <c r="A8" s="96" t="str">
        <f>+MS_ATWACC!D95</f>
        <v>ENB</v>
      </c>
      <c r="B8" s="162" t="str">
        <f>+MS_ATWACC!G95</f>
        <v/>
      </c>
      <c r="C8" s="162" t="str">
        <f>+MS_ATWACC!H95</f>
        <v/>
      </c>
      <c r="D8" s="162" t="str">
        <f>+MS_ATWACC!I95</f>
        <v/>
      </c>
      <c r="E8" s="162" t="str">
        <f>+MS_ATWACC!J95</f>
        <v/>
      </c>
      <c r="F8" s="162" t="str">
        <f>+MS_ATWACC!K95</f>
        <v/>
      </c>
      <c r="G8" s="162" t="str">
        <f>+MS_ATWACC!L95</f>
        <v/>
      </c>
      <c r="H8" s="162" t="str">
        <f>+MS_ATWACC!M95</f>
        <v/>
      </c>
      <c r="I8" s="162" t="str">
        <f>+MS_ATWACC!N95</f>
        <v/>
      </c>
      <c r="J8" s="162" t="str">
        <f>+MS_ATWACC!O95</f>
        <v/>
      </c>
      <c r="K8" s="162" t="str">
        <f>+MS_ATWACC!P95</f>
        <v/>
      </c>
      <c r="L8" s="162" t="str">
        <f>+MS_ATWACC!Q95</f>
        <v/>
      </c>
      <c r="M8" s="162" t="str">
        <f>+MS_ATWACC!R95</f>
        <v/>
      </c>
      <c r="N8" s="162" t="str">
        <f>+MS_ATWACC!S95</f>
        <v/>
      </c>
      <c r="O8" s="162" t="str">
        <f>+MS_ATWACC!T95</f>
        <v/>
      </c>
      <c r="P8" s="162" t="str">
        <f>+MS_ATWACC!U95</f>
        <v/>
      </c>
      <c r="Q8" s="162" t="str">
        <f>+MS_ATWACC!V95</f>
        <v/>
      </c>
      <c r="R8" s="162" t="str">
        <f>+MS_ATWACC!W95</f>
        <v/>
      </c>
      <c r="S8" s="162" t="str">
        <f>+MS_ATWACC!X95</f>
        <v/>
      </c>
      <c r="T8" s="162" t="str">
        <f>+MS_ATWACC!Y95</f>
        <v/>
      </c>
      <c r="U8" s="162" t="str">
        <f>+MS_ATWACC!Z95</f>
        <v/>
      </c>
      <c r="V8" s="162" t="str">
        <f>+MS_ATWACC!AA95</f>
        <v/>
      </c>
      <c r="W8" s="162" t="str">
        <f>+MS_ATWACC!AB95</f>
        <v/>
      </c>
      <c r="X8" s="162" t="str">
        <f>+MS_ATWACC!AC95</f>
        <v/>
      </c>
      <c r="Y8" s="162" t="str">
        <f>+MS_ATWACC!AD95</f>
        <v/>
      </c>
      <c r="Z8" s="162" t="str">
        <f>+MS_ATWACC!AE95</f>
        <v/>
      </c>
      <c r="AA8" s="162" t="str">
        <f>+MS_ATWACC!AF95</f>
        <v/>
      </c>
      <c r="AB8" s="162" t="str">
        <f>+MS_ATWACC!AG95</f>
        <v/>
      </c>
    </row>
    <row r="9" spans="1:30">
      <c r="A9" s="96" t="str">
        <f>+MS_ATWACC!D96</f>
        <v>FTS</v>
      </c>
      <c r="B9" s="162" t="str">
        <f>+MS_ATWACC!G96</f>
        <v/>
      </c>
      <c r="C9" s="162" t="str">
        <f>+MS_ATWACC!H96</f>
        <v/>
      </c>
      <c r="D9" s="162" t="str">
        <f>+MS_ATWACC!I96</f>
        <v/>
      </c>
      <c r="E9" s="162" t="str">
        <f>+MS_ATWACC!J96</f>
        <v/>
      </c>
      <c r="F9" s="162" t="str">
        <f>+MS_ATWACC!K96</f>
        <v/>
      </c>
      <c r="G9" s="162" t="str">
        <f>+MS_ATWACC!L96</f>
        <v/>
      </c>
      <c r="H9" s="162" t="str">
        <f>+MS_ATWACC!M96</f>
        <v/>
      </c>
      <c r="I9" s="162" t="str">
        <f>+MS_ATWACC!N96</f>
        <v/>
      </c>
      <c r="J9" s="162" t="str">
        <f>+MS_ATWACC!O96</f>
        <v/>
      </c>
      <c r="K9" s="162" t="str">
        <f>+MS_ATWACC!P96</f>
        <v/>
      </c>
      <c r="L9" s="162" t="str">
        <f>+MS_ATWACC!Q96</f>
        <v/>
      </c>
      <c r="M9" s="162" t="str">
        <f>+MS_ATWACC!R96</f>
        <v/>
      </c>
      <c r="N9" s="162" t="str">
        <f>+MS_ATWACC!S96</f>
        <v/>
      </c>
      <c r="O9" s="162" t="str">
        <f>+MS_ATWACC!T96</f>
        <v/>
      </c>
      <c r="P9" s="162" t="str">
        <f>+MS_ATWACC!U96</f>
        <v/>
      </c>
      <c r="Q9" s="162" t="str">
        <f>+MS_ATWACC!V96</f>
        <v/>
      </c>
      <c r="R9" s="162" t="str">
        <f>+MS_ATWACC!W96</f>
        <v/>
      </c>
      <c r="S9" s="162" t="str">
        <f>+MS_ATWACC!X96</f>
        <v/>
      </c>
      <c r="T9" s="162" t="str">
        <f>+MS_ATWACC!Y96</f>
        <v/>
      </c>
      <c r="U9" s="162" t="str">
        <f>+MS_ATWACC!Z96</f>
        <v/>
      </c>
      <c r="V9" s="162" t="str">
        <f>+MS_ATWACC!AA96</f>
        <v/>
      </c>
      <c r="W9" s="162" t="str">
        <f>+MS_ATWACC!AB96</f>
        <v/>
      </c>
      <c r="X9" s="162" t="str">
        <f>+MS_ATWACC!AC96</f>
        <v/>
      </c>
      <c r="Y9" s="162" t="str">
        <f>+MS_ATWACC!AD96</f>
        <v/>
      </c>
      <c r="Z9" s="162" t="str">
        <f>+MS_ATWACC!AE96</f>
        <v/>
      </c>
      <c r="AA9" s="162" t="str">
        <f>+MS_ATWACC!AF96</f>
        <v/>
      </c>
      <c r="AB9" s="162" t="str">
        <f>+MS_ATWACC!AG96</f>
        <v/>
      </c>
    </row>
    <row r="10" spans="1:30">
      <c r="A10" s="96" t="str">
        <f>+MS_ATWACC!D97</f>
        <v>KSE</v>
      </c>
      <c r="B10" s="162" t="str">
        <f>+MS_ATWACC!G97</f>
        <v/>
      </c>
      <c r="C10" s="162" t="str">
        <f>+MS_ATWACC!H97</f>
        <v/>
      </c>
      <c r="D10" s="162" t="str">
        <f>+MS_ATWACC!I97</f>
        <v/>
      </c>
      <c r="E10" s="162" t="str">
        <f>+MS_ATWACC!J97</f>
        <v/>
      </c>
      <c r="F10" s="162" t="str">
        <f>+MS_ATWACC!K97</f>
        <v/>
      </c>
      <c r="G10" s="162" t="str">
        <f>+MS_ATWACC!L97</f>
        <v/>
      </c>
      <c r="H10" s="162" t="str">
        <f>+MS_ATWACC!M97</f>
        <v/>
      </c>
      <c r="I10" s="162" t="str">
        <f>+MS_ATWACC!N97</f>
        <v/>
      </c>
      <c r="J10" s="162" t="str">
        <f>+MS_ATWACC!O97</f>
        <v/>
      </c>
      <c r="K10" s="162" t="str">
        <f>+MS_ATWACC!P97</f>
        <v/>
      </c>
      <c r="L10" s="162" t="str">
        <f>+MS_ATWACC!Q97</f>
        <v/>
      </c>
      <c r="M10" s="162" t="str">
        <f>+MS_ATWACC!R97</f>
        <v/>
      </c>
      <c r="N10" s="162" t="str">
        <f>+MS_ATWACC!S97</f>
        <v/>
      </c>
      <c r="O10" s="162" t="str">
        <f>+MS_ATWACC!T97</f>
        <v/>
      </c>
      <c r="P10" s="162" t="str">
        <f>+MS_ATWACC!U97</f>
        <v/>
      </c>
      <c r="Q10" s="162" t="str">
        <f>+MS_ATWACC!V97</f>
        <v/>
      </c>
      <c r="R10" s="162" t="str">
        <f>+MS_ATWACC!W97</f>
        <v/>
      </c>
      <c r="S10" s="162" t="str">
        <f>+MS_ATWACC!X97</f>
        <v/>
      </c>
      <c r="T10" s="162" t="str">
        <f>+MS_ATWACC!Y97</f>
        <v/>
      </c>
      <c r="U10" s="162" t="str">
        <f>+MS_ATWACC!Z97</f>
        <v/>
      </c>
      <c r="V10" s="162" t="str">
        <f>+MS_ATWACC!AA97</f>
        <v/>
      </c>
      <c r="W10" s="162" t="str">
        <f>+MS_ATWACC!AB97</f>
        <v/>
      </c>
      <c r="X10" s="162" t="str">
        <f>+MS_ATWACC!AC97</f>
        <v/>
      </c>
      <c r="Y10" s="162" t="str">
        <f>+MS_ATWACC!AD97</f>
        <v/>
      </c>
      <c r="Z10" s="162" t="str">
        <f>+MS_ATWACC!AE97</f>
        <v/>
      </c>
      <c r="AA10" s="162" t="str">
        <f>+MS_ATWACC!AF97</f>
        <v/>
      </c>
      <c r="AB10" s="162" t="str">
        <f>+MS_ATWACC!AG97</f>
        <v/>
      </c>
    </row>
    <row r="11" spans="1:30">
      <c r="A11" s="96" t="str">
        <f>+MS_ATWACC!D98</f>
        <v>LG</v>
      </c>
      <c r="B11" s="162">
        <f>+MS_ATWACC!G98</f>
        <v>7.5690506689323922E-2</v>
      </c>
      <c r="C11" s="162">
        <f>+MS_ATWACC!H98</f>
        <v>7.4534843364145731E-2</v>
      </c>
      <c r="D11" s="162">
        <f>+MS_ATWACC!I98</f>
        <v>7.4377342162382301E-2</v>
      </c>
      <c r="E11" s="162">
        <f>+MS_ATWACC!J98</f>
        <v>7.4261828049823592E-2</v>
      </c>
      <c r="F11" s="162">
        <f>+MS_ATWACC!K98</f>
        <v>7.5135382129297532E-2</v>
      </c>
      <c r="G11" s="162">
        <f>+MS_ATWACC!L98</f>
        <v>7.5697977363988589E-2</v>
      </c>
      <c r="H11" s="162">
        <f>+MS_ATWACC!M98</f>
        <v>6.8701994221735271E-2</v>
      </c>
      <c r="I11" s="162" t="str">
        <f>+MS_ATWACC!N98</f>
        <v/>
      </c>
      <c r="J11" s="162">
        <f>+MS_ATWACC!O98</f>
        <v>7.2084447508130617E-2</v>
      </c>
      <c r="K11" s="162">
        <f>+MS_ATWACC!P98</f>
        <v>7.1888143816229905E-2</v>
      </c>
      <c r="L11" s="162">
        <f>+MS_ATWACC!Q98</f>
        <v>7.2353354953642104E-2</v>
      </c>
      <c r="M11" s="162">
        <f>+MS_ATWACC!R98</f>
        <v>7.4981666686470091E-2</v>
      </c>
      <c r="N11" s="162">
        <f>+MS_ATWACC!S98</f>
        <v>6.9015767493880456E-2</v>
      </c>
      <c r="O11" s="162">
        <f>+MS_ATWACC!T98</f>
        <v>6.8119730845537338E-2</v>
      </c>
      <c r="P11" s="162">
        <f>+MS_ATWACC!U98</f>
        <v>7.0180638551030308E-2</v>
      </c>
      <c r="Q11" s="162">
        <f>+MS_ATWACC!V98</f>
        <v>7.2380182051270975E-2</v>
      </c>
      <c r="R11" s="162">
        <f>+MS_ATWACC!W98</f>
        <v>7.5468645464204745E-2</v>
      </c>
      <c r="S11" s="162">
        <f>+MS_ATWACC!X98</f>
        <v>7.1484367817417238E-2</v>
      </c>
      <c r="T11" s="162">
        <f>+MS_ATWACC!Y98</f>
        <v>7.6818720913180746E-2</v>
      </c>
      <c r="U11" s="162">
        <f>+MS_ATWACC!Z98</f>
        <v>6.5403021498218306E-2</v>
      </c>
      <c r="V11" s="162">
        <f>+MS_ATWACC!AA98</f>
        <v>7.1170159960689927E-2</v>
      </c>
      <c r="W11" s="162">
        <f>+MS_ATWACC!AB98</f>
        <v>7.0424061170312025E-2</v>
      </c>
      <c r="X11" s="162">
        <f>+MS_ATWACC!AC98</f>
        <v>7.9034299863147098E-2</v>
      </c>
      <c r="Y11" s="162">
        <f>+MS_ATWACC!AD98</f>
        <v>7.9786063179554653E-2</v>
      </c>
      <c r="Z11" s="162">
        <f>+MS_ATWACC!AE98</f>
        <v>7.4964538126066863E-2</v>
      </c>
      <c r="AA11" s="162">
        <f>+MS_ATWACC!AF98</f>
        <v>6.8436260898099385E-2</v>
      </c>
      <c r="AB11" s="162">
        <f>+MS_ATWACC!AG98</f>
        <v>6.9537318734764528E-2</v>
      </c>
    </row>
    <row r="12" spans="1:30">
      <c r="A12" s="96" t="str">
        <f>+MS_ATWACC!D99</f>
        <v>NJR</v>
      </c>
      <c r="B12" s="162" t="str">
        <f>+MS_ATWACC!G99</f>
        <v/>
      </c>
      <c r="C12" s="162" t="str">
        <f>+MS_ATWACC!H99</f>
        <v/>
      </c>
      <c r="D12" s="162" t="str">
        <f>+MS_ATWACC!I99</f>
        <v/>
      </c>
      <c r="E12" s="162" t="str">
        <f>+MS_ATWACC!J99</f>
        <v/>
      </c>
      <c r="F12" s="162">
        <f>+MS_ATWACC!K99</f>
        <v>6.2507790428822124E-2</v>
      </c>
      <c r="G12" s="162">
        <f>+MS_ATWACC!L99</f>
        <v>7.1959775459915679E-2</v>
      </c>
      <c r="H12" s="162">
        <f>+MS_ATWACC!M99</f>
        <v>6.411971848906961E-2</v>
      </c>
      <c r="I12" s="162" t="str">
        <f>+MS_ATWACC!N99</f>
        <v/>
      </c>
      <c r="J12" s="162">
        <f>+MS_ATWACC!O99</f>
        <v>7.2486865685344265E-2</v>
      </c>
      <c r="K12" s="162">
        <f>+MS_ATWACC!P99</f>
        <v>7.4236323945319593E-2</v>
      </c>
      <c r="L12" s="162">
        <f>+MS_ATWACC!Q99</f>
        <v>7.4642702788630028E-2</v>
      </c>
      <c r="M12" s="162">
        <f>+MS_ATWACC!R99</f>
        <v>7.6515131834047651E-2</v>
      </c>
      <c r="N12" s="162">
        <f>+MS_ATWACC!S99</f>
        <v>7.0647807578624822E-2</v>
      </c>
      <c r="O12" s="162">
        <f>+MS_ATWACC!T99</f>
        <v>7.4079686093563774E-2</v>
      </c>
      <c r="P12" s="162">
        <f>+MS_ATWACC!U99</f>
        <v>7.7185390816936372E-2</v>
      </c>
      <c r="Q12" s="162">
        <f>+MS_ATWACC!V99</f>
        <v>7.6753116596975854E-2</v>
      </c>
      <c r="R12" s="162">
        <f>+MS_ATWACC!W99</f>
        <v>8.0103722434375871E-2</v>
      </c>
      <c r="S12" s="162">
        <f>+MS_ATWACC!X99</f>
        <v>7.6538879003393206E-2</v>
      </c>
      <c r="T12" s="162">
        <f>+MS_ATWACC!Y99</f>
        <v>7.646495648278126E-2</v>
      </c>
      <c r="U12" s="162">
        <f>+MS_ATWACC!Z99</f>
        <v>6.7434345070366816E-2</v>
      </c>
      <c r="V12" s="162">
        <f>+MS_ATWACC!AA99</f>
        <v>7.902531367810528E-2</v>
      </c>
      <c r="W12" s="162">
        <f>+MS_ATWACC!AB99</f>
        <v>7.2443657711038903E-2</v>
      </c>
      <c r="X12" s="162">
        <f>+MS_ATWACC!AC99</f>
        <v>7.3107998467950547E-2</v>
      </c>
      <c r="Y12" s="162">
        <f>+MS_ATWACC!AD99</f>
        <v>7.7551048198880146E-2</v>
      </c>
      <c r="Z12" s="162">
        <f>+MS_ATWACC!AE99</f>
        <v>7.0684965843798034E-2</v>
      </c>
      <c r="AA12" s="162">
        <f>+MS_ATWACC!AF99</f>
        <v>7.2191256794244943E-2</v>
      </c>
      <c r="AB12" s="162">
        <f>+MS_ATWACC!AG99</f>
        <v>7.178036026197189E-2</v>
      </c>
    </row>
    <row r="13" spans="1:30">
      <c r="A13" s="96" t="str">
        <f>+MS_ATWACC!D100</f>
        <v>NI</v>
      </c>
      <c r="B13" s="162" t="str">
        <f>+MS_ATWACC!G100</f>
        <v/>
      </c>
      <c r="C13" s="162" t="str">
        <f>+MS_ATWACC!H100</f>
        <v/>
      </c>
      <c r="D13" s="162" t="str">
        <f>+MS_ATWACC!I100</f>
        <v/>
      </c>
      <c r="E13" s="162" t="str">
        <f>+MS_ATWACC!J100</f>
        <v/>
      </c>
      <c r="F13" s="162" t="str">
        <f>+MS_ATWACC!K100</f>
        <v/>
      </c>
      <c r="G13" s="162" t="str">
        <f>+MS_ATWACC!L100</f>
        <v/>
      </c>
      <c r="H13" s="162" t="str">
        <f>+MS_ATWACC!M100</f>
        <v/>
      </c>
      <c r="I13" s="162" t="str">
        <f>+MS_ATWACC!N100</f>
        <v/>
      </c>
      <c r="J13" s="162" t="str">
        <f>+MS_ATWACC!O100</f>
        <v/>
      </c>
      <c r="K13" s="162" t="str">
        <f>+MS_ATWACC!P100</f>
        <v/>
      </c>
      <c r="L13" s="162" t="str">
        <f>+MS_ATWACC!Q100</f>
        <v/>
      </c>
      <c r="M13" s="162" t="str">
        <f>+MS_ATWACC!R100</f>
        <v/>
      </c>
      <c r="N13" s="162" t="str">
        <f>+MS_ATWACC!S100</f>
        <v/>
      </c>
      <c r="O13" s="162">
        <f>+MS_ATWACC!T100</f>
        <v>7.5137503383384693E-2</v>
      </c>
      <c r="P13" s="162">
        <f>+MS_ATWACC!U100</f>
        <v>7.8709025351778289E-2</v>
      </c>
      <c r="Q13" s="162">
        <f>+MS_ATWACC!V100</f>
        <v>7.3950566226497233E-2</v>
      </c>
      <c r="R13" s="162" t="str">
        <f>+MS_ATWACC!W100</f>
        <v/>
      </c>
      <c r="S13" s="162">
        <f>+MS_ATWACC!X100</f>
        <v>6.8916986278876297E-2</v>
      </c>
      <c r="T13" s="162">
        <f>+MS_ATWACC!Y100</f>
        <v>6.58137974054335E-2</v>
      </c>
      <c r="U13" s="162" t="str">
        <f>+MS_ATWACC!Z100</f>
        <v/>
      </c>
      <c r="V13" s="162">
        <f>+MS_ATWACC!AA100</f>
        <v>7.6279637105793885E-2</v>
      </c>
      <c r="W13" s="162" t="str">
        <f>+MS_ATWACC!AB100</f>
        <v/>
      </c>
      <c r="X13" s="162">
        <f>+MS_ATWACC!AC100</f>
        <v>6.5240871295624586E-2</v>
      </c>
      <c r="Y13" s="162">
        <f>+MS_ATWACC!AD100</f>
        <v>7.6935168177076643E-2</v>
      </c>
      <c r="Z13" s="162">
        <f>+MS_ATWACC!AE100</f>
        <v>6.5844899828755243E-2</v>
      </c>
      <c r="AA13" s="162">
        <f>+MS_ATWACC!AF100</f>
        <v>5.8132041375363749E-2</v>
      </c>
      <c r="AB13" s="162">
        <f>+MS_ATWACC!AG100</f>
        <v>5.7087405994111821E-2</v>
      </c>
    </row>
    <row r="14" spans="1:30">
      <c r="A14" s="96" t="str">
        <f>+MS_ATWACC!D101</f>
        <v>GAS</v>
      </c>
      <c r="B14" s="162" t="str">
        <f>+MS_ATWACC!G101</f>
        <v/>
      </c>
      <c r="C14" s="162" t="str">
        <f>+MS_ATWACC!H101</f>
        <v/>
      </c>
      <c r="D14" s="162" t="str">
        <f>+MS_ATWACC!I101</f>
        <v/>
      </c>
      <c r="E14" s="162" t="str">
        <f>+MS_ATWACC!J101</f>
        <v/>
      </c>
      <c r="F14" s="162" t="str">
        <f>+MS_ATWACC!K101</f>
        <v/>
      </c>
      <c r="G14" s="162" t="str">
        <f>+MS_ATWACC!L101</f>
        <v/>
      </c>
      <c r="H14" s="162" t="str">
        <f>+MS_ATWACC!M101</f>
        <v/>
      </c>
      <c r="I14" s="162" t="str">
        <f>+MS_ATWACC!N101</f>
        <v/>
      </c>
      <c r="J14" s="162">
        <f>+MS_ATWACC!O101</f>
        <v>7.7767886371099632E-2</v>
      </c>
      <c r="K14" s="162">
        <f>+MS_ATWACC!P101</f>
        <v>8.423263585167777E-2</v>
      </c>
      <c r="L14" s="162">
        <f>+MS_ATWACC!Q101</f>
        <v>8.69512400556222E-2</v>
      </c>
      <c r="M14" s="162">
        <f>+MS_ATWACC!R101</f>
        <v>8.7016898784461921E-2</v>
      </c>
      <c r="N14" s="162">
        <f>+MS_ATWACC!S101</f>
        <v>8.3209939477313213E-2</v>
      </c>
      <c r="O14" s="162">
        <f>+MS_ATWACC!T101</f>
        <v>8.2908772802913255E-2</v>
      </c>
      <c r="P14" s="162">
        <f>+MS_ATWACC!U101</f>
        <v>8.7582547051586246E-2</v>
      </c>
      <c r="Q14" s="162">
        <f>+MS_ATWACC!V101</f>
        <v>8.3090774575691057E-2</v>
      </c>
      <c r="R14" s="162" t="str">
        <f>+MS_ATWACC!W101</f>
        <v/>
      </c>
      <c r="S14" s="162">
        <f>+MS_ATWACC!X101</f>
        <v>7.638950452161504E-2</v>
      </c>
      <c r="T14" s="162">
        <f>+MS_ATWACC!Y101</f>
        <v>7.3945041382475596E-2</v>
      </c>
      <c r="U14" s="162">
        <f>+MS_ATWACC!Z101</f>
        <v>7.4749272788413146E-2</v>
      </c>
      <c r="V14" s="162">
        <f>+MS_ATWACC!AA101</f>
        <v>8.4363734851191488E-2</v>
      </c>
      <c r="W14" s="162">
        <f>+MS_ATWACC!AB101</f>
        <v>7.8697527885840862E-2</v>
      </c>
      <c r="X14" s="162">
        <f>+MS_ATWACC!AC101</f>
        <v>7.3730140098586666E-2</v>
      </c>
      <c r="Y14" s="162" t="str">
        <f>+MS_ATWACC!AD101</f>
        <v/>
      </c>
      <c r="Z14" s="162" t="str">
        <f>+MS_ATWACC!AE101</f>
        <v/>
      </c>
      <c r="AA14" s="162" t="str">
        <f>+MS_ATWACC!AF101</f>
        <v/>
      </c>
      <c r="AB14" s="162" t="str">
        <f>+MS_ATWACC!AG101</f>
        <v/>
      </c>
    </row>
    <row r="15" spans="1:30">
      <c r="A15" s="96" t="str">
        <f>+MS_ATWACC!D102</f>
        <v>NWN</v>
      </c>
      <c r="B15" s="162">
        <f>+MS_ATWACC!G102</f>
        <v>7.2282260542021776E-2</v>
      </c>
      <c r="C15" s="162">
        <f>+MS_ATWACC!H102</f>
        <v>7.3255501442294091E-2</v>
      </c>
      <c r="D15" s="162">
        <f>+MS_ATWACC!I102</f>
        <v>7.3098759702570126E-2</v>
      </c>
      <c r="E15" s="162">
        <f>+MS_ATWACC!J102</f>
        <v>7.349767582506106E-2</v>
      </c>
      <c r="F15" s="162">
        <f>+MS_ATWACC!K102</f>
        <v>6.8353250510671121E-2</v>
      </c>
      <c r="G15" s="162">
        <f>+MS_ATWACC!L102</f>
        <v>6.8313340163829159E-2</v>
      </c>
      <c r="H15" s="162">
        <f>+MS_ATWACC!M102</f>
        <v>6.133055675974973E-2</v>
      </c>
      <c r="I15" s="162" t="str">
        <f>+MS_ATWACC!N102</f>
        <v/>
      </c>
      <c r="J15" s="162">
        <f>+MS_ATWACC!O102</f>
        <v>6.6175190780302859E-2</v>
      </c>
      <c r="K15" s="162">
        <f>+MS_ATWACC!P102</f>
        <v>6.7300394105760233E-2</v>
      </c>
      <c r="L15" s="162">
        <f>+MS_ATWACC!Q102</f>
        <v>6.7619203764889627E-2</v>
      </c>
      <c r="M15" s="162">
        <f>+MS_ATWACC!R102</f>
        <v>6.8928033044832193E-2</v>
      </c>
      <c r="N15" s="162">
        <f>+MS_ATWACC!S102</f>
        <v>6.6106298667880523E-2</v>
      </c>
      <c r="O15" s="162">
        <f>+MS_ATWACC!T102</f>
        <v>7.0753927023502611E-2</v>
      </c>
      <c r="P15" s="162">
        <f>+MS_ATWACC!U102</f>
        <v>7.5341221498751193E-2</v>
      </c>
      <c r="Q15" s="162">
        <f>+MS_ATWACC!V102</f>
        <v>7.156978066007301E-2</v>
      </c>
      <c r="R15" s="162">
        <f>+MS_ATWACC!W102</f>
        <v>7.4080142842571126E-2</v>
      </c>
      <c r="S15" s="162">
        <f>+MS_ATWACC!X102</f>
        <v>6.8963936428456413E-2</v>
      </c>
      <c r="T15" s="162">
        <f>+MS_ATWACC!Y102</f>
        <v>7.0123678080600618E-2</v>
      </c>
      <c r="U15" s="162">
        <f>+MS_ATWACC!Z102</f>
        <v>6.0306682143806439E-2</v>
      </c>
      <c r="V15" s="162">
        <f>+MS_ATWACC!AA102</f>
        <v>7.2012558638508292E-2</v>
      </c>
      <c r="W15" s="162">
        <f>+MS_ATWACC!AB102</f>
        <v>7.0909384780939888E-2</v>
      </c>
      <c r="X15" s="162">
        <f>+MS_ATWACC!AC102</f>
        <v>6.5098775228292188E-2</v>
      </c>
      <c r="Y15" s="162">
        <f>+MS_ATWACC!AD102</f>
        <v>7.2875858378881067E-2</v>
      </c>
      <c r="Z15" s="162">
        <f>+MS_ATWACC!AE102</f>
        <v>6.7118339959474707E-2</v>
      </c>
      <c r="AA15" s="162">
        <f>+MS_ATWACC!AF102</f>
        <v>6.3493822258066948E-2</v>
      </c>
      <c r="AB15" s="162">
        <f>+MS_ATWACC!AG102</f>
        <v>6.3801063216166409E-2</v>
      </c>
    </row>
    <row r="16" spans="1:30">
      <c r="A16" s="96" t="str">
        <f>+MS_ATWACC!D103</f>
        <v>PGL</v>
      </c>
      <c r="B16" s="162" t="str">
        <f>+MS_ATWACC!G103</f>
        <v/>
      </c>
      <c r="C16" s="162" t="str">
        <f>+MS_ATWACC!H103</f>
        <v/>
      </c>
      <c r="D16" s="162" t="str">
        <f>+MS_ATWACC!I103</f>
        <v/>
      </c>
      <c r="E16" s="162" t="str">
        <f>+MS_ATWACC!J103</f>
        <v/>
      </c>
      <c r="F16" s="162" t="str">
        <f>+MS_ATWACC!K103</f>
        <v/>
      </c>
      <c r="G16" s="162" t="str">
        <f>+MS_ATWACC!L103</f>
        <v/>
      </c>
      <c r="H16" s="162" t="str">
        <f>+MS_ATWACC!M103</f>
        <v/>
      </c>
      <c r="I16" s="162" t="str">
        <f>+MS_ATWACC!N103</f>
        <v/>
      </c>
      <c r="J16" s="162" t="str">
        <f>+MS_ATWACC!O103</f>
        <v/>
      </c>
      <c r="K16" s="162" t="str">
        <f>+MS_ATWACC!P103</f>
        <v/>
      </c>
      <c r="L16" s="162" t="str">
        <f>+MS_ATWACC!Q103</f>
        <v/>
      </c>
      <c r="M16" s="162" t="str">
        <f>+MS_ATWACC!R103</f>
        <v/>
      </c>
      <c r="N16" s="162" t="str">
        <f>+MS_ATWACC!S103</f>
        <v/>
      </c>
      <c r="O16" s="162" t="str">
        <f>+MS_ATWACC!T103</f>
        <v/>
      </c>
      <c r="P16" s="162" t="str">
        <f>+MS_ATWACC!U103</f>
        <v/>
      </c>
      <c r="Q16" s="162" t="str">
        <f>+MS_ATWACC!V103</f>
        <v/>
      </c>
      <c r="R16" s="162" t="str">
        <f>+MS_ATWACC!W103</f>
        <v/>
      </c>
      <c r="S16" s="162" t="str">
        <f>+MS_ATWACC!X103</f>
        <v/>
      </c>
      <c r="T16" s="162" t="str">
        <f>+MS_ATWACC!Y103</f>
        <v/>
      </c>
      <c r="U16" s="162" t="str">
        <f>+MS_ATWACC!Z103</f>
        <v/>
      </c>
      <c r="V16" s="162" t="str">
        <f>+MS_ATWACC!AA103</f>
        <v/>
      </c>
      <c r="W16" s="162" t="str">
        <f>+MS_ATWACC!AB103</f>
        <v/>
      </c>
      <c r="X16" s="162" t="str">
        <f>+MS_ATWACC!AC103</f>
        <v/>
      </c>
      <c r="Y16" s="162" t="str">
        <f>+MS_ATWACC!AD103</f>
        <v/>
      </c>
      <c r="Z16" s="162" t="str">
        <f>+MS_ATWACC!AE103</f>
        <v/>
      </c>
      <c r="AA16" s="162" t="str">
        <f>+MS_ATWACC!AF103</f>
        <v/>
      </c>
      <c r="AB16" s="162" t="str">
        <f>+MS_ATWACC!AG103</f>
        <v/>
      </c>
    </row>
    <row r="17" spans="1:28">
      <c r="A17" s="96" t="str">
        <f>+MS_ATWACC!D104</f>
        <v>PNY</v>
      </c>
      <c r="B17" s="162" t="str">
        <f>+MS_ATWACC!G104</f>
        <v/>
      </c>
      <c r="C17" s="162" t="str">
        <f>+MS_ATWACC!H104</f>
        <v/>
      </c>
      <c r="D17" s="162" t="str">
        <f>+MS_ATWACC!I104</f>
        <v/>
      </c>
      <c r="E17" s="162" t="str">
        <f>+MS_ATWACC!J104</f>
        <v/>
      </c>
      <c r="F17" s="162">
        <f>+MS_ATWACC!K104</f>
        <v>7.1366090999343351E-2</v>
      </c>
      <c r="G17" s="162">
        <f>+MS_ATWACC!L104</f>
        <v>7.5653589642234204E-2</v>
      </c>
      <c r="H17" s="162">
        <f>+MS_ATWACC!M104</f>
        <v>6.6366832486294949E-2</v>
      </c>
      <c r="I17" s="162" t="str">
        <f>+MS_ATWACC!N104</f>
        <v/>
      </c>
      <c r="J17" s="162">
        <f>+MS_ATWACC!O104</f>
        <v>7.2509236853500331E-2</v>
      </c>
      <c r="K17" s="162">
        <f>+MS_ATWACC!P104</f>
        <v>7.3362569250462126E-2</v>
      </c>
      <c r="L17" s="162">
        <f>+MS_ATWACC!Q104</f>
        <v>7.3662343927690749E-2</v>
      </c>
      <c r="M17" s="162">
        <f>+MS_ATWACC!R104</f>
        <v>7.3863928103348853E-2</v>
      </c>
      <c r="N17" s="162">
        <f>+MS_ATWACC!S104</f>
        <v>7.4094296200801782E-2</v>
      </c>
      <c r="O17" s="162">
        <f>+MS_ATWACC!T104</f>
        <v>8.0970764907346948E-2</v>
      </c>
      <c r="P17" s="162">
        <f>+MS_ATWACC!U104</f>
        <v>8.4441616731248961E-2</v>
      </c>
      <c r="Q17" s="162">
        <f>+MS_ATWACC!V104</f>
        <v>8.2658023735679681E-2</v>
      </c>
      <c r="R17" s="162">
        <f>+MS_ATWACC!W104</f>
        <v>8.4453433713277834E-2</v>
      </c>
      <c r="S17" s="162">
        <f>+MS_ATWACC!X104</f>
        <v>7.9730118518829496E-2</v>
      </c>
      <c r="T17" s="162">
        <f>+MS_ATWACC!Y104</f>
        <v>7.197600392415536E-2</v>
      </c>
      <c r="U17" s="162">
        <f>+MS_ATWACC!Z104</f>
        <v>6.7035916936562828E-2</v>
      </c>
      <c r="V17" s="162">
        <f>+MS_ATWACC!AA104</f>
        <v>8.1875378893487102E-2</v>
      </c>
      <c r="W17" s="162">
        <f>+MS_ATWACC!AB104</f>
        <v>7.9053585520577813E-2</v>
      </c>
      <c r="X17" s="162">
        <f>+MS_ATWACC!AC104</f>
        <v>7.1390224067073918E-2</v>
      </c>
      <c r="Y17" s="162">
        <f>+MS_ATWACC!AD104</f>
        <v>7.5808678183902245E-2</v>
      </c>
      <c r="Z17" s="162">
        <f>+MS_ATWACC!AE104</f>
        <v>7.0263491797973615E-2</v>
      </c>
      <c r="AA17" s="162">
        <f>+MS_ATWACC!AF104</f>
        <v>6.7226771264352642E-2</v>
      </c>
      <c r="AB17" s="162">
        <f>+MS_ATWACC!AG104</f>
        <v>6.8782742902920191E-2</v>
      </c>
    </row>
    <row r="18" spans="1:28">
      <c r="A18" s="96" t="str">
        <f>+MS_ATWACC!D105</f>
        <v>SJI</v>
      </c>
      <c r="B18" s="162">
        <f>+MS_ATWACC!G105</f>
        <v>7.1024295490912839E-2</v>
      </c>
      <c r="C18" s="162">
        <f>+MS_ATWACC!H105</f>
        <v>7.1494959877447875E-2</v>
      </c>
      <c r="D18" s="162">
        <f>+MS_ATWACC!I105</f>
        <v>7.1344016467582039E-2</v>
      </c>
      <c r="E18" s="162">
        <f>+MS_ATWACC!J105</f>
        <v>7.227552903792378E-2</v>
      </c>
      <c r="F18" s="162">
        <f>+MS_ATWACC!K105</f>
        <v>6.8463168675436573E-2</v>
      </c>
      <c r="G18" s="162">
        <f>+MS_ATWACC!L105</f>
        <v>7.0741448702231507E-2</v>
      </c>
      <c r="H18" s="162">
        <f>+MS_ATWACC!M105</f>
        <v>6.4683673153558788E-2</v>
      </c>
      <c r="I18" s="162" t="str">
        <f>+MS_ATWACC!N105</f>
        <v/>
      </c>
      <c r="J18" s="162">
        <f>+MS_ATWACC!O105</f>
        <v>7.2528400503576743E-2</v>
      </c>
      <c r="K18" s="162">
        <f>+MS_ATWACC!P105</f>
        <v>7.2509172243362563E-2</v>
      </c>
      <c r="L18" s="162">
        <f>+MS_ATWACC!Q105</f>
        <v>7.16936535096417E-2</v>
      </c>
      <c r="M18" s="162">
        <f>+MS_ATWACC!R105</f>
        <v>7.3347942000207431E-2</v>
      </c>
      <c r="N18" s="162">
        <f>+MS_ATWACC!S105</f>
        <v>7.1594831344131721E-2</v>
      </c>
      <c r="O18" s="162">
        <f>+MS_ATWACC!T105</f>
        <v>7.4830547557853774E-2</v>
      </c>
      <c r="P18" s="162">
        <f>+MS_ATWACC!U105</f>
        <v>7.5395059420206939E-2</v>
      </c>
      <c r="Q18" s="162">
        <f>+MS_ATWACC!V105</f>
        <v>7.5864701591628725E-2</v>
      </c>
      <c r="R18" s="162">
        <f>+MS_ATWACC!W105</f>
        <v>7.597392040655894E-2</v>
      </c>
      <c r="S18" s="162">
        <f>+MS_ATWACC!X105</f>
        <v>7.6790113962417778E-2</v>
      </c>
      <c r="T18" s="162">
        <f>+MS_ATWACC!Y105</f>
        <v>7.4649158443625421E-2</v>
      </c>
      <c r="U18" s="162">
        <f>+MS_ATWACC!Z105</f>
        <v>6.3534438838870666E-2</v>
      </c>
      <c r="V18" s="162">
        <f>+MS_ATWACC!AA105</f>
        <v>7.6970974291477992E-2</v>
      </c>
      <c r="W18" s="162">
        <f>+MS_ATWACC!AB105</f>
        <v>7.8274667971630144E-2</v>
      </c>
      <c r="X18" s="162">
        <f>+MS_ATWACC!AC105</f>
        <v>6.8764501541431572E-2</v>
      </c>
      <c r="Y18" s="162">
        <f>+MS_ATWACC!AD105</f>
        <v>7.1172950089994649E-2</v>
      </c>
      <c r="Z18" s="162">
        <f>+MS_ATWACC!AE105</f>
        <v>6.9553098141756364E-2</v>
      </c>
      <c r="AA18" s="162">
        <f>+MS_ATWACC!AF105</f>
        <v>6.8815853890991152E-2</v>
      </c>
      <c r="AB18" s="162">
        <f>+MS_ATWACC!AG105</f>
        <v>7.0803065972691287E-2</v>
      </c>
    </row>
    <row r="19" spans="1:28">
      <c r="A19" s="96" t="str">
        <f>+MS_ATWACC!D106</f>
        <v>SWX</v>
      </c>
      <c r="B19" s="162">
        <f>+MS_ATWACC!G106</f>
        <v>6.0165766732328499E-2</v>
      </c>
      <c r="C19" s="162">
        <f>+MS_ATWACC!H106</f>
        <v>5.8340282686360267E-2</v>
      </c>
      <c r="D19" s="162">
        <f>+MS_ATWACC!I106</f>
        <v>5.807041246146967E-2</v>
      </c>
      <c r="E19" s="162">
        <f>+MS_ATWACC!J106</f>
        <v>5.7887839974973286E-2</v>
      </c>
      <c r="F19" s="162">
        <f>+MS_ATWACC!K106</f>
        <v>5.7323751816825655E-2</v>
      </c>
      <c r="G19" s="162">
        <f>+MS_ATWACC!L106</f>
        <v>5.9683957555764076E-2</v>
      </c>
      <c r="H19" s="162">
        <f>+MS_ATWACC!M106</f>
        <v>5.5527992247478147E-2</v>
      </c>
      <c r="I19" s="162" t="str">
        <f>+MS_ATWACC!N106</f>
        <v/>
      </c>
      <c r="J19" s="162">
        <f>+MS_ATWACC!O106</f>
        <v>5.7852801650062527E-2</v>
      </c>
      <c r="K19" s="162">
        <f>+MS_ATWACC!P106</f>
        <v>5.9671874947324885E-2</v>
      </c>
      <c r="L19" s="162">
        <f>+MS_ATWACC!Q106</f>
        <v>5.9452837272346071E-2</v>
      </c>
      <c r="M19" s="162">
        <f>+MS_ATWACC!R106</f>
        <v>6.2731018341217609E-2</v>
      </c>
      <c r="N19" s="162">
        <f>+MS_ATWACC!S106</f>
        <v>6.1697041050907245E-2</v>
      </c>
      <c r="O19" s="162">
        <f>+MS_ATWACC!T106</f>
        <v>6.5027193818830098E-2</v>
      </c>
      <c r="P19" s="162">
        <f>+MS_ATWACC!U106</f>
        <v>6.7727252294302612E-2</v>
      </c>
      <c r="Q19" s="162">
        <f>+MS_ATWACC!V106</f>
        <v>7.0865695523259331E-2</v>
      </c>
      <c r="R19" s="162">
        <f>+MS_ATWACC!W106</f>
        <v>7.027954294142702E-2</v>
      </c>
      <c r="S19" s="162">
        <f>+MS_ATWACC!X106</f>
        <v>6.1821300562313442E-2</v>
      </c>
      <c r="T19" s="162">
        <f>+MS_ATWACC!Y106</f>
        <v>6.1475710419461538E-2</v>
      </c>
      <c r="U19" s="162">
        <f>+MS_ATWACC!Z106</f>
        <v>5.4994538890976628E-2</v>
      </c>
      <c r="V19" s="162">
        <f>+MS_ATWACC!AA106</f>
        <v>6.7853547599247471E-2</v>
      </c>
      <c r="W19" s="162">
        <f>+MS_ATWACC!AB106</f>
        <v>6.4568940525715143E-2</v>
      </c>
      <c r="X19" s="162">
        <f>+MS_ATWACC!AC106</f>
        <v>6.2013959667105309E-2</v>
      </c>
      <c r="Y19" s="162">
        <f>+MS_ATWACC!AD106</f>
        <v>6.6170367281703862E-2</v>
      </c>
      <c r="Z19" s="162">
        <f>+MS_ATWACC!AE106</f>
        <v>5.9823925948986459E-2</v>
      </c>
      <c r="AA19" s="162">
        <f>+MS_ATWACC!AF106</f>
        <v>5.9835283176637902E-2</v>
      </c>
      <c r="AB19" s="162">
        <f>+MS_ATWACC!AG106</f>
        <v>5.8978528383670417E-2</v>
      </c>
    </row>
    <row r="20" spans="1:28">
      <c r="A20" s="96" t="str">
        <f>+MS_ATWACC!D107</f>
        <v>TRP</v>
      </c>
      <c r="B20" s="162" t="str">
        <f>+MS_ATWACC!G107</f>
        <v/>
      </c>
      <c r="C20" s="162" t="str">
        <f>+MS_ATWACC!H107</f>
        <v/>
      </c>
      <c r="D20" s="162" t="str">
        <f>+MS_ATWACC!I107</f>
        <v/>
      </c>
      <c r="E20" s="162" t="str">
        <f>+MS_ATWACC!J107</f>
        <v/>
      </c>
      <c r="F20" s="162" t="str">
        <f>+MS_ATWACC!K107</f>
        <v/>
      </c>
      <c r="G20" s="162" t="str">
        <f>+MS_ATWACC!L107</f>
        <v/>
      </c>
      <c r="H20" s="162" t="str">
        <f>+MS_ATWACC!M107</f>
        <v/>
      </c>
      <c r="I20" s="162" t="str">
        <f>+MS_ATWACC!N107</f>
        <v/>
      </c>
      <c r="J20" s="162" t="str">
        <f>+MS_ATWACC!O107</f>
        <v/>
      </c>
      <c r="K20" s="162" t="str">
        <f>+MS_ATWACC!P107</f>
        <v/>
      </c>
      <c r="L20" s="162" t="str">
        <f>+MS_ATWACC!Q107</f>
        <v/>
      </c>
      <c r="M20" s="162" t="str">
        <f>+MS_ATWACC!R107</f>
        <v/>
      </c>
      <c r="N20" s="162" t="str">
        <f>+MS_ATWACC!S107</f>
        <v/>
      </c>
      <c r="O20" s="162" t="str">
        <f>+MS_ATWACC!T107</f>
        <v/>
      </c>
      <c r="P20" s="162" t="str">
        <f>+MS_ATWACC!U107</f>
        <v/>
      </c>
      <c r="Q20" s="162" t="str">
        <f>+MS_ATWACC!V107</f>
        <v/>
      </c>
      <c r="R20" s="162" t="str">
        <f>+MS_ATWACC!W107</f>
        <v/>
      </c>
      <c r="S20" s="162" t="str">
        <f>+MS_ATWACC!X107</f>
        <v/>
      </c>
      <c r="T20" s="162" t="str">
        <f>+MS_ATWACC!Y107</f>
        <v/>
      </c>
      <c r="U20" s="162" t="str">
        <f>+MS_ATWACC!Z107</f>
        <v/>
      </c>
      <c r="V20" s="162" t="str">
        <f>+MS_ATWACC!AA107</f>
        <v/>
      </c>
      <c r="W20" s="162" t="str">
        <f>+MS_ATWACC!AB107</f>
        <v/>
      </c>
      <c r="X20" s="162" t="str">
        <f>+MS_ATWACC!AC107</f>
        <v/>
      </c>
      <c r="Y20" s="162" t="str">
        <f>+MS_ATWACC!AD107</f>
        <v/>
      </c>
      <c r="Z20" s="162" t="str">
        <f>+MS_ATWACC!AE107</f>
        <v/>
      </c>
      <c r="AA20" s="162" t="str">
        <f>+MS_ATWACC!AF107</f>
        <v/>
      </c>
      <c r="AB20" s="162" t="str">
        <f>+MS_ATWACC!AG107</f>
        <v/>
      </c>
    </row>
    <row r="21" spans="1:28">
      <c r="A21" s="96" t="str">
        <f>+MS_ATWACC!D108</f>
        <v>VVC</v>
      </c>
      <c r="B21" s="162" t="str">
        <f>+MS_ATWACC!G108</f>
        <v/>
      </c>
      <c r="C21" s="162" t="str">
        <f>+MS_ATWACC!H108</f>
        <v/>
      </c>
      <c r="D21" s="162" t="str">
        <f>+MS_ATWACC!I108</f>
        <v/>
      </c>
      <c r="E21" s="162" t="str">
        <f>+MS_ATWACC!J108</f>
        <v/>
      </c>
      <c r="F21" s="162">
        <f>+MS_ATWACC!K108</f>
        <v>6.865327749229394E-2</v>
      </c>
      <c r="G21" s="162">
        <f>+MS_ATWACC!L108</f>
        <v>7.1871050816773849E-2</v>
      </c>
      <c r="H21" s="162">
        <f>+MS_ATWACC!M108</f>
        <v>6.5324120755063247E-2</v>
      </c>
      <c r="I21" s="162" t="str">
        <f>+MS_ATWACC!N108</f>
        <v/>
      </c>
      <c r="J21" s="162" t="str">
        <f>+MS_ATWACC!O108</f>
        <v/>
      </c>
      <c r="K21" s="162">
        <f>+MS_ATWACC!P108</f>
        <v>7.1710679335132421E-2</v>
      </c>
      <c r="L21" s="162" t="str">
        <f>+MS_ATWACC!Q108</f>
        <v/>
      </c>
      <c r="M21" s="162">
        <f>+MS_ATWACC!R108</f>
        <v>7.3335698971194518E-2</v>
      </c>
      <c r="N21" s="162">
        <f>+MS_ATWACC!S108</f>
        <v>7.2122746866227785E-2</v>
      </c>
      <c r="O21" s="162">
        <f>+MS_ATWACC!T108</f>
        <v>8.3254470101596784E-2</v>
      </c>
      <c r="P21" s="162">
        <f>+MS_ATWACC!U108</f>
        <v>9.1805447816006719E-2</v>
      </c>
      <c r="Q21" s="162" t="str">
        <f>+MS_ATWACC!V108</f>
        <v/>
      </c>
      <c r="R21" s="162">
        <f>+MS_ATWACC!W108</f>
        <v>8.9154209667758416E-2</v>
      </c>
      <c r="S21" s="162">
        <f>+MS_ATWACC!X108</f>
        <v>7.8586261976007918E-2</v>
      </c>
      <c r="T21" s="162" t="str">
        <f>+MS_ATWACC!Y108</f>
        <v/>
      </c>
      <c r="U21" s="162">
        <f>+MS_ATWACC!Z108</f>
        <v>6.6289958931889603E-2</v>
      </c>
      <c r="V21" s="162">
        <f>+MS_ATWACC!AA108</f>
        <v>8.877469091426031E-2</v>
      </c>
      <c r="W21" s="162">
        <f>+MS_ATWACC!AB108</f>
        <v>7.8871784875850753E-2</v>
      </c>
      <c r="X21" s="162" t="str">
        <f>+MS_ATWACC!AC108</f>
        <v/>
      </c>
      <c r="Y21" s="162" t="str">
        <f>+MS_ATWACC!AD108</f>
        <v/>
      </c>
      <c r="Z21" s="162" t="str">
        <f>+MS_ATWACC!AE108</f>
        <v/>
      </c>
      <c r="AA21" s="162" t="str">
        <f>+MS_ATWACC!AF108</f>
        <v/>
      </c>
      <c r="AB21" s="162" t="str">
        <f>+MS_ATWACC!AG108</f>
        <v/>
      </c>
    </row>
    <row r="22" spans="1:28">
      <c r="A22" s="96" t="str">
        <f>+MS_ATWACC!D109</f>
        <v>WGL</v>
      </c>
      <c r="B22" s="162">
        <f>+MS_ATWACC!G109</f>
        <v>7.9712349908789087E-2</v>
      </c>
      <c r="C22" s="162">
        <f>+MS_ATWACC!H109</f>
        <v>7.8711289674463558E-2</v>
      </c>
      <c r="D22" s="162">
        <f>+MS_ATWACC!I109</f>
        <v>7.8584945205940462E-2</v>
      </c>
      <c r="E22" s="162">
        <f>+MS_ATWACC!J109</f>
        <v>7.8056801478363788E-2</v>
      </c>
      <c r="F22" s="162">
        <f>+MS_ATWACC!K109</f>
        <v>7.4853211274091697E-2</v>
      </c>
      <c r="G22" s="162">
        <f>+MS_ATWACC!L109</f>
        <v>7.3555058381856095E-2</v>
      </c>
      <c r="H22" s="162">
        <f>+MS_ATWACC!M109</f>
        <v>6.9727248807792241E-2</v>
      </c>
      <c r="I22" s="162" t="str">
        <f>+MS_ATWACC!N109</f>
        <v/>
      </c>
      <c r="J22" s="162">
        <f>+MS_ATWACC!O109</f>
        <v>7.3478505309421516E-2</v>
      </c>
      <c r="K22" s="162">
        <f>+MS_ATWACC!P109</f>
        <v>7.4223435182467337E-2</v>
      </c>
      <c r="L22" s="162">
        <f>+MS_ATWACC!Q109</f>
        <v>7.4137788293061557E-2</v>
      </c>
      <c r="M22" s="162">
        <f>+MS_ATWACC!R109</f>
        <v>7.7574259954930072E-2</v>
      </c>
      <c r="N22" s="162">
        <f>+MS_ATWACC!S109</f>
        <v>7.2702103693048165E-2</v>
      </c>
      <c r="O22" s="162">
        <f>+MS_ATWACC!T109</f>
        <v>7.4968115804798452E-2</v>
      </c>
      <c r="P22" s="162">
        <f>+MS_ATWACC!U109</f>
        <v>7.7569378713144121E-2</v>
      </c>
      <c r="Q22" s="162">
        <f>+MS_ATWACC!V109</f>
        <v>7.8007186705158674E-2</v>
      </c>
      <c r="R22" s="162">
        <f>+MS_ATWACC!W109</f>
        <v>8.0511107912051516E-2</v>
      </c>
      <c r="S22" s="162">
        <f>+MS_ATWACC!X109</f>
        <v>7.5366253316441312E-2</v>
      </c>
      <c r="T22" s="162">
        <f>+MS_ATWACC!Y109</f>
        <v>7.6373670101410898E-2</v>
      </c>
      <c r="U22" s="162">
        <f>+MS_ATWACC!Z109</f>
        <v>6.7380694912942379E-2</v>
      </c>
      <c r="V22" s="162">
        <f>+MS_ATWACC!AA109</f>
        <v>7.4440510331184956E-2</v>
      </c>
      <c r="W22" s="162">
        <f>+MS_ATWACC!AB109</f>
        <v>7.6416615117396711E-2</v>
      </c>
      <c r="X22" s="162">
        <f>+MS_ATWACC!AC109</f>
        <v>7.2469708705128283E-2</v>
      </c>
      <c r="Y22" s="162">
        <f>+MS_ATWACC!AD109</f>
        <v>7.4279268975436047E-2</v>
      </c>
      <c r="Z22" s="162">
        <f>+MS_ATWACC!AE109</f>
        <v>7.525730963302811E-2</v>
      </c>
      <c r="AA22" s="162">
        <f>+MS_ATWACC!AF109</f>
        <v>7.162148378884732E-2</v>
      </c>
      <c r="AB22" s="162">
        <f>+MS_ATWACC!AG109</f>
        <v>7.2178901495167369E-2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2"/>
  <sheetViews>
    <sheetView workbookViewId="0">
      <selection activeCell="K13" sqref="K13"/>
    </sheetView>
  </sheetViews>
  <sheetFormatPr defaultRowHeight="12.75"/>
  <cols>
    <col min="2" max="2" width="10.140625" bestFit="1" customWidth="1"/>
  </cols>
  <sheetData>
    <row r="1" spans="1:30">
      <c r="A1" s="159"/>
      <c r="B1" s="160">
        <f>+MS_ROE!G2</f>
        <v>1</v>
      </c>
      <c r="C1" s="160">
        <f>+MS_ROE!H2</f>
        <v>2</v>
      </c>
      <c r="D1" s="160">
        <f>+MS_ROE!I2</f>
        <v>3</v>
      </c>
      <c r="E1" s="160">
        <f>+MS_ROE!J2</f>
        <v>4</v>
      </c>
      <c r="F1" s="160">
        <f>+MS_ROE!K2</f>
        <v>5</v>
      </c>
      <c r="G1" s="160">
        <f>+MS_ROE!L2</f>
        <v>6</v>
      </c>
      <c r="H1" s="160">
        <f>+MS_ROE!M2</f>
        <v>7</v>
      </c>
      <c r="I1" s="160">
        <f>+MS_ROE!N2</f>
        <v>8</v>
      </c>
      <c r="J1" s="160">
        <f>+MS_ROE!O2</f>
        <v>9</v>
      </c>
      <c r="K1" s="160">
        <f>+MS_ROE!P2</f>
        <v>10</v>
      </c>
      <c r="L1" s="160">
        <f>+MS_ROE!Q2</f>
        <v>11</v>
      </c>
      <c r="M1" s="160">
        <f>+MS_ROE!R2</f>
        <v>12</v>
      </c>
      <c r="N1" s="160">
        <f>+MS_ROE!S2</f>
        <v>13</v>
      </c>
      <c r="O1" s="160">
        <f>+MS_ROE!T2</f>
        <v>14</v>
      </c>
      <c r="P1" s="160">
        <f>+MS_ROE!U2</f>
        <v>15</v>
      </c>
      <c r="Q1" s="160">
        <f>+MS_ROE!V2</f>
        <v>16</v>
      </c>
      <c r="R1" s="160">
        <f>+MS_ROE!W2</f>
        <v>17</v>
      </c>
      <c r="S1" s="160">
        <f>+MS_ROE!X2</f>
        <v>18</v>
      </c>
      <c r="T1" s="160">
        <f>+MS_ROE!Y2</f>
        <v>19</v>
      </c>
      <c r="U1" s="160">
        <f>+MS_ROE!Z2</f>
        <v>20</v>
      </c>
      <c r="V1" s="160">
        <f>+MS_ROE!AA2</f>
        <v>21</v>
      </c>
      <c r="W1" s="160">
        <f>+MS_ROE!AB2</f>
        <v>22</v>
      </c>
      <c r="X1" s="160">
        <f>+MS_ROE!AC2</f>
        <v>23</v>
      </c>
      <c r="Y1" s="160">
        <f>+MS_ROE!AD2</f>
        <v>24</v>
      </c>
      <c r="Z1" s="160">
        <f>+MS_ROE!AE2</f>
        <v>25</v>
      </c>
      <c r="AA1" s="160">
        <f>+MS_ROE!AF2</f>
        <v>26</v>
      </c>
      <c r="AB1" s="160">
        <f>+MS_ROE!AG2</f>
        <v>27</v>
      </c>
    </row>
    <row r="2" spans="1:30">
      <c r="B2" s="161">
        <f>+MS_ROE!G4</f>
        <v>38639</v>
      </c>
      <c r="C2" s="161">
        <f>+MS_ROE!H4</f>
        <v>38797</v>
      </c>
      <c r="D2" s="161">
        <f>+MS_ROE!I4</f>
        <v>38807</v>
      </c>
      <c r="E2" s="161">
        <f>+MS_ROE!J4</f>
        <v>38968</v>
      </c>
      <c r="F2" s="161">
        <f>+MS_ROE!K4</f>
        <v>39181</v>
      </c>
      <c r="G2" s="161">
        <f>+MS_ROE!L4</f>
        <v>39244</v>
      </c>
      <c r="H2" s="161">
        <f>+MS_ROE!M4</f>
        <v>39302</v>
      </c>
      <c r="I2" s="161">
        <f>+MS_ROE!N4</f>
        <v>39322</v>
      </c>
      <c r="J2" s="161">
        <f>+MS_ROE!O4</f>
        <v>39485</v>
      </c>
      <c r="K2" s="161">
        <f>+MS_ROE!P4</f>
        <v>39575</v>
      </c>
      <c r="L2" s="161">
        <f>+MS_ROE!Q4</f>
        <v>39595</v>
      </c>
      <c r="M2" s="161">
        <f>+MS_ROE!R4</f>
        <v>39610</v>
      </c>
      <c r="N2" s="161">
        <f>+MS_ROE!S4</f>
        <v>39668</v>
      </c>
      <c r="O2" s="161">
        <f>+MS_ROE!T4</f>
        <v>39874</v>
      </c>
      <c r="P2" s="161">
        <f>+MS_ROE!U4</f>
        <v>39882</v>
      </c>
      <c r="Q2" s="161">
        <f>+MS_ROE!V4</f>
        <v>39951</v>
      </c>
      <c r="R2" s="161">
        <f>+MS_ROE!W4</f>
        <v>39953</v>
      </c>
      <c r="S2" s="161">
        <f>+MS_ROE!X4</f>
        <v>40162</v>
      </c>
      <c r="T2" s="161">
        <f>+MS_ROE!Y4</f>
        <v>40337</v>
      </c>
      <c r="U2" s="161">
        <f>+MS_ROE!Z4</f>
        <v>39545</v>
      </c>
      <c r="V2" s="161">
        <f>+MS_ROE!AA4</f>
        <v>39903</v>
      </c>
      <c r="W2" s="161">
        <f>+MS_ROE!AB4</f>
        <v>40057</v>
      </c>
      <c r="X2" s="161">
        <f>+MS_ROE!AC4</f>
        <v>40436</v>
      </c>
      <c r="Y2" s="161">
        <f>+MS_ROE!AD4</f>
        <v>40602</v>
      </c>
      <c r="Z2" s="161">
        <f>+MS_ROE!AE4</f>
        <v>40724</v>
      </c>
      <c r="AA2" s="161">
        <f>+MS_ROE!AF4</f>
        <v>41023</v>
      </c>
      <c r="AB2" s="161">
        <f>+MS_ROE!AG4</f>
        <v>41060</v>
      </c>
      <c r="AC2" s="159"/>
      <c r="AD2" s="159"/>
    </row>
    <row r="3" spans="1:30">
      <c r="A3" s="96" t="str">
        <f>+MS_ROE!D90</f>
        <v>AGL</v>
      </c>
      <c r="B3" s="162" t="str">
        <f>+MS_ROE!G90</f>
        <v/>
      </c>
      <c r="C3" s="162" t="str">
        <f>+MS_ROE!H90</f>
        <v/>
      </c>
      <c r="D3" s="162" t="str">
        <f>+MS_ROE!I90</f>
        <v/>
      </c>
      <c r="E3" s="162" t="str">
        <f>+MS_ROE!J90</f>
        <v/>
      </c>
      <c r="F3" s="162">
        <f>+MS_ROE!K90</f>
        <v>8.5123671982745952E-2</v>
      </c>
      <c r="G3" s="162">
        <f>+MS_ROE!L90</f>
        <v>9.0558936114661037E-2</v>
      </c>
      <c r="H3" s="162">
        <f>+MS_ROE!M90</f>
        <v>8.5756170057109615E-2</v>
      </c>
      <c r="I3" s="162" t="str">
        <f>+MS_ROE!N90</f>
        <v/>
      </c>
      <c r="J3" s="162">
        <f>+MS_ROE!O90</f>
        <v>9.5662630127463677E-2</v>
      </c>
      <c r="K3" s="162">
        <f>+MS_ROE!P90</f>
        <v>0.1003837118804114</v>
      </c>
      <c r="L3" s="162">
        <f>+MS_ROE!Q90</f>
        <v>0.10123834263090603</v>
      </c>
      <c r="M3" s="162">
        <f>+MS_ROE!R90</f>
        <v>8.5804400641050327E-2</v>
      </c>
      <c r="N3" s="162">
        <f>+MS_ROE!S90</f>
        <v>0.10063239653051115</v>
      </c>
      <c r="O3" s="162">
        <f>+MS_ROE!T90</f>
        <v>0.11090509619741717</v>
      </c>
      <c r="P3" s="162">
        <f>+MS_ROE!U90</f>
        <v>0.11431951455228628</v>
      </c>
      <c r="Q3" s="162">
        <f>+MS_ROE!V90</f>
        <v>0.10641970470640882</v>
      </c>
      <c r="R3" s="162">
        <f>+MS_ROE!W90</f>
        <v>0.10726610574423412</v>
      </c>
      <c r="S3" s="162">
        <f>+MS_ROE!X90</f>
        <v>0.10144446505791094</v>
      </c>
      <c r="T3" s="162">
        <f>+MS_ROE!Y90</f>
        <v>0.10166924774365027</v>
      </c>
      <c r="U3" s="162">
        <f>+MS_ROE!Z90</f>
        <v>9.2706383863831676E-2</v>
      </c>
      <c r="V3" s="162">
        <f>+MS_ROE!AA90</f>
        <v>0.11903288872365714</v>
      </c>
      <c r="W3" s="162">
        <f>+MS_ROE!AB90</f>
        <v>0.10150530091554999</v>
      </c>
      <c r="X3" s="162">
        <f>+MS_ROE!AC90</f>
        <v>9.8821785638865345E-2</v>
      </c>
      <c r="Y3" s="162" t="str">
        <f>+MS_ROE!AD90</f>
        <v/>
      </c>
      <c r="Z3" s="162" t="str">
        <f>+MS_ROE!AE90</f>
        <v/>
      </c>
      <c r="AA3" s="162" t="str">
        <f>+MS_ROE!AF90</f>
        <v/>
      </c>
      <c r="AB3" s="162" t="str">
        <f>+MS_ROE!AG90</f>
        <v/>
      </c>
    </row>
    <row r="4" spans="1:30">
      <c r="A4" s="96" t="str">
        <f>+MS_ROE!D91</f>
        <v>ATO</v>
      </c>
      <c r="B4" s="162" t="str">
        <f>+MS_ROE!G91</f>
        <v/>
      </c>
      <c r="C4" s="162" t="str">
        <f>+MS_ROE!H91</f>
        <v/>
      </c>
      <c r="D4" s="162" t="str">
        <f>+MS_ROE!I91</f>
        <v/>
      </c>
      <c r="E4" s="162" t="str">
        <f>+MS_ROE!J91</f>
        <v/>
      </c>
      <c r="F4" s="162">
        <f>+MS_ROE!K91</f>
        <v>9.5800920147887769E-2</v>
      </c>
      <c r="G4" s="162">
        <f>+MS_ROE!L91</f>
        <v>9.4604881211369118E-2</v>
      </c>
      <c r="H4" s="162">
        <f>+MS_ROE!M91</f>
        <v>9.2953253776392131E-2</v>
      </c>
      <c r="I4" s="162" t="str">
        <f>+MS_ROE!N91</f>
        <v/>
      </c>
      <c r="J4" s="162">
        <f>+MS_ROE!O91</f>
        <v>9.8492825798546457E-2</v>
      </c>
      <c r="K4" s="162">
        <f>+MS_ROE!P91</f>
        <v>9.7580387276803293E-2</v>
      </c>
      <c r="L4" s="162">
        <f>+MS_ROE!Q91</f>
        <v>0.10107313183570898</v>
      </c>
      <c r="M4" s="162">
        <f>+MS_ROE!R91</f>
        <v>0.10066685224022276</v>
      </c>
      <c r="N4" s="162">
        <f>+MS_ROE!S91</f>
        <v>9.8233591096694717E-2</v>
      </c>
      <c r="O4" s="162">
        <f>+MS_ROE!T91</f>
        <v>0.10841274473480023</v>
      </c>
      <c r="P4" s="162">
        <f>+MS_ROE!U91</f>
        <v>0.10913290327609981</v>
      </c>
      <c r="Q4" s="162">
        <f>+MS_ROE!V91</f>
        <v>0.10386156744454822</v>
      </c>
      <c r="R4" s="162">
        <f>+MS_ROE!W91</f>
        <v>0.10437963955007623</v>
      </c>
      <c r="S4" s="162">
        <f>+MS_ROE!X91</f>
        <v>9.7385507971289309E-2</v>
      </c>
      <c r="T4" s="162">
        <f>+MS_ROE!Y91</f>
        <v>0.10217900105928512</v>
      </c>
      <c r="U4" s="162">
        <f>+MS_ROE!Z91</f>
        <v>8.9857230598369919E-2</v>
      </c>
      <c r="V4" s="162">
        <f>+MS_ROE!AA91</f>
        <v>0.108988135109096</v>
      </c>
      <c r="W4" s="162">
        <f>+MS_ROE!AB91</f>
        <v>0.10015687561917885</v>
      </c>
      <c r="X4" s="162">
        <f>+MS_ROE!AC91</f>
        <v>9.9520686565185201E-2</v>
      </c>
      <c r="Y4" s="162">
        <f>+MS_ROE!AD91</f>
        <v>9.1469454265253214E-2</v>
      </c>
      <c r="Z4" s="162">
        <f>+MS_ROE!AE91</f>
        <v>9.0004714976870126E-2</v>
      </c>
      <c r="AA4" s="162">
        <f>+MS_ROE!AF91</f>
        <v>9.531223268307909E-2</v>
      </c>
      <c r="AB4" s="162">
        <f>+MS_ROE!AG91</f>
        <v>9.7163249255411865E-2</v>
      </c>
    </row>
    <row r="5" spans="1:30">
      <c r="A5" s="96" t="str">
        <f>+MS_ROE!D92</f>
        <v>CU</v>
      </c>
      <c r="B5" s="162" t="str">
        <f>+MS_ROE!G92</f>
        <v/>
      </c>
      <c r="C5" s="162" t="str">
        <f>+MS_ROE!H92</f>
        <v/>
      </c>
      <c r="D5" s="162" t="str">
        <f>+MS_ROE!I92</f>
        <v/>
      </c>
      <c r="E5" s="162" t="str">
        <f>+MS_ROE!J92</f>
        <v/>
      </c>
      <c r="F5" s="162" t="str">
        <f>+MS_ROE!K92</f>
        <v/>
      </c>
      <c r="G5" s="162" t="str">
        <f>+MS_ROE!L92</f>
        <v/>
      </c>
      <c r="H5" s="162" t="str">
        <f>+MS_ROE!M92</f>
        <v/>
      </c>
      <c r="I5" s="162" t="str">
        <f>+MS_ROE!N92</f>
        <v/>
      </c>
      <c r="J5" s="162" t="str">
        <f>+MS_ROE!O92</f>
        <v/>
      </c>
      <c r="K5" s="162" t="str">
        <f>+MS_ROE!P92</f>
        <v/>
      </c>
      <c r="L5" s="162" t="str">
        <f>+MS_ROE!Q92</f>
        <v/>
      </c>
      <c r="M5" s="162" t="str">
        <f>+MS_ROE!R92</f>
        <v/>
      </c>
      <c r="N5" s="162" t="str">
        <f>+MS_ROE!S92</f>
        <v/>
      </c>
      <c r="O5" s="162" t="str">
        <f>+MS_ROE!T92</f>
        <v/>
      </c>
      <c r="P5" s="162" t="str">
        <f>+MS_ROE!U92</f>
        <v/>
      </c>
      <c r="Q5" s="162" t="str">
        <f>+MS_ROE!V92</f>
        <v/>
      </c>
      <c r="R5" s="162" t="str">
        <f>+MS_ROE!W92</f>
        <v/>
      </c>
      <c r="S5" s="162" t="str">
        <f>+MS_ROE!X92</f>
        <v/>
      </c>
      <c r="T5" s="162" t="str">
        <f>+MS_ROE!Y92</f>
        <v/>
      </c>
      <c r="U5" s="162" t="str">
        <f>+MS_ROE!Z92</f>
        <v/>
      </c>
      <c r="V5" s="162" t="str">
        <f>+MS_ROE!AA92</f>
        <v/>
      </c>
      <c r="W5" s="162" t="str">
        <f>+MS_ROE!AB92</f>
        <v/>
      </c>
      <c r="X5" s="162" t="str">
        <f>+MS_ROE!AC92</f>
        <v/>
      </c>
      <c r="Y5" s="162" t="str">
        <f>+MS_ROE!AD92</f>
        <v/>
      </c>
      <c r="Z5" s="162" t="str">
        <f>+MS_ROE!AE92</f>
        <v/>
      </c>
      <c r="AA5" s="162" t="str">
        <f>+MS_ROE!AF92</f>
        <v/>
      </c>
      <c r="AB5" s="162" t="str">
        <f>+MS_ROE!AG92</f>
        <v/>
      </c>
    </row>
    <row r="6" spans="1:30">
      <c r="A6" s="96" t="str">
        <f>+MS_ROE!D93</f>
        <v>CGC</v>
      </c>
      <c r="B6" s="162" t="str">
        <f>+MS_ROE!G93</f>
        <v/>
      </c>
      <c r="C6" s="162" t="str">
        <f>+MS_ROE!H93</f>
        <v/>
      </c>
      <c r="D6" s="162" t="str">
        <f>+MS_ROE!I93</f>
        <v/>
      </c>
      <c r="E6" s="162" t="str">
        <f>+MS_ROE!J93</f>
        <v/>
      </c>
      <c r="F6" s="162" t="str">
        <f>+MS_ROE!K93</f>
        <v/>
      </c>
      <c r="G6" s="162" t="str">
        <f>+MS_ROE!L93</f>
        <v/>
      </c>
      <c r="H6" s="162" t="str">
        <f>+MS_ROE!M93</f>
        <v/>
      </c>
      <c r="I6" s="162" t="str">
        <f>+MS_ROE!N93</f>
        <v/>
      </c>
      <c r="J6" s="162" t="str">
        <f>+MS_ROE!O93</f>
        <v/>
      </c>
      <c r="K6" s="162" t="str">
        <f>+MS_ROE!P93</f>
        <v/>
      </c>
      <c r="L6" s="162" t="str">
        <f>+MS_ROE!Q93</f>
        <v/>
      </c>
      <c r="M6" s="162" t="str">
        <f>+MS_ROE!R93</f>
        <v/>
      </c>
      <c r="N6" s="162" t="str">
        <f>+MS_ROE!S93</f>
        <v/>
      </c>
      <c r="O6" s="162" t="str">
        <f>+MS_ROE!T93</f>
        <v/>
      </c>
      <c r="P6" s="162" t="str">
        <f>+MS_ROE!U93</f>
        <v/>
      </c>
      <c r="Q6" s="162" t="str">
        <f>+MS_ROE!V93</f>
        <v/>
      </c>
      <c r="R6" s="162" t="str">
        <f>+MS_ROE!W93</f>
        <v/>
      </c>
      <c r="S6" s="162" t="str">
        <f>+MS_ROE!X93</f>
        <v/>
      </c>
      <c r="T6" s="162" t="str">
        <f>+MS_ROE!Y93</f>
        <v/>
      </c>
      <c r="U6" s="162" t="str">
        <f>+MS_ROE!Z93</f>
        <v/>
      </c>
      <c r="V6" s="162" t="str">
        <f>+MS_ROE!AA93</f>
        <v/>
      </c>
      <c r="W6" s="162" t="str">
        <f>+MS_ROE!AB93</f>
        <v/>
      </c>
      <c r="X6" s="162" t="str">
        <f>+MS_ROE!AC93</f>
        <v/>
      </c>
      <c r="Y6" s="162" t="str">
        <f>+MS_ROE!AD93</f>
        <v/>
      </c>
      <c r="Z6" s="162" t="str">
        <f>+MS_ROE!AE93</f>
        <v/>
      </c>
      <c r="AA6" s="162" t="str">
        <f>+MS_ROE!AF93</f>
        <v/>
      </c>
      <c r="AB6" s="162" t="str">
        <f>+MS_ROE!AG93</f>
        <v/>
      </c>
    </row>
    <row r="7" spans="1:30">
      <c r="A7" s="96" t="str">
        <f>+MS_ROE!D94</f>
        <v>EMA</v>
      </c>
      <c r="B7" s="162" t="str">
        <f>+MS_ROE!G94</f>
        <v/>
      </c>
      <c r="C7" s="162" t="str">
        <f>+MS_ROE!H94</f>
        <v/>
      </c>
      <c r="D7" s="162" t="str">
        <f>+MS_ROE!I94</f>
        <v/>
      </c>
      <c r="E7" s="162" t="str">
        <f>+MS_ROE!J94</f>
        <v/>
      </c>
      <c r="F7" s="162" t="str">
        <f>+MS_ROE!K94</f>
        <v/>
      </c>
      <c r="G7" s="162" t="str">
        <f>+MS_ROE!L94</f>
        <v/>
      </c>
      <c r="H7" s="162" t="str">
        <f>+MS_ROE!M94</f>
        <v/>
      </c>
      <c r="I7" s="162" t="str">
        <f>+MS_ROE!N94</f>
        <v/>
      </c>
      <c r="J7" s="162" t="str">
        <f>+MS_ROE!O94</f>
        <v/>
      </c>
      <c r="K7" s="162" t="str">
        <f>+MS_ROE!P94</f>
        <v/>
      </c>
      <c r="L7" s="162" t="str">
        <f>+MS_ROE!Q94</f>
        <v/>
      </c>
      <c r="M7" s="162" t="str">
        <f>+MS_ROE!R94</f>
        <v/>
      </c>
      <c r="N7" s="162" t="str">
        <f>+MS_ROE!S94</f>
        <v/>
      </c>
      <c r="O7" s="162" t="str">
        <f>+MS_ROE!T94</f>
        <v/>
      </c>
      <c r="P7" s="162" t="str">
        <f>+MS_ROE!U94</f>
        <v/>
      </c>
      <c r="Q7" s="162" t="str">
        <f>+MS_ROE!V94</f>
        <v/>
      </c>
      <c r="R7" s="162" t="str">
        <f>+MS_ROE!W94</f>
        <v/>
      </c>
      <c r="S7" s="162" t="str">
        <f>+MS_ROE!X94</f>
        <v/>
      </c>
      <c r="T7" s="162" t="str">
        <f>+MS_ROE!Y94</f>
        <v/>
      </c>
      <c r="U7" s="162" t="str">
        <f>+MS_ROE!Z94</f>
        <v/>
      </c>
      <c r="V7" s="162" t="str">
        <f>+MS_ROE!AA94</f>
        <v/>
      </c>
      <c r="W7" s="162" t="str">
        <f>+MS_ROE!AB94</f>
        <v/>
      </c>
      <c r="X7" s="162" t="str">
        <f>+MS_ROE!AC94</f>
        <v/>
      </c>
      <c r="Y7" s="162" t="str">
        <f>+MS_ROE!AD94</f>
        <v/>
      </c>
      <c r="Z7" s="162" t="str">
        <f>+MS_ROE!AE94</f>
        <v/>
      </c>
      <c r="AA7" s="162" t="str">
        <f>+MS_ROE!AF94</f>
        <v/>
      </c>
      <c r="AB7" s="162" t="str">
        <f>+MS_ROE!AG94</f>
        <v/>
      </c>
    </row>
    <row r="8" spans="1:30">
      <c r="A8" s="96" t="str">
        <f>+MS_ROE!D95</f>
        <v>ENB</v>
      </c>
      <c r="B8" s="162" t="str">
        <f>+MS_ROE!G95</f>
        <v/>
      </c>
      <c r="C8" s="162" t="str">
        <f>+MS_ROE!H95</f>
        <v/>
      </c>
      <c r="D8" s="162" t="str">
        <f>+MS_ROE!I95</f>
        <v/>
      </c>
      <c r="E8" s="162" t="str">
        <f>+MS_ROE!J95</f>
        <v/>
      </c>
      <c r="F8" s="162" t="str">
        <f>+MS_ROE!K95</f>
        <v/>
      </c>
      <c r="G8" s="162" t="str">
        <f>+MS_ROE!L95</f>
        <v/>
      </c>
      <c r="H8" s="162" t="str">
        <f>+MS_ROE!M95</f>
        <v/>
      </c>
      <c r="I8" s="162" t="str">
        <f>+MS_ROE!N95</f>
        <v/>
      </c>
      <c r="J8" s="162" t="str">
        <f>+MS_ROE!O95</f>
        <v/>
      </c>
      <c r="K8" s="162" t="str">
        <f>+MS_ROE!P95</f>
        <v/>
      </c>
      <c r="L8" s="162" t="str">
        <f>+MS_ROE!Q95</f>
        <v/>
      </c>
      <c r="M8" s="162" t="str">
        <f>+MS_ROE!R95</f>
        <v/>
      </c>
      <c r="N8" s="162" t="str">
        <f>+MS_ROE!S95</f>
        <v/>
      </c>
      <c r="O8" s="162" t="str">
        <f>+MS_ROE!T95</f>
        <v/>
      </c>
      <c r="P8" s="162" t="str">
        <f>+MS_ROE!U95</f>
        <v/>
      </c>
      <c r="Q8" s="162" t="str">
        <f>+MS_ROE!V95</f>
        <v/>
      </c>
      <c r="R8" s="162" t="str">
        <f>+MS_ROE!W95</f>
        <v/>
      </c>
      <c r="S8" s="162" t="str">
        <f>+MS_ROE!X95</f>
        <v/>
      </c>
      <c r="T8" s="162" t="str">
        <f>+MS_ROE!Y95</f>
        <v/>
      </c>
      <c r="U8" s="162" t="str">
        <f>+MS_ROE!Z95</f>
        <v/>
      </c>
      <c r="V8" s="162" t="str">
        <f>+MS_ROE!AA95</f>
        <v/>
      </c>
      <c r="W8" s="162" t="str">
        <f>+MS_ROE!AB95</f>
        <v/>
      </c>
      <c r="X8" s="162" t="str">
        <f>+MS_ROE!AC95</f>
        <v/>
      </c>
      <c r="Y8" s="162" t="str">
        <f>+MS_ROE!AD95</f>
        <v/>
      </c>
      <c r="Z8" s="162" t="str">
        <f>+MS_ROE!AE95</f>
        <v/>
      </c>
      <c r="AA8" s="162" t="str">
        <f>+MS_ROE!AF95</f>
        <v/>
      </c>
      <c r="AB8" s="162" t="str">
        <f>+MS_ROE!AG95</f>
        <v/>
      </c>
    </row>
    <row r="9" spans="1:30">
      <c r="A9" s="96" t="str">
        <f>+MS_ROE!D96</f>
        <v>FTS</v>
      </c>
      <c r="B9" s="162" t="str">
        <f>+MS_ROE!G96</f>
        <v/>
      </c>
      <c r="C9" s="162" t="str">
        <f>+MS_ROE!H96</f>
        <v/>
      </c>
      <c r="D9" s="162" t="str">
        <f>+MS_ROE!I96</f>
        <v/>
      </c>
      <c r="E9" s="162" t="str">
        <f>+MS_ROE!J96</f>
        <v/>
      </c>
      <c r="F9" s="162" t="str">
        <f>+MS_ROE!K96</f>
        <v/>
      </c>
      <c r="G9" s="162" t="str">
        <f>+MS_ROE!L96</f>
        <v/>
      </c>
      <c r="H9" s="162" t="str">
        <f>+MS_ROE!M96</f>
        <v/>
      </c>
      <c r="I9" s="162" t="str">
        <f>+MS_ROE!N96</f>
        <v/>
      </c>
      <c r="J9" s="162" t="str">
        <f>+MS_ROE!O96</f>
        <v/>
      </c>
      <c r="K9" s="162" t="str">
        <f>+MS_ROE!P96</f>
        <v/>
      </c>
      <c r="L9" s="162" t="str">
        <f>+MS_ROE!Q96</f>
        <v/>
      </c>
      <c r="M9" s="162" t="str">
        <f>+MS_ROE!R96</f>
        <v/>
      </c>
      <c r="N9" s="162" t="str">
        <f>+MS_ROE!S96</f>
        <v/>
      </c>
      <c r="O9" s="162" t="str">
        <f>+MS_ROE!T96</f>
        <v/>
      </c>
      <c r="P9" s="162" t="str">
        <f>+MS_ROE!U96</f>
        <v/>
      </c>
      <c r="Q9" s="162" t="str">
        <f>+MS_ROE!V96</f>
        <v/>
      </c>
      <c r="R9" s="162" t="str">
        <f>+MS_ROE!W96</f>
        <v/>
      </c>
      <c r="S9" s="162" t="str">
        <f>+MS_ROE!X96</f>
        <v/>
      </c>
      <c r="T9" s="162" t="str">
        <f>+MS_ROE!Y96</f>
        <v/>
      </c>
      <c r="U9" s="162" t="str">
        <f>+MS_ROE!Z96</f>
        <v/>
      </c>
      <c r="V9" s="162" t="str">
        <f>+MS_ROE!AA96</f>
        <v/>
      </c>
      <c r="W9" s="162" t="str">
        <f>+MS_ROE!AB96</f>
        <v/>
      </c>
      <c r="X9" s="162" t="str">
        <f>+MS_ROE!AC96</f>
        <v/>
      </c>
      <c r="Y9" s="162" t="str">
        <f>+MS_ROE!AD96</f>
        <v/>
      </c>
      <c r="Z9" s="162" t="str">
        <f>+MS_ROE!AE96</f>
        <v/>
      </c>
      <c r="AA9" s="162" t="str">
        <f>+MS_ROE!AF96</f>
        <v/>
      </c>
      <c r="AB9" s="162" t="str">
        <f>+MS_ROE!AG96</f>
        <v/>
      </c>
    </row>
    <row r="10" spans="1:30">
      <c r="A10" s="96" t="str">
        <f>+MS_ROE!D97</f>
        <v>KSE</v>
      </c>
      <c r="B10" s="162" t="str">
        <f>+MS_ROE!G97</f>
        <v/>
      </c>
      <c r="C10" s="162" t="str">
        <f>+MS_ROE!H97</f>
        <v/>
      </c>
      <c r="D10" s="162" t="str">
        <f>+MS_ROE!I97</f>
        <v/>
      </c>
      <c r="E10" s="162" t="str">
        <f>+MS_ROE!J97</f>
        <v/>
      </c>
      <c r="F10" s="162" t="str">
        <f>+MS_ROE!K97</f>
        <v/>
      </c>
      <c r="G10" s="162" t="str">
        <f>+MS_ROE!L97</f>
        <v/>
      </c>
      <c r="H10" s="162" t="str">
        <f>+MS_ROE!M97</f>
        <v/>
      </c>
      <c r="I10" s="162" t="str">
        <f>+MS_ROE!N97</f>
        <v/>
      </c>
      <c r="J10" s="162" t="str">
        <f>+MS_ROE!O97</f>
        <v/>
      </c>
      <c r="K10" s="162" t="str">
        <f>+MS_ROE!P97</f>
        <v/>
      </c>
      <c r="L10" s="162" t="str">
        <f>+MS_ROE!Q97</f>
        <v/>
      </c>
      <c r="M10" s="162" t="str">
        <f>+MS_ROE!R97</f>
        <v/>
      </c>
      <c r="N10" s="162" t="str">
        <f>+MS_ROE!S97</f>
        <v/>
      </c>
      <c r="O10" s="162" t="str">
        <f>+MS_ROE!T97</f>
        <v/>
      </c>
      <c r="P10" s="162" t="str">
        <f>+MS_ROE!U97</f>
        <v/>
      </c>
      <c r="Q10" s="162" t="str">
        <f>+MS_ROE!V97</f>
        <v/>
      </c>
      <c r="R10" s="162" t="str">
        <f>+MS_ROE!W97</f>
        <v/>
      </c>
      <c r="S10" s="162" t="str">
        <f>+MS_ROE!X97</f>
        <v/>
      </c>
      <c r="T10" s="162" t="str">
        <f>+MS_ROE!Y97</f>
        <v/>
      </c>
      <c r="U10" s="162" t="str">
        <f>+MS_ROE!Z97</f>
        <v/>
      </c>
      <c r="V10" s="162" t="str">
        <f>+MS_ROE!AA97</f>
        <v/>
      </c>
      <c r="W10" s="162" t="str">
        <f>+MS_ROE!AB97</f>
        <v/>
      </c>
      <c r="X10" s="162" t="str">
        <f>+MS_ROE!AC97</f>
        <v/>
      </c>
      <c r="Y10" s="162" t="str">
        <f>+MS_ROE!AD97</f>
        <v/>
      </c>
      <c r="Z10" s="162" t="str">
        <f>+MS_ROE!AE97</f>
        <v/>
      </c>
      <c r="AA10" s="162" t="str">
        <f>+MS_ROE!AF97</f>
        <v/>
      </c>
      <c r="AB10" s="162" t="str">
        <f>+MS_ROE!AG97</f>
        <v/>
      </c>
    </row>
    <row r="11" spans="1:30">
      <c r="A11" s="96" t="str">
        <f>+MS_ROE!D98</f>
        <v>LG</v>
      </c>
      <c r="B11" s="162">
        <f>+MS_ROE!G98</f>
        <v>9.8810275374604073E-2</v>
      </c>
      <c r="C11" s="162">
        <f>+MS_ROE!H98</f>
        <v>9.4893448380275469E-2</v>
      </c>
      <c r="D11" s="162">
        <f>+MS_ROE!I98</f>
        <v>9.4893448380275469E-2</v>
      </c>
      <c r="E11" s="162">
        <f>+MS_ROE!J98</f>
        <v>9.6962869875911295E-2</v>
      </c>
      <c r="F11" s="162">
        <f>+MS_ROE!K98</f>
        <v>9.8217774855777096E-2</v>
      </c>
      <c r="G11" s="162">
        <f>+MS_ROE!L98</f>
        <v>9.7345413726804608E-2</v>
      </c>
      <c r="H11" s="162">
        <f>+MS_ROE!M98</f>
        <v>8.6835243146841046E-2</v>
      </c>
      <c r="I11" s="162" t="str">
        <f>+MS_ROE!N98</f>
        <v/>
      </c>
      <c r="J11" s="162">
        <f>+MS_ROE!O98</f>
        <v>9.0051104608884991E-2</v>
      </c>
      <c r="K11" s="162">
        <f>+MS_ROE!P98</f>
        <v>8.6992527646394757E-2</v>
      </c>
      <c r="L11" s="162">
        <f>+MS_ROE!Q98</f>
        <v>8.9213963811780372E-2</v>
      </c>
      <c r="M11" s="162">
        <f>+MS_ROE!R98</f>
        <v>9.0491742227259753E-2</v>
      </c>
      <c r="N11" s="162">
        <f>+MS_ROE!S98</f>
        <v>7.9083392209665426E-2</v>
      </c>
      <c r="O11" s="162">
        <f>+MS_ROE!T98</f>
        <v>8.0317105076024964E-2</v>
      </c>
      <c r="P11" s="162">
        <f>+MS_ROE!U98</f>
        <v>7.9931720449621158E-2</v>
      </c>
      <c r="Q11" s="162">
        <f>+MS_ROE!V98</f>
        <v>8.9623337294543859E-2</v>
      </c>
      <c r="R11" s="162">
        <f>+MS_ROE!W98</f>
        <v>9.1048748806216384E-2</v>
      </c>
      <c r="S11" s="162">
        <f>+MS_ROE!X98</f>
        <v>9.0031701079456461E-2</v>
      </c>
      <c r="T11" s="162">
        <f>+MS_ROE!Y98</f>
        <v>0.1017921769240131</v>
      </c>
      <c r="U11" s="162">
        <f>+MS_ROE!Z98</f>
        <v>7.8373530060083296E-2</v>
      </c>
      <c r="V11" s="162">
        <f>+MS_ROE!AA98</f>
        <v>8.561595418476653E-2</v>
      </c>
      <c r="W11" s="162">
        <f>+MS_ROE!AB98</f>
        <v>8.6740202028776192E-2</v>
      </c>
      <c r="X11" s="162">
        <f>+MS_ROE!AC98</f>
        <v>0.10631164641177304</v>
      </c>
      <c r="Y11" s="162">
        <f>+MS_ROE!AD98</f>
        <v>9.3478663102713355E-2</v>
      </c>
      <c r="Z11" s="162">
        <f>+MS_ROE!AE98</f>
        <v>9.4610994081105071E-2</v>
      </c>
      <c r="AA11" s="162">
        <f>+MS_ROE!AF98</f>
        <v>8.9517162616236545E-2</v>
      </c>
      <c r="AB11" s="162">
        <f>+MS_ROE!AG98</f>
        <v>9.0196196315361576E-2</v>
      </c>
    </row>
    <row r="12" spans="1:30">
      <c r="A12" s="96" t="str">
        <f>+MS_ROE!D99</f>
        <v>NJR</v>
      </c>
      <c r="B12" s="162" t="str">
        <f>+MS_ROE!G99</f>
        <v/>
      </c>
      <c r="C12" s="162" t="str">
        <f>+MS_ROE!H99</f>
        <v/>
      </c>
      <c r="D12" s="162" t="str">
        <f>+MS_ROE!I99</f>
        <v/>
      </c>
      <c r="E12" s="162" t="str">
        <f>+MS_ROE!J99</f>
        <v/>
      </c>
      <c r="F12" s="162">
        <f>+MS_ROE!K99</f>
        <v>8.2244466455601017E-2</v>
      </c>
      <c r="G12" s="162">
        <f>+MS_ROE!L99</f>
        <v>7.9095131585684042E-2</v>
      </c>
      <c r="H12" s="162">
        <f>+MS_ROE!M99</f>
        <v>7.0350686542806684E-2</v>
      </c>
      <c r="I12" s="162" t="str">
        <f>+MS_ROE!N99</f>
        <v/>
      </c>
      <c r="J12" s="162">
        <f>+MS_ROE!O99</f>
        <v>8.3219461557794361E-2</v>
      </c>
      <c r="K12" s="162">
        <f>+MS_ROE!P99</f>
        <v>8.484277717338129E-2</v>
      </c>
      <c r="L12" s="162">
        <f>+MS_ROE!Q99</f>
        <v>8.6419306421368747E-2</v>
      </c>
      <c r="M12" s="162">
        <f>+MS_ROE!R99</f>
        <v>8.7560362059281305E-2</v>
      </c>
      <c r="N12" s="162">
        <f>+MS_ROE!S99</f>
        <v>8.2082880667795566E-2</v>
      </c>
      <c r="O12" s="162">
        <f>+MS_ROE!T99</f>
        <v>8.4900490113616112E-2</v>
      </c>
      <c r="P12" s="162">
        <f>+MS_ROE!U99</f>
        <v>8.6676876056828722E-2</v>
      </c>
      <c r="Q12" s="162">
        <f>+MS_ROE!V99</f>
        <v>9.0541419259588807E-2</v>
      </c>
      <c r="R12" s="162">
        <f>+MS_ROE!W99</f>
        <v>9.1168308094264683E-2</v>
      </c>
      <c r="S12" s="162">
        <f>+MS_ROE!X99</f>
        <v>8.7598154031982123E-2</v>
      </c>
      <c r="T12" s="162">
        <f>+MS_ROE!Y99</f>
        <v>9.0949893625399625E-2</v>
      </c>
      <c r="U12" s="162">
        <f>+MS_ROE!Z99</f>
        <v>7.6568515627330469E-2</v>
      </c>
      <c r="V12" s="162">
        <f>+MS_ROE!AA99</f>
        <v>9.2014701785379405E-2</v>
      </c>
      <c r="W12" s="162">
        <f>+MS_ROE!AB99</f>
        <v>8.3066993459778526E-2</v>
      </c>
      <c r="X12" s="162">
        <f>+MS_ROE!AC99</f>
        <v>8.6209162690437546E-2</v>
      </c>
      <c r="Y12" s="162">
        <f>+MS_ROE!AD99</f>
        <v>8.4841032130805516E-2</v>
      </c>
      <c r="Z12" s="162">
        <f>+MS_ROE!AE99</f>
        <v>7.9761752152563759E-2</v>
      </c>
      <c r="AA12" s="162">
        <f>+MS_ROE!AF99</f>
        <v>8.4311608713010022E-2</v>
      </c>
      <c r="AB12" s="162">
        <f>+MS_ROE!AG99</f>
        <v>8.3055667707161107E-2</v>
      </c>
    </row>
    <row r="13" spans="1:30">
      <c r="A13" s="96" t="str">
        <f>+MS_ROE!D100</f>
        <v>NI</v>
      </c>
      <c r="B13" s="162" t="str">
        <f>+MS_ROE!G100</f>
        <v/>
      </c>
      <c r="C13" s="162" t="str">
        <f>+MS_ROE!H100</f>
        <v/>
      </c>
      <c r="D13" s="162" t="str">
        <f>+MS_ROE!I100</f>
        <v/>
      </c>
      <c r="E13" s="162" t="str">
        <f>+MS_ROE!J100</f>
        <v/>
      </c>
      <c r="F13" s="162" t="str">
        <f>+MS_ROE!K100</f>
        <v/>
      </c>
      <c r="G13" s="162" t="str">
        <f>+MS_ROE!L100</f>
        <v/>
      </c>
      <c r="H13" s="162" t="str">
        <f>+MS_ROE!M100</f>
        <v/>
      </c>
      <c r="I13" s="162" t="str">
        <f>+MS_ROE!N100</f>
        <v/>
      </c>
      <c r="J13" s="162" t="str">
        <f>+MS_ROE!O100</f>
        <v/>
      </c>
      <c r="K13" s="162" t="str">
        <f>+MS_ROE!P100</f>
        <v/>
      </c>
      <c r="L13" s="162" t="str">
        <f>+MS_ROE!Q100</f>
        <v/>
      </c>
      <c r="M13" s="162" t="str">
        <f>+MS_ROE!R100</f>
        <v/>
      </c>
      <c r="N13" s="162" t="str">
        <f>+MS_ROE!S100</f>
        <v/>
      </c>
      <c r="O13" s="162">
        <f>+MS_ROE!T100</f>
        <v>0.14619847298430622</v>
      </c>
      <c r="P13" s="162">
        <f>+MS_ROE!U100</f>
        <v>0.15292890312028862</v>
      </c>
      <c r="Q13" s="162">
        <f>+MS_ROE!V100</f>
        <v>0.12881297120331259</v>
      </c>
      <c r="R13" s="162" t="str">
        <f>+MS_ROE!W100</f>
        <v/>
      </c>
      <c r="S13" s="162">
        <f>+MS_ROE!X100</f>
        <v>0.11283454618347455</v>
      </c>
      <c r="T13" s="162">
        <f>+MS_ROE!Y100</f>
        <v>0.11711481805284363</v>
      </c>
      <c r="U13" s="162" t="str">
        <f>+MS_ROE!Z100</f>
        <v/>
      </c>
      <c r="V13" s="162">
        <f>+MS_ROE!AA100</f>
        <v>0.14258308873222547</v>
      </c>
      <c r="W13" s="162" t="str">
        <f>+MS_ROE!AB100</f>
        <v/>
      </c>
      <c r="X13" s="162">
        <f>+MS_ROE!AC100</f>
        <v>0.11253393913982923</v>
      </c>
      <c r="Y13" s="162">
        <f>+MS_ROE!AD100</f>
        <v>0.1080076228378517</v>
      </c>
      <c r="Z13" s="162">
        <f>+MS_ROE!AE100</f>
        <v>0.10591599946875552</v>
      </c>
      <c r="AA13" s="162">
        <f>+MS_ROE!AF100</f>
        <v>9.1582090483324219E-2</v>
      </c>
      <c r="AB13" s="162">
        <f>+MS_ROE!AG100</f>
        <v>8.8514450231452879E-2</v>
      </c>
    </row>
    <row r="14" spans="1:30">
      <c r="A14" s="96" t="str">
        <f>+MS_ROE!D101</f>
        <v>GAS</v>
      </c>
      <c r="B14" s="162" t="str">
        <f>+MS_ROE!G101</f>
        <v/>
      </c>
      <c r="C14" s="162" t="str">
        <f>+MS_ROE!H101</f>
        <v/>
      </c>
      <c r="D14" s="162" t="str">
        <f>+MS_ROE!I101</f>
        <v/>
      </c>
      <c r="E14" s="162" t="str">
        <f>+MS_ROE!J101</f>
        <v/>
      </c>
      <c r="F14" s="162" t="str">
        <f>+MS_ROE!K101</f>
        <v/>
      </c>
      <c r="G14" s="162" t="str">
        <f>+MS_ROE!L101</f>
        <v/>
      </c>
      <c r="H14" s="162" t="str">
        <f>+MS_ROE!M101</f>
        <v/>
      </c>
      <c r="I14" s="162" t="str">
        <f>+MS_ROE!N101</f>
        <v/>
      </c>
      <c r="J14" s="162">
        <f>+MS_ROE!O101</f>
        <v>9.3328082544171354E-2</v>
      </c>
      <c r="K14" s="162">
        <f>+MS_ROE!P101</f>
        <v>0.10409856335987855</v>
      </c>
      <c r="L14" s="162">
        <f>+MS_ROE!Q101</f>
        <v>0.11029459862930757</v>
      </c>
      <c r="M14" s="162">
        <f>+MS_ROE!R101</f>
        <v>0.10167787475403811</v>
      </c>
      <c r="N14" s="162">
        <f>+MS_ROE!S101</f>
        <v>9.6223015840600779E-2</v>
      </c>
      <c r="O14" s="162">
        <f>+MS_ROE!T101</f>
        <v>0.11089269169670279</v>
      </c>
      <c r="P14" s="162">
        <f>+MS_ROE!U101</f>
        <v>0.11255590763018486</v>
      </c>
      <c r="Q14" s="162">
        <f>+MS_ROE!V101</f>
        <v>0.10848024962561587</v>
      </c>
      <c r="R14" s="162" t="str">
        <f>+MS_ROE!W101</f>
        <v/>
      </c>
      <c r="S14" s="162">
        <f>+MS_ROE!X101</f>
        <v>9.3257093723936091E-2</v>
      </c>
      <c r="T14" s="162">
        <f>+MS_ROE!Y101</f>
        <v>9.248942059229881E-2</v>
      </c>
      <c r="U14" s="162">
        <f>+MS_ROE!Z101</f>
        <v>9.2146130928979164E-2</v>
      </c>
      <c r="V14" s="162">
        <f>+MS_ROE!AA101</f>
        <v>0.112333310538695</v>
      </c>
      <c r="W14" s="162">
        <f>+MS_ROE!AB101</f>
        <v>9.910697867683127E-2</v>
      </c>
      <c r="X14" s="162">
        <f>+MS_ROE!AC101</f>
        <v>8.8394022458452959E-2</v>
      </c>
      <c r="Y14" s="162" t="str">
        <f>+MS_ROE!AD101</f>
        <v/>
      </c>
      <c r="Z14" s="162" t="str">
        <f>+MS_ROE!AE101</f>
        <v/>
      </c>
      <c r="AA14" s="162" t="str">
        <f>+MS_ROE!AF101</f>
        <v/>
      </c>
      <c r="AB14" s="162" t="str">
        <f>+MS_ROE!AG101</f>
        <v/>
      </c>
    </row>
    <row r="15" spans="1:30">
      <c r="A15" s="96" t="str">
        <f>+MS_ROE!D102</f>
        <v>NWN</v>
      </c>
      <c r="B15" s="162">
        <f>+MS_ROE!G102</f>
        <v>9.3083013714000629E-2</v>
      </c>
      <c r="C15" s="162">
        <f>+MS_ROE!H102</f>
        <v>9.5162214558353497E-2</v>
      </c>
      <c r="D15" s="162">
        <f>+MS_ROE!I102</f>
        <v>9.5162214558353497E-2</v>
      </c>
      <c r="E15" s="162">
        <f>+MS_ROE!J102</f>
        <v>9.1103855224126118E-2</v>
      </c>
      <c r="F15" s="162">
        <f>+MS_ROE!K102</f>
        <v>8.3195357269631343E-2</v>
      </c>
      <c r="G15" s="162">
        <f>+MS_ROE!L102</f>
        <v>8.0529802516453586E-2</v>
      </c>
      <c r="H15" s="162">
        <f>+MS_ROE!M102</f>
        <v>7.3087517586264805E-2</v>
      </c>
      <c r="I15" s="162" t="str">
        <f>+MS_ROE!N102</f>
        <v/>
      </c>
      <c r="J15" s="162">
        <f>+MS_ROE!O102</f>
        <v>8.1547896975238787E-2</v>
      </c>
      <c r="K15" s="162">
        <f>+MS_ROE!P102</f>
        <v>8.4266161553922192E-2</v>
      </c>
      <c r="L15" s="162">
        <f>+MS_ROE!Q102</f>
        <v>8.6247878224270824E-2</v>
      </c>
      <c r="M15" s="162">
        <f>+MS_ROE!R102</f>
        <v>8.5313580325530936E-2</v>
      </c>
      <c r="N15" s="162">
        <f>+MS_ROE!S102</f>
        <v>8.0437722390753974E-2</v>
      </c>
      <c r="O15" s="162">
        <f>+MS_ROE!T102</f>
        <v>9.0553550783129211E-2</v>
      </c>
      <c r="P15" s="162">
        <f>+MS_ROE!U102</f>
        <v>9.1394868467116974E-2</v>
      </c>
      <c r="Q15" s="162">
        <f>+MS_ROE!V102</f>
        <v>8.9798650011635672E-2</v>
      </c>
      <c r="R15" s="162">
        <f>+MS_ROE!W102</f>
        <v>9.0421664593719697E-2</v>
      </c>
      <c r="S15" s="162">
        <f>+MS_ROE!X102</f>
        <v>8.8688376020762849E-2</v>
      </c>
      <c r="T15" s="162">
        <f>+MS_ROE!Y102</f>
        <v>9.009117975352865E-2</v>
      </c>
      <c r="U15" s="162">
        <f>+MS_ROE!Z102</f>
        <v>7.422884568800836E-2</v>
      </c>
      <c r="V15" s="162">
        <f>+MS_ROE!AA102</f>
        <v>9.1694392218686138E-2</v>
      </c>
      <c r="W15" s="162">
        <f>+MS_ROE!AB102</f>
        <v>8.8491835959082055E-2</v>
      </c>
      <c r="X15" s="162">
        <f>+MS_ROE!AC102</f>
        <v>8.7797666832625243E-2</v>
      </c>
      <c r="Y15" s="162">
        <f>+MS_ROE!AD102</f>
        <v>8.6695641740416329E-2</v>
      </c>
      <c r="Z15" s="162">
        <f>+MS_ROE!AE102</f>
        <v>8.7458718509938693E-2</v>
      </c>
      <c r="AA15" s="162">
        <f>+MS_ROE!AF102</f>
        <v>8.9072606094360962E-2</v>
      </c>
      <c r="AB15" s="162">
        <f>+MS_ROE!AG102</f>
        <v>8.6080028213033066E-2</v>
      </c>
    </row>
    <row r="16" spans="1:30">
      <c r="A16" s="96" t="str">
        <f>+MS_ROE!D103</f>
        <v>PGL</v>
      </c>
      <c r="B16" s="162" t="str">
        <f>+MS_ROE!G103</f>
        <v/>
      </c>
      <c r="C16" s="162" t="str">
        <f>+MS_ROE!H103</f>
        <v/>
      </c>
      <c r="D16" s="162" t="str">
        <f>+MS_ROE!I103</f>
        <v/>
      </c>
      <c r="E16" s="162" t="str">
        <f>+MS_ROE!J103</f>
        <v/>
      </c>
      <c r="F16" s="162" t="str">
        <f>+MS_ROE!K103</f>
        <v/>
      </c>
      <c r="G16" s="162" t="str">
        <f>+MS_ROE!L103</f>
        <v/>
      </c>
      <c r="H16" s="162" t="str">
        <f>+MS_ROE!M103</f>
        <v/>
      </c>
      <c r="I16" s="162" t="str">
        <f>+MS_ROE!N103</f>
        <v/>
      </c>
      <c r="J16" s="162" t="str">
        <f>+MS_ROE!O103</f>
        <v/>
      </c>
      <c r="K16" s="162" t="str">
        <f>+MS_ROE!P103</f>
        <v/>
      </c>
      <c r="L16" s="162" t="str">
        <f>+MS_ROE!Q103</f>
        <v/>
      </c>
      <c r="M16" s="162" t="str">
        <f>+MS_ROE!R103</f>
        <v/>
      </c>
      <c r="N16" s="162" t="str">
        <f>+MS_ROE!S103</f>
        <v/>
      </c>
      <c r="O16" s="162" t="str">
        <f>+MS_ROE!T103</f>
        <v/>
      </c>
      <c r="P16" s="162" t="str">
        <f>+MS_ROE!U103</f>
        <v/>
      </c>
      <c r="Q16" s="162" t="str">
        <f>+MS_ROE!V103</f>
        <v/>
      </c>
      <c r="R16" s="162" t="str">
        <f>+MS_ROE!W103</f>
        <v/>
      </c>
      <c r="S16" s="162" t="str">
        <f>+MS_ROE!X103</f>
        <v/>
      </c>
      <c r="T16" s="162" t="str">
        <f>+MS_ROE!Y103</f>
        <v/>
      </c>
      <c r="U16" s="162" t="str">
        <f>+MS_ROE!Z103</f>
        <v/>
      </c>
      <c r="V16" s="162" t="str">
        <f>+MS_ROE!AA103</f>
        <v/>
      </c>
      <c r="W16" s="162" t="str">
        <f>+MS_ROE!AB103</f>
        <v/>
      </c>
      <c r="X16" s="162" t="str">
        <f>+MS_ROE!AC103</f>
        <v/>
      </c>
      <c r="Y16" s="162" t="str">
        <f>+MS_ROE!AD103</f>
        <v/>
      </c>
      <c r="Z16" s="162" t="str">
        <f>+MS_ROE!AE103</f>
        <v/>
      </c>
      <c r="AA16" s="162" t="str">
        <f>+MS_ROE!AF103</f>
        <v/>
      </c>
      <c r="AB16" s="162" t="str">
        <f>+MS_ROE!AG103</f>
        <v/>
      </c>
    </row>
    <row r="17" spans="1:28">
      <c r="A17" s="96" t="str">
        <f>+MS_ROE!D104</f>
        <v>PNY</v>
      </c>
      <c r="B17" s="162" t="str">
        <f>+MS_ROE!G104</f>
        <v/>
      </c>
      <c r="C17" s="162" t="str">
        <f>+MS_ROE!H104</f>
        <v/>
      </c>
      <c r="D17" s="162" t="str">
        <f>+MS_ROE!I104</f>
        <v/>
      </c>
      <c r="E17" s="162" t="str">
        <f>+MS_ROE!J104</f>
        <v/>
      </c>
      <c r="F17" s="162">
        <f>+MS_ROE!K104</f>
        <v>8.6642257242183662E-2</v>
      </c>
      <c r="G17" s="162">
        <f>+MS_ROE!L104</f>
        <v>9.1982548032874423E-2</v>
      </c>
      <c r="H17" s="162">
        <f>+MS_ROE!M104</f>
        <v>7.9500461978289472E-2</v>
      </c>
      <c r="I17" s="162" t="str">
        <f>+MS_ROE!N104</f>
        <v/>
      </c>
      <c r="J17" s="162">
        <f>+MS_ROE!O104</f>
        <v>8.9892205906162426E-2</v>
      </c>
      <c r="K17" s="162">
        <f>+MS_ROE!P104</f>
        <v>8.938293747120607E-2</v>
      </c>
      <c r="L17" s="162">
        <f>+MS_ROE!Q104</f>
        <v>9.1103158386662386E-2</v>
      </c>
      <c r="M17" s="162">
        <f>+MS_ROE!R104</f>
        <v>9.0302087723718172E-2</v>
      </c>
      <c r="N17" s="162">
        <f>+MS_ROE!S104</f>
        <v>8.979040932128135E-2</v>
      </c>
      <c r="O17" s="162">
        <f>+MS_ROE!T104</f>
        <v>0.1004280290393762</v>
      </c>
      <c r="P17" s="162">
        <f>+MS_ROE!U104</f>
        <v>0.10201143089580056</v>
      </c>
      <c r="Q17" s="162">
        <f>+MS_ROE!V104</f>
        <v>0.10193798639707419</v>
      </c>
      <c r="R17" s="162">
        <f>+MS_ROE!W104</f>
        <v>0.10451466644210616</v>
      </c>
      <c r="S17" s="162">
        <f>+MS_ROE!X104</f>
        <v>0.10014883913073502</v>
      </c>
      <c r="T17" s="162">
        <f>+MS_ROE!Y104</f>
        <v>9.1859265542311608E-2</v>
      </c>
      <c r="U17" s="162">
        <f>+MS_ROE!Z104</f>
        <v>8.0642695448357116E-2</v>
      </c>
      <c r="V17" s="162">
        <f>+MS_ROE!AA104</f>
        <v>0.10126377836826794</v>
      </c>
      <c r="W17" s="162">
        <f>+MS_ROE!AB104</f>
        <v>9.866097333324797E-2</v>
      </c>
      <c r="X17" s="162">
        <f>+MS_ROE!AC104</f>
        <v>9.0440868350935011E-2</v>
      </c>
      <c r="Y17" s="162">
        <f>+MS_ROE!AD104</f>
        <v>8.6866155708754444E-2</v>
      </c>
      <c r="Z17" s="162">
        <f>+MS_ROE!AE104</f>
        <v>8.5242574031876517E-2</v>
      </c>
      <c r="AA17" s="162">
        <f>+MS_ROE!AF104</f>
        <v>8.7823367839031663E-2</v>
      </c>
      <c r="AB17" s="162">
        <f>+MS_ROE!AG104</f>
        <v>8.9734740737271834E-2</v>
      </c>
    </row>
    <row r="18" spans="1:28">
      <c r="A18" s="96" t="str">
        <f>+MS_ROE!D105</f>
        <v>SJI</v>
      </c>
      <c r="B18" s="162">
        <f>+MS_ROE!G105</f>
        <v>8.5680548596607009E-2</v>
      </c>
      <c r="C18" s="162">
        <f>+MS_ROE!H105</f>
        <v>8.70270438389118E-2</v>
      </c>
      <c r="D18" s="162">
        <f>+MS_ROE!I105</f>
        <v>8.70270438389118E-2</v>
      </c>
      <c r="E18" s="162">
        <f>+MS_ROE!J105</f>
        <v>8.7159794575343508E-2</v>
      </c>
      <c r="F18" s="162">
        <f>+MS_ROE!K105</f>
        <v>7.9545284892861279E-2</v>
      </c>
      <c r="G18" s="162">
        <f>+MS_ROE!L105</f>
        <v>8.0480999578609103E-2</v>
      </c>
      <c r="H18" s="162">
        <f>+MS_ROE!M105</f>
        <v>7.3976553140394585E-2</v>
      </c>
      <c r="I18" s="162" t="str">
        <f>+MS_ROE!N105</f>
        <v/>
      </c>
      <c r="J18" s="162">
        <f>+MS_ROE!O105</f>
        <v>8.548892293763144E-2</v>
      </c>
      <c r="K18" s="162">
        <f>+MS_ROE!P105</f>
        <v>8.4008206785215922E-2</v>
      </c>
      <c r="L18" s="162">
        <f>+MS_ROE!Q105</f>
        <v>8.4879462832494701E-2</v>
      </c>
      <c r="M18" s="162">
        <f>+MS_ROE!R105</f>
        <v>8.4479613701620382E-2</v>
      </c>
      <c r="N18" s="162">
        <f>+MS_ROE!S105</f>
        <v>8.2296250190335263E-2</v>
      </c>
      <c r="O18" s="162">
        <f>+MS_ROE!T105</f>
        <v>8.8944851744697351E-2</v>
      </c>
      <c r="P18" s="162">
        <f>+MS_ROE!U105</f>
        <v>8.8159734589471905E-2</v>
      </c>
      <c r="Q18" s="162">
        <f>+MS_ROE!V105</f>
        <v>8.8635982441973349E-2</v>
      </c>
      <c r="R18" s="162">
        <f>+MS_ROE!W105</f>
        <v>8.880953339089781E-2</v>
      </c>
      <c r="S18" s="162">
        <f>+MS_ROE!X105</f>
        <v>9.365770907870008E-2</v>
      </c>
      <c r="T18" s="162">
        <f>+MS_ROE!Y105</f>
        <v>8.7117044185241577E-2</v>
      </c>
      <c r="U18" s="162">
        <f>+MS_ROE!Z105</f>
        <v>7.2355393354524566E-2</v>
      </c>
      <c r="V18" s="162">
        <f>+MS_ROE!AA105</f>
        <v>9.1669536464290102E-2</v>
      </c>
      <c r="W18" s="162">
        <f>+MS_ROE!AB105</f>
        <v>9.6045324714682412E-2</v>
      </c>
      <c r="X18" s="162">
        <f>+MS_ROE!AC105</f>
        <v>8.2105520233781482E-2</v>
      </c>
      <c r="Y18" s="162">
        <f>+MS_ROE!AD105</f>
        <v>7.9266018762452761E-2</v>
      </c>
      <c r="Z18" s="162">
        <f>+MS_ROE!AE105</f>
        <v>8.1644043598485982E-2</v>
      </c>
      <c r="AA18" s="162">
        <f>+MS_ROE!AF105</f>
        <v>8.8890107869706414E-2</v>
      </c>
      <c r="AB18" s="162">
        <f>+MS_ROE!AG105</f>
        <v>9.379718615190924E-2</v>
      </c>
    </row>
    <row r="19" spans="1:28">
      <c r="A19" s="96" t="str">
        <f>+MS_ROE!D106</f>
        <v>SWX</v>
      </c>
      <c r="B19" s="162">
        <f>+MS_ROE!G106</f>
        <v>9.1333975118031097E-2</v>
      </c>
      <c r="C19" s="162">
        <f>+MS_ROE!H106</f>
        <v>8.4938584829580721E-2</v>
      </c>
      <c r="D19" s="162">
        <f>+MS_ROE!I106</f>
        <v>8.4938584829580721E-2</v>
      </c>
      <c r="E19" s="162">
        <f>+MS_ROE!J106</f>
        <v>7.5791649707591224E-2</v>
      </c>
      <c r="F19" s="162">
        <f>+MS_ROE!K106</f>
        <v>7.3528550806178039E-2</v>
      </c>
      <c r="G19" s="162">
        <f>+MS_ROE!L106</f>
        <v>7.5660264030768198E-2</v>
      </c>
      <c r="H19" s="162">
        <f>+MS_ROE!M106</f>
        <v>7.2244943486776403E-2</v>
      </c>
      <c r="I19" s="162" t="str">
        <f>+MS_ROE!N106</f>
        <v/>
      </c>
      <c r="J19" s="162">
        <f>+MS_ROE!O106</f>
        <v>8.127283115751549E-2</v>
      </c>
      <c r="K19" s="162">
        <f>+MS_ROE!P106</f>
        <v>8.003278177138573E-2</v>
      </c>
      <c r="L19" s="162">
        <f>+MS_ROE!Q106</f>
        <v>8.3806152750847795E-2</v>
      </c>
      <c r="M19" s="162">
        <f>+MS_ROE!R106</f>
        <v>8.2648248160519966E-2</v>
      </c>
      <c r="N19" s="162">
        <f>+MS_ROE!S106</f>
        <v>8.0793326560306911E-2</v>
      </c>
      <c r="O19" s="162">
        <f>+MS_ROE!T106</f>
        <v>9.4209817767447523E-2</v>
      </c>
      <c r="P19" s="162">
        <f>+MS_ROE!U106</f>
        <v>9.7438707625415844E-2</v>
      </c>
      <c r="Q19" s="162">
        <f>+MS_ROE!V106</f>
        <v>0.10248297723335287</v>
      </c>
      <c r="R19" s="162">
        <f>+MS_ROE!W106</f>
        <v>0.10347481062762398</v>
      </c>
      <c r="S19" s="162">
        <f>+MS_ROE!X106</f>
        <v>8.6101561872151233E-2</v>
      </c>
      <c r="T19" s="162">
        <f>+MS_ROE!Y106</f>
        <v>8.460003697469487E-2</v>
      </c>
      <c r="U19" s="162">
        <f>+MS_ROE!Z106</f>
        <v>7.1566090881350797E-2</v>
      </c>
      <c r="V19" s="162">
        <f>+MS_ROE!AA106</f>
        <v>0.10069120836637802</v>
      </c>
      <c r="W19" s="162">
        <f>+MS_ROE!AB106</f>
        <v>9.4570732096801446E-2</v>
      </c>
      <c r="X19" s="162">
        <f>+MS_ROE!AC106</f>
        <v>8.2022355696459215E-2</v>
      </c>
      <c r="Y19" s="162">
        <f>+MS_ROE!AD106</f>
        <v>7.5147147580559626E-2</v>
      </c>
      <c r="Z19" s="162">
        <f>+MS_ROE!AE106</f>
        <v>7.6375272063905486E-2</v>
      </c>
      <c r="AA19" s="162">
        <f>+MS_ROE!AF106</f>
        <v>7.9593526392965019E-2</v>
      </c>
      <c r="AB19" s="162">
        <f>+MS_ROE!AG106</f>
        <v>8.0347897350839248E-2</v>
      </c>
    </row>
    <row r="20" spans="1:28">
      <c r="A20" s="96" t="str">
        <f>+MS_ROE!D107</f>
        <v>TRP</v>
      </c>
      <c r="B20" s="162" t="str">
        <f>+MS_ROE!G107</f>
        <v/>
      </c>
      <c r="C20" s="162" t="str">
        <f>+MS_ROE!H107</f>
        <v/>
      </c>
      <c r="D20" s="162" t="str">
        <f>+MS_ROE!I107</f>
        <v/>
      </c>
      <c r="E20" s="162" t="str">
        <f>+MS_ROE!J107</f>
        <v/>
      </c>
      <c r="F20" s="162" t="str">
        <f>+MS_ROE!K107</f>
        <v/>
      </c>
      <c r="G20" s="162" t="str">
        <f>+MS_ROE!L107</f>
        <v/>
      </c>
      <c r="H20" s="162" t="str">
        <f>+MS_ROE!M107</f>
        <v/>
      </c>
      <c r="I20" s="162" t="str">
        <f>+MS_ROE!N107</f>
        <v/>
      </c>
      <c r="J20" s="162" t="str">
        <f>+MS_ROE!O107</f>
        <v/>
      </c>
      <c r="K20" s="162" t="str">
        <f>+MS_ROE!P107</f>
        <v/>
      </c>
      <c r="L20" s="162" t="str">
        <f>+MS_ROE!Q107</f>
        <v/>
      </c>
      <c r="M20" s="162" t="str">
        <f>+MS_ROE!R107</f>
        <v/>
      </c>
      <c r="N20" s="162" t="str">
        <f>+MS_ROE!S107</f>
        <v/>
      </c>
      <c r="O20" s="162" t="str">
        <f>+MS_ROE!T107</f>
        <v/>
      </c>
      <c r="P20" s="162" t="str">
        <f>+MS_ROE!U107</f>
        <v/>
      </c>
      <c r="Q20" s="162" t="str">
        <f>+MS_ROE!V107</f>
        <v/>
      </c>
      <c r="R20" s="162" t="str">
        <f>+MS_ROE!W107</f>
        <v/>
      </c>
      <c r="S20" s="162" t="str">
        <f>+MS_ROE!X107</f>
        <v/>
      </c>
      <c r="T20" s="162" t="str">
        <f>+MS_ROE!Y107</f>
        <v/>
      </c>
      <c r="U20" s="162" t="str">
        <f>+MS_ROE!Z107</f>
        <v/>
      </c>
      <c r="V20" s="162" t="str">
        <f>+MS_ROE!AA107</f>
        <v/>
      </c>
      <c r="W20" s="162" t="str">
        <f>+MS_ROE!AB107</f>
        <v/>
      </c>
      <c r="X20" s="162" t="str">
        <f>+MS_ROE!AC107</f>
        <v/>
      </c>
      <c r="Y20" s="162" t="str">
        <f>+MS_ROE!AD107</f>
        <v/>
      </c>
      <c r="Z20" s="162" t="str">
        <f>+MS_ROE!AE107</f>
        <v/>
      </c>
      <c r="AA20" s="162" t="str">
        <f>+MS_ROE!AF107</f>
        <v/>
      </c>
      <c r="AB20" s="162" t="str">
        <f>+MS_ROE!AG107</f>
        <v/>
      </c>
    </row>
    <row r="21" spans="1:28">
      <c r="A21" s="96" t="str">
        <f>+MS_ROE!D108</f>
        <v>VVC</v>
      </c>
      <c r="B21" s="162" t="str">
        <f>+MS_ROE!G108</f>
        <v/>
      </c>
      <c r="C21" s="162" t="str">
        <f>+MS_ROE!H108</f>
        <v/>
      </c>
      <c r="D21" s="162" t="str">
        <f>+MS_ROE!I108</f>
        <v/>
      </c>
      <c r="E21" s="162" t="str">
        <f>+MS_ROE!J108</f>
        <v/>
      </c>
      <c r="F21" s="162">
        <f>+MS_ROE!K108</f>
        <v>8.945921446735583E-2</v>
      </c>
      <c r="G21" s="162">
        <f>+MS_ROE!L108</f>
        <v>9.2845622769815783E-2</v>
      </c>
      <c r="H21" s="162">
        <f>+MS_ROE!M108</f>
        <v>8.4911253426429079E-2</v>
      </c>
      <c r="I21" s="162" t="str">
        <f>+MS_ROE!N108</f>
        <v/>
      </c>
      <c r="J21" s="162" t="str">
        <f>+MS_ROE!O108</f>
        <v/>
      </c>
      <c r="K21" s="162">
        <f>+MS_ROE!P108</f>
        <v>9.6097153369241406E-2</v>
      </c>
      <c r="L21" s="162" t="str">
        <f>+MS_ROE!Q108</f>
        <v/>
      </c>
      <c r="M21" s="162">
        <f>+MS_ROE!R108</f>
        <v>9.8079402721853004E-2</v>
      </c>
      <c r="N21" s="162">
        <f>+MS_ROE!S108</f>
        <v>9.290907549841565E-2</v>
      </c>
      <c r="O21" s="162">
        <f>+MS_ROE!T108</f>
        <v>0.12134302090360949</v>
      </c>
      <c r="P21" s="162">
        <f>+MS_ROE!U108</f>
        <v>0.13275642620468819</v>
      </c>
      <c r="Q21" s="162" t="str">
        <f>+MS_ROE!V108</f>
        <v/>
      </c>
      <c r="R21" s="162">
        <f>+MS_ROE!W108</f>
        <v>0.12609053526202119</v>
      </c>
      <c r="S21" s="162">
        <f>+MS_ROE!X108</f>
        <v>0.11441762933732624</v>
      </c>
      <c r="T21" s="162" t="str">
        <f>+MS_ROE!Y108</f>
        <v/>
      </c>
      <c r="U21" s="162">
        <f>+MS_ROE!Z108</f>
        <v>8.8237158798664228E-2</v>
      </c>
      <c r="V21" s="162">
        <f>+MS_ROE!AA108</f>
        <v>0.13569704484791734</v>
      </c>
      <c r="W21" s="162">
        <f>+MS_ROE!AB108</f>
        <v>0.1111765015316144</v>
      </c>
      <c r="X21" s="162" t="str">
        <f>+MS_ROE!AC108</f>
        <v/>
      </c>
      <c r="Y21" s="162" t="str">
        <f>+MS_ROE!AD108</f>
        <v/>
      </c>
      <c r="Z21" s="162" t="str">
        <f>+MS_ROE!AE108</f>
        <v/>
      </c>
      <c r="AA21" s="162" t="str">
        <f>+MS_ROE!AF108</f>
        <v/>
      </c>
      <c r="AB21" s="162" t="str">
        <f>+MS_ROE!AG108</f>
        <v/>
      </c>
    </row>
    <row r="22" spans="1:28">
      <c r="A22" s="96" t="str">
        <f>+MS_ROE!D109</f>
        <v>WGL</v>
      </c>
      <c r="B22" s="162">
        <f>+MS_ROE!G109</f>
        <v>9.8300217128204581E-2</v>
      </c>
      <c r="C22" s="162">
        <f>+MS_ROE!H109</f>
        <v>9.7573031201623195E-2</v>
      </c>
      <c r="D22" s="162">
        <f>+MS_ROE!I109</f>
        <v>9.7573031201623195E-2</v>
      </c>
      <c r="E22" s="162">
        <f>+MS_ROE!J109</f>
        <v>9.5655296022699954E-2</v>
      </c>
      <c r="F22" s="162">
        <f>+MS_ROE!K109</f>
        <v>9.0815606481272182E-2</v>
      </c>
      <c r="G22" s="162">
        <f>+MS_ROE!L109</f>
        <v>8.6761539602781879E-2</v>
      </c>
      <c r="H22" s="162">
        <f>+MS_ROE!M109</f>
        <v>8.3165003394504111E-2</v>
      </c>
      <c r="I22" s="162" t="str">
        <f>+MS_ROE!N109</f>
        <v/>
      </c>
      <c r="J22" s="162">
        <f>+MS_ROE!O109</f>
        <v>8.89619192370108E-2</v>
      </c>
      <c r="K22" s="162">
        <f>+MS_ROE!P109</f>
        <v>8.8943814393455334E-2</v>
      </c>
      <c r="L22" s="162">
        <f>+MS_ROE!Q109</f>
        <v>8.9945924335272043E-2</v>
      </c>
      <c r="M22" s="162">
        <f>+MS_ROE!R109</f>
        <v>9.3279669392826614E-2</v>
      </c>
      <c r="N22" s="162">
        <f>+MS_ROE!S109</f>
        <v>8.6183990058588567E-2</v>
      </c>
      <c r="O22" s="162">
        <f>+MS_ROE!T109</f>
        <v>9.3045331775693185E-2</v>
      </c>
      <c r="P22" s="162">
        <f>+MS_ROE!U109</f>
        <v>9.1868095896798674E-2</v>
      </c>
      <c r="Q22" s="162">
        <f>+MS_ROE!V109</f>
        <v>9.6355899439367843E-2</v>
      </c>
      <c r="R22" s="162">
        <f>+MS_ROE!W109</f>
        <v>9.7496458342239523E-2</v>
      </c>
      <c r="S22" s="162">
        <f>+MS_ROE!X109</f>
        <v>9.1677937995802816E-2</v>
      </c>
      <c r="T22" s="162">
        <f>+MS_ROE!Y109</f>
        <v>9.5980067537769997E-2</v>
      </c>
      <c r="U22" s="162">
        <f>+MS_ROE!Z109</f>
        <v>8.015062584976429E-2</v>
      </c>
      <c r="V22" s="162">
        <f>+MS_ROE!AA109</f>
        <v>9.1590266851551583E-2</v>
      </c>
      <c r="W22" s="162">
        <f>+MS_ROE!AB109</f>
        <v>9.2209105166780159E-2</v>
      </c>
      <c r="X22" s="162">
        <f>+MS_ROE!AC109</f>
        <v>8.903706639756015E-2</v>
      </c>
      <c r="Y22" s="162">
        <f>+MS_ROE!AD109</f>
        <v>8.5095991867108367E-2</v>
      </c>
      <c r="Z22" s="162">
        <f>+MS_ROE!AE109</f>
        <v>9.1557941081688243E-2</v>
      </c>
      <c r="AA22" s="162">
        <f>+MS_ROE!AF109</f>
        <v>8.8784688282236068E-2</v>
      </c>
      <c r="AB22" s="162">
        <f>+MS_ROE!AG109</f>
        <v>8.8641077861343676E-2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indexed="45"/>
  </sheetPr>
  <dimension ref="A1:AG113"/>
  <sheetViews>
    <sheetView tabSelected="1" view="pageBreakPreview" topLeftCell="F1" zoomScale="60" zoomScaleNormal="55" workbookViewId="0">
      <pane ySplit="5" topLeftCell="A47" activePane="bottomLeft" state="frozen"/>
      <selection activeCell="E181" sqref="E181"/>
      <selection pane="bottomLeft" activeCell="AD104" sqref="AD104"/>
    </sheetView>
  </sheetViews>
  <sheetFormatPr defaultColWidth="8" defaultRowHeight="12.75" outlineLevelRow="1" outlineLevelCol="1"/>
  <cols>
    <col min="1" max="2" width="8" style="10" hidden="1" customWidth="1" outlineLevel="1"/>
    <col min="3" max="3" width="22.85546875" style="10" bestFit="1" customWidth="1" collapsed="1"/>
    <col min="4" max="4" width="8" style="10" customWidth="1"/>
    <col min="5" max="5" width="6.42578125" style="35" customWidth="1"/>
    <col min="6" max="6" width="1" style="10" customWidth="1"/>
    <col min="7" max="8" width="11.42578125" style="10" customWidth="1"/>
    <col min="9" max="9" width="12.5703125" style="10" customWidth="1"/>
    <col min="10" max="10" width="11.42578125" style="10" customWidth="1"/>
    <col min="11" max="12" width="10.7109375" style="10" customWidth="1"/>
    <col min="13" max="13" width="11.140625" style="10" customWidth="1"/>
    <col min="14" max="14" width="11.5703125" style="10" customWidth="1"/>
    <col min="15" max="15" width="10.7109375" style="10" customWidth="1"/>
    <col min="16" max="16" width="12.140625" style="10" customWidth="1"/>
    <col min="17" max="17" width="11.85546875" style="10" customWidth="1"/>
    <col min="18" max="18" width="10" style="10" customWidth="1"/>
    <col min="19" max="19" width="11.140625" style="10" customWidth="1"/>
    <col min="20" max="20" width="11.42578125" style="10" customWidth="1"/>
    <col min="21" max="21" width="11.140625" style="10" customWidth="1"/>
    <col min="22" max="22" width="10.7109375" style="10" customWidth="1"/>
    <col min="23" max="24" width="11.85546875" style="10" customWidth="1"/>
    <col min="25" max="25" width="11.5703125" style="10" customWidth="1"/>
    <col min="26" max="26" width="12.140625" style="10" customWidth="1"/>
    <col min="27" max="27" width="14" style="10" customWidth="1"/>
    <col min="28" max="28" width="11.42578125" style="10" customWidth="1"/>
    <col min="29" max="29" width="12.28515625" style="10" customWidth="1"/>
    <col min="30" max="33" width="15.42578125" style="10" bestFit="1" customWidth="1"/>
    <col min="34" max="16384" width="8" style="10"/>
  </cols>
  <sheetData>
    <row r="1" spans="1:33">
      <c r="C1" s="31" t="s">
        <v>239</v>
      </c>
    </row>
    <row r="2" spans="1:33">
      <c r="G2" s="10">
        <f>+MAX($F$2:F2)+1</f>
        <v>1</v>
      </c>
      <c r="H2" s="10">
        <f>+MAX($F$2:G2)+1</f>
        <v>2</v>
      </c>
      <c r="I2" s="10">
        <f>+MAX($F$2:H2)+1</f>
        <v>3</v>
      </c>
      <c r="J2" s="10">
        <f>+MAX($F$2:I2)+1</f>
        <v>4</v>
      </c>
      <c r="K2" s="10">
        <f>+MAX($F$2:J2)+1</f>
        <v>5</v>
      </c>
      <c r="L2" s="10">
        <f>+MAX($F$2:K2)+1</f>
        <v>6</v>
      </c>
      <c r="M2" s="10">
        <f>+MAX($F$2:L2)+1</f>
        <v>7</v>
      </c>
      <c r="N2" s="10">
        <f>+MAX($F$2:M2)+1</f>
        <v>8</v>
      </c>
      <c r="O2" s="10">
        <f>+MAX($F$2:N2)+1</f>
        <v>9</v>
      </c>
      <c r="P2" s="10">
        <f>+MAX($F$2:O2)+1</f>
        <v>10</v>
      </c>
      <c r="Q2" s="10">
        <f>+MAX($F$2:P2)+1</f>
        <v>11</v>
      </c>
      <c r="R2" s="10">
        <f>+MAX($F$2:Q2)+1</f>
        <v>12</v>
      </c>
      <c r="S2" s="10">
        <f>+MAX($F$2:R2)+1</f>
        <v>13</v>
      </c>
      <c r="T2" s="10">
        <f>+MAX($F$2:S2)+1</f>
        <v>14</v>
      </c>
      <c r="U2" s="10">
        <f>+MAX($F$2:T2)+1</f>
        <v>15</v>
      </c>
      <c r="V2" s="10">
        <f>+MAX($F$2:U2)+1</f>
        <v>16</v>
      </c>
      <c r="W2" s="10">
        <f>+MAX($F$2:V2)+1</f>
        <v>17</v>
      </c>
      <c r="X2" s="10">
        <f>+MAX($F$2:W2)+1</f>
        <v>18</v>
      </c>
      <c r="Y2" s="10">
        <f>+MAX($F$2:X2)+1</f>
        <v>19</v>
      </c>
      <c r="Z2" s="10">
        <f>+MAX($F$2:Y2)+1</f>
        <v>20</v>
      </c>
      <c r="AA2" s="10">
        <f>+MAX($F$2:Z2)+1</f>
        <v>21</v>
      </c>
      <c r="AB2" s="10">
        <f>+MAX($F$2:AA2)+1</f>
        <v>22</v>
      </c>
      <c r="AC2" s="10">
        <f>+MAX($F$2:AB2)+1</f>
        <v>23</v>
      </c>
      <c r="AD2" s="10">
        <f>+MAX($F$2:AC2)+1</f>
        <v>24</v>
      </c>
      <c r="AE2" s="10">
        <f>+MAX($F$2:AD2)+1</f>
        <v>25</v>
      </c>
      <c r="AF2" s="10">
        <f>+MAX($F$2:AE2)+1</f>
        <v>26</v>
      </c>
      <c r="AG2" s="10">
        <f>+MAX($F$2:AF2)+1</f>
        <v>27</v>
      </c>
    </row>
    <row r="3" spans="1:33">
      <c r="D3" s="21" t="s">
        <v>921</v>
      </c>
      <c r="E3" s="28"/>
      <c r="G3" s="32">
        <f t="shared" ref="G3:AG3" si="0">YEAR(G4)</f>
        <v>2005</v>
      </c>
      <c r="H3" s="32">
        <f t="shared" si="0"/>
        <v>2006</v>
      </c>
      <c r="I3" s="32">
        <f t="shared" si="0"/>
        <v>2006</v>
      </c>
      <c r="J3" s="32">
        <f t="shared" si="0"/>
        <v>2006</v>
      </c>
      <c r="K3" s="32">
        <f t="shared" si="0"/>
        <v>2007</v>
      </c>
      <c r="L3" s="32">
        <f t="shared" si="0"/>
        <v>2007</v>
      </c>
      <c r="M3" s="32">
        <f t="shared" si="0"/>
        <v>2007</v>
      </c>
      <c r="N3" s="32">
        <f t="shared" si="0"/>
        <v>2007</v>
      </c>
      <c r="O3" s="32">
        <f t="shared" si="0"/>
        <v>2008</v>
      </c>
      <c r="P3" s="32">
        <f t="shared" si="0"/>
        <v>2008</v>
      </c>
      <c r="Q3" s="32">
        <f t="shared" si="0"/>
        <v>2008</v>
      </c>
      <c r="R3" s="32">
        <f t="shared" si="0"/>
        <v>2008</v>
      </c>
      <c r="S3" s="32">
        <f t="shared" si="0"/>
        <v>2008</v>
      </c>
      <c r="T3" s="32">
        <f t="shared" si="0"/>
        <v>2009</v>
      </c>
      <c r="U3" s="32">
        <f t="shared" si="0"/>
        <v>2009</v>
      </c>
      <c r="V3" s="32">
        <f t="shared" si="0"/>
        <v>2009</v>
      </c>
      <c r="W3" s="32">
        <f t="shared" si="0"/>
        <v>2009</v>
      </c>
      <c r="X3" s="32">
        <f t="shared" si="0"/>
        <v>2009</v>
      </c>
      <c r="Y3" s="32">
        <f t="shared" si="0"/>
        <v>2010</v>
      </c>
      <c r="Z3" s="32">
        <f t="shared" si="0"/>
        <v>2008</v>
      </c>
      <c r="AA3" s="32">
        <f t="shared" si="0"/>
        <v>2009</v>
      </c>
      <c r="AB3" s="32">
        <f t="shared" si="0"/>
        <v>2009</v>
      </c>
      <c r="AC3" s="32">
        <f t="shared" si="0"/>
        <v>2010</v>
      </c>
      <c r="AD3" s="32">
        <f t="shared" si="0"/>
        <v>2011</v>
      </c>
      <c r="AE3" s="32">
        <f t="shared" si="0"/>
        <v>2011</v>
      </c>
      <c r="AF3" s="32">
        <f t="shared" si="0"/>
        <v>2012</v>
      </c>
      <c r="AG3" s="32">
        <f t="shared" si="0"/>
        <v>2012</v>
      </c>
    </row>
    <row r="4" spans="1:33">
      <c r="D4" s="10" t="s">
        <v>1331</v>
      </c>
      <c r="G4" s="11">
        <v>38639</v>
      </c>
      <c r="H4" s="11">
        <v>38797</v>
      </c>
      <c r="I4" s="11">
        <v>38807</v>
      </c>
      <c r="J4" s="11">
        <v>38968</v>
      </c>
      <c r="K4" s="11">
        <v>39181</v>
      </c>
      <c r="L4" s="11">
        <v>39244</v>
      </c>
      <c r="M4" s="11">
        <v>39302</v>
      </c>
      <c r="N4" s="11">
        <v>39322</v>
      </c>
      <c r="O4" s="11">
        <v>39485</v>
      </c>
      <c r="P4" s="11">
        <v>39575</v>
      </c>
      <c r="Q4" s="11">
        <v>39595</v>
      </c>
      <c r="R4" s="11">
        <v>39610</v>
      </c>
      <c r="S4" s="11">
        <v>39668</v>
      </c>
      <c r="T4" s="11">
        <v>39874</v>
      </c>
      <c r="U4" s="11">
        <v>39882</v>
      </c>
      <c r="V4" s="11">
        <v>39951</v>
      </c>
      <c r="W4" s="11">
        <v>39953</v>
      </c>
      <c r="X4" s="11">
        <v>40162</v>
      </c>
      <c r="Y4" s="11">
        <v>40337</v>
      </c>
      <c r="Z4" s="112">
        <v>39545</v>
      </c>
      <c r="AA4" s="112">
        <v>39903</v>
      </c>
      <c r="AB4" s="112">
        <v>40057</v>
      </c>
      <c r="AC4" s="112">
        <v>40436</v>
      </c>
      <c r="AD4" s="112">
        <v>40602</v>
      </c>
      <c r="AE4" s="112">
        <v>40724</v>
      </c>
      <c r="AF4" s="112">
        <v>41023</v>
      </c>
      <c r="AG4" s="112">
        <v>41060</v>
      </c>
    </row>
    <row r="5" spans="1:33">
      <c r="D5" s="10" t="s">
        <v>1523</v>
      </c>
      <c r="H5" s="12">
        <f t="shared" ref="H5:Y5" si="1">YEARFRAC(G4,H4,1)</f>
        <v>0.43287671232876712</v>
      </c>
      <c r="I5" s="12">
        <f t="shared" si="1"/>
        <v>2.7397260273972601E-2</v>
      </c>
      <c r="J5" s="12">
        <f t="shared" si="1"/>
        <v>0.44109589041095892</v>
      </c>
      <c r="K5" s="12">
        <f t="shared" si="1"/>
        <v>0.58356164383561648</v>
      </c>
      <c r="L5" s="12">
        <f t="shared" si="1"/>
        <v>0.17260273972602741</v>
      </c>
      <c r="M5" s="12">
        <f t="shared" si="1"/>
        <v>0.15890410958904111</v>
      </c>
      <c r="N5" s="12">
        <f t="shared" si="1"/>
        <v>5.4794520547945202E-2</v>
      </c>
      <c r="O5" s="12">
        <f t="shared" si="1"/>
        <v>0.44657534246575342</v>
      </c>
      <c r="P5" s="12">
        <f t="shared" si="1"/>
        <v>0.24590163934426229</v>
      </c>
      <c r="Q5" s="12">
        <f t="shared" si="1"/>
        <v>5.4644808743169397E-2</v>
      </c>
      <c r="R5" s="12">
        <f t="shared" si="1"/>
        <v>4.0983606557377046E-2</v>
      </c>
      <c r="S5" s="12">
        <f t="shared" si="1"/>
        <v>0.15846994535519127</v>
      </c>
      <c r="T5" s="12">
        <f t="shared" si="1"/>
        <v>0.56438356164383563</v>
      </c>
      <c r="U5" s="12">
        <f t="shared" si="1"/>
        <v>2.1917808219178082E-2</v>
      </c>
      <c r="V5" s="12">
        <f t="shared" si="1"/>
        <v>0.18904109589041096</v>
      </c>
      <c r="W5" s="12">
        <f t="shared" si="1"/>
        <v>5.4794520547945206E-3</v>
      </c>
      <c r="X5" s="12">
        <f t="shared" si="1"/>
        <v>0.57260273972602738</v>
      </c>
      <c r="Y5" s="12">
        <f t="shared" si="1"/>
        <v>0.47945205479452052</v>
      </c>
      <c r="Z5" s="12">
        <f t="shared" ref="Z5" si="2">YEARFRAC(Y4,Z4,1)</f>
        <v>2.167883211678832</v>
      </c>
      <c r="AA5" s="12">
        <f t="shared" ref="AA5" si="3">YEARFRAC(Z4,AA4,1)</f>
        <v>0.98082191780821915</v>
      </c>
      <c r="AB5" s="12">
        <f t="shared" ref="AB5" si="4">YEARFRAC(AA4,AB4,1)</f>
        <v>0.42191780821917807</v>
      </c>
      <c r="AC5" s="12">
        <f t="shared" ref="AC5" si="5">YEARFRAC(AB4,AC4,1)</f>
        <v>1.0383561643835617</v>
      </c>
      <c r="AD5" s="12">
        <f t="shared" ref="AD5" si="6">YEARFRAC(AC4,AD4,1)</f>
        <v>0.45479452054794522</v>
      </c>
      <c r="AE5" s="12">
        <f t="shared" ref="AE5" si="7">YEARFRAC(AD4,AE4,1)</f>
        <v>0.33424657534246577</v>
      </c>
      <c r="AF5" s="12">
        <f t="shared" ref="AF5" si="8">YEARFRAC(AE4,AF4,1)</f>
        <v>0.81693989071038253</v>
      </c>
      <c r="AG5" s="12">
        <f t="shared" ref="AG5" si="9">YEARFRAC(AF4,AG4,1)</f>
        <v>0.10109289617486339</v>
      </c>
    </row>
    <row r="7" spans="1:33" outlineLevel="1">
      <c r="A7" s="10" t="s">
        <v>1524</v>
      </c>
      <c r="B7" s="13" t="str">
        <f>""</f>
        <v/>
      </c>
      <c r="D7" s="14" t="s">
        <v>1525</v>
      </c>
      <c r="E7" s="33"/>
      <c r="G7" s="15" t="s">
        <v>850</v>
      </c>
      <c r="H7" s="15" t="s">
        <v>850</v>
      </c>
      <c r="I7" s="15" t="s">
        <v>850</v>
      </c>
      <c r="J7" s="15" t="s">
        <v>850</v>
      </c>
      <c r="K7" s="15" t="s">
        <v>850</v>
      </c>
      <c r="L7" s="15" t="s">
        <v>850</v>
      </c>
      <c r="M7" s="15" t="s">
        <v>850</v>
      </c>
      <c r="N7" s="15" t="s">
        <v>850</v>
      </c>
      <c r="O7" s="15" t="s">
        <v>850</v>
      </c>
      <c r="P7" s="15" t="s">
        <v>850</v>
      </c>
      <c r="Q7" s="15" t="s">
        <v>850</v>
      </c>
      <c r="R7" s="15" t="s">
        <v>850</v>
      </c>
      <c r="S7" s="15" t="s">
        <v>850</v>
      </c>
      <c r="T7" s="15" t="s">
        <v>850</v>
      </c>
      <c r="U7" s="15" t="s">
        <v>850</v>
      </c>
      <c r="V7" s="15" t="s">
        <v>850</v>
      </c>
      <c r="W7" s="15" t="s">
        <v>850</v>
      </c>
      <c r="X7" s="15" t="s">
        <v>850</v>
      </c>
      <c r="Y7" s="15" t="s">
        <v>850</v>
      </c>
      <c r="Z7" s="15" t="s">
        <v>850</v>
      </c>
      <c r="AA7" s="15" t="s">
        <v>850</v>
      </c>
      <c r="AB7" s="15" t="s">
        <v>850</v>
      </c>
      <c r="AC7" s="15" t="s">
        <v>850</v>
      </c>
      <c r="AD7" s="15" t="s">
        <v>850</v>
      </c>
      <c r="AE7" s="15" t="s">
        <v>850</v>
      </c>
      <c r="AF7" s="15" t="s">
        <v>850</v>
      </c>
      <c r="AG7" s="15" t="s">
        <v>850</v>
      </c>
    </row>
    <row r="8" spans="1:33" outlineLevel="1">
      <c r="A8" s="21" t="s">
        <v>240</v>
      </c>
      <c r="B8" s="13" t="str">
        <f>""</f>
        <v/>
      </c>
    </row>
    <row r="9" spans="1:33" ht="13.5" outlineLevel="1" thickBot="1">
      <c r="G9" s="16" t="s">
        <v>241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outlineLevel="1">
      <c r="C10" s="10" t="s">
        <v>403</v>
      </c>
      <c r="D10" s="10" t="s">
        <v>415</v>
      </c>
      <c r="G10" s="124" t="str">
        <f>IF(ISERROR(VLOOKUP($D10&amp;"_"&amp;G$4,Square!$B$7:$AE$296,MATCH(G$7,Square!$B$6:$Y$6,0),0)),$B$7,VLOOKUP($D10&amp;"_"&amp;G$4,Square!$B$7:$AE$296,MATCH(G$7,Square!$B$6:$Y$6,0),0))</f>
        <v/>
      </c>
      <c r="H10" s="124" t="str">
        <f>IF(ISERROR(VLOOKUP($D10&amp;"_"&amp;H$4,Square!$B$7:$AE$296,MATCH(H$7,Square!$B$6:$Y$6,0),0)),$B$7,VLOOKUP($D10&amp;"_"&amp;H$4,Square!$B$7:$AE$296,MATCH(H$7,Square!$B$6:$Y$6,0),0))</f>
        <v/>
      </c>
      <c r="I10" s="124" t="str">
        <f>IF(ISERROR(VLOOKUP($D10&amp;"_"&amp;I$4,Square!$B$7:$AE$296,MATCH(I$7,Square!$B$6:$Y$6,0),0)),$B$7,VLOOKUP($D10&amp;"_"&amp;I$4,Square!$B$7:$AE$296,MATCH(I$7,Square!$B$6:$Y$6,0),0))</f>
        <v/>
      </c>
      <c r="J10" s="124" t="str">
        <f>IF(ISERROR(VLOOKUP($D10&amp;"_"&amp;J$4,Square!$B$7:$AE$296,MATCH(J$7,Square!$B$6:$Y$6,0),0)),$B$7,VLOOKUP($D10&amp;"_"&amp;J$4,Square!$B$7:$AE$296,MATCH(J$7,Square!$B$6:$Y$6,0),0))</f>
        <v/>
      </c>
      <c r="K10" s="124">
        <f>IF(ISERROR(VLOOKUP($D10&amp;"_"&amp;K$4,Square!$B$7:$AE$296,MATCH(K$7,Square!$B$6:$Y$6,0),0)),$B$7,VLOOKUP($D10&amp;"_"&amp;K$4,Square!$B$7:$AE$296,MATCH(K$7,Square!$B$6:$Y$6,0),0))</f>
        <v>2131</v>
      </c>
      <c r="L10" s="124">
        <f>IF(ISERROR(VLOOKUP($D10&amp;"_"&amp;L$4,Square!$B$7:$AE$296,MATCH(L$7,Square!$B$6:$Y$6,0),0)),$B$7,VLOOKUP($D10&amp;"_"&amp;L$4,Square!$B$7:$AE$296,MATCH(L$7,Square!$B$6:$Y$6,0),0))</f>
        <v>2164</v>
      </c>
      <c r="M10" s="124">
        <f>IF(ISERROR(VLOOKUP($D10&amp;"_"&amp;M$4,Square!$B$7:$AE$296,MATCH(M$7,Square!$B$6:$Y$6,0),0)),$B$7,VLOOKUP($D10&amp;"_"&amp;M$4,Square!$B$7:$AE$296,MATCH(M$7,Square!$B$6:$Y$6,0),0))</f>
        <v>2207</v>
      </c>
      <c r="N10" s="124" t="str">
        <f>IF(ISERROR(VLOOKUP($D10&amp;"_"&amp;N$4,Square!$B$7:$AE$296,MATCH(N$7,Square!$B$6:$Y$6,0),0)),$B$7,VLOOKUP($D10&amp;"_"&amp;N$4,Square!$B$7:$AE$296,MATCH(N$7,Square!$B$6:$Y$6,0),0))</f>
        <v/>
      </c>
      <c r="O10" s="124">
        <f>IF(ISERROR(VLOOKUP($D10&amp;"_"&amp;O$4,Square!$B$7:$AE$296,MATCH(O$7,Square!$B$6:$Y$6,0),0)),$B$7,VLOOKUP($D10&amp;"_"&amp;O$4,Square!$B$7:$AE$296,MATCH(O$7,Square!$B$6:$Y$6,0),0))</f>
        <v>2374</v>
      </c>
      <c r="P10" s="124">
        <f>IF(ISERROR(VLOOKUP($D10&amp;"_"&amp;P$4,Square!$B$7:$AE$296,MATCH(P$7,Square!$B$6:$Y$6,0),0)),$B$7,VLOOKUP($D10&amp;"_"&amp;P$4,Square!$B$7:$AE$296,MATCH(P$7,Square!$B$6:$Y$6,0),0))</f>
        <v>2488</v>
      </c>
      <c r="Q10" s="124">
        <f>IF(ISERROR(VLOOKUP($D10&amp;"_"&amp;Q$4,Square!$B$7:$AE$296,MATCH(Q$7,Square!$B$6:$Y$6,0),0)),$B$7,VLOOKUP($D10&amp;"_"&amp;Q$4,Square!$B$7:$AE$296,MATCH(Q$7,Square!$B$6:$Y$6,0),0))</f>
        <v>2445</v>
      </c>
      <c r="R10" s="124">
        <f>IF(ISERROR(VLOOKUP($D10&amp;"_"&amp;R$4,Square!$B$7:$AE$296,MATCH(R$7,Square!$B$6:$Y$6,0),0)),$B$7,VLOOKUP($D10&amp;"_"&amp;R$4,Square!$B$7:$AE$296,MATCH(R$7,Square!$B$6:$Y$6,0),0))</f>
        <v>2485</v>
      </c>
      <c r="S10" s="124" t="str">
        <f>IF(ISERROR(VLOOKUP($D10&amp;"_"&amp;S$4,Square!$B$7:$AE$296,MATCH(S$7,Square!$B$6:$Y$6,0),0)),$B$7,VLOOKUP($D10&amp;"_"&amp;S$4,Square!$B$7:$AE$296,MATCH(S$7,Square!$B$6:$Y$6,0),0))</f>
        <v>2599_2207</v>
      </c>
      <c r="T10" s="124">
        <f>IF(ISERROR(VLOOKUP($D10&amp;"_"&amp;T$4,Square!$B$7:$AE$296,MATCH(T$7,Square!$B$6:$Y$6,0),0)),$B$7,VLOOKUP($D10&amp;"_"&amp;T$4,Square!$B$7:$AE$296,MATCH(T$7,Square!$B$6:$Y$6,0),0))</f>
        <v>2700</v>
      </c>
      <c r="U10" s="124">
        <f>IF(ISERROR(VLOOKUP($D10&amp;"_"&amp;U$4,Square!$B$7:$AE$296,MATCH(U$7,Square!$B$6:$Y$6,0),0)),$B$7,VLOOKUP($D10&amp;"_"&amp;U$4,Square!$B$7:$AE$296,MATCH(U$7,Square!$B$6:$Y$6,0),0))</f>
        <v>2710</v>
      </c>
      <c r="V10" s="124">
        <f>IF(ISERROR(VLOOKUP($D10&amp;"_"&amp;V$4,Square!$B$7:$AE$296,MATCH(V$7,Square!$B$6:$Y$6,0),0)),$B$7,VLOOKUP($D10&amp;"_"&amp;V$4,Square!$B$7:$AE$296,MATCH(V$7,Square!$B$6:$Y$6,0),0))</f>
        <v>2748</v>
      </c>
      <c r="W10" s="124">
        <f>IF(ISERROR(VLOOKUP($D10&amp;"_"&amp;W$4,Square!$B$7:$AE$296,MATCH(W$7,Square!$B$6:$Y$6,0),0)),$B$7,VLOOKUP($D10&amp;"_"&amp;W$4,Square!$B$7:$AE$296,MATCH(W$7,Square!$B$6:$Y$6,0),0))</f>
        <v>2772</v>
      </c>
      <c r="X10" s="124">
        <f>IF(ISERROR(VLOOKUP($D10&amp;"_"&amp;X$4,Square!$B$7:$AE$296,MATCH(X$7,Square!$B$6:$Y$6,0),0)),$B$7,VLOOKUP($D10&amp;"_"&amp;X$4,Square!$B$7:$AE$296,MATCH(X$7,Square!$B$6:$Y$6,0),0))</f>
        <v>2522</v>
      </c>
      <c r="Y10" s="124">
        <f>IF(ISERROR(VLOOKUP($D10&amp;"_"&amp;Y$4,Square!$B$7:$AE$296,MATCH(Y$7,Square!$B$6:$Y$6,0),0)),$B$7,VLOOKUP($D10&amp;"_"&amp;Y$4,Square!$B$7:$AE$296,MATCH(Y$7,Square!$B$6:$Y$6,0),0))</f>
        <v>3091</v>
      </c>
      <c r="Z10" s="124">
        <f>IF(ISERROR(VLOOKUP($D10&amp;"_"&amp;Z$4,Square!$B$7:$AE$296,MATCH(Z$7,Square!$B$6:$Y$6,0),0)),$B$7,VLOOKUP($D10&amp;"_"&amp;Z$4,Square!$B$7:$AE$296,MATCH(Z$7,Square!$B$6:$Y$6,0),0))</f>
        <v>2462</v>
      </c>
      <c r="AA10" s="124">
        <f>IF(ISERROR(VLOOKUP($D10&amp;"_"&amp;AA$4,Square!$B$7:$AE$296,MATCH(AA$7,Square!$B$6:$Y$6,0),0)),$B$7,VLOOKUP($D10&amp;"_"&amp;AA$4,Square!$B$7:$AE$296,MATCH(AA$7,Square!$B$6:$Y$6,0),0))</f>
        <v>2522</v>
      </c>
      <c r="AB10" s="124">
        <f>IF(ISERROR(VLOOKUP($D10&amp;"_"&amp;AB$4,Square!$B$7:$AE$296,MATCH(AB$7,Square!$B$6:$Y$6,0),0)),$B$7,VLOOKUP($D10&amp;"_"&amp;AB$4,Square!$B$7:$AE$296,MATCH(AB$7,Square!$B$6:$Y$6,0),0))</f>
        <v>2839</v>
      </c>
      <c r="AC10" s="124">
        <f>IF(ISERROR(VLOOKUP($D10&amp;"_"&amp;AC$4,Square!$B$7:$AE$296,MATCH(AC$7,Square!$B$6:$Y$6,0),0)),$B$7,VLOOKUP($D10&amp;"_"&amp;AC$4,Square!$B$7:$AE$296,MATCH(AC$7,Square!$B$6:$Y$6,0),0))</f>
        <v>3158</v>
      </c>
      <c r="AD10" s="124" t="str">
        <f>IF(ISERROR(VLOOKUP($D10&amp;"_"&amp;AD$4,Square!$B$7:$AE$296,MATCH(AD$7,Square!$B$6:$Y$6,0),0)),$B$7,VLOOKUP($D10&amp;"_"&amp;AD$4,Square!$B$7:$AE$296,MATCH(AD$7,Square!$B$6:$Y$6,0),0))</f>
        <v/>
      </c>
      <c r="AE10" s="124" t="str">
        <f>IF(ISERROR(VLOOKUP($D10&amp;"_"&amp;AE$4,Square!$B$7:$AE$296,MATCH(AE$7,Square!$B$6:$Y$6,0),0)),$B$7,VLOOKUP($D10&amp;"_"&amp;AE$4,Square!$B$7:$AE$296,MATCH(AE$7,Square!$B$6:$Y$6,0),0))</f>
        <v/>
      </c>
      <c r="AF10" s="124" t="str">
        <f>IF(ISERROR(VLOOKUP($D10&amp;"_"&amp;AF$4,Square!$B$7:$AE$296,MATCH(AF$7,Square!$B$6:$Y$6,0),0)),$B$7,VLOOKUP($D10&amp;"_"&amp;AF$4,Square!$B$7:$AE$296,MATCH(AF$7,Square!$B$6:$Y$6,0),0))</f>
        <v/>
      </c>
      <c r="AG10" s="124" t="str">
        <f>IF(ISERROR(VLOOKUP($D10&amp;"_"&amp;AG$4,Square!$B$7:$AE$296,MATCH(AG$7,Square!$B$6:$Y$6,0),0)),$B$7,VLOOKUP($D10&amp;"_"&amp;AG$4,Square!$B$7:$AE$296,MATCH(AG$7,Square!$B$6:$Y$6,0),0))</f>
        <v/>
      </c>
    </row>
    <row r="11" spans="1:33" outlineLevel="1">
      <c r="C11" s="10" t="s">
        <v>404</v>
      </c>
      <c r="D11" s="10" t="s">
        <v>416</v>
      </c>
      <c r="G11" s="124" t="str">
        <f>IF(ISERROR(VLOOKUP($D11&amp;"_"&amp;G$4,Square!$B$7:$AE$296,MATCH(G$7,Square!$B$6:$Y$6,0),0)),$B$7,VLOOKUP($D11&amp;"_"&amp;G$4,Square!$B$7:$AE$296,MATCH(G$7,Square!$B$6:$Y$6,0),0))</f>
        <v/>
      </c>
      <c r="H11" s="124" t="str">
        <f>IF(ISERROR(VLOOKUP($D11&amp;"_"&amp;H$4,Square!$B$7:$AE$296,MATCH(H$7,Square!$B$6:$Y$6,0),0)),$B$7,VLOOKUP($D11&amp;"_"&amp;H$4,Square!$B$7:$AE$296,MATCH(H$7,Square!$B$6:$Y$6,0),0))</f>
        <v/>
      </c>
      <c r="I11" s="124" t="str">
        <f>IF(ISERROR(VLOOKUP($D11&amp;"_"&amp;I$4,Square!$B$7:$AE$296,MATCH(I$7,Square!$B$6:$Y$6,0),0)),$B$7,VLOOKUP($D11&amp;"_"&amp;I$4,Square!$B$7:$AE$296,MATCH(I$7,Square!$B$6:$Y$6,0),0))</f>
        <v/>
      </c>
      <c r="J11" s="124" t="str">
        <f>IF(ISERROR(VLOOKUP($D11&amp;"_"&amp;J$4,Square!$B$7:$AE$296,MATCH(J$7,Square!$B$6:$Y$6,0),0)),$B$7,VLOOKUP($D11&amp;"_"&amp;J$4,Square!$B$7:$AE$296,MATCH(J$7,Square!$B$6:$Y$6,0),0))</f>
        <v/>
      </c>
      <c r="K11" s="124">
        <f>IF(ISERROR(VLOOKUP($D11&amp;"_"&amp;K$4,Square!$B$7:$AE$296,MATCH(K$7,Square!$B$6:$Y$6,0),0)),$B$7,VLOOKUP($D11&amp;"_"&amp;K$4,Square!$B$7:$AE$296,MATCH(K$7,Square!$B$6:$Y$6,0),0))</f>
        <v>2131</v>
      </c>
      <c r="L11" s="124">
        <f>IF(ISERROR(VLOOKUP($D11&amp;"_"&amp;L$4,Square!$B$7:$AE$296,MATCH(L$7,Square!$B$6:$Y$6,0),0)),$B$7,VLOOKUP($D11&amp;"_"&amp;L$4,Square!$B$7:$AE$296,MATCH(L$7,Square!$B$6:$Y$6,0),0))</f>
        <v>2164</v>
      </c>
      <c r="M11" s="124">
        <f>IF(ISERROR(VLOOKUP($D11&amp;"_"&amp;M$4,Square!$B$7:$AE$296,MATCH(M$7,Square!$B$6:$Y$6,0),0)),$B$7,VLOOKUP($D11&amp;"_"&amp;M$4,Square!$B$7:$AE$296,MATCH(M$7,Square!$B$6:$Y$6,0),0))</f>
        <v>2207</v>
      </c>
      <c r="N11" s="124" t="str">
        <f>IF(ISERROR(VLOOKUP($D11&amp;"_"&amp;N$4,Square!$B$7:$AE$296,MATCH(N$7,Square!$B$6:$Y$6,0),0)),$B$7,VLOOKUP($D11&amp;"_"&amp;N$4,Square!$B$7:$AE$296,MATCH(N$7,Square!$B$6:$Y$6,0),0))</f>
        <v/>
      </c>
      <c r="O11" s="124">
        <f>IF(ISERROR(VLOOKUP($D11&amp;"_"&amp;O$4,Square!$B$7:$AE$296,MATCH(O$7,Square!$B$6:$Y$6,0),0)),$B$7,VLOOKUP($D11&amp;"_"&amp;O$4,Square!$B$7:$AE$296,MATCH(O$7,Square!$B$6:$Y$6,0),0))</f>
        <v>2374</v>
      </c>
      <c r="P11" s="124">
        <f>IF(ISERROR(VLOOKUP($D11&amp;"_"&amp;P$4,Square!$B$7:$AE$296,MATCH(P$7,Square!$B$6:$Y$6,0),0)),$B$7,VLOOKUP($D11&amp;"_"&amp;P$4,Square!$B$7:$AE$296,MATCH(P$7,Square!$B$6:$Y$6,0),0))</f>
        <v>2488</v>
      </c>
      <c r="Q11" s="124">
        <f>IF(ISERROR(VLOOKUP($D11&amp;"_"&amp;Q$4,Square!$B$7:$AE$296,MATCH(Q$7,Square!$B$6:$Y$6,0),0)),$B$7,VLOOKUP($D11&amp;"_"&amp;Q$4,Square!$B$7:$AE$296,MATCH(Q$7,Square!$B$6:$Y$6,0),0))</f>
        <v>2445</v>
      </c>
      <c r="R11" s="124">
        <f>IF(ISERROR(VLOOKUP($D11&amp;"_"&amp;R$4,Square!$B$7:$AE$296,MATCH(R$7,Square!$B$6:$Y$6,0),0)),$B$7,VLOOKUP($D11&amp;"_"&amp;R$4,Square!$B$7:$AE$296,MATCH(R$7,Square!$B$6:$Y$6,0),0))</f>
        <v>2485</v>
      </c>
      <c r="S11" s="124" t="str">
        <f>IF(ISERROR(VLOOKUP($D11&amp;"_"&amp;S$4,Square!$B$7:$AE$296,MATCH(S$7,Square!$B$6:$Y$6,0),0)),$B$7,VLOOKUP($D11&amp;"_"&amp;S$4,Square!$B$7:$AE$296,MATCH(S$7,Square!$B$6:$Y$6,0),0))</f>
        <v>2599_2207</v>
      </c>
      <c r="T11" s="124">
        <f>IF(ISERROR(VLOOKUP($D11&amp;"_"&amp;T$4,Square!$B$7:$AE$296,MATCH(T$7,Square!$B$6:$Y$6,0),0)),$B$7,VLOOKUP($D11&amp;"_"&amp;T$4,Square!$B$7:$AE$296,MATCH(T$7,Square!$B$6:$Y$6,0),0))</f>
        <v>2700</v>
      </c>
      <c r="U11" s="124">
        <f>IF(ISERROR(VLOOKUP($D11&amp;"_"&amp;U$4,Square!$B$7:$AE$296,MATCH(U$7,Square!$B$6:$Y$6,0),0)),$B$7,VLOOKUP($D11&amp;"_"&amp;U$4,Square!$B$7:$AE$296,MATCH(U$7,Square!$B$6:$Y$6,0),0))</f>
        <v>2710</v>
      </c>
      <c r="V11" s="124">
        <f>IF(ISERROR(VLOOKUP($D11&amp;"_"&amp;V$4,Square!$B$7:$AE$296,MATCH(V$7,Square!$B$6:$Y$6,0),0)),$B$7,VLOOKUP($D11&amp;"_"&amp;V$4,Square!$B$7:$AE$296,MATCH(V$7,Square!$B$6:$Y$6,0),0))</f>
        <v>2748</v>
      </c>
      <c r="W11" s="124">
        <f>IF(ISERROR(VLOOKUP($D11&amp;"_"&amp;W$4,Square!$B$7:$AE$296,MATCH(W$7,Square!$B$6:$Y$6,0),0)),$B$7,VLOOKUP($D11&amp;"_"&amp;W$4,Square!$B$7:$AE$296,MATCH(W$7,Square!$B$6:$Y$6,0),0))</f>
        <v>2772</v>
      </c>
      <c r="X11" s="124">
        <f>IF(ISERROR(VLOOKUP($D11&amp;"_"&amp;X$4,Square!$B$7:$AE$296,MATCH(X$7,Square!$B$6:$Y$6,0),0)),$B$7,VLOOKUP($D11&amp;"_"&amp;X$4,Square!$B$7:$AE$296,MATCH(X$7,Square!$B$6:$Y$6,0),0))</f>
        <v>2522</v>
      </c>
      <c r="Y11" s="124">
        <f>IF(ISERROR(VLOOKUP($D11&amp;"_"&amp;Y$4,Square!$B$7:$AE$296,MATCH(Y$7,Square!$B$6:$Y$6,0),0)),$B$7,VLOOKUP($D11&amp;"_"&amp;Y$4,Square!$B$7:$AE$296,MATCH(Y$7,Square!$B$6:$Y$6,0),0))</f>
        <v>3091</v>
      </c>
      <c r="Z11" s="124">
        <f>IF(ISERROR(VLOOKUP($D11&amp;"_"&amp;Z$4,Square!$B$7:$AE$296,MATCH(Z$7,Square!$B$6:$Y$6,0),0)),$B$7,VLOOKUP($D11&amp;"_"&amp;Z$4,Square!$B$7:$AE$296,MATCH(Z$7,Square!$B$6:$Y$6,0),0))</f>
        <v>2462</v>
      </c>
      <c r="AA11" s="124">
        <f>IF(ISERROR(VLOOKUP($D11&amp;"_"&amp;AA$4,Square!$B$7:$AE$296,MATCH(AA$7,Square!$B$6:$Y$6,0),0)),$B$7,VLOOKUP($D11&amp;"_"&amp;AA$4,Square!$B$7:$AE$296,MATCH(AA$7,Square!$B$6:$Y$6,0),0))</f>
        <v>2522</v>
      </c>
      <c r="AB11" s="124">
        <f>IF(ISERROR(VLOOKUP($D11&amp;"_"&amp;AB$4,Square!$B$7:$AE$296,MATCH(AB$7,Square!$B$6:$Y$6,0),0)),$B$7,VLOOKUP($D11&amp;"_"&amp;AB$4,Square!$B$7:$AE$296,MATCH(AB$7,Square!$B$6:$Y$6,0),0))</f>
        <v>2839</v>
      </c>
      <c r="AC11" s="124">
        <f>IF(ISERROR(VLOOKUP($D11&amp;"_"&amp;AC$4,Square!$B$7:$AE$296,MATCH(AC$7,Square!$B$6:$Y$6,0),0)),$B$7,VLOOKUP($D11&amp;"_"&amp;AC$4,Square!$B$7:$AE$296,MATCH(AC$7,Square!$B$6:$Y$6,0),0))</f>
        <v>3158</v>
      </c>
      <c r="AD11" s="124">
        <f>IF(ISERROR(VLOOKUP($D11&amp;"_"&amp;AD$4,Square!$B$7:$AE$296,MATCH(AD$7,Square!$B$6:$Y$6,0),0)),$B$7,VLOOKUP($D11&amp;"_"&amp;AD$4,Square!$B$7:$AE$296,MATCH(AD$7,Square!$B$6:$Y$6,0),0))</f>
        <v>3324</v>
      </c>
      <c r="AE11" s="124">
        <f>IF(ISERROR(VLOOKUP($D11&amp;"_"&amp;AE$4,Square!$B$7:$AE$296,MATCH(AE$7,Square!$B$6:$Y$6,0),0)),$B$7,VLOOKUP($D11&amp;"_"&amp;AE$4,Square!$B$7:$AE$296,MATCH(AE$7,Square!$B$6:$Y$6,0),0))</f>
        <v>3455</v>
      </c>
      <c r="AF11" s="124">
        <f>IF(ISERROR(VLOOKUP($D11&amp;"_"&amp;AF$4,Square!$B$7:$AE$296,MATCH(AF$7,Square!$B$6:$Y$6,0),0)),$B$7,VLOOKUP($D11&amp;"_"&amp;AF$4,Square!$B$7:$AE$296,MATCH(AF$7,Square!$B$6:$Y$6,0),0))</f>
        <v>3706</v>
      </c>
      <c r="AG11" s="124">
        <f>IF(ISERROR(VLOOKUP($D11&amp;"_"&amp;AG$4,Square!$B$7:$AE$296,MATCH(AG$7,Square!$B$6:$Y$6,0),0)),$B$7,VLOOKUP($D11&amp;"_"&amp;AG$4,Square!$B$7:$AE$296,MATCH(AG$7,Square!$B$6:$Y$6,0),0))</f>
        <v>3760</v>
      </c>
    </row>
    <row r="12" spans="1:33" outlineLevel="1">
      <c r="C12" s="10" t="s">
        <v>361</v>
      </c>
      <c r="D12" s="10" t="s">
        <v>362</v>
      </c>
      <c r="G12" s="124" t="str">
        <f>IF(ISERROR(VLOOKUP($D12&amp;"_"&amp;G$4,Square!$B$7:$AE$296,MATCH(G$7,Square!$B$6:$Y$6,0),0)),$B$7,VLOOKUP($D12&amp;"_"&amp;G$4,Square!$B$7:$AE$296,MATCH(G$7,Square!$B$6:$Y$6,0),0))</f>
        <v/>
      </c>
      <c r="H12" s="124" t="str">
        <f>IF(ISERROR(VLOOKUP($D12&amp;"_"&amp;H$4,Square!$B$7:$AE$296,MATCH(H$7,Square!$B$6:$Y$6,0),0)),$B$7,VLOOKUP($D12&amp;"_"&amp;H$4,Square!$B$7:$AE$296,MATCH(H$7,Square!$B$6:$Y$6,0),0))</f>
        <v/>
      </c>
      <c r="I12" s="124" t="str">
        <f>IF(ISERROR(VLOOKUP($D12&amp;"_"&amp;I$4,Square!$B$7:$AE$296,MATCH(I$7,Square!$B$6:$Y$6,0),0)),$B$7,VLOOKUP($D12&amp;"_"&amp;I$4,Square!$B$7:$AE$296,MATCH(I$7,Square!$B$6:$Y$6,0),0))</f>
        <v/>
      </c>
      <c r="J12" s="124" t="str">
        <f>IF(ISERROR(VLOOKUP($D12&amp;"_"&amp;J$4,Square!$B$7:$AE$296,MATCH(J$7,Square!$B$6:$Y$6,0),0)),$B$7,VLOOKUP($D12&amp;"_"&amp;J$4,Square!$B$7:$AE$296,MATCH(J$7,Square!$B$6:$Y$6,0),0))</f>
        <v/>
      </c>
      <c r="K12" s="124" t="str">
        <f>IF(ISERROR(VLOOKUP($D12&amp;"_"&amp;K$4,Square!$B$7:$AE$296,MATCH(K$7,Square!$B$6:$Y$6,0),0)),$B$7,VLOOKUP($D12&amp;"_"&amp;K$4,Square!$B$7:$AE$296,MATCH(K$7,Square!$B$6:$Y$6,0),0))</f>
        <v/>
      </c>
      <c r="L12" s="124" t="str">
        <f>IF(ISERROR(VLOOKUP($D12&amp;"_"&amp;L$4,Square!$B$7:$AE$296,MATCH(L$7,Square!$B$6:$Y$6,0),0)),$B$7,VLOOKUP($D12&amp;"_"&amp;L$4,Square!$B$7:$AE$296,MATCH(L$7,Square!$B$6:$Y$6,0),0))</f>
        <v/>
      </c>
      <c r="M12" s="124" t="str">
        <f>IF(ISERROR(VLOOKUP($D12&amp;"_"&amp;M$4,Square!$B$7:$AE$296,MATCH(M$7,Square!$B$6:$Y$6,0),0)),$B$7,VLOOKUP($D12&amp;"_"&amp;M$4,Square!$B$7:$AE$296,MATCH(M$7,Square!$B$6:$Y$6,0),0))</f>
        <v/>
      </c>
      <c r="N12" s="124">
        <f>IF(ISERROR(VLOOKUP($D12&amp;"_"&amp;N$4,Square!$B$7:$AE$296,MATCH(N$7,Square!$B$6:$Y$6,0),0)),$B$7,VLOOKUP($D12&amp;"_"&amp;N$4,Square!$B$7:$AE$296,MATCH(N$7,Square!$B$6:$Y$6,0),0))</f>
        <v>2226</v>
      </c>
      <c r="O12" s="124" t="str">
        <f>IF(ISERROR(VLOOKUP($D12&amp;"_"&amp;O$4,Square!$B$7:$AE$296,MATCH(O$7,Square!$B$6:$Y$6,0),0)),$B$7,VLOOKUP($D12&amp;"_"&amp;O$4,Square!$B$7:$AE$296,MATCH(O$7,Square!$B$6:$Y$6,0),0))</f>
        <v/>
      </c>
      <c r="P12" s="124" t="str">
        <f>IF(ISERROR(VLOOKUP($D12&amp;"_"&amp;P$4,Square!$B$7:$AE$296,MATCH(P$7,Square!$B$6:$Y$6,0),0)),$B$7,VLOOKUP($D12&amp;"_"&amp;P$4,Square!$B$7:$AE$296,MATCH(P$7,Square!$B$6:$Y$6,0),0))</f>
        <v/>
      </c>
      <c r="Q12" s="124" t="str">
        <f>IF(ISERROR(VLOOKUP($D12&amp;"_"&amp;Q$4,Square!$B$7:$AE$296,MATCH(Q$7,Square!$B$6:$Y$6,0),0)),$B$7,VLOOKUP($D12&amp;"_"&amp;Q$4,Square!$B$7:$AE$296,MATCH(Q$7,Square!$B$6:$Y$6,0),0))</f>
        <v/>
      </c>
      <c r="R12" s="124" t="str">
        <f>IF(ISERROR(VLOOKUP($D12&amp;"_"&amp;R$4,Square!$B$7:$AE$296,MATCH(R$7,Square!$B$6:$Y$6,0),0)),$B$7,VLOOKUP($D12&amp;"_"&amp;R$4,Square!$B$7:$AE$296,MATCH(R$7,Square!$B$6:$Y$6,0),0))</f>
        <v/>
      </c>
      <c r="S12" s="124" t="str">
        <f>IF(ISERROR(VLOOKUP($D12&amp;"_"&amp;S$4,Square!$B$7:$AE$296,MATCH(S$7,Square!$B$6:$Y$6,0),0)),$B$7,VLOOKUP($D12&amp;"_"&amp;S$4,Square!$B$7:$AE$296,MATCH(S$7,Square!$B$6:$Y$6,0),0))</f>
        <v/>
      </c>
      <c r="T12" s="124" t="str">
        <f>IF(ISERROR(VLOOKUP($D12&amp;"_"&amp;T$4,Square!$B$7:$AE$296,MATCH(T$7,Square!$B$6:$Y$6,0),0)),$B$7,VLOOKUP($D12&amp;"_"&amp;T$4,Square!$B$7:$AE$296,MATCH(T$7,Square!$B$6:$Y$6,0),0))</f>
        <v/>
      </c>
      <c r="U12" s="124" t="str">
        <f>IF(ISERROR(VLOOKUP($D12&amp;"_"&amp;U$4,Square!$B$7:$AE$296,MATCH(U$7,Square!$B$6:$Y$6,0),0)),$B$7,VLOOKUP($D12&amp;"_"&amp;U$4,Square!$B$7:$AE$296,MATCH(U$7,Square!$B$6:$Y$6,0),0))</f>
        <v/>
      </c>
      <c r="V12" s="124" t="str">
        <f>IF(ISERROR(VLOOKUP($D12&amp;"_"&amp;V$4,Square!$B$7:$AE$296,MATCH(V$7,Square!$B$6:$Y$6,0),0)),$B$7,VLOOKUP($D12&amp;"_"&amp;V$4,Square!$B$7:$AE$296,MATCH(V$7,Square!$B$6:$Y$6,0),0))</f>
        <v/>
      </c>
      <c r="W12" s="124" t="str">
        <f>IF(ISERROR(VLOOKUP($D12&amp;"_"&amp;W$4,Square!$B$7:$AE$296,MATCH(W$7,Square!$B$6:$Y$6,0),0)),$B$7,VLOOKUP($D12&amp;"_"&amp;W$4,Square!$B$7:$AE$296,MATCH(W$7,Square!$B$6:$Y$6,0),0))</f>
        <v/>
      </c>
      <c r="X12" s="124" t="str">
        <f>IF(ISERROR(VLOOKUP($D12&amp;"_"&amp;X$4,Square!$B$7:$AE$296,MATCH(X$7,Square!$B$6:$Y$6,0),0)),$B$7,VLOOKUP($D12&amp;"_"&amp;X$4,Square!$B$7:$AE$296,MATCH(X$7,Square!$B$6:$Y$6,0),0))</f>
        <v/>
      </c>
      <c r="Y12" s="124" t="str">
        <f>IF(ISERROR(VLOOKUP($D12&amp;"_"&amp;Y$4,Square!$B$7:$AE$296,MATCH(Y$7,Square!$B$6:$Y$6,0),0)),$B$7,VLOOKUP($D12&amp;"_"&amp;Y$4,Square!$B$7:$AE$296,MATCH(Y$7,Square!$B$6:$Y$6,0),0))</f>
        <v/>
      </c>
      <c r="Z12" s="124" t="str">
        <f>IF(ISERROR(VLOOKUP($D12&amp;"_"&amp;Z$4,Square!$B$7:$AE$296,MATCH(Z$7,Square!$B$6:$Y$6,0),0)),$B$7,VLOOKUP($D12&amp;"_"&amp;Z$4,Square!$B$7:$AE$296,MATCH(Z$7,Square!$B$6:$Y$6,0),0))</f>
        <v/>
      </c>
      <c r="AA12" s="124" t="str">
        <f>IF(ISERROR(VLOOKUP($D12&amp;"_"&amp;AA$4,Square!$B$7:$AE$296,MATCH(AA$7,Square!$B$6:$Y$6,0),0)),$B$7,VLOOKUP($D12&amp;"_"&amp;AA$4,Square!$B$7:$AE$296,MATCH(AA$7,Square!$B$6:$Y$6,0),0))</f>
        <v/>
      </c>
      <c r="AB12" s="124" t="str">
        <f>IF(ISERROR(VLOOKUP($D12&amp;"_"&amp;AB$4,Square!$B$7:$AE$296,MATCH(AB$7,Square!$B$6:$Y$6,0),0)),$B$7,VLOOKUP($D12&amp;"_"&amp;AB$4,Square!$B$7:$AE$296,MATCH(AB$7,Square!$B$6:$Y$6,0),0))</f>
        <v/>
      </c>
      <c r="AC12" s="124" t="str">
        <f>IF(ISERROR(VLOOKUP($D12&amp;"_"&amp;AC$4,Square!$B$7:$AE$296,MATCH(AC$7,Square!$B$6:$Y$6,0),0)),$B$7,VLOOKUP($D12&amp;"_"&amp;AC$4,Square!$B$7:$AE$296,MATCH(AC$7,Square!$B$6:$Y$6,0),0))</f>
        <v/>
      </c>
      <c r="AD12" s="124" t="str">
        <f>IF(ISERROR(VLOOKUP($D12&amp;"_"&amp;AD$4,Square!$B$7:$AE$296,MATCH(AD$7,Square!$B$6:$Y$6,0),0)),$B$7,VLOOKUP($D12&amp;"_"&amp;AD$4,Square!$B$7:$AE$296,MATCH(AD$7,Square!$B$6:$Y$6,0),0))</f>
        <v/>
      </c>
      <c r="AE12" s="124" t="str">
        <f>IF(ISERROR(VLOOKUP($D12&amp;"_"&amp;AE$4,Square!$B$7:$AE$296,MATCH(AE$7,Square!$B$6:$Y$6,0),0)),$B$7,VLOOKUP($D12&amp;"_"&amp;AE$4,Square!$B$7:$AE$296,MATCH(AE$7,Square!$B$6:$Y$6,0),0))</f>
        <v/>
      </c>
      <c r="AF12" s="124" t="str">
        <f>IF(ISERROR(VLOOKUP($D12&amp;"_"&amp;AF$4,Square!$B$7:$AE$296,MATCH(AF$7,Square!$B$6:$Y$6,0),0)),$B$7,VLOOKUP($D12&amp;"_"&amp;AF$4,Square!$B$7:$AE$296,MATCH(AF$7,Square!$B$6:$Y$6,0),0))</f>
        <v/>
      </c>
      <c r="AG12" s="124" t="str">
        <f>IF(ISERROR(VLOOKUP($D12&amp;"_"&amp;AG$4,Square!$B$7:$AE$296,MATCH(AG$7,Square!$B$6:$Y$6,0),0)),$B$7,VLOOKUP($D12&amp;"_"&amp;AG$4,Square!$B$7:$AE$296,MATCH(AG$7,Square!$B$6:$Y$6,0),0))</f>
        <v/>
      </c>
    </row>
    <row r="13" spans="1:33" outlineLevel="1">
      <c r="C13" s="10" t="s">
        <v>363</v>
      </c>
      <c r="D13" s="10" t="s">
        <v>364</v>
      </c>
      <c r="G13" s="124">
        <f>IF(ISERROR(VLOOKUP($D13&amp;"_"&amp;G$4,Square!$B$7:$AE$296,MATCH(G$7,Square!$B$6:$Y$6,0),0)),$B$7,VLOOKUP($D13&amp;"_"&amp;G$4,Square!$B$7:$AE$296,MATCH(G$7,Square!$B$6:$Y$6,0),0))</f>
        <v>1783</v>
      </c>
      <c r="H13" s="124">
        <f>IF(ISERROR(VLOOKUP($D13&amp;"_"&amp;H$4,Square!$B$7:$AE$296,MATCH(H$7,Square!$B$6:$Y$6,0),0)),$B$7,VLOOKUP($D13&amp;"_"&amp;H$4,Square!$B$7:$AE$296,MATCH(H$7,Square!$B$6:$Y$6,0),0))</f>
        <v>1943</v>
      </c>
      <c r="I13" s="124">
        <f>IF(ISERROR(VLOOKUP($D13&amp;"_"&amp;I$4,Square!$B$7:$AE$296,MATCH(I$7,Square!$B$6:$Y$6,0),0)),$B$7,VLOOKUP($D13&amp;"_"&amp;I$4,Square!$B$7:$AE$296,MATCH(I$7,Square!$B$6:$Y$6,0),0))</f>
        <v>1885</v>
      </c>
      <c r="J13" s="124" t="str">
        <f>IF(ISERROR(VLOOKUP($D13&amp;"_"&amp;J$4,Square!$B$7:$AE$296,MATCH(J$7,Square!$B$6:$Y$6,0),0)),$B$7,VLOOKUP($D13&amp;"_"&amp;J$4,Square!$B$7:$AE$296,MATCH(J$7,Square!$B$6:$Y$6,0),0))</f>
        <v/>
      </c>
      <c r="K13" s="124" t="str">
        <f>IF(ISERROR(VLOOKUP($D13&amp;"_"&amp;K$4,Square!$B$7:$AE$296,MATCH(K$7,Square!$B$6:$Y$6,0),0)),$B$7,VLOOKUP($D13&amp;"_"&amp;K$4,Square!$B$7:$AE$296,MATCH(K$7,Square!$B$6:$Y$6,0),0))</f>
        <v/>
      </c>
      <c r="L13" s="124" t="str">
        <f>IF(ISERROR(VLOOKUP($D13&amp;"_"&amp;L$4,Square!$B$7:$AE$296,MATCH(L$7,Square!$B$6:$Y$6,0),0)),$B$7,VLOOKUP($D13&amp;"_"&amp;L$4,Square!$B$7:$AE$296,MATCH(L$7,Square!$B$6:$Y$6,0),0))</f>
        <v/>
      </c>
      <c r="M13" s="124" t="str">
        <f>IF(ISERROR(VLOOKUP($D13&amp;"_"&amp;M$4,Square!$B$7:$AE$296,MATCH(M$7,Square!$B$6:$Y$6,0),0)),$B$7,VLOOKUP($D13&amp;"_"&amp;M$4,Square!$B$7:$AE$296,MATCH(M$7,Square!$B$6:$Y$6,0),0))</f>
        <v/>
      </c>
      <c r="N13" s="124" t="str">
        <f>IF(ISERROR(VLOOKUP($D13&amp;"_"&amp;N$4,Square!$B$7:$AE$296,MATCH(N$7,Square!$B$6:$Y$6,0),0)),$B$7,VLOOKUP($D13&amp;"_"&amp;N$4,Square!$B$7:$AE$296,MATCH(N$7,Square!$B$6:$Y$6,0),0))</f>
        <v/>
      </c>
      <c r="O13" s="124" t="str">
        <f>IF(ISERROR(VLOOKUP($D13&amp;"_"&amp;O$4,Square!$B$7:$AE$296,MATCH(O$7,Square!$B$6:$Y$6,0),0)),$B$7,VLOOKUP($D13&amp;"_"&amp;O$4,Square!$B$7:$AE$296,MATCH(O$7,Square!$B$6:$Y$6,0),0))</f>
        <v/>
      </c>
      <c r="P13" s="124" t="str">
        <f>IF(ISERROR(VLOOKUP($D13&amp;"_"&amp;P$4,Square!$B$7:$AE$296,MATCH(P$7,Square!$B$6:$Y$6,0),0)),$B$7,VLOOKUP($D13&amp;"_"&amp;P$4,Square!$B$7:$AE$296,MATCH(P$7,Square!$B$6:$Y$6,0),0))</f>
        <v/>
      </c>
      <c r="Q13" s="124" t="str">
        <f>IF(ISERROR(VLOOKUP($D13&amp;"_"&amp;Q$4,Square!$B$7:$AE$296,MATCH(Q$7,Square!$B$6:$Y$6,0),0)),$B$7,VLOOKUP($D13&amp;"_"&amp;Q$4,Square!$B$7:$AE$296,MATCH(Q$7,Square!$B$6:$Y$6,0),0))</f>
        <v/>
      </c>
      <c r="R13" s="124" t="str">
        <f>IF(ISERROR(VLOOKUP($D13&amp;"_"&amp;R$4,Square!$B$7:$AE$296,MATCH(R$7,Square!$B$6:$Y$6,0),0)),$B$7,VLOOKUP($D13&amp;"_"&amp;R$4,Square!$B$7:$AE$296,MATCH(R$7,Square!$B$6:$Y$6,0),0))</f>
        <v/>
      </c>
      <c r="S13" s="124" t="str">
        <f>IF(ISERROR(VLOOKUP($D13&amp;"_"&amp;S$4,Square!$B$7:$AE$296,MATCH(S$7,Square!$B$6:$Y$6,0),0)),$B$7,VLOOKUP($D13&amp;"_"&amp;S$4,Square!$B$7:$AE$296,MATCH(S$7,Square!$B$6:$Y$6,0),0))</f>
        <v/>
      </c>
      <c r="T13" s="124" t="str">
        <f>IF(ISERROR(VLOOKUP($D13&amp;"_"&amp;T$4,Square!$B$7:$AE$296,MATCH(T$7,Square!$B$6:$Y$6,0),0)),$B$7,VLOOKUP($D13&amp;"_"&amp;T$4,Square!$B$7:$AE$296,MATCH(T$7,Square!$B$6:$Y$6,0),0))</f>
        <v/>
      </c>
      <c r="U13" s="124" t="str">
        <f>IF(ISERROR(VLOOKUP($D13&amp;"_"&amp;U$4,Square!$B$7:$AE$296,MATCH(U$7,Square!$B$6:$Y$6,0),0)),$B$7,VLOOKUP($D13&amp;"_"&amp;U$4,Square!$B$7:$AE$296,MATCH(U$7,Square!$B$6:$Y$6,0),0))</f>
        <v/>
      </c>
      <c r="V13" s="124" t="str">
        <f>IF(ISERROR(VLOOKUP($D13&amp;"_"&amp;V$4,Square!$B$7:$AE$296,MATCH(V$7,Square!$B$6:$Y$6,0),0)),$B$7,VLOOKUP($D13&amp;"_"&amp;V$4,Square!$B$7:$AE$296,MATCH(V$7,Square!$B$6:$Y$6,0),0))</f>
        <v/>
      </c>
      <c r="W13" s="124" t="str">
        <f>IF(ISERROR(VLOOKUP($D13&amp;"_"&amp;W$4,Square!$B$7:$AE$296,MATCH(W$7,Square!$B$6:$Y$6,0),0)),$B$7,VLOOKUP($D13&amp;"_"&amp;W$4,Square!$B$7:$AE$296,MATCH(W$7,Square!$B$6:$Y$6,0),0))</f>
        <v/>
      </c>
      <c r="X13" s="124" t="str">
        <f>IF(ISERROR(VLOOKUP($D13&amp;"_"&amp;X$4,Square!$B$7:$AE$296,MATCH(X$7,Square!$B$6:$Y$6,0),0)),$B$7,VLOOKUP($D13&amp;"_"&amp;X$4,Square!$B$7:$AE$296,MATCH(X$7,Square!$B$6:$Y$6,0),0))</f>
        <v/>
      </c>
      <c r="Y13" s="124" t="str">
        <f>IF(ISERROR(VLOOKUP($D13&amp;"_"&amp;Y$4,Square!$B$7:$AE$296,MATCH(Y$7,Square!$B$6:$Y$6,0),0)),$B$7,VLOOKUP($D13&amp;"_"&amp;Y$4,Square!$B$7:$AE$296,MATCH(Y$7,Square!$B$6:$Y$6,0),0))</f>
        <v/>
      </c>
      <c r="Z13" s="124" t="str">
        <f>IF(ISERROR(VLOOKUP($D13&amp;"_"&amp;Z$4,Square!$B$7:$AE$296,MATCH(Z$7,Square!$B$6:$Y$6,0),0)),$B$7,VLOOKUP($D13&amp;"_"&amp;Z$4,Square!$B$7:$AE$296,MATCH(Z$7,Square!$B$6:$Y$6,0),0))</f>
        <v/>
      </c>
      <c r="AA13" s="124" t="str">
        <f>IF(ISERROR(VLOOKUP($D13&amp;"_"&amp;AA$4,Square!$B$7:$AE$296,MATCH(AA$7,Square!$B$6:$Y$6,0),0)),$B$7,VLOOKUP($D13&amp;"_"&amp;AA$4,Square!$B$7:$AE$296,MATCH(AA$7,Square!$B$6:$Y$6,0),0))</f>
        <v/>
      </c>
      <c r="AB13" s="124" t="str">
        <f>IF(ISERROR(VLOOKUP($D13&amp;"_"&amp;AB$4,Square!$B$7:$AE$296,MATCH(AB$7,Square!$B$6:$Y$6,0),0)),$B$7,VLOOKUP($D13&amp;"_"&amp;AB$4,Square!$B$7:$AE$296,MATCH(AB$7,Square!$B$6:$Y$6,0),0))</f>
        <v/>
      </c>
      <c r="AC13" s="124" t="str">
        <f>IF(ISERROR(VLOOKUP($D13&amp;"_"&amp;AC$4,Square!$B$7:$AE$296,MATCH(AC$7,Square!$B$6:$Y$6,0),0)),$B$7,VLOOKUP($D13&amp;"_"&amp;AC$4,Square!$B$7:$AE$296,MATCH(AC$7,Square!$B$6:$Y$6,0),0))</f>
        <v/>
      </c>
      <c r="AD13" s="124" t="str">
        <f>IF(ISERROR(VLOOKUP($D13&amp;"_"&amp;AD$4,Square!$B$7:$AE$296,MATCH(AD$7,Square!$B$6:$Y$6,0),0)),$B$7,VLOOKUP($D13&amp;"_"&amp;AD$4,Square!$B$7:$AE$296,MATCH(AD$7,Square!$B$6:$Y$6,0),0))</f>
        <v/>
      </c>
      <c r="AE13" s="124" t="str">
        <f>IF(ISERROR(VLOOKUP($D13&amp;"_"&amp;AE$4,Square!$B$7:$AE$296,MATCH(AE$7,Square!$B$6:$Y$6,0),0)),$B$7,VLOOKUP($D13&amp;"_"&amp;AE$4,Square!$B$7:$AE$296,MATCH(AE$7,Square!$B$6:$Y$6,0),0))</f>
        <v/>
      </c>
      <c r="AF13" s="124" t="str">
        <f>IF(ISERROR(VLOOKUP($D13&amp;"_"&amp;AF$4,Square!$B$7:$AE$296,MATCH(AF$7,Square!$B$6:$Y$6,0),0)),$B$7,VLOOKUP($D13&amp;"_"&amp;AF$4,Square!$B$7:$AE$296,MATCH(AF$7,Square!$B$6:$Y$6,0),0))</f>
        <v/>
      </c>
      <c r="AG13" s="124" t="str">
        <f>IF(ISERROR(VLOOKUP($D13&amp;"_"&amp;AG$4,Square!$B$7:$AE$296,MATCH(AG$7,Square!$B$6:$Y$6,0),0)),$B$7,VLOOKUP($D13&amp;"_"&amp;AG$4,Square!$B$7:$AE$296,MATCH(AG$7,Square!$B$6:$Y$6,0),0))</f>
        <v/>
      </c>
    </row>
    <row r="14" spans="1:33" outlineLevel="1">
      <c r="C14" s="10" t="s">
        <v>365</v>
      </c>
      <c r="D14" s="10" t="s">
        <v>366</v>
      </c>
      <c r="G14" s="124" t="str">
        <f>IF(ISERROR(VLOOKUP($D14&amp;"_"&amp;G$4,Square!$B$7:$AE$296,MATCH(G$7,Square!$B$6:$Y$6,0),0)),$B$7,VLOOKUP($D14&amp;"_"&amp;G$4,Square!$B$7:$AE$296,MATCH(G$7,Square!$B$6:$Y$6,0),0))</f>
        <v/>
      </c>
      <c r="H14" s="124" t="str">
        <f>IF(ISERROR(VLOOKUP($D14&amp;"_"&amp;H$4,Square!$B$7:$AE$296,MATCH(H$7,Square!$B$6:$Y$6,0),0)),$B$7,VLOOKUP($D14&amp;"_"&amp;H$4,Square!$B$7:$AE$296,MATCH(H$7,Square!$B$6:$Y$6,0),0))</f>
        <v/>
      </c>
      <c r="I14" s="124" t="str">
        <f>IF(ISERROR(VLOOKUP($D14&amp;"_"&amp;I$4,Square!$B$7:$AE$296,MATCH(I$7,Square!$B$6:$Y$6,0),0)),$B$7,VLOOKUP($D14&amp;"_"&amp;I$4,Square!$B$7:$AE$296,MATCH(I$7,Square!$B$6:$Y$6,0),0))</f>
        <v/>
      </c>
      <c r="J14" s="124" t="str">
        <f>IF(ISERROR(VLOOKUP($D14&amp;"_"&amp;J$4,Square!$B$7:$AE$296,MATCH(J$7,Square!$B$6:$Y$6,0),0)),$B$7,VLOOKUP($D14&amp;"_"&amp;J$4,Square!$B$7:$AE$296,MATCH(J$7,Square!$B$6:$Y$6,0),0))</f>
        <v/>
      </c>
      <c r="K14" s="124" t="str">
        <f>IF(ISERROR(VLOOKUP($D14&amp;"_"&amp;K$4,Square!$B$7:$AE$296,MATCH(K$7,Square!$B$6:$Y$6,0),0)),$B$7,VLOOKUP($D14&amp;"_"&amp;K$4,Square!$B$7:$AE$296,MATCH(K$7,Square!$B$6:$Y$6,0),0))</f>
        <v/>
      </c>
      <c r="L14" s="124" t="str">
        <f>IF(ISERROR(VLOOKUP($D14&amp;"_"&amp;L$4,Square!$B$7:$AE$296,MATCH(L$7,Square!$B$6:$Y$6,0),0)),$B$7,VLOOKUP($D14&amp;"_"&amp;L$4,Square!$B$7:$AE$296,MATCH(L$7,Square!$B$6:$Y$6,0),0))</f>
        <v/>
      </c>
      <c r="M14" s="124" t="str">
        <f>IF(ISERROR(VLOOKUP($D14&amp;"_"&amp;M$4,Square!$B$7:$AE$296,MATCH(M$7,Square!$B$6:$Y$6,0),0)),$B$7,VLOOKUP($D14&amp;"_"&amp;M$4,Square!$B$7:$AE$296,MATCH(M$7,Square!$B$6:$Y$6,0),0))</f>
        <v/>
      </c>
      <c r="N14" s="124">
        <f>IF(ISERROR(VLOOKUP($D14&amp;"_"&amp;N$4,Square!$B$7:$AE$296,MATCH(N$7,Square!$B$6:$Y$6,0),0)),$B$7,VLOOKUP($D14&amp;"_"&amp;N$4,Square!$B$7:$AE$296,MATCH(N$7,Square!$B$6:$Y$6,0),0))</f>
        <v>2226</v>
      </c>
      <c r="O14" s="124" t="str">
        <f>IF(ISERROR(VLOOKUP($D14&amp;"_"&amp;O$4,Square!$B$7:$AE$296,MATCH(O$7,Square!$B$6:$Y$6,0),0)),$B$7,VLOOKUP($D14&amp;"_"&amp;O$4,Square!$B$7:$AE$296,MATCH(O$7,Square!$B$6:$Y$6,0),0))</f>
        <v/>
      </c>
      <c r="P14" s="124" t="str">
        <f>IF(ISERROR(VLOOKUP($D14&amp;"_"&amp;P$4,Square!$B$7:$AE$296,MATCH(P$7,Square!$B$6:$Y$6,0),0)),$B$7,VLOOKUP($D14&amp;"_"&amp;P$4,Square!$B$7:$AE$296,MATCH(P$7,Square!$B$6:$Y$6,0),0))</f>
        <v/>
      </c>
      <c r="Q14" s="124" t="str">
        <f>IF(ISERROR(VLOOKUP($D14&amp;"_"&amp;Q$4,Square!$B$7:$AE$296,MATCH(Q$7,Square!$B$6:$Y$6,0),0)),$B$7,VLOOKUP($D14&amp;"_"&amp;Q$4,Square!$B$7:$AE$296,MATCH(Q$7,Square!$B$6:$Y$6,0),0))</f>
        <v/>
      </c>
      <c r="R14" s="124" t="str">
        <f>IF(ISERROR(VLOOKUP($D14&amp;"_"&amp;R$4,Square!$B$7:$AE$296,MATCH(R$7,Square!$B$6:$Y$6,0),0)),$B$7,VLOOKUP($D14&amp;"_"&amp;R$4,Square!$B$7:$AE$296,MATCH(R$7,Square!$B$6:$Y$6,0),0))</f>
        <v/>
      </c>
      <c r="S14" s="124" t="str">
        <f>IF(ISERROR(VLOOKUP($D14&amp;"_"&amp;S$4,Square!$B$7:$AE$296,MATCH(S$7,Square!$B$6:$Y$6,0),0)),$B$7,VLOOKUP($D14&amp;"_"&amp;S$4,Square!$B$7:$AE$296,MATCH(S$7,Square!$B$6:$Y$6,0),0))</f>
        <v/>
      </c>
      <c r="T14" s="124" t="str">
        <f>IF(ISERROR(VLOOKUP($D14&amp;"_"&amp;T$4,Square!$B$7:$AE$296,MATCH(T$7,Square!$B$6:$Y$6,0),0)),$B$7,VLOOKUP($D14&amp;"_"&amp;T$4,Square!$B$7:$AE$296,MATCH(T$7,Square!$B$6:$Y$6,0),0))</f>
        <v/>
      </c>
      <c r="U14" s="124" t="str">
        <f>IF(ISERROR(VLOOKUP($D14&amp;"_"&amp;U$4,Square!$B$7:$AE$296,MATCH(U$7,Square!$B$6:$Y$6,0),0)),$B$7,VLOOKUP($D14&amp;"_"&amp;U$4,Square!$B$7:$AE$296,MATCH(U$7,Square!$B$6:$Y$6,0),0))</f>
        <v/>
      </c>
      <c r="V14" s="124" t="str">
        <f>IF(ISERROR(VLOOKUP($D14&amp;"_"&amp;V$4,Square!$B$7:$AE$296,MATCH(V$7,Square!$B$6:$Y$6,0),0)),$B$7,VLOOKUP($D14&amp;"_"&amp;V$4,Square!$B$7:$AE$296,MATCH(V$7,Square!$B$6:$Y$6,0),0))</f>
        <v/>
      </c>
      <c r="W14" s="124" t="str">
        <f>IF(ISERROR(VLOOKUP($D14&amp;"_"&amp;W$4,Square!$B$7:$AE$296,MATCH(W$7,Square!$B$6:$Y$6,0),0)),$B$7,VLOOKUP($D14&amp;"_"&amp;W$4,Square!$B$7:$AE$296,MATCH(W$7,Square!$B$6:$Y$6,0),0))</f>
        <v/>
      </c>
      <c r="X14" s="124" t="str">
        <f>IF(ISERROR(VLOOKUP($D14&amp;"_"&amp;X$4,Square!$B$7:$AE$296,MATCH(X$7,Square!$B$6:$Y$6,0),0)),$B$7,VLOOKUP($D14&amp;"_"&amp;X$4,Square!$B$7:$AE$296,MATCH(X$7,Square!$B$6:$Y$6,0),0))</f>
        <v/>
      </c>
      <c r="Y14" s="124" t="str">
        <f>IF(ISERROR(VLOOKUP($D14&amp;"_"&amp;Y$4,Square!$B$7:$AE$296,MATCH(Y$7,Square!$B$6:$Y$6,0),0)),$B$7,VLOOKUP($D14&amp;"_"&amp;Y$4,Square!$B$7:$AE$296,MATCH(Y$7,Square!$B$6:$Y$6,0),0))</f>
        <v/>
      </c>
      <c r="Z14" s="124" t="str">
        <f>IF(ISERROR(VLOOKUP($D14&amp;"_"&amp;Z$4,Square!$B$7:$AE$296,MATCH(Z$7,Square!$B$6:$Y$6,0),0)),$B$7,VLOOKUP($D14&amp;"_"&amp;Z$4,Square!$B$7:$AE$296,MATCH(Z$7,Square!$B$6:$Y$6,0),0))</f>
        <v/>
      </c>
      <c r="AA14" s="124" t="str">
        <f>IF(ISERROR(VLOOKUP($D14&amp;"_"&amp;AA$4,Square!$B$7:$AE$296,MATCH(AA$7,Square!$B$6:$Y$6,0),0)),$B$7,VLOOKUP($D14&amp;"_"&amp;AA$4,Square!$B$7:$AE$296,MATCH(AA$7,Square!$B$6:$Y$6,0),0))</f>
        <v/>
      </c>
      <c r="AB14" s="124" t="str">
        <f>IF(ISERROR(VLOOKUP($D14&amp;"_"&amp;AB$4,Square!$B$7:$AE$296,MATCH(AB$7,Square!$B$6:$Y$6,0),0)),$B$7,VLOOKUP($D14&amp;"_"&amp;AB$4,Square!$B$7:$AE$296,MATCH(AB$7,Square!$B$6:$Y$6,0),0))</f>
        <v/>
      </c>
      <c r="AC14" s="124" t="str">
        <f>IF(ISERROR(VLOOKUP($D14&amp;"_"&amp;AC$4,Square!$B$7:$AE$296,MATCH(AC$7,Square!$B$6:$Y$6,0),0)),$B$7,VLOOKUP($D14&amp;"_"&amp;AC$4,Square!$B$7:$AE$296,MATCH(AC$7,Square!$B$6:$Y$6,0),0))</f>
        <v/>
      </c>
      <c r="AD14" s="124" t="str">
        <f>IF(ISERROR(VLOOKUP($D14&amp;"_"&amp;AD$4,Square!$B$7:$AE$296,MATCH(AD$7,Square!$B$6:$Y$6,0),0)),$B$7,VLOOKUP($D14&amp;"_"&amp;AD$4,Square!$B$7:$AE$296,MATCH(AD$7,Square!$B$6:$Y$6,0),0))</f>
        <v/>
      </c>
      <c r="AE14" s="124" t="str">
        <f>IF(ISERROR(VLOOKUP($D14&amp;"_"&amp;AE$4,Square!$B$7:$AE$296,MATCH(AE$7,Square!$B$6:$Y$6,0),0)),$B$7,VLOOKUP($D14&amp;"_"&amp;AE$4,Square!$B$7:$AE$296,MATCH(AE$7,Square!$B$6:$Y$6,0),0))</f>
        <v/>
      </c>
      <c r="AF14" s="124" t="str">
        <f>IF(ISERROR(VLOOKUP($D14&amp;"_"&amp;AF$4,Square!$B$7:$AE$296,MATCH(AF$7,Square!$B$6:$Y$6,0),0)),$B$7,VLOOKUP($D14&amp;"_"&amp;AF$4,Square!$B$7:$AE$296,MATCH(AF$7,Square!$B$6:$Y$6,0),0))</f>
        <v/>
      </c>
      <c r="AG14" s="124" t="str">
        <f>IF(ISERROR(VLOOKUP($D14&amp;"_"&amp;AG$4,Square!$B$7:$AE$296,MATCH(AG$7,Square!$B$6:$Y$6,0),0)),$B$7,VLOOKUP($D14&amp;"_"&amp;AG$4,Square!$B$7:$AE$296,MATCH(AG$7,Square!$B$6:$Y$6,0),0))</f>
        <v/>
      </c>
    </row>
    <row r="15" spans="1:33" outlineLevel="1">
      <c r="C15" s="10" t="s">
        <v>367</v>
      </c>
      <c r="D15" s="10" t="s">
        <v>368</v>
      </c>
      <c r="G15" s="124" t="str">
        <f>IF(ISERROR(VLOOKUP($D15&amp;"_"&amp;G$4,Square!$B$7:$AE$296,MATCH(G$7,Square!$B$6:$Y$6,0),0)),$B$7,VLOOKUP($D15&amp;"_"&amp;G$4,Square!$B$7:$AE$296,MATCH(G$7,Square!$B$6:$Y$6,0),0))</f>
        <v/>
      </c>
      <c r="H15" s="124" t="str">
        <f>IF(ISERROR(VLOOKUP($D15&amp;"_"&amp;H$4,Square!$B$7:$AE$296,MATCH(H$7,Square!$B$6:$Y$6,0),0)),$B$7,VLOOKUP($D15&amp;"_"&amp;H$4,Square!$B$7:$AE$296,MATCH(H$7,Square!$B$6:$Y$6,0),0))</f>
        <v/>
      </c>
      <c r="I15" s="124" t="str">
        <f>IF(ISERROR(VLOOKUP($D15&amp;"_"&amp;I$4,Square!$B$7:$AE$296,MATCH(I$7,Square!$B$6:$Y$6,0),0)),$B$7,VLOOKUP($D15&amp;"_"&amp;I$4,Square!$B$7:$AE$296,MATCH(I$7,Square!$B$6:$Y$6,0),0))</f>
        <v/>
      </c>
      <c r="J15" s="124" t="str">
        <f>IF(ISERROR(VLOOKUP($D15&amp;"_"&amp;J$4,Square!$B$7:$AE$296,MATCH(J$7,Square!$B$6:$Y$6,0),0)),$B$7,VLOOKUP($D15&amp;"_"&amp;J$4,Square!$B$7:$AE$296,MATCH(J$7,Square!$B$6:$Y$6,0),0))</f>
        <v/>
      </c>
      <c r="K15" s="124" t="str">
        <f>IF(ISERROR(VLOOKUP($D15&amp;"_"&amp;K$4,Square!$B$7:$AE$296,MATCH(K$7,Square!$B$6:$Y$6,0),0)),$B$7,VLOOKUP($D15&amp;"_"&amp;K$4,Square!$B$7:$AE$296,MATCH(K$7,Square!$B$6:$Y$6,0),0))</f>
        <v/>
      </c>
      <c r="L15" s="124" t="str">
        <f>IF(ISERROR(VLOOKUP($D15&amp;"_"&amp;L$4,Square!$B$7:$AE$296,MATCH(L$7,Square!$B$6:$Y$6,0),0)),$B$7,VLOOKUP($D15&amp;"_"&amp;L$4,Square!$B$7:$AE$296,MATCH(L$7,Square!$B$6:$Y$6,0),0))</f>
        <v/>
      </c>
      <c r="M15" s="124" t="str">
        <f>IF(ISERROR(VLOOKUP($D15&amp;"_"&amp;M$4,Square!$B$7:$AE$296,MATCH(M$7,Square!$B$6:$Y$6,0),0)),$B$7,VLOOKUP($D15&amp;"_"&amp;M$4,Square!$B$7:$AE$296,MATCH(M$7,Square!$B$6:$Y$6,0),0))</f>
        <v/>
      </c>
      <c r="N15" s="124">
        <f>IF(ISERROR(VLOOKUP($D15&amp;"_"&amp;N$4,Square!$B$7:$AE$296,MATCH(N$7,Square!$B$6:$Y$6,0),0)),$B$7,VLOOKUP($D15&amp;"_"&amp;N$4,Square!$B$7:$AE$296,MATCH(N$7,Square!$B$6:$Y$6,0),0))</f>
        <v>2226</v>
      </c>
      <c r="O15" s="124" t="str">
        <f>IF(ISERROR(VLOOKUP($D15&amp;"_"&amp;O$4,Square!$B$7:$AE$296,MATCH(O$7,Square!$B$6:$Y$6,0),0)),$B$7,VLOOKUP($D15&amp;"_"&amp;O$4,Square!$B$7:$AE$296,MATCH(O$7,Square!$B$6:$Y$6,0),0))</f>
        <v/>
      </c>
      <c r="P15" s="124" t="str">
        <f>IF(ISERROR(VLOOKUP($D15&amp;"_"&amp;P$4,Square!$B$7:$AE$296,MATCH(P$7,Square!$B$6:$Y$6,0),0)),$B$7,VLOOKUP($D15&amp;"_"&amp;P$4,Square!$B$7:$AE$296,MATCH(P$7,Square!$B$6:$Y$6,0),0))</f>
        <v/>
      </c>
      <c r="Q15" s="124" t="str">
        <f>IF(ISERROR(VLOOKUP($D15&amp;"_"&amp;Q$4,Square!$B$7:$AE$296,MATCH(Q$7,Square!$B$6:$Y$6,0),0)),$B$7,VLOOKUP($D15&amp;"_"&amp;Q$4,Square!$B$7:$AE$296,MATCH(Q$7,Square!$B$6:$Y$6,0),0))</f>
        <v/>
      </c>
      <c r="R15" s="124" t="str">
        <f>IF(ISERROR(VLOOKUP($D15&amp;"_"&amp;R$4,Square!$B$7:$AE$296,MATCH(R$7,Square!$B$6:$Y$6,0),0)),$B$7,VLOOKUP($D15&amp;"_"&amp;R$4,Square!$B$7:$AE$296,MATCH(R$7,Square!$B$6:$Y$6,0),0))</f>
        <v/>
      </c>
      <c r="S15" s="124" t="str">
        <f>IF(ISERROR(VLOOKUP($D15&amp;"_"&amp;S$4,Square!$B$7:$AE$296,MATCH(S$7,Square!$B$6:$Y$6,0),0)),$B$7,VLOOKUP($D15&amp;"_"&amp;S$4,Square!$B$7:$AE$296,MATCH(S$7,Square!$B$6:$Y$6,0),0))</f>
        <v/>
      </c>
      <c r="T15" s="124" t="str">
        <f>IF(ISERROR(VLOOKUP($D15&amp;"_"&amp;T$4,Square!$B$7:$AE$296,MATCH(T$7,Square!$B$6:$Y$6,0),0)),$B$7,VLOOKUP($D15&amp;"_"&amp;T$4,Square!$B$7:$AE$296,MATCH(T$7,Square!$B$6:$Y$6,0),0))</f>
        <v/>
      </c>
      <c r="U15" s="124" t="str">
        <f>IF(ISERROR(VLOOKUP($D15&amp;"_"&amp;U$4,Square!$B$7:$AE$296,MATCH(U$7,Square!$B$6:$Y$6,0),0)),$B$7,VLOOKUP($D15&amp;"_"&amp;U$4,Square!$B$7:$AE$296,MATCH(U$7,Square!$B$6:$Y$6,0),0))</f>
        <v/>
      </c>
      <c r="V15" s="124" t="str">
        <f>IF(ISERROR(VLOOKUP($D15&amp;"_"&amp;V$4,Square!$B$7:$AE$296,MATCH(V$7,Square!$B$6:$Y$6,0),0)),$B$7,VLOOKUP($D15&amp;"_"&amp;V$4,Square!$B$7:$AE$296,MATCH(V$7,Square!$B$6:$Y$6,0),0))</f>
        <v/>
      </c>
      <c r="W15" s="124" t="str">
        <f>IF(ISERROR(VLOOKUP($D15&amp;"_"&amp;W$4,Square!$B$7:$AE$296,MATCH(W$7,Square!$B$6:$Y$6,0),0)),$B$7,VLOOKUP($D15&amp;"_"&amp;W$4,Square!$B$7:$AE$296,MATCH(W$7,Square!$B$6:$Y$6,0),0))</f>
        <v/>
      </c>
      <c r="X15" s="124" t="str">
        <f>IF(ISERROR(VLOOKUP($D15&amp;"_"&amp;X$4,Square!$B$7:$AE$296,MATCH(X$7,Square!$B$6:$Y$6,0),0)),$B$7,VLOOKUP($D15&amp;"_"&amp;X$4,Square!$B$7:$AE$296,MATCH(X$7,Square!$B$6:$Y$6,0),0))</f>
        <v/>
      </c>
      <c r="Y15" s="124" t="str">
        <f>IF(ISERROR(VLOOKUP($D15&amp;"_"&amp;Y$4,Square!$B$7:$AE$296,MATCH(Y$7,Square!$B$6:$Y$6,0),0)),$B$7,VLOOKUP($D15&amp;"_"&amp;Y$4,Square!$B$7:$AE$296,MATCH(Y$7,Square!$B$6:$Y$6,0),0))</f>
        <v/>
      </c>
      <c r="Z15" s="124" t="str">
        <f>IF(ISERROR(VLOOKUP($D15&amp;"_"&amp;Z$4,Square!$B$7:$AE$296,MATCH(Z$7,Square!$B$6:$Y$6,0),0)),$B$7,VLOOKUP($D15&amp;"_"&amp;Z$4,Square!$B$7:$AE$296,MATCH(Z$7,Square!$B$6:$Y$6,0),0))</f>
        <v/>
      </c>
      <c r="AA15" s="124" t="str">
        <f>IF(ISERROR(VLOOKUP($D15&amp;"_"&amp;AA$4,Square!$B$7:$AE$296,MATCH(AA$7,Square!$B$6:$Y$6,0),0)),$B$7,VLOOKUP($D15&amp;"_"&amp;AA$4,Square!$B$7:$AE$296,MATCH(AA$7,Square!$B$6:$Y$6,0),0))</f>
        <v/>
      </c>
      <c r="AB15" s="124" t="str">
        <f>IF(ISERROR(VLOOKUP($D15&amp;"_"&amp;AB$4,Square!$B$7:$AE$296,MATCH(AB$7,Square!$B$6:$Y$6,0),0)),$B$7,VLOOKUP($D15&amp;"_"&amp;AB$4,Square!$B$7:$AE$296,MATCH(AB$7,Square!$B$6:$Y$6,0),0))</f>
        <v/>
      </c>
      <c r="AC15" s="124" t="str">
        <f>IF(ISERROR(VLOOKUP($D15&amp;"_"&amp;AC$4,Square!$B$7:$AE$296,MATCH(AC$7,Square!$B$6:$Y$6,0),0)),$B$7,VLOOKUP($D15&amp;"_"&amp;AC$4,Square!$B$7:$AE$296,MATCH(AC$7,Square!$B$6:$Y$6,0),0))</f>
        <v/>
      </c>
      <c r="AD15" s="124" t="str">
        <f>IF(ISERROR(VLOOKUP($D15&amp;"_"&amp;AD$4,Square!$B$7:$AE$296,MATCH(AD$7,Square!$B$6:$Y$6,0),0)),$B$7,VLOOKUP($D15&amp;"_"&amp;AD$4,Square!$B$7:$AE$296,MATCH(AD$7,Square!$B$6:$Y$6,0),0))</f>
        <v/>
      </c>
      <c r="AE15" s="124" t="str">
        <f>IF(ISERROR(VLOOKUP($D15&amp;"_"&amp;AE$4,Square!$B$7:$AE$296,MATCH(AE$7,Square!$B$6:$Y$6,0),0)),$B$7,VLOOKUP($D15&amp;"_"&amp;AE$4,Square!$B$7:$AE$296,MATCH(AE$7,Square!$B$6:$Y$6,0),0))</f>
        <v/>
      </c>
      <c r="AF15" s="124" t="str">
        <f>IF(ISERROR(VLOOKUP($D15&amp;"_"&amp;AF$4,Square!$B$7:$AE$296,MATCH(AF$7,Square!$B$6:$Y$6,0),0)),$B$7,VLOOKUP($D15&amp;"_"&amp;AF$4,Square!$B$7:$AE$296,MATCH(AF$7,Square!$B$6:$Y$6,0),0))</f>
        <v/>
      </c>
      <c r="AG15" s="124" t="str">
        <f>IF(ISERROR(VLOOKUP($D15&amp;"_"&amp;AG$4,Square!$B$7:$AE$296,MATCH(AG$7,Square!$B$6:$Y$6,0),0)),$B$7,VLOOKUP($D15&amp;"_"&amp;AG$4,Square!$B$7:$AE$296,MATCH(AG$7,Square!$B$6:$Y$6,0),0))</f>
        <v/>
      </c>
    </row>
    <row r="16" spans="1:33" outlineLevel="1">
      <c r="C16" s="10" t="s">
        <v>369</v>
      </c>
      <c r="D16" s="10" t="s">
        <v>370</v>
      </c>
      <c r="G16" s="124" t="str">
        <f>IF(ISERROR(VLOOKUP($D16&amp;"_"&amp;G$4,Square!$B$7:$AE$296,MATCH(G$7,Square!$B$6:$Y$6,0),0)),$B$7,VLOOKUP($D16&amp;"_"&amp;G$4,Square!$B$7:$AE$296,MATCH(G$7,Square!$B$6:$Y$6,0),0))</f>
        <v/>
      </c>
      <c r="H16" s="124" t="str">
        <f>IF(ISERROR(VLOOKUP($D16&amp;"_"&amp;H$4,Square!$B$7:$AE$296,MATCH(H$7,Square!$B$6:$Y$6,0),0)),$B$7,VLOOKUP($D16&amp;"_"&amp;H$4,Square!$B$7:$AE$296,MATCH(H$7,Square!$B$6:$Y$6,0),0))</f>
        <v/>
      </c>
      <c r="I16" s="124" t="str">
        <f>IF(ISERROR(VLOOKUP($D16&amp;"_"&amp;I$4,Square!$B$7:$AE$296,MATCH(I$7,Square!$B$6:$Y$6,0),0)),$B$7,VLOOKUP($D16&amp;"_"&amp;I$4,Square!$B$7:$AE$296,MATCH(I$7,Square!$B$6:$Y$6,0),0))</f>
        <v/>
      </c>
      <c r="J16" s="124" t="str">
        <f>IF(ISERROR(VLOOKUP($D16&amp;"_"&amp;J$4,Square!$B$7:$AE$296,MATCH(J$7,Square!$B$6:$Y$6,0),0)),$B$7,VLOOKUP($D16&amp;"_"&amp;J$4,Square!$B$7:$AE$296,MATCH(J$7,Square!$B$6:$Y$6,0),0))</f>
        <v/>
      </c>
      <c r="K16" s="124" t="str">
        <f>IF(ISERROR(VLOOKUP($D16&amp;"_"&amp;K$4,Square!$B$7:$AE$296,MATCH(K$7,Square!$B$6:$Y$6,0),0)),$B$7,VLOOKUP($D16&amp;"_"&amp;K$4,Square!$B$7:$AE$296,MATCH(K$7,Square!$B$6:$Y$6,0),0))</f>
        <v/>
      </c>
      <c r="L16" s="124" t="str">
        <f>IF(ISERROR(VLOOKUP($D16&amp;"_"&amp;L$4,Square!$B$7:$AE$296,MATCH(L$7,Square!$B$6:$Y$6,0),0)),$B$7,VLOOKUP($D16&amp;"_"&amp;L$4,Square!$B$7:$AE$296,MATCH(L$7,Square!$B$6:$Y$6,0),0))</f>
        <v/>
      </c>
      <c r="M16" s="124" t="str">
        <f>IF(ISERROR(VLOOKUP($D16&amp;"_"&amp;M$4,Square!$B$7:$AE$296,MATCH(M$7,Square!$B$6:$Y$6,0),0)),$B$7,VLOOKUP($D16&amp;"_"&amp;M$4,Square!$B$7:$AE$296,MATCH(M$7,Square!$B$6:$Y$6,0),0))</f>
        <v/>
      </c>
      <c r="N16" s="124">
        <f>IF(ISERROR(VLOOKUP($D16&amp;"_"&amp;N$4,Square!$B$7:$AE$296,MATCH(N$7,Square!$B$6:$Y$6,0),0)),$B$7,VLOOKUP($D16&amp;"_"&amp;N$4,Square!$B$7:$AE$296,MATCH(N$7,Square!$B$6:$Y$6,0),0))</f>
        <v>2226</v>
      </c>
      <c r="O16" s="124" t="str">
        <f>IF(ISERROR(VLOOKUP($D16&amp;"_"&amp;O$4,Square!$B$7:$AE$296,MATCH(O$7,Square!$B$6:$Y$6,0),0)),$B$7,VLOOKUP($D16&amp;"_"&amp;O$4,Square!$B$7:$AE$296,MATCH(O$7,Square!$B$6:$Y$6,0),0))</f>
        <v/>
      </c>
      <c r="P16" s="124" t="str">
        <f>IF(ISERROR(VLOOKUP($D16&amp;"_"&amp;P$4,Square!$B$7:$AE$296,MATCH(P$7,Square!$B$6:$Y$6,0),0)),$B$7,VLOOKUP($D16&amp;"_"&amp;P$4,Square!$B$7:$AE$296,MATCH(P$7,Square!$B$6:$Y$6,0),0))</f>
        <v/>
      </c>
      <c r="Q16" s="124" t="str">
        <f>IF(ISERROR(VLOOKUP($D16&amp;"_"&amp;Q$4,Square!$B$7:$AE$296,MATCH(Q$7,Square!$B$6:$Y$6,0),0)),$B$7,VLOOKUP($D16&amp;"_"&amp;Q$4,Square!$B$7:$AE$296,MATCH(Q$7,Square!$B$6:$Y$6,0),0))</f>
        <v/>
      </c>
      <c r="R16" s="124" t="str">
        <f>IF(ISERROR(VLOOKUP($D16&amp;"_"&amp;R$4,Square!$B$7:$AE$296,MATCH(R$7,Square!$B$6:$Y$6,0),0)),$B$7,VLOOKUP($D16&amp;"_"&amp;R$4,Square!$B$7:$AE$296,MATCH(R$7,Square!$B$6:$Y$6,0),0))</f>
        <v/>
      </c>
      <c r="S16" s="124" t="str">
        <f>IF(ISERROR(VLOOKUP($D16&amp;"_"&amp;S$4,Square!$B$7:$AE$296,MATCH(S$7,Square!$B$6:$Y$6,0),0)),$B$7,VLOOKUP($D16&amp;"_"&amp;S$4,Square!$B$7:$AE$296,MATCH(S$7,Square!$B$6:$Y$6,0),0))</f>
        <v/>
      </c>
      <c r="T16" s="124" t="str">
        <f>IF(ISERROR(VLOOKUP($D16&amp;"_"&amp;T$4,Square!$B$7:$AE$296,MATCH(T$7,Square!$B$6:$Y$6,0),0)),$B$7,VLOOKUP($D16&amp;"_"&amp;T$4,Square!$B$7:$AE$296,MATCH(T$7,Square!$B$6:$Y$6,0),0))</f>
        <v/>
      </c>
      <c r="U16" s="124" t="str">
        <f>IF(ISERROR(VLOOKUP($D16&amp;"_"&amp;U$4,Square!$B$7:$AE$296,MATCH(U$7,Square!$B$6:$Y$6,0),0)),$B$7,VLOOKUP($D16&amp;"_"&amp;U$4,Square!$B$7:$AE$296,MATCH(U$7,Square!$B$6:$Y$6,0),0))</f>
        <v/>
      </c>
      <c r="V16" s="124" t="str">
        <f>IF(ISERROR(VLOOKUP($D16&amp;"_"&amp;V$4,Square!$B$7:$AE$296,MATCH(V$7,Square!$B$6:$Y$6,0),0)),$B$7,VLOOKUP($D16&amp;"_"&amp;V$4,Square!$B$7:$AE$296,MATCH(V$7,Square!$B$6:$Y$6,0),0))</f>
        <v/>
      </c>
      <c r="W16" s="124" t="str">
        <f>IF(ISERROR(VLOOKUP($D16&amp;"_"&amp;W$4,Square!$B$7:$AE$296,MATCH(W$7,Square!$B$6:$Y$6,0),0)),$B$7,VLOOKUP($D16&amp;"_"&amp;W$4,Square!$B$7:$AE$296,MATCH(W$7,Square!$B$6:$Y$6,0),0))</f>
        <v/>
      </c>
      <c r="X16" s="124" t="str">
        <f>IF(ISERROR(VLOOKUP($D16&amp;"_"&amp;X$4,Square!$B$7:$AE$296,MATCH(X$7,Square!$B$6:$Y$6,0),0)),$B$7,VLOOKUP($D16&amp;"_"&amp;X$4,Square!$B$7:$AE$296,MATCH(X$7,Square!$B$6:$Y$6,0),0))</f>
        <v/>
      </c>
      <c r="Y16" s="124" t="str">
        <f>IF(ISERROR(VLOOKUP($D16&amp;"_"&amp;Y$4,Square!$B$7:$AE$296,MATCH(Y$7,Square!$B$6:$Y$6,0),0)),$B$7,VLOOKUP($D16&amp;"_"&amp;Y$4,Square!$B$7:$AE$296,MATCH(Y$7,Square!$B$6:$Y$6,0),0))</f>
        <v/>
      </c>
      <c r="Z16" s="124" t="str">
        <f>IF(ISERROR(VLOOKUP($D16&amp;"_"&amp;Z$4,Square!$B$7:$AE$296,MATCH(Z$7,Square!$B$6:$Y$6,0),0)),$B$7,VLOOKUP($D16&amp;"_"&amp;Z$4,Square!$B$7:$AE$296,MATCH(Z$7,Square!$B$6:$Y$6,0),0))</f>
        <v/>
      </c>
      <c r="AA16" s="124" t="str">
        <f>IF(ISERROR(VLOOKUP($D16&amp;"_"&amp;AA$4,Square!$B$7:$AE$296,MATCH(AA$7,Square!$B$6:$Y$6,0),0)),$B$7,VLOOKUP($D16&amp;"_"&amp;AA$4,Square!$B$7:$AE$296,MATCH(AA$7,Square!$B$6:$Y$6,0),0))</f>
        <v/>
      </c>
      <c r="AB16" s="124" t="str">
        <f>IF(ISERROR(VLOOKUP($D16&amp;"_"&amp;AB$4,Square!$B$7:$AE$296,MATCH(AB$7,Square!$B$6:$Y$6,0),0)),$B$7,VLOOKUP($D16&amp;"_"&amp;AB$4,Square!$B$7:$AE$296,MATCH(AB$7,Square!$B$6:$Y$6,0),0))</f>
        <v/>
      </c>
      <c r="AC16" s="124" t="str">
        <f>IF(ISERROR(VLOOKUP($D16&amp;"_"&amp;AC$4,Square!$B$7:$AE$296,MATCH(AC$7,Square!$B$6:$Y$6,0),0)),$B$7,VLOOKUP($D16&amp;"_"&amp;AC$4,Square!$B$7:$AE$296,MATCH(AC$7,Square!$B$6:$Y$6,0),0))</f>
        <v/>
      </c>
      <c r="AD16" s="124" t="str">
        <f>IF(ISERROR(VLOOKUP($D16&amp;"_"&amp;AD$4,Square!$B$7:$AE$296,MATCH(AD$7,Square!$B$6:$Y$6,0),0)),$B$7,VLOOKUP($D16&amp;"_"&amp;AD$4,Square!$B$7:$AE$296,MATCH(AD$7,Square!$B$6:$Y$6,0),0))</f>
        <v/>
      </c>
      <c r="AE16" s="124" t="str">
        <f>IF(ISERROR(VLOOKUP($D16&amp;"_"&amp;AE$4,Square!$B$7:$AE$296,MATCH(AE$7,Square!$B$6:$Y$6,0),0)),$B$7,VLOOKUP($D16&amp;"_"&amp;AE$4,Square!$B$7:$AE$296,MATCH(AE$7,Square!$B$6:$Y$6,0),0))</f>
        <v/>
      </c>
      <c r="AF16" s="124" t="str">
        <f>IF(ISERROR(VLOOKUP($D16&amp;"_"&amp;AF$4,Square!$B$7:$AE$296,MATCH(AF$7,Square!$B$6:$Y$6,0),0)),$B$7,VLOOKUP($D16&amp;"_"&amp;AF$4,Square!$B$7:$AE$296,MATCH(AF$7,Square!$B$6:$Y$6,0),0))</f>
        <v/>
      </c>
      <c r="AG16" s="124" t="str">
        <f>IF(ISERROR(VLOOKUP($D16&amp;"_"&amp;AG$4,Square!$B$7:$AE$296,MATCH(AG$7,Square!$B$6:$Y$6,0),0)),$B$7,VLOOKUP($D16&amp;"_"&amp;AG$4,Square!$B$7:$AE$296,MATCH(AG$7,Square!$B$6:$Y$6,0),0))</f>
        <v/>
      </c>
    </row>
    <row r="17" spans="3:33" outlineLevel="1">
      <c r="C17" s="10" t="s">
        <v>371</v>
      </c>
      <c r="D17" s="10" t="s">
        <v>372</v>
      </c>
      <c r="G17" s="124">
        <f>IF(ISERROR(VLOOKUP($D17&amp;"_"&amp;G$4,Square!$B$7:$AE$296,MATCH(G$7,Square!$B$6:$Y$6,0),0)),$B$7,VLOOKUP($D17&amp;"_"&amp;G$4,Square!$B$7:$AE$296,MATCH(G$7,Square!$B$6:$Y$6,0),0))</f>
        <v>1783</v>
      </c>
      <c r="H17" s="124" t="str">
        <f>IF(ISERROR(VLOOKUP($D17&amp;"_"&amp;H$4,Square!$B$7:$AE$296,MATCH(H$7,Square!$B$6:$Y$6,0),0)),$B$7,VLOOKUP($D17&amp;"_"&amp;H$4,Square!$B$7:$AE$296,MATCH(H$7,Square!$B$6:$Y$6,0),0))</f>
        <v/>
      </c>
      <c r="I17" s="124" t="str">
        <f>IF(ISERROR(VLOOKUP($D17&amp;"_"&amp;I$4,Square!$B$7:$AE$296,MATCH(I$7,Square!$B$6:$Y$6,0),0)),$B$7,VLOOKUP($D17&amp;"_"&amp;I$4,Square!$B$7:$AE$296,MATCH(I$7,Square!$B$6:$Y$6,0),0))</f>
        <v/>
      </c>
      <c r="J17" s="124" t="str">
        <f>IF(ISERROR(VLOOKUP($D17&amp;"_"&amp;J$4,Square!$B$7:$AE$296,MATCH(J$7,Square!$B$6:$Y$6,0),0)),$B$7,VLOOKUP($D17&amp;"_"&amp;J$4,Square!$B$7:$AE$296,MATCH(J$7,Square!$B$6:$Y$6,0),0))</f>
        <v/>
      </c>
      <c r="K17" s="124" t="str">
        <f>IF(ISERROR(VLOOKUP($D17&amp;"_"&amp;K$4,Square!$B$7:$AE$296,MATCH(K$7,Square!$B$6:$Y$6,0),0)),$B$7,VLOOKUP($D17&amp;"_"&amp;K$4,Square!$B$7:$AE$296,MATCH(K$7,Square!$B$6:$Y$6,0),0))</f>
        <v/>
      </c>
      <c r="L17" s="124" t="str">
        <f>IF(ISERROR(VLOOKUP($D17&amp;"_"&amp;L$4,Square!$B$7:$AE$296,MATCH(L$7,Square!$B$6:$Y$6,0),0)),$B$7,VLOOKUP($D17&amp;"_"&amp;L$4,Square!$B$7:$AE$296,MATCH(L$7,Square!$B$6:$Y$6,0),0))</f>
        <v/>
      </c>
      <c r="M17" s="124" t="str">
        <f>IF(ISERROR(VLOOKUP($D17&amp;"_"&amp;M$4,Square!$B$7:$AE$296,MATCH(M$7,Square!$B$6:$Y$6,0),0)),$B$7,VLOOKUP($D17&amp;"_"&amp;M$4,Square!$B$7:$AE$296,MATCH(M$7,Square!$B$6:$Y$6,0),0))</f>
        <v/>
      </c>
      <c r="N17" s="124" t="str">
        <f>IF(ISERROR(VLOOKUP($D17&amp;"_"&amp;N$4,Square!$B$7:$AE$296,MATCH(N$7,Square!$B$6:$Y$6,0),0)),$B$7,VLOOKUP($D17&amp;"_"&amp;N$4,Square!$B$7:$AE$296,MATCH(N$7,Square!$B$6:$Y$6,0),0))</f>
        <v/>
      </c>
      <c r="O17" s="124" t="str">
        <f>IF(ISERROR(VLOOKUP($D17&amp;"_"&amp;O$4,Square!$B$7:$AE$296,MATCH(O$7,Square!$B$6:$Y$6,0),0)),$B$7,VLOOKUP($D17&amp;"_"&amp;O$4,Square!$B$7:$AE$296,MATCH(O$7,Square!$B$6:$Y$6,0),0))</f>
        <v/>
      </c>
      <c r="P17" s="124" t="str">
        <f>IF(ISERROR(VLOOKUP($D17&amp;"_"&amp;P$4,Square!$B$7:$AE$296,MATCH(P$7,Square!$B$6:$Y$6,0),0)),$B$7,VLOOKUP($D17&amp;"_"&amp;P$4,Square!$B$7:$AE$296,MATCH(P$7,Square!$B$6:$Y$6,0),0))</f>
        <v/>
      </c>
      <c r="Q17" s="124" t="str">
        <f>IF(ISERROR(VLOOKUP($D17&amp;"_"&amp;Q$4,Square!$B$7:$AE$296,MATCH(Q$7,Square!$B$6:$Y$6,0),0)),$B$7,VLOOKUP($D17&amp;"_"&amp;Q$4,Square!$B$7:$AE$296,MATCH(Q$7,Square!$B$6:$Y$6,0),0))</f>
        <v/>
      </c>
      <c r="R17" s="124" t="str">
        <f>IF(ISERROR(VLOOKUP($D17&amp;"_"&amp;R$4,Square!$B$7:$AE$296,MATCH(R$7,Square!$B$6:$Y$6,0),0)),$B$7,VLOOKUP($D17&amp;"_"&amp;R$4,Square!$B$7:$AE$296,MATCH(R$7,Square!$B$6:$Y$6,0),0))</f>
        <v/>
      </c>
      <c r="S17" s="124" t="str">
        <f>IF(ISERROR(VLOOKUP($D17&amp;"_"&amp;S$4,Square!$B$7:$AE$296,MATCH(S$7,Square!$B$6:$Y$6,0),0)),$B$7,VLOOKUP($D17&amp;"_"&amp;S$4,Square!$B$7:$AE$296,MATCH(S$7,Square!$B$6:$Y$6,0),0))</f>
        <v/>
      </c>
      <c r="T17" s="124" t="str">
        <f>IF(ISERROR(VLOOKUP($D17&amp;"_"&amp;T$4,Square!$B$7:$AE$296,MATCH(T$7,Square!$B$6:$Y$6,0),0)),$B$7,VLOOKUP($D17&amp;"_"&amp;T$4,Square!$B$7:$AE$296,MATCH(T$7,Square!$B$6:$Y$6,0),0))</f>
        <v/>
      </c>
      <c r="U17" s="124" t="str">
        <f>IF(ISERROR(VLOOKUP($D17&amp;"_"&amp;U$4,Square!$B$7:$AE$296,MATCH(U$7,Square!$B$6:$Y$6,0),0)),$B$7,VLOOKUP($D17&amp;"_"&amp;U$4,Square!$B$7:$AE$296,MATCH(U$7,Square!$B$6:$Y$6,0),0))</f>
        <v/>
      </c>
      <c r="V17" s="124" t="str">
        <f>IF(ISERROR(VLOOKUP($D17&amp;"_"&amp;V$4,Square!$B$7:$AE$296,MATCH(V$7,Square!$B$6:$Y$6,0),0)),$B$7,VLOOKUP($D17&amp;"_"&amp;V$4,Square!$B$7:$AE$296,MATCH(V$7,Square!$B$6:$Y$6,0),0))</f>
        <v/>
      </c>
      <c r="W17" s="124" t="str">
        <f>IF(ISERROR(VLOOKUP($D17&amp;"_"&amp;W$4,Square!$B$7:$AE$296,MATCH(W$7,Square!$B$6:$Y$6,0),0)),$B$7,VLOOKUP($D17&amp;"_"&amp;W$4,Square!$B$7:$AE$296,MATCH(W$7,Square!$B$6:$Y$6,0),0))</f>
        <v/>
      </c>
      <c r="X17" s="124" t="str">
        <f>IF(ISERROR(VLOOKUP($D17&amp;"_"&amp;X$4,Square!$B$7:$AE$296,MATCH(X$7,Square!$B$6:$Y$6,0),0)),$B$7,VLOOKUP($D17&amp;"_"&amp;X$4,Square!$B$7:$AE$296,MATCH(X$7,Square!$B$6:$Y$6,0),0))</f>
        <v/>
      </c>
      <c r="Y17" s="124" t="str">
        <f>IF(ISERROR(VLOOKUP($D17&amp;"_"&amp;Y$4,Square!$B$7:$AE$296,MATCH(Y$7,Square!$B$6:$Y$6,0),0)),$B$7,VLOOKUP($D17&amp;"_"&amp;Y$4,Square!$B$7:$AE$296,MATCH(Y$7,Square!$B$6:$Y$6,0),0))</f>
        <v/>
      </c>
      <c r="Z17" s="124" t="str">
        <f>IF(ISERROR(VLOOKUP($D17&amp;"_"&amp;Z$4,Square!$B$7:$AE$296,MATCH(Z$7,Square!$B$6:$Y$6,0),0)),$B$7,VLOOKUP($D17&amp;"_"&amp;Z$4,Square!$B$7:$AE$296,MATCH(Z$7,Square!$B$6:$Y$6,0),0))</f>
        <v/>
      </c>
      <c r="AA17" s="124" t="str">
        <f>IF(ISERROR(VLOOKUP($D17&amp;"_"&amp;AA$4,Square!$B$7:$AE$296,MATCH(AA$7,Square!$B$6:$Y$6,0),0)),$B$7,VLOOKUP($D17&amp;"_"&amp;AA$4,Square!$B$7:$AE$296,MATCH(AA$7,Square!$B$6:$Y$6,0),0))</f>
        <v/>
      </c>
      <c r="AB17" s="124" t="str">
        <f>IF(ISERROR(VLOOKUP($D17&amp;"_"&amp;AB$4,Square!$B$7:$AE$296,MATCH(AB$7,Square!$B$6:$Y$6,0),0)),$B$7,VLOOKUP($D17&amp;"_"&amp;AB$4,Square!$B$7:$AE$296,MATCH(AB$7,Square!$B$6:$Y$6,0),0))</f>
        <v/>
      </c>
      <c r="AC17" s="124" t="str">
        <f>IF(ISERROR(VLOOKUP($D17&amp;"_"&amp;AC$4,Square!$B$7:$AE$296,MATCH(AC$7,Square!$B$6:$Y$6,0),0)),$B$7,VLOOKUP($D17&amp;"_"&amp;AC$4,Square!$B$7:$AE$296,MATCH(AC$7,Square!$B$6:$Y$6,0),0))</f>
        <v/>
      </c>
      <c r="AD17" s="124" t="str">
        <f>IF(ISERROR(VLOOKUP($D17&amp;"_"&amp;AD$4,Square!$B$7:$AE$296,MATCH(AD$7,Square!$B$6:$Y$6,0),0)),$B$7,VLOOKUP($D17&amp;"_"&amp;AD$4,Square!$B$7:$AE$296,MATCH(AD$7,Square!$B$6:$Y$6,0),0))</f>
        <v/>
      </c>
      <c r="AE17" s="124" t="str">
        <f>IF(ISERROR(VLOOKUP($D17&amp;"_"&amp;AE$4,Square!$B$7:$AE$296,MATCH(AE$7,Square!$B$6:$Y$6,0),0)),$B$7,VLOOKUP($D17&amp;"_"&amp;AE$4,Square!$B$7:$AE$296,MATCH(AE$7,Square!$B$6:$Y$6,0),0))</f>
        <v/>
      </c>
      <c r="AF17" s="124" t="str">
        <f>IF(ISERROR(VLOOKUP($D17&amp;"_"&amp;AF$4,Square!$B$7:$AE$296,MATCH(AF$7,Square!$B$6:$Y$6,0),0)),$B$7,VLOOKUP($D17&amp;"_"&amp;AF$4,Square!$B$7:$AE$296,MATCH(AF$7,Square!$B$6:$Y$6,0),0))</f>
        <v/>
      </c>
      <c r="AG17" s="124" t="str">
        <f>IF(ISERROR(VLOOKUP($D17&amp;"_"&amp;AG$4,Square!$B$7:$AE$296,MATCH(AG$7,Square!$B$6:$Y$6,0),0)),$B$7,VLOOKUP($D17&amp;"_"&amp;AG$4,Square!$B$7:$AE$296,MATCH(AG$7,Square!$B$6:$Y$6,0),0))</f>
        <v/>
      </c>
    </row>
    <row r="18" spans="3:33" outlineLevel="1">
      <c r="C18" s="10" t="s">
        <v>373</v>
      </c>
      <c r="D18" s="10" t="s">
        <v>417</v>
      </c>
      <c r="G18" s="124">
        <f>IF(ISERROR(VLOOKUP($D18&amp;"_"&amp;G$4,Square!$B$7:$AE$296,MATCH(G$7,Square!$B$6:$Y$6,0),0)),$B$7,VLOOKUP($D18&amp;"_"&amp;G$4,Square!$B$7:$AE$296,MATCH(G$7,Square!$B$6:$Y$6,0),0))</f>
        <v>1783</v>
      </c>
      <c r="H18" s="124">
        <f>IF(ISERROR(VLOOKUP($D18&amp;"_"&amp;H$4,Square!$B$7:$AE$296,MATCH(H$7,Square!$B$6:$Y$6,0),0)),$B$7,VLOOKUP($D18&amp;"_"&amp;H$4,Square!$B$7:$AE$296,MATCH(H$7,Square!$B$6:$Y$6,0),0))</f>
        <v>1943</v>
      </c>
      <c r="I18" s="124">
        <f>IF(ISERROR(VLOOKUP($D18&amp;"_"&amp;I$4,Square!$B$7:$AE$296,MATCH(I$7,Square!$B$6:$Y$6,0),0)),$B$7,VLOOKUP($D18&amp;"_"&amp;I$4,Square!$B$7:$AE$296,MATCH(I$7,Square!$B$6:$Y$6,0),0))</f>
        <v>1885</v>
      </c>
      <c r="J18" s="124">
        <f>IF(ISERROR(VLOOKUP($D18&amp;"_"&amp;J$4,Square!$B$7:$AE$296,MATCH(J$7,Square!$B$6:$Y$6,0),0)),$B$7,VLOOKUP($D18&amp;"_"&amp;J$4,Square!$B$7:$AE$296,MATCH(J$7,Square!$B$6:$Y$6,0),0))</f>
        <v>1966</v>
      </c>
      <c r="K18" s="124">
        <f>IF(ISERROR(VLOOKUP($D18&amp;"_"&amp;K$4,Square!$B$7:$AE$296,MATCH(K$7,Square!$B$6:$Y$6,0),0)),$B$7,VLOOKUP($D18&amp;"_"&amp;K$4,Square!$B$7:$AE$296,MATCH(K$7,Square!$B$6:$Y$6,0),0))</f>
        <v>2131</v>
      </c>
      <c r="L18" s="124">
        <f>IF(ISERROR(VLOOKUP($D18&amp;"_"&amp;L$4,Square!$B$7:$AE$296,MATCH(L$7,Square!$B$6:$Y$6,0),0)),$B$7,VLOOKUP($D18&amp;"_"&amp;L$4,Square!$B$7:$AE$296,MATCH(L$7,Square!$B$6:$Y$6,0),0))</f>
        <v>2164</v>
      </c>
      <c r="M18" s="124">
        <f>IF(ISERROR(VLOOKUP($D18&amp;"_"&amp;M$4,Square!$B$7:$AE$296,MATCH(M$7,Square!$B$6:$Y$6,0),0)),$B$7,VLOOKUP($D18&amp;"_"&amp;M$4,Square!$B$7:$AE$296,MATCH(M$7,Square!$B$6:$Y$6,0),0))</f>
        <v>2207</v>
      </c>
      <c r="N18" s="124" t="str">
        <f>IF(ISERROR(VLOOKUP($D18&amp;"_"&amp;N$4,Square!$B$7:$AE$296,MATCH(N$7,Square!$B$6:$Y$6,0),0)),$B$7,VLOOKUP($D18&amp;"_"&amp;N$4,Square!$B$7:$AE$296,MATCH(N$7,Square!$B$6:$Y$6,0),0))</f>
        <v/>
      </c>
      <c r="O18" s="124">
        <f>IF(ISERROR(VLOOKUP($D18&amp;"_"&amp;O$4,Square!$B$7:$AE$296,MATCH(O$7,Square!$B$6:$Y$6,0),0)),$B$7,VLOOKUP($D18&amp;"_"&amp;O$4,Square!$B$7:$AE$296,MATCH(O$7,Square!$B$6:$Y$6,0),0))</f>
        <v>2374</v>
      </c>
      <c r="P18" s="124">
        <f>IF(ISERROR(VLOOKUP($D18&amp;"_"&amp;P$4,Square!$B$7:$AE$296,MATCH(P$7,Square!$B$6:$Y$6,0),0)),$B$7,VLOOKUP($D18&amp;"_"&amp;P$4,Square!$B$7:$AE$296,MATCH(P$7,Square!$B$6:$Y$6,0),0))</f>
        <v>2488</v>
      </c>
      <c r="Q18" s="124">
        <f>IF(ISERROR(VLOOKUP($D18&amp;"_"&amp;Q$4,Square!$B$7:$AE$296,MATCH(Q$7,Square!$B$6:$Y$6,0),0)),$B$7,VLOOKUP($D18&amp;"_"&amp;Q$4,Square!$B$7:$AE$296,MATCH(Q$7,Square!$B$6:$Y$6,0),0))</f>
        <v>2445</v>
      </c>
      <c r="R18" s="124">
        <f>IF(ISERROR(VLOOKUP($D18&amp;"_"&amp;R$4,Square!$B$7:$AE$296,MATCH(R$7,Square!$B$6:$Y$6,0),0)),$B$7,VLOOKUP($D18&amp;"_"&amp;R$4,Square!$B$7:$AE$296,MATCH(R$7,Square!$B$6:$Y$6,0),0))</f>
        <v>2485</v>
      </c>
      <c r="S18" s="124" t="str">
        <f>IF(ISERROR(VLOOKUP($D18&amp;"_"&amp;S$4,Square!$B$7:$AE$296,MATCH(S$7,Square!$B$6:$Y$6,0),0)),$B$7,VLOOKUP($D18&amp;"_"&amp;S$4,Square!$B$7:$AE$296,MATCH(S$7,Square!$B$6:$Y$6,0),0))</f>
        <v>2599_2207</v>
      </c>
      <c r="T18" s="124">
        <f>IF(ISERROR(VLOOKUP($D18&amp;"_"&amp;T$4,Square!$B$7:$AE$296,MATCH(T$7,Square!$B$6:$Y$6,0),0)),$B$7,VLOOKUP($D18&amp;"_"&amp;T$4,Square!$B$7:$AE$296,MATCH(T$7,Square!$B$6:$Y$6,0),0))</f>
        <v>2700</v>
      </c>
      <c r="U18" s="124">
        <f>IF(ISERROR(VLOOKUP($D18&amp;"_"&amp;U$4,Square!$B$7:$AE$296,MATCH(U$7,Square!$B$6:$Y$6,0),0)),$B$7,VLOOKUP($D18&amp;"_"&amp;U$4,Square!$B$7:$AE$296,MATCH(U$7,Square!$B$6:$Y$6,0),0))</f>
        <v>2710</v>
      </c>
      <c r="V18" s="124">
        <f>IF(ISERROR(VLOOKUP($D18&amp;"_"&amp;V$4,Square!$B$7:$AE$296,MATCH(V$7,Square!$B$6:$Y$6,0),0)),$B$7,VLOOKUP($D18&amp;"_"&amp;V$4,Square!$B$7:$AE$296,MATCH(V$7,Square!$B$6:$Y$6,0),0))</f>
        <v>2748</v>
      </c>
      <c r="W18" s="124">
        <f>IF(ISERROR(VLOOKUP($D18&amp;"_"&amp;W$4,Square!$B$7:$AE$296,MATCH(W$7,Square!$B$6:$Y$6,0),0)),$B$7,VLOOKUP($D18&amp;"_"&amp;W$4,Square!$B$7:$AE$296,MATCH(W$7,Square!$B$6:$Y$6,0),0))</f>
        <v>2772</v>
      </c>
      <c r="X18" s="124">
        <f>IF(ISERROR(VLOOKUP($D18&amp;"_"&amp;X$4,Square!$B$7:$AE$296,MATCH(X$7,Square!$B$6:$Y$6,0),0)),$B$7,VLOOKUP($D18&amp;"_"&amp;X$4,Square!$B$7:$AE$296,MATCH(X$7,Square!$B$6:$Y$6,0),0))</f>
        <v>2522</v>
      </c>
      <c r="Y18" s="124">
        <f>IF(ISERROR(VLOOKUP($D18&amp;"_"&amp;Y$4,Square!$B$7:$AE$296,MATCH(Y$7,Square!$B$6:$Y$6,0),0)),$B$7,VLOOKUP($D18&amp;"_"&amp;Y$4,Square!$B$7:$AE$296,MATCH(Y$7,Square!$B$6:$Y$6,0),0))</f>
        <v>3091</v>
      </c>
      <c r="Z18" s="124">
        <f>IF(ISERROR(VLOOKUP($D18&amp;"_"&amp;Z$4,Square!$B$7:$AE$296,MATCH(Z$7,Square!$B$6:$Y$6,0),0)),$B$7,VLOOKUP($D18&amp;"_"&amp;Z$4,Square!$B$7:$AE$296,MATCH(Z$7,Square!$B$6:$Y$6,0),0))</f>
        <v>2462</v>
      </c>
      <c r="AA18" s="124">
        <f>IF(ISERROR(VLOOKUP($D18&amp;"_"&amp;AA$4,Square!$B$7:$AE$296,MATCH(AA$7,Square!$B$6:$Y$6,0),0)),$B$7,VLOOKUP($D18&amp;"_"&amp;AA$4,Square!$B$7:$AE$296,MATCH(AA$7,Square!$B$6:$Y$6,0),0))</f>
        <v>2522</v>
      </c>
      <c r="AB18" s="124">
        <f>IF(ISERROR(VLOOKUP($D18&amp;"_"&amp;AB$4,Square!$B$7:$AE$296,MATCH(AB$7,Square!$B$6:$Y$6,0),0)),$B$7,VLOOKUP($D18&amp;"_"&amp;AB$4,Square!$B$7:$AE$296,MATCH(AB$7,Square!$B$6:$Y$6,0),0))</f>
        <v>2839</v>
      </c>
      <c r="AC18" s="124">
        <f>IF(ISERROR(VLOOKUP($D18&amp;"_"&amp;AC$4,Square!$B$7:$AE$296,MATCH(AC$7,Square!$B$6:$Y$6,0),0)),$B$7,VLOOKUP($D18&amp;"_"&amp;AC$4,Square!$B$7:$AE$296,MATCH(AC$7,Square!$B$6:$Y$6,0),0))</f>
        <v>3158</v>
      </c>
      <c r="AD18" s="124">
        <f>IF(ISERROR(VLOOKUP($D18&amp;"_"&amp;AD$4,Square!$B$7:$AE$296,MATCH(AD$7,Square!$B$6:$Y$6,0),0)),$B$7,VLOOKUP($D18&amp;"_"&amp;AD$4,Square!$B$7:$AE$296,MATCH(AD$7,Square!$B$6:$Y$6,0),0))</f>
        <v>3324</v>
      </c>
      <c r="AE18" s="124">
        <f>IF(ISERROR(VLOOKUP($D18&amp;"_"&amp;AE$4,Square!$B$7:$AE$296,MATCH(AE$7,Square!$B$6:$Y$6,0),0)),$B$7,VLOOKUP($D18&amp;"_"&amp;AE$4,Square!$B$7:$AE$296,MATCH(AE$7,Square!$B$6:$Y$6,0),0))</f>
        <v>3455</v>
      </c>
      <c r="AF18" s="124">
        <f>IF(ISERROR(VLOOKUP($D18&amp;"_"&amp;AF$4,Square!$B$7:$AE$296,MATCH(AF$7,Square!$B$6:$Y$6,0),0)),$B$7,VLOOKUP($D18&amp;"_"&amp;AF$4,Square!$B$7:$AE$296,MATCH(AF$7,Square!$B$6:$Y$6,0),0))</f>
        <v>3706</v>
      </c>
      <c r="AG18" s="124">
        <f>IF(ISERROR(VLOOKUP($D18&amp;"_"&amp;AG$4,Square!$B$7:$AE$296,MATCH(AG$7,Square!$B$6:$Y$6,0),0)),$B$7,VLOOKUP($D18&amp;"_"&amp;AG$4,Square!$B$7:$AE$296,MATCH(AG$7,Square!$B$6:$Y$6,0),0))</f>
        <v>3760</v>
      </c>
    </row>
    <row r="19" spans="3:33" outlineLevel="1">
      <c r="C19" s="10" t="s">
        <v>406</v>
      </c>
      <c r="D19" s="10" t="s">
        <v>418</v>
      </c>
      <c r="G19" s="124" t="str">
        <f>IF(ISERROR(VLOOKUP($D19&amp;"_"&amp;G$4,Square!$B$7:$AE$296,MATCH(G$7,Square!$B$6:$Y$6,0),0)),$B$7,VLOOKUP($D19&amp;"_"&amp;G$4,Square!$B$7:$AE$296,MATCH(G$7,Square!$B$6:$Y$6,0),0))</f>
        <v/>
      </c>
      <c r="H19" s="124" t="str">
        <f>IF(ISERROR(VLOOKUP($D19&amp;"_"&amp;H$4,Square!$B$7:$AE$296,MATCH(H$7,Square!$B$6:$Y$6,0),0)),$B$7,VLOOKUP($D19&amp;"_"&amp;H$4,Square!$B$7:$AE$296,MATCH(H$7,Square!$B$6:$Y$6,0),0))</f>
        <v/>
      </c>
      <c r="I19" s="124" t="str">
        <f>IF(ISERROR(VLOOKUP($D19&amp;"_"&amp;I$4,Square!$B$7:$AE$296,MATCH(I$7,Square!$B$6:$Y$6,0),0)),$B$7,VLOOKUP($D19&amp;"_"&amp;I$4,Square!$B$7:$AE$296,MATCH(I$7,Square!$B$6:$Y$6,0),0))</f>
        <v/>
      </c>
      <c r="J19" s="124" t="str">
        <f>IF(ISERROR(VLOOKUP($D19&amp;"_"&amp;J$4,Square!$B$7:$AE$296,MATCH(J$7,Square!$B$6:$Y$6,0),0)),$B$7,VLOOKUP($D19&amp;"_"&amp;J$4,Square!$B$7:$AE$296,MATCH(J$7,Square!$B$6:$Y$6,0),0))</f>
        <v/>
      </c>
      <c r="K19" s="124">
        <f>IF(ISERROR(VLOOKUP($D19&amp;"_"&amp;K$4,Square!$B$7:$AE$296,MATCH(K$7,Square!$B$6:$Y$6,0),0)),$B$7,VLOOKUP($D19&amp;"_"&amp;K$4,Square!$B$7:$AE$296,MATCH(K$7,Square!$B$6:$Y$6,0),0))</f>
        <v>2130</v>
      </c>
      <c r="L19" s="124">
        <f>IF(ISERROR(VLOOKUP($D19&amp;"_"&amp;L$4,Square!$B$7:$AE$296,MATCH(L$7,Square!$B$6:$Y$6,0),0)),$B$7,VLOOKUP($D19&amp;"_"&amp;L$4,Square!$B$7:$AE$296,MATCH(L$7,Square!$B$6:$Y$6,0),0))</f>
        <v>2164</v>
      </c>
      <c r="M19" s="124">
        <f>IF(ISERROR(VLOOKUP($D19&amp;"_"&amp;M$4,Square!$B$7:$AE$296,MATCH(M$7,Square!$B$6:$Y$6,0),0)),$B$7,VLOOKUP($D19&amp;"_"&amp;M$4,Square!$B$7:$AE$296,MATCH(M$7,Square!$B$6:$Y$6,0),0))</f>
        <v>2207</v>
      </c>
      <c r="N19" s="124" t="str">
        <f>IF(ISERROR(VLOOKUP($D19&amp;"_"&amp;N$4,Square!$B$7:$AE$296,MATCH(N$7,Square!$B$6:$Y$6,0),0)),$B$7,VLOOKUP($D19&amp;"_"&amp;N$4,Square!$B$7:$AE$296,MATCH(N$7,Square!$B$6:$Y$6,0),0))</f>
        <v/>
      </c>
      <c r="O19" s="124">
        <f>IF(ISERROR(VLOOKUP($D19&amp;"_"&amp;O$4,Square!$B$7:$AE$296,MATCH(O$7,Square!$B$6:$Y$6,0),0)),$B$7,VLOOKUP($D19&amp;"_"&amp;O$4,Square!$B$7:$AE$296,MATCH(O$7,Square!$B$6:$Y$6,0),0))</f>
        <v>2374</v>
      </c>
      <c r="P19" s="124">
        <f>IF(ISERROR(VLOOKUP($D19&amp;"_"&amp;P$4,Square!$B$7:$AE$296,MATCH(P$7,Square!$B$6:$Y$6,0),0)),$B$7,VLOOKUP($D19&amp;"_"&amp;P$4,Square!$B$7:$AE$296,MATCH(P$7,Square!$B$6:$Y$6,0),0))</f>
        <v>2488</v>
      </c>
      <c r="Q19" s="124">
        <f>IF(ISERROR(VLOOKUP($D19&amp;"_"&amp;Q$4,Square!$B$7:$AE$296,MATCH(Q$7,Square!$B$6:$Y$6,0),0)),$B$7,VLOOKUP($D19&amp;"_"&amp;Q$4,Square!$B$7:$AE$296,MATCH(Q$7,Square!$B$6:$Y$6,0),0))</f>
        <v>2445</v>
      </c>
      <c r="R19" s="124">
        <f>IF(ISERROR(VLOOKUP($D19&amp;"_"&amp;R$4,Square!$B$7:$AE$296,MATCH(R$7,Square!$B$6:$Y$6,0),0)),$B$7,VLOOKUP($D19&amp;"_"&amp;R$4,Square!$B$7:$AE$296,MATCH(R$7,Square!$B$6:$Y$6,0),0))</f>
        <v>2485</v>
      </c>
      <c r="S19" s="124" t="str">
        <f>IF(ISERROR(VLOOKUP($D19&amp;"_"&amp;S$4,Square!$B$7:$AE$296,MATCH(S$7,Square!$B$6:$Y$6,0),0)),$B$7,VLOOKUP($D19&amp;"_"&amp;S$4,Square!$B$7:$AE$296,MATCH(S$7,Square!$B$6:$Y$6,0),0))</f>
        <v>2599_2207</v>
      </c>
      <c r="T19" s="124">
        <f>IF(ISERROR(VLOOKUP($D19&amp;"_"&amp;T$4,Square!$B$7:$AE$296,MATCH(T$7,Square!$B$6:$Y$6,0),0)),$B$7,VLOOKUP($D19&amp;"_"&amp;T$4,Square!$B$7:$AE$296,MATCH(T$7,Square!$B$6:$Y$6,0),0))</f>
        <v>2700</v>
      </c>
      <c r="U19" s="124">
        <f>IF(ISERROR(VLOOKUP($D19&amp;"_"&amp;U$4,Square!$B$7:$AE$296,MATCH(U$7,Square!$B$6:$Y$6,0),0)),$B$7,VLOOKUP($D19&amp;"_"&amp;U$4,Square!$B$7:$AE$296,MATCH(U$7,Square!$B$6:$Y$6,0),0))</f>
        <v>2710</v>
      </c>
      <c r="V19" s="124">
        <f>IF(ISERROR(VLOOKUP($D19&amp;"_"&amp;V$4,Square!$B$7:$AE$296,MATCH(V$7,Square!$B$6:$Y$6,0),0)),$B$7,VLOOKUP($D19&amp;"_"&amp;V$4,Square!$B$7:$AE$296,MATCH(V$7,Square!$B$6:$Y$6,0),0))</f>
        <v>2748</v>
      </c>
      <c r="W19" s="124">
        <f>IF(ISERROR(VLOOKUP($D19&amp;"_"&amp;W$4,Square!$B$7:$AE$296,MATCH(W$7,Square!$B$6:$Y$6,0),0)),$B$7,VLOOKUP($D19&amp;"_"&amp;W$4,Square!$B$7:$AE$296,MATCH(W$7,Square!$B$6:$Y$6,0),0))</f>
        <v>2772</v>
      </c>
      <c r="X19" s="124">
        <f>IF(ISERROR(VLOOKUP($D19&amp;"_"&amp;X$4,Square!$B$7:$AE$296,MATCH(X$7,Square!$B$6:$Y$6,0),0)),$B$7,VLOOKUP($D19&amp;"_"&amp;X$4,Square!$B$7:$AE$296,MATCH(X$7,Square!$B$6:$Y$6,0),0))</f>
        <v>2522</v>
      </c>
      <c r="Y19" s="124">
        <f>IF(ISERROR(VLOOKUP($D19&amp;"_"&amp;Y$4,Square!$B$7:$AE$296,MATCH(Y$7,Square!$B$6:$Y$6,0),0)),$B$7,VLOOKUP($D19&amp;"_"&amp;Y$4,Square!$B$7:$AE$296,MATCH(Y$7,Square!$B$6:$Y$6,0),0))</f>
        <v>3091</v>
      </c>
      <c r="Z19" s="124">
        <f>IF(ISERROR(VLOOKUP($D19&amp;"_"&amp;Z$4,Square!$B$7:$AE$296,MATCH(Z$7,Square!$B$6:$Y$6,0),0)),$B$7,VLOOKUP($D19&amp;"_"&amp;Z$4,Square!$B$7:$AE$296,MATCH(Z$7,Square!$B$6:$Y$6,0),0))</f>
        <v>2462</v>
      </c>
      <c r="AA19" s="124">
        <f>IF(ISERROR(VLOOKUP($D19&amp;"_"&amp;AA$4,Square!$B$7:$AE$296,MATCH(AA$7,Square!$B$6:$Y$6,0),0)),$B$7,VLOOKUP($D19&amp;"_"&amp;AA$4,Square!$B$7:$AE$296,MATCH(AA$7,Square!$B$6:$Y$6,0),0))</f>
        <v>2522</v>
      </c>
      <c r="AB19" s="124">
        <f>IF(ISERROR(VLOOKUP($D19&amp;"_"&amp;AB$4,Square!$B$7:$AE$296,MATCH(AB$7,Square!$B$6:$Y$6,0),0)),$B$7,VLOOKUP($D19&amp;"_"&amp;AB$4,Square!$B$7:$AE$296,MATCH(AB$7,Square!$B$6:$Y$6,0),0))</f>
        <v>2839</v>
      </c>
      <c r="AC19" s="124">
        <f>IF(ISERROR(VLOOKUP($D19&amp;"_"&amp;AC$4,Square!$B$7:$AE$296,MATCH(AC$7,Square!$B$6:$Y$6,0),0)),$B$7,VLOOKUP($D19&amp;"_"&amp;AC$4,Square!$B$7:$AE$296,MATCH(AC$7,Square!$B$6:$Y$6,0),0))</f>
        <v>3158</v>
      </c>
      <c r="AD19" s="124">
        <f>IF(ISERROR(VLOOKUP($D19&amp;"_"&amp;AD$4,Square!$B$7:$AE$296,MATCH(AD$7,Square!$B$6:$Y$6,0),0)),$B$7,VLOOKUP($D19&amp;"_"&amp;AD$4,Square!$B$7:$AE$296,MATCH(AD$7,Square!$B$6:$Y$6,0),0))</f>
        <v>3324</v>
      </c>
      <c r="AE19" s="124">
        <f>IF(ISERROR(VLOOKUP($D19&amp;"_"&amp;AE$4,Square!$B$7:$AE$296,MATCH(AE$7,Square!$B$6:$Y$6,0),0)),$B$7,VLOOKUP($D19&amp;"_"&amp;AE$4,Square!$B$7:$AE$296,MATCH(AE$7,Square!$B$6:$Y$6,0),0))</f>
        <v>3455</v>
      </c>
      <c r="AF19" s="124">
        <f>IF(ISERROR(VLOOKUP($D19&amp;"_"&amp;AF$4,Square!$B$7:$AE$296,MATCH(AF$7,Square!$B$6:$Y$6,0),0)),$B$7,VLOOKUP($D19&amp;"_"&amp;AF$4,Square!$B$7:$AE$296,MATCH(AF$7,Square!$B$6:$Y$6,0),0))</f>
        <v>3706</v>
      </c>
      <c r="AG19" s="124">
        <f>IF(ISERROR(VLOOKUP($D19&amp;"_"&amp;AG$4,Square!$B$7:$AE$296,MATCH(AG$7,Square!$B$6:$Y$6,0),0)),$B$7,VLOOKUP($D19&amp;"_"&amp;AG$4,Square!$B$7:$AE$296,MATCH(AG$7,Square!$B$6:$Y$6,0),0))</f>
        <v>3760</v>
      </c>
    </row>
    <row r="20" spans="3:33" outlineLevel="1">
      <c r="C20" s="10" t="s">
        <v>408</v>
      </c>
      <c r="D20" s="10" t="s">
        <v>420</v>
      </c>
      <c r="G20" s="124" t="str">
        <f>IF(ISERROR(VLOOKUP($D20&amp;"_"&amp;G$4,Square!$B$7:$AE$296,MATCH(G$7,Square!$B$6:$Y$6,0),0)),$B$7,VLOOKUP($D20&amp;"_"&amp;G$4,Square!$B$7:$AE$296,MATCH(G$7,Square!$B$6:$Y$6,0),0))</f>
        <v/>
      </c>
      <c r="H20" s="124" t="str">
        <f>IF(ISERROR(VLOOKUP($D20&amp;"_"&amp;H$4,Square!$B$7:$AE$296,MATCH(H$7,Square!$B$6:$Y$6,0),0)),$B$7,VLOOKUP($D20&amp;"_"&amp;H$4,Square!$B$7:$AE$296,MATCH(H$7,Square!$B$6:$Y$6,0),0))</f>
        <v/>
      </c>
      <c r="I20" s="124" t="str">
        <f>IF(ISERROR(VLOOKUP($D20&amp;"_"&amp;I$4,Square!$B$7:$AE$296,MATCH(I$7,Square!$B$6:$Y$6,0),0)),$B$7,VLOOKUP($D20&amp;"_"&amp;I$4,Square!$B$7:$AE$296,MATCH(I$7,Square!$B$6:$Y$6,0),0))</f>
        <v/>
      </c>
      <c r="J20" s="124" t="str">
        <f>IF(ISERROR(VLOOKUP($D20&amp;"_"&amp;J$4,Square!$B$7:$AE$296,MATCH(J$7,Square!$B$6:$Y$6,0),0)),$B$7,VLOOKUP($D20&amp;"_"&amp;J$4,Square!$B$7:$AE$296,MATCH(J$7,Square!$B$6:$Y$6,0),0))</f>
        <v/>
      </c>
      <c r="K20" s="124" t="str">
        <f>IF(ISERROR(VLOOKUP($D20&amp;"_"&amp;K$4,Square!$B$7:$AE$296,MATCH(K$7,Square!$B$6:$Y$6,0),0)),$B$7,VLOOKUP($D20&amp;"_"&amp;K$4,Square!$B$7:$AE$296,MATCH(K$7,Square!$B$6:$Y$6,0),0))</f>
        <v/>
      </c>
      <c r="L20" s="124" t="str">
        <f>IF(ISERROR(VLOOKUP($D20&amp;"_"&amp;L$4,Square!$B$7:$AE$296,MATCH(L$7,Square!$B$6:$Y$6,0),0)),$B$7,VLOOKUP($D20&amp;"_"&amp;L$4,Square!$B$7:$AE$296,MATCH(L$7,Square!$B$6:$Y$6,0),0))</f>
        <v/>
      </c>
      <c r="M20" s="124" t="str">
        <f>IF(ISERROR(VLOOKUP($D20&amp;"_"&amp;M$4,Square!$B$7:$AE$296,MATCH(M$7,Square!$B$6:$Y$6,0),0)),$B$7,VLOOKUP($D20&amp;"_"&amp;M$4,Square!$B$7:$AE$296,MATCH(M$7,Square!$B$6:$Y$6,0),0))</f>
        <v/>
      </c>
      <c r="N20" s="124" t="str">
        <f>IF(ISERROR(VLOOKUP($D20&amp;"_"&amp;N$4,Square!$B$7:$AE$296,MATCH(N$7,Square!$B$6:$Y$6,0),0)),$B$7,VLOOKUP($D20&amp;"_"&amp;N$4,Square!$B$7:$AE$296,MATCH(N$7,Square!$B$6:$Y$6,0),0))</f>
        <v/>
      </c>
      <c r="O20" s="124" t="str">
        <f>IF(ISERROR(VLOOKUP($D20&amp;"_"&amp;O$4,Square!$B$7:$AE$296,MATCH(O$7,Square!$B$6:$Y$6,0),0)),$B$7,VLOOKUP($D20&amp;"_"&amp;O$4,Square!$B$7:$AE$296,MATCH(O$7,Square!$B$6:$Y$6,0),0))</f>
        <v/>
      </c>
      <c r="P20" s="124" t="str">
        <f>IF(ISERROR(VLOOKUP($D20&amp;"_"&amp;P$4,Square!$B$7:$AE$296,MATCH(P$7,Square!$B$6:$Y$6,0),0)),$B$7,VLOOKUP($D20&amp;"_"&amp;P$4,Square!$B$7:$AE$296,MATCH(P$7,Square!$B$6:$Y$6,0),0))</f>
        <v/>
      </c>
      <c r="Q20" s="124" t="str">
        <f>IF(ISERROR(VLOOKUP($D20&amp;"_"&amp;Q$4,Square!$B$7:$AE$296,MATCH(Q$7,Square!$B$6:$Y$6,0),0)),$B$7,VLOOKUP($D20&amp;"_"&amp;Q$4,Square!$B$7:$AE$296,MATCH(Q$7,Square!$B$6:$Y$6,0),0))</f>
        <v/>
      </c>
      <c r="R20" s="124" t="str">
        <f>IF(ISERROR(VLOOKUP($D20&amp;"_"&amp;R$4,Square!$B$7:$AE$296,MATCH(R$7,Square!$B$6:$Y$6,0),0)),$B$7,VLOOKUP($D20&amp;"_"&amp;R$4,Square!$B$7:$AE$296,MATCH(R$7,Square!$B$6:$Y$6,0),0))</f>
        <v/>
      </c>
      <c r="S20" s="124" t="str">
        <f>IF(ISERROR(VLOOKUP($D20&amp;"_"&amp;S$4,Square!$B$7:$AE$296,MATCH(S$7,Square!$B$6:$Y$6,0),0)),$B$7,VLOOKUP($D20&amp;"_"&amp;S$4,Square!$B$7:$AE$296,MATCH(S$7,Square!$B$6:$Y$6,0),0))</f>
        <v/>
      </c>
      <c r="T20" s="124">
        <f>IF(ISERROR(VLOOKUP($D20&amp;"_"&amp;T$4,Square!$B$7:$AE$296,MATCH(T$7,Square!$B$6:$Y$6,0),0)),$B$7,VLOOKUP($D20&amp;"_"&amp;T$4,Square!$B$7:$AE$296,MATCH(T$7,Square!$B$6:$Y$6,0),0))</f>
        <v>2700</v>
      </c>
      <c r="U20" s="124">
        <f>IF(ISERROR(VLOOKUP($D20&amp;"_"&amp;U$4,Square!$B$7:$AE$296,MATCH(U$7,Square!$B$6:$Y$6,0),0)),$B$7,VLOOKUP($D20&amp;"_"&amp;U$4,Square!$B$7:$AE$296,MATCH(U$7,Square!$B$6:$Y$6,0),0))</f>
        <v>2710</v>
      </c>
      <c r="V20" s="124">
        <f>IF(ISERROR(VLOOKUP($D20&amp;"_"&amp;V$4,Square!$B$7:$AE$296,MATCH(V$7,Square!$B$6:$Y$6,0),0)),$B$7,VLOOKUP($D20&amp;"_"&amp;V$4,Square!$B$7:$AE$296,MATCH(V$7,Square!$B$6:$Y$6,0),0))</f>
        <v>2748</v>
      </c>
      <c r="W20" s="124" t="str">
        <f>IF(ISERROR(VLOOKUP($D20&amp;"_"&amp;W$4,Square!$B$7:$AE$296,MATCH(W$7,Square!$B$6:$Y$6,0),0)),$B$7,VLOOKUP($D20&amp;"_"&amp;W$4,Square!$B$7:$AE$296,MATCH(W$7,Square!$B$6:$Y$6,0),0))</f>
        <v/>
      </c>
      <c r="X20" s="124">
        <f>IF(ISERROR(VLOOKUP($D20&amp;"_"&amp;X$4,Square!$B$7:$AE$296,MATCH(X$7,Square!$B$6:$Y$6,0),0)),$B$7,VLOOKUP($D20&amp;"_"&amp;X$4,Square!$B$7:$AE$296,MATCH(X$7,Square!$B$6:$Y$6,0),0))</f>
        <v>2522</v>
      </c>
      <c r="Y20" s="124">
        <f>IF(ISERROR(VLOOKUP($D20&amp;"_"&amp;Y$4,Square!$B$7:$AE$296,MATCH(Y$7,Square!$B$6:$Y$6,0),0)),$B$7,VLOOKUP($D20&amp;"_"&amp;Y$4,Square!$B$7:$AE$296,MATCH(Y$7,Square!$B$6:$Y$6,0),0))</f>
        <v>3091</v>
      </c>
      <c r="Z20" s="124" t="str">
        <f>IF(ISERROR(VLOOKUP($D20&amp;"_"&amp;Z$4,Square!$B$7:$AE$296,MATCH(Z$7,Square!$B$6:$Y$6,0),0)),$B$7,VLOOKUP($D20&amp;"_"&amp;Z$4,Square!$B$7:$AE$296,MATCH(Z$7,Square!$B$6:$Y$6,0),0))</f>
        <v/>
      </c>
      <c r="AA20" s="124">
        <f>IF(ISERROR(VLOOKUP($D20&amp;"_"&amp;AA$4,Square!$B$7:$AE$296,MATCH(AA$7,Square!$B$6:$Y$6,0),0)),$B$7,VLOOKUP($D20&amp;"_"&amp;AA$4,Square!$B$7:$AE$296,MATCH(AA$7,Square!$B$6:$Y$6,0),0))</f>
        <v>2522</v>
      </c>
      <c r="AB20" s="124" t="str">
        <f>IF(ISERROR(VLOOKUP($D20&amp;"_"&amp;AB$4,Square!$B$7:$AE$296,MATCH(AB$7,Square!$B$6:$Y$6,0),0)),$B$7,VLOOKUP($D20&amp;"_"&amp;AB$4,Square!$B$7:$AE$296,MATCH(AB$7,Square!$B$6:$Y$6,0),0))</f>
        <v/>
      </c>
      <c r="AC20" s="124">
        <f>IF(ISERROR(VLOOKUP($D20&amp;"_"&amp;AC$4,Square!$B$7:$AE$296,MATCH(AC$7,Square!$B$6:$Y$6,0),0)),$B$7,VLOOKUP($D20&amp;"_"&amp;AC$4,Square!$B$7:$AE$296,MATCH(AC$7,Square!$B$6:$Y$6,0),0))</f>
        <v>3158</v>
      </c>
      <c r="AD20" s="124">
        <f>IF(ISERROR(VLOOKUP($D20&amp;"_"&amp;AD$4,Square!$B$7:$AE$296,MATCH(AD$7,Square!$B$6:$Y$6,0),0)),$B$7,VLOOKUP($D20&amp;"_"&amp;AD$4,Square!$B$7:$AE$296,MATCH(AD$7,Square!$B$6:$Y$6,0),0))</f>
        <v>3324</v>
      </c>
      <c r="AE20" s="124">
        <f>IF(ISERROR(VLOOKUP($D20&amp;"_"&amp;AE$4,Square!$B$7:$AE$296,MATCH(AE$7,Square!$B$6:$Y$6,0),0)),$B$7,VLOOKUP($D20&amp;"_"&amp;AE$4,Square!$B$7:$AE$296,MATCH(AE$7,Square!$B$6:$Y$6,0),0))</f>
        <v>3455</v>
      </c>
      <c r="AF20" s="124">
        <f>IF(ISERROR(VLOOKUP($D20&amp;"_"&amp;AF$4,Square!$B$7:$AE$296,MATCH(AF$7,Square!$B$6:$Y$6,0),0)),$B$7,VLOOKUP($D20&amp;"_"&amp;AF$4,Square!$B$7:$AE$296,MATCH(AF$7,Square!$B$6:$Y$6,0),0))</f>
        <v>3706</v>
      </c>
      <c r="AG20" s="124">
        <f>IF(ISERROR(VLOOKUP($D20&amp;"_"&amp;AG$4,Square!$B$7:$AE$296,MATCH(AG$7,Square!$B$6:$Y$6,0),0)),$B$7,VLOOKUP($D20&amp;"_"&amp;AG$4,Square!$B$7:$AE$296,MATCH(AG$7,Square!$B$6:$Y$6,0),0))</f>
        <v>3760</v>
      </c>
    </row>
    <row r="21" spans="3:33" outlineLevel="1">
      <c r="C21" s="10" t="s">
        <v>407</v>
      </c>
      <c r="D21" s="10" t="s">
        <v>419</v>
      </c>
      <c r="G21" s="124" t="str">
        <f>IF(ISERROR(VLOOKUP($D21&amp;"_"&amp;G$4,Square!$B$7:$AE$296,MATCH(G$7,Square!$B$6:$Y$6,0),0)),$B$7,VLOOKUP($D21&amp;"_"&amp;G$4,Square!$B$7:$AE$296,MATCH(G$7,Square!$B$6:$Y$6,0),0))</f>
        <v/>
      </c>
      <c r="H21" s="124" t="str">
        <f>IF(ISERROR(VLOOKUP($D21&amp;"_"&amp;H$4,Square!$B$7:$AE$296,MATCH(H$7,Square!$B$6:$Y$6,0),0)),$B$7,VLOOKUP($D21&amp;"_"&amp;H$4,Square!$B$7:$AE$296,MATCH(H$7,Square!$B$6:$Y$6,0),0))</f>
        <v/>
      </c>
      <c r="I21" s="124" t="str">
        <f>IF(ISERROR(VLOOKUP($D21&amp;"_"&amp;I$4,Square!$B$7:$AE$296,MATCH(I$7,Square!$B$6:$Y$6,0),0)),$B$7,VLOOKUP($D21&amp;"_"&amp;I$4,Square!$B$7:$AE$296,MATCH(I$7,Square!$B$6:$Y$6,0),0))</f>
        <v/>
      </c>
      <c r="J21" s="124" t="str">
        <f>IF(ISERROR(VLOOKUP($D21&amp;"_"&amp;J$4,Square!$B$7:$AE$296,MATCH(J$7,Square!$B$6:$Y$6,0),0)),$B$7,VLOOKUP($D21&amp;"_"&amp;J$4,Square!$B$7:$AE$296,MATCH(J$7,Square!$B$6:$Y$6,0),0))</f>
        <v/>
      </c>
      <c r="K21" s="124" t="str">
        <f>IF(ISERROR(VLOOKUP($D21&amp;"_"&amp;K$4,Square!$B$7:$AE$296,MATCH(K$7,Square!$B$6:$Y$6,0),0)),$B$7,VLOOKUP($D21&amp;"_"&amp;K$4,Square!$B$7:$AE$296,MATCH(K$7,Square!$B$6:$Y$6,0),0))</f>
        <v/>
      </c>
      <c r="L21" s="124" t="str">
        <f>IF(ISERROR(VLOOKUP($D21&amp;"_"&amp;L$4,Square!$B$7:$AE$296,MATCH(L$7,Square!$B$6:$Y$6,0),0)),$B$7,VLOOKUP($D21&amp;"_"&amp;L$4,Square!$B$7:$AE$296,MATCH(L$7,Square!$B$6:$Y$6,0),0))</f>
        <v/>
      </c>
      <c r="M21" s="124" t="str">
        <f>IF(ISERROR(VLOOKUP($D21&amp;"_"&amp;M$4,Square!$B$7:$AE$296,MATCH(M$7,Square!$B$6:$Y$6,0),0)),$B$7,VLOOKUP($D21&amp;"_"&amp;M$4,Square!$B$7:$AE$296,MATCH(M$7,Square!$B$6:$Y$6,0),0))</f>
        <v/>
      </c>
      <c r="N21" s="124" t="str">
        <f>IF(ISERROR(VLOOKUP($D21&amp;"_"&amp;N$4,Square!$B$7:$AE$296,MATCH(N$7,Square!$B$6:$Y$6,0),0)),$B$7,VLOOKUP($D21&amp;"_"&amp;N$4,Square!$B$7:$AE$296,MATCH(N$7,Square!$B$6:$Y$6,0),0))</f>
        <v/>
      </c>
      <c r="O21" s="124">
        <f>IF(ISERROR(VLOOKUP($D21&amp;"_"&amp;O$4,Square!$B$7:$AE$296,MATCH(O$7,Square!$B$6:$Y$6,0),0)),$B$7,VLOOKUP($D21&amp;"_"&amp;O$4,Square!$B$7:$AE$296,MATCH(O$7,Square!$B$6:$Y$6,0),0))</f>
        <v>2374</v>
      </c>
      <c r="P21" s="124">
        <f>IF(ISERROR(VLOOKUP($D21&amp;"_"&amp;P$4,Square!$B$7:$AE$296,MATCH(P$7,Square!$B$6:$Y$6,0),0)),$B$7,VLOOKUP($D21&amp;"_"&amp;P$4,Square!$B$7:$AE$296,MATCH(P$7,Square!$B$6:$Y$6,0),0))</f>
        <v>2488</v>
      </c>
      <c r="Q21" s="124">
        <f>IF(ISERROR(VLOOKUP($D21&amp;"_"&amp;Q$4,Square!$B$7:$AE$296,MATCH(Q$7,Square!$B$6:$Y$6,0),0)),$B$7,VLOOKUP($D21&amp;"_"&amp;Q$4,Square!$B$7:$AE$296,MATCH(Q$7,Square!$B$6:$Y$6,0),0))</f>
        <v>2445</v>
      </c>
      <c r="R21" s="124">
        <f>IF(ISERROR(VLOOKUP($D21&amp;"_"&amp;R$4,Square!$B$7:$AE$296,MATCH(R$7,Square!$B$6:$Y$6,0),0)),$B$7,VLOOKUP($D21&amp;"_"&amp;R$4,Square!$B$7:$AE$296,MATCH(R$7,Square!$B$6:$Y$6,0),0))</f>
        <v>2485</v>
      </c>
      <c r="S21" s="124" t="str">
        <f>IF(ISERROR(VLOOKUP($D21&amp;"_"&amp;S$4,Square!$B$7:$AE$296,MATCH(S$7,Square!$B$6:$Y$6,0),0)),$B$7,VLOOKUP($D21&amp;"_"&amp;S$4,Square!$B$7:$AE$296,MATCH(S$7,Square!$B$6:$Y$6,0),0))</f>
        <v>2599_2207</v>
      </c>
      <c r="T21" s="124">
        <f>IF(ISERROR(VLOOKUP($D21&amp;"_"&amp;T$4,Square!$B$7:$AE$296,MATCH(T$7,Square!$B$6:$Y$6,0),0)),$B$7,VLOOKUP($D21&amp;"_"&amp;T$4,Square!$B$7:$AE$296,MATCH(T$7,Square!$B$6:$Y$6,0),0))</f>
        <v>2700</v>
      </c>
      <c r="U21" s="124">
        <f>IF(ISERROR(VLOOKUP($D21&amp;"_"&amp;U$4,Square!$B$7:$AE$296,MATCH(U$7,Square!$B$6:$Y$6,0),0)),$B$7,VLOOKUP($D21&amp;"_"&amp;U$4,Square!$B$7:$AE$296,MATCH(U$7,Square!$B$6:$Y$6,0),0))</f>
        <v>2710</v>
      </c>
      <c r="V21" s="124">
        <f>IF(ISERROR(VLOOKUP($D21&amp;"_"&amp;V$4,Square!$B$7:$AE$296,MATCH(V$7,Square!$B$6:$Y$6,0),0)),$B$7,VLOOKUP($D21&amp;"_"&amp;V$4,Square!$B$7:$AE$296,MATCH(V$7,Square!$B$6:$Y$6,0),0))</f>
        <v>2748</v>
      </c>
      <c r="W21" s="124" t="str">
        <f>IF(ISERROR(VLOOKUP($D21&amp;"_"&amp;W$4,Square!$B$7:$AE$296,MATCH(W$7,Square!$B$6:$Y$6,0),0)),$B$7,VLOOKUP($D21&amp;"_"&amp;W$4,Square!$B$7:$AE$296,MATCH(W$7,Square!$B$6:$Y$6,0),0))</f>
        <v/>
      </c>
      <c r="X21" s="124">
        <f>IF(ISERROR(VLOOKUP($D21&amp;"_"&amp;X$4,Square!$B$7:$AE$296,MATCH(X$7,Square!$B$6:$Y$6,0),0)),$B$7,VLOOKUP($D21&amp;"_"&amp;X$4,Square!$B$7:$AE$296,MATCH(X$7,Square!$B$6:$Y$6,0),0))</f>
        <v>2522</v>
      </c>
      <c r="Y21" s="124">
        <f>IF(ISERROR(VLOOKUP($D21&amp;"_"&amp;Y$4,Square!$B$7:$AE$296,MATCH(Y$7,Square!$B$6:$Y$6,0),0)),$B$7,VLOOKUP($D21&amp;"_"&amp;Y$4,Square!$B$7:$AE$296,MATCH(Y$7,Square!$B$6:$Y$6,0),0))</f>
        <v>3091</v>
      </c>
      <c r="Z21" s="124">
        <f>IF(ISERROR(VLOOKUP($D21&amp;"_"&amp;Z$4,Square!$B$7:$AE$296,MATCH(Z$7,Square!$B$6:$Y$6,0),0)),$B$7,VLOOKUP($D21&amp;"_"&amp;Z$4,Square!$B$7:$AE$296,MATCH(Z$7,Square!$B$6:$Y$6,0),0))</f>
        <v>2462</v>
      </c>
      <c r="AA21" s="124">
        <f>IF(ISERROR(VLOOKUP($D21&amp;"_"&amp;AA$4,Square!$B$7:$AE$296,MATCH(AA$7,Square!$B$6:$Y$6,0),0)),$B$7,VLOOKUP($D21&amp;"_"&amp;AA$4,Square!$B$7:$AE$296,MATCH(AA$7,Square!$B$6:$Y$6,0),0))</f>
        <v>2522</v>
      </c>
      <c r="AB21" s="124">
        <f>IF(ISERROR(VLOOKUP($D21&amp;"_"&amp;AB$4,Square!$B$7:$AE$296,MATCH(AB$7,Square!$B$6:$Y$6,0),0)),$B$7,VLOOKUP($D21&amp;"_"&amp;AB$4,Square!$B$7:$AE$296,MATCH(AB$7,Square!$B$6:$Y$6,0),0))</f>
        <v>2839</v>
      </c>
      <c r="AC21" s="124">
        <f>IF(ISERROR(VLOOKUP($D21&amp;"_"&amp;AC$4,Square!$B$7:$AE$296,MATCH(AC$7,Square!$B$6:$Y$6,0),0)),$B$7,VLOOKUP($D21&amp;"_"&amp;AC$4,Square!$B$7:$AE$296,MATCH(AC$7,Square!$B$6:$Y$6,0),0))</f>
        <v>3158</v>
      </c>
      <c r="AD21" s="124" t="str">
        <f>IF(ISERROR(VLOOKUP($D21&amp;"_"&amp;AD$4,Square!$B$7:$AE$296,MATCH(AD$7,Square!$B$6:$Y$6,0),0)),$B$7,VLOOKUP($D21&amp;"_"&amp;AD$4,Square!$B$7:$AE$296,MATCH(AD$7,Square!$B$6:$Y$6,0),0))</f>
        <v/>
      </c>
      <c r="AE21" s="124" t="str">
        <f>IF(ISERROR(VLOOKUP($D21&amp;"_"&amp;AE$4,Square!$B$7:$AE$296,MATCH(AE$7,Square!$B$6:$Y$6,0),0)),$B$7,VLOOKUP($D21&amp;"_"&amp;AE$4,Square!$B$7:$AE$296,MATCH(AE$7,Square!$B$6:$Y$6,0),0))</f>
        <v/>
      </c>
      <c r="AF21" s="124" t="str">
        <f>IF(ISERROR(VLOOKUP($D21&amp;"_"&amp;AF$4,Square!$B$7:$AE$296,MATCH(AF$7,Square!$B$6:$Y$6,0),0)),$B$7,VLOOKUP($D21&amp;"_"&amp;AF$4,Square!$B$7:$AE$296,MATCH(AF$7,Square!$B$6:$Y$6,0),0))</f>
        <v/>
      </c>
      <c r="AG21" s="124" t="str">
        <f>IF(ISERROR(VLOOKUP($D21&amp;"_"&amp;AG$4,Square!$B$7:$AE$296,MATCH(AG$7,Square!$B$6:$Y$6,0),0)),$B$7,VLOOKUP($D21&amp;"_"&amp;AG$4,Square!$B$7:$AE$296,MATCH(AG$7,Square!$B$6:$Y$6,0),0))</f>
        <v/>
      </c>
    </row>
    <row r="22" spans="3:33" outlineLevel="1">
      <c r="C22" s="10" t="s">
        <v>409</v>
      </c>
      <c r="D22" s="10" t="s">
        <v>421</v>
      </c>
      <c r="G22" s="124">
        <f>IF(ISERROR(VLOOKUP($D22&amp;"_"&amp;G$4,Square!$B$7:$AE$296,MATCH(G$7,Square!$B$6:$Y$6,0),0)),$B$7,VLOOKUP($D22&amp;"_"&amp;G$4,Square!$B$7:$AE$296,MATCH(G$7,Square!$B$6:$Y$6,0),0))</f>
        <v>1783</v>
      </c>
      <c r="H22" s="124">
        <f>IF(ISERROR(VLOOKUP($D22&amp;"_"&amp;H$4,Square!$B$7:$AE$296,MATCH(H$7,Square!$B$6:$Y$6,0),0)),$B$7,VLOOKUP($D22&amp;"_"&amp;H$4,Square!$B$7:$AE$296,MATCH(H$7,Square!$B$6:$Y$6,0),0))</f>
        <v>1943</v>
      </c>
      <c r="I22" s="124">
        <f>IF(ISERROR(VLOOKUP($D22&amp;"_"&amp;I$4,Square!$B$7:$AE$296,MATCH(I$7,Square!$B$6:$Y$6,0),0)),$B$7,VLOOKUP($D22&amp;"_"&amp;I$4,Square!$B$7:$AE$296,MATCH(I$7,Square!$B$6:$Y$6,0),0))</f>
        <v>1885</v>
      </c>
      <c r="J22" s="124">
        <f>IF(ISERROR(VLOOKUP($D22&amp;"_"&amp;J$4,Square!$B$7:$AE$296,MATCH(J$7,Square!$B$6:$Y$6,0),0)),$B$7,VLOOKUP($D22&amp;"_"&amp;J$4,Square!$B$7:$AE$296,MATCH(J$7,Square!$B$6:$Y$6,0),0))</f>
        <v>1966</v>
      </c>
      <c r="K22" s="124">
        <f>IF(ISERROR(VLOOKUP($D22&amp;"_"&amp;K$4,Square!$B$7:$AE$296,MATCH(K$7,Square!$B$6:$Y$6,0),0)),$B$7,VLOOKUP($D22&amp;"_"&amp;K$4,Square!$B$7:$AE$296,MATCH(K$7,Square!$B$6:$Y$6,0),0))</f>
        <v>2131</v>
      </c>
      <c r="L22" s="124">
        <f>IF(ISERROR(VLOOKUP($D22&amp;"_"&amp;L$4,Square!$B$7:$AE$296,MATCH(L$7,Square!$B$6:$Y$6,0),0)),$B$7,VLOOKUP($D22&amp;"_"&amp;L$4,Square!$B$7:$AE$296,MATCH(L$7,Square!$B$6:$Y$6,0),0))</f>
        <v>2164</v>
      </c>
      <c r="M22" s="124">
        <f>IF(ISERROR(VLOOKUP($D22&amp;"_"&amp;M$4,Square!$B$7:$AE$296,MATCH(M$7,Square!$B$6:$Y$6,0),0)),$B$7,VLOOKUP($D22&amp;"_"&amp;M$4,Square!$B$7:$AE$296,MATCH(M$7,Square!$B$6:$Y$6,0),0))</f>
        <v>2207</v>
      </c>
      <c r="N22" s="124" t="str">
        <f>IF(ISERROR(VLOOKUP($D22&amp;"_"&amp;N$4,Square!$B$7:$AE$296,MATCH(N$7,Square!$B$6:$Y$6,0),0)),$B$7,VLOOKUP($D22&amp;"_"&amp;N$4,Square!$B$7:$AE$296,MATCH(N$7,Square!$B$6:$Y$6,0),0))</f>
        <v/>
      </c>
      <c r="O22" s="124">
        <f>IF(ISERROR(VLOOKUP($D22&amp;"_"&amp;O$4,Square!$B$7:$AE$296,MATCH(O$7,Square!$B$6:$Y$6,0),0)),$B$7,VLOOKUP($D22&amp;"_"&amp;O$4,Square!$B$7:$AE$296,MATCH(O$7,Square!$B$6:$Y$6,0),0))</f>
        <v>2374</v>
      </c>
      <c r="P22" s="124">
        <f>IF(ISERROR(VLOOKUP($D22&amp;"_"&amp;P$4,Square!$B$7:$AE$296,MATCH(P$7,Square!$B$6:$Y$6,0),0)),$B$7,VLOOKUP($D22&amp;"_"&amp;P$4,Square!$B$7:$AE$296,MATCH(P$7,Square!$B$6:$Y$6,0),0))</f>
        <v>2488</v>
      </c>
      <c r="Q22" s="124">
        <f>IF(ISERROR(VLOOKUP($D22&amp;"_"&amp;Q$4,Square!$B$7:$AE$296,MATCH(Q$7,Square!$B$6:$Y$6,0),0)),$B$7,VLOOKUP($D22&amp;"_"&amp;Q$4,Square!$B$7:$AE$296,MATCH(Q$7,Square!$B$6:$Y$6,0),0))</f>
        <v>2445</v>
      </c>
      <c r="R22" s="124">
        <f>IF(ISERROR(VLOOKUP($D22&amp;"_"&amp;R$4,Square!$B$7:$AE$296,MATCH(R$7,Square!$B$6:$Y$6,0),0)),$B$7,VLOOKUP($D22&amp;"_"&amp;R$4,Square!$B$7:$AE$296,MATCH(R$7,Square!$B$6:$Y$6,0),0))</f>
        <v>2485</v>
      </c>
      <c r="S22" s="124" t="str">
        <f>IF(ISERROR(VLOOKUP($D22&amp;"_"&amp;S$4,Square!$B$7:$AE$296,MATCH(S$7,Square!$B$6:$Y$6,0),0)),$B$7,VLOOKUP($D22&amp;"_"&amp;S$4,Square!$B$7:$AE$296,MATCH(S$7,Square!$B$6:$Y$6,0),0))</f>
        <v>2599_2207</v>
      </c>
      <c r="T22" s="124">
        <f>IF(ISERROR(VLOOKUP($D22&amp;"_"&amp;T$4,Square!$B$7:$AE$296,MATCH(T$7,Square!$B$6:$Y$6,0),0)),$B$7,VLOOKUP($D22&amp;"_"&amp;T$4,Square!$B$7:$AE$296,MATCH(T$7,Square!$B$6:$Y$6,0),0))</f>
        <v>2700</v>
      </c>
      <c r="U22" s="124">
        <f>IF(ISERROR(VLOOKUP($D22&amp;"_"&amp;U$4,Square!$B$7:$AE$296,MATCH(U$7,Square!$B$6:$Y$6,0),0)),$B$7,VLOOKUP($D22&amp;"_"&amp;U$4,Square!$B$7:$AE$296,MATCH(U$7,Square!$B$6:$Y$6,0),0))</f>
        <v>2710</v>
      </c>
      <c r="V22" s="124">
        <f>IF(ISERROR(VLOOKUP($D22&amp;"_"&amp;V$4,Square!$B$7:$AE$296,MATCH(V$7,Square!$B$6:$Y$6,0),0)),$B$7,VLOOKUP($D22&amp;"_"&amp;V$4,Square!$B$7:$AE$296,MATCH(V$7,Square!$B$6:$Y$6,0),0))</f>
        <v>2748</v>
      </c>
      <c r="W22" s="124">
        <f>IF(ISERROR(VLOOKUP($D22&amp;"_"&amp;W$4,Square!$B$7:$AE$296,MATCH(W$7,Square!$B$6:$Y$6,0),0)),$B$7,VLOOKUP($D22&amp;"_"&amp;W$4,Square!$B$7:$AE$296,MATCH(W$7,Square!$B$6:$Y$6,0),0))</f>
        <v>2772</v>
      </c>
      <c r="X22" s="124">
        <f>IF(ISERROR(VLOOKUP($D22&amp;"_"&amp;X$4,Square!$B$7:$AE$296,MATCH(X$7,Square!$B$6:$Y$6,0),0)),$B$7,VLOOKUP($D22&amp;"_"&amp;X$4,Square!$B$7:$AE$296,MATCH(X$7,Square!$B$6:$Y$6,0),0))</f>
        <v>2522</v>
      </c>
      <c r="Y22" s="124">
        <f>IF(ISERROR(VLOOKUP($D22&amp;"_"&amp;Y$4,Square!$B$7:$AE$296,MATCH(Y$7,Square!$B$6:$Y$6,0),0)),$B$7,VLOOKUP($D22&amp;"_"&amp;Y$4,Square!$B$7:$AE$296,MATCH(Y$7,Square!$B$6:$Y$6,0),0))</f>
        <v>3091</v>
      </c>
      <c r="Z22" s="124">
        <f>IF(ISERROR(VLOOKUP($D22&amp;"_"&amp;Z$4,Square!$B$7:$AE$296,MATCH(Z$7,Square!$B$6:$Y$6,0),0)),$B$7,VLOOKUP($D22&amp;"_"&amp;Z$4,Square!$B$7:$AE$296,MATCH(Z$7,Square!$B$6:$Y$6,0),0))</f>
        <v>2462</v>
      </c>
      <c r="AA22" s="124">
        <f>IF(ISERROR(VLOOKUP($D22&amp;"_"&amp;AA$4,Square!$B$7:$AE$296,MATCH(AA$7,Square!$B$6:$Y$6,0),0)),$B$7,VLOOKUP($D22&amp;"_"&amp;AA$4,Square!$B$7:$AE$296,MATCH(AA$7,Square!$B$6:$Y$6,0),0))</f>
        <v>2522</v>
      </c>
      <c r="AB22" s="124">
        <f>IF(ISERROR(VLOOKUP($D22&amp;"_"&amp;AB$4,Square!$B$7:$AE$296,MATCH(AB$7,Square!$B$6:$Y$6,0),0)),$B$7,VLOOKUP($D22&amp;"_"&amp;AB$4,Square!$B$7:$AE$296,MATCH(AB$7,Square!$B$6:$Y$6,0),0))</f>
        <v>2839</v>
      </c>
      <c r="AC22" s="124">
        <f>IF(ISERROR(VLOOKUP($D22&amp;"_"&amp;AC$4,Square!$B$7:$AE$296,MATCH(AC$7,Square!$B$6:$Y$6,0),0)),$B$7,VLOOKUP($D22&amp;"_"&amp;AC$4,Square!$B$7:$AE$296,MATCH(AC$7,Square!$B$6:$Y$6,0),0))</f>
        <v>3158</v>
      </c>
      <c r="AD22" s="124">
        <f>IF(ISERROR(VLOOKUP($D22&amp;"_"&amp;AD$4,Square!$B$7:$AE$296,MATCH(AD$7,Square!$B$6:$Y$6,0),0)),$B$7,VLOOKUP($D22&amp;"_"&amp;AD$4,Square!$B$7:$AE$296,MATCH(AD$7,Square!$B$6:$Y$6,0),0))</f>
        <v>3324</v>
      </c>
      <c r="AE22" s="124">
        <f>IF(ISERROR(VLOOKUP($D22&amp;"_"&amp;AE$4,Square!$B$7:$AE$296,MATCH(AE$7,Square!$B$6:$Y$6,0),0)),$B$7,VLOOKUP($D22&amp;"_"&amp;AE$4,Square!$B$7:$AE$296,MATCH(AE$7,Square!$B$6:$Y$6,0),0))</f>
        <v>3455</v>
      </c>
      <c r="AF22" s="124">
        <f>IF(ISERROR(VLOOKUP($D22&amp;"_"&amp;AF$4,Square!$B$7:$AE$296,MATCH(AF$7,Square!$B$6:$Y$6,0),0)),$B$7,VLOOKUP($D22&amp;"_"&amp;AF$4,Square!$B$7:$AE$296,MATCH(AF$7,Square!$B$6:$Y$6,0),0))</f>
        <v>3706</v>
      </c>
      <c r="AG22" s="124">
        <f>IF(ISERROR(VLOOKUP($D22&amp;"_"&amp;AG$4,Square!$B$7:$AE$296,MATCH(AG$7,Square!$B$6:$Y$6,0),0)),$B$7,VLOOKUP($D22&amp;"_"&amp;AG$4,Square!$B$7:$AE$296,MATCH(AG$7,Square!$B$6:$Y$6,0),0))</f>
        <v>3760</v>
      </c>
    </row>
    <row r="23" spans="3:33" outlineLevel="1">
      <c r="C23" s="10" t="s">
        <v>374</v>
      </c>
      <c r="D23" s="10" t="s">
        <v>375</v>
      </c>
      <c r="G23" s="124">
        <f>IF(ISERROR(VLOOKUP($D23&amp;"_"&amp;G$4,Square!$B$7:$AE$296,MATCH(G$7,Square!$B$6:$Y$6,0),0)),$B$7,VLOOKUP($D23&amp;"_"&amp;G$4,Square!$B$7:$AE$296,MATCH(G$7,Square!$B$6:$Y$6,0),0))</f>
        <v>1783</v>
      </c>
      <c r="H23" s="124">
        <f>IF(ISERROR(VLOOKUP($D23&amp;"_"&amp;H$4,Square!$B$7:$AE$296,MATCH(H$7,Square!$B$6:$Y$6,0),0)),$B$7,VLOOKUP($D23&amp;"_"&amp;H$4,Square!$B$7:$AE$296,MATCH(H$7,Square!$B$6:$Y$6,0),0))</f>
        <v>1943</v>
      </c>
      <c r="I23" s="124">
        <f>IF(ISERROR(VLOOKUP($D23&amp;"_"&amp;I$4,Square!$B$7:$AE$296,MATCH(I$7,Square!$B$6:$Y$6,0),0)),$B$7,VLOOKUP($D23&amp;"_"&amp;I$4,Square!$B$7:$AE$296,MATCH(I$7,Square!$B$6:$Y$6,0),0))</f>
        <v>1885</v>
      </c>
      <c r="J23" s="124" t="str">
        <f>IF(ISERROR(VLOOKUP($D23&amp;"_"&amp;J$4,Square!$B$7:$AE$296,MATCH(J$7,Square!$B$6:$Y$6,0),0)),$B$7,VLOOKUP($D23&amp;"_"&amp;J$4,Square!$B$7:$AE$296,MATCH(J$7,Square!$B$6:$Y$6,0),0))</f>
        <v/>
      </c>
      <c r="K23" s="124" t="str">
        <f>IF(ISERROR(VLOOKUP($D23&amp;"_"&amp;K$4,Square!$B$7:$AE$296,MATCH(K$7,Square!$B$6:$Y$6,0),0)),$B$7,VLOOKUP($D23&amp;"_"&amp;K$4,Square!$B$7:$AE$296,MATCH(K$7,Square!$B$6:$Y$6,0),0))</f>
        <v/>
      </c>
      <c r="L23" s="124" t="str">
        <f>IF(ISERROR(VLOOKUP($D23&amp;"_"&amp;L$4,Square!$B$7:$AE$296,MATCH(L$7,Square!$B$6:$Y$6,0),0)),$B$7,VLOOKUP($D23&amp;"_"&amp;L$4,Square!$B$7:$AE$296,MATCH(L$7,Square!$B$6:$Y$6,0),0))</f>
        <v/>
      </c>
      <c r="M23" s="124" t="str">
        <f>IF(ISERROR(VLOOKUP($D23&amp;"_"&amp;M$4,Square!$B$7:$AE$296,MATCH(M$7,Square!$B$6:$Y$6,0),0)),$B$7,VLOOKUP($D23&amp;"_"&amp;M$4,Square!$B$7:$AE$296,MATCH(M$7,Square!$B$6:$Y$6,0),0))</f>
        <v/>
      </c>
      <c r="N23" s="124" t="str">
        <f>IF(ISERROR(VLOOKUP($D23&amp;"_"&amp;N$4,Square!$B$7:$AE$296,MATCH(N$7,Square!$B$6:$Y$6,0),0)),$B$7,VLOOKUP($D23&amp;"_"&amp;N$4,Square!$B$7:$AE$296,MATCH(N$7,Square!$B$6:$Y$6,0),0))</f>
        <v/>
      </c>
      <c r="O23" s="124" t="str">
        <f>IF(ISERROR(VLOOKUP($D23&amp;"_"&amp;O$4,Square!$B$7:$AE$296,MATCH(O$7,Square!$B$6:$Y$6,0),0)),$B$7,VLOOKUP($D23&amp;"_"&amp;O$4,Square!$B$7:$AE$296,MATCH(O$7,Square!$B$6:$Y$6,0),0))</f>
        <v/>
      </c>
      <c r="P23" s="124" t="str">
        <f>IF(ISERROR(VLOOKUP($D23&amp;"_"&amp;P$4,Square!$B$7:$AE$296,MATCH(P$7,Square!$B$6:$Y$6,0),0)),$B$7,VLOOKUP($D23&amp;"_"&amp;P$4,Square!$B$7:$AE$296,MATCH(P$7,Square!$B$6:$Y$6,0),0))</f>
        <v/>
      </c>
      <c r="Q23" s="124" t="str">
        <f>IF(ISERROR(VLOOKUP($D23&amp;"_"&amp;Q$4,Square!$B$7:$AE$296,MATCH(Q$7,Square!$B$6:$Y$6,0),0)),$B$7,VLOOKUP($D23&amp;"_"&amp;Q$4,Square!$B$7:$AE$296,MATCH(Q$7,Square!$B$6:$Y$6,0),0))</f>
        <v/>
      </c>
      <c r="R23" s="124" t="str">
        <f>IF(ISERROR(VLOOKUP($D23&amp;"_"&amp;R$4,Square!$B$7:$AE$296,MATCH(R$7,Square!$B$6:$Y$6,0),0)),$B$7,VLOOKUP($D23&amp;"_"&amp;R$4,Square!$B$7:$AE$296,MATCH(R$7,Square!$B$6:$Y$6,0),0))</f>
        <v/>
      </c>
      <c r="S23" s="124" t="str">
        <f>IF(ISERROR(VLOOKUP($D23&amp;"_"&amp;S$4,Square!$B$7:$AE$296,MATCH(S$7,Square!$B$6:$Y$6,0),0)),$B$7,VLOOKUP($D23&amp;"_"&amp;S$4,Square!$B$7:$AE$296,MATCH(S$7,Square!$B$6:$Y$6,0),0))</f>
        <v/>
      </c>
      <c r="T23" s="124" t="str">
        <f>IF(ISERROR(VLOOKUP($D23&amp;"_"&amp;T$4,Square!$B$7:$AE$296,MATCH(T$7,Square!$B$6:$Y$6,0),0)),$B$7,VLOOKUP($D23&amp;"_"&amp;T$4,Square!$B$7:$AE$296,MATCH(T$7,Square!$B$6:$Y$6,0),0))</f>
        <v/>
      </c>
      <c r="U23" s="124" t="str">
        <f>IF(ISERROR(VLOOKUP($D23&amp;"_"&amp;U$4,Square!$B$7:$AE$296,MATCH(U$7,Square!$B$6:$Y$6,0),0)),$B$7,VLOOKUP($D23&amp;"_"&amp;U$4,Square!$B$7:$AE$296,MATCH(U$7,Square!$B$6:$Y$6,0),0))</f>
        <v/>
      </c>
      <c r="V23" s="124" t="str">
        <f>IF(ISERROR(VLOOKUP($D23&amp;"_"&amp;V$4,Square!$B$7:$AE$296,MATCH(V$7,Square!$B$6:$Y$6,0),0)),$B$7,VLOOKUP($D23&amp;"_"&amp;V$4,Square!$B$7:$AE$296,MATCH(V$7,Square!$B$6:$Y$6,0),0))</f>
        <v/>
      </c>
      <c r="W23" s="124" t="str">
        <f>IF(ISERROR(VLOOKUP($D23&amp;"_"&amp;W$4,Square!$B$7:$AE$296,MATCH(W$7,Square!$B$6:$Y$6,0),0)),$B$7,VLOOKUP($D23&amp;"_"&amp;W$4,Square!$B$7:$AE$296,MATCH(W$7,Square!$B$6:$Y$6,0),0))</f>
        <v/>
      </c>
      <c r="X23" s="124" t="str">
        <f>IF(ISERROR(VLOOKUP($D23&amp;"_"&amp;X$4,Square!$B$7:$AE$296,MATCH(X$7,Square!$B$6:$Y$6,0),0)),$B$7,VLOOKUP($D23&amp;"_"&amp;X$4,Square!$B$7:$AE$296,MATCH(X$7,Square!$B$6:$Y$6,0),0))</f>
        <v/>
      </c>
      <c r="Y23" s="124" t="str">
        <f>IF(ISERROR(VLOOKUP($D23&amp;"_"&amp;Y$4,Square!$B$7:$AE$296,MATCH(Y$7,Square!$B$6:$Y$6,0),0)),$B$7,VLOOKUP($D23&amp;"_"&amp;Y$4,Square!$B$7:$AE$296,MATCH(Y$7,Square!$B$6:$Y$6,0),0))</f>
        <v/>
      </c>
      <c r="Z23" s="124" t="str">
        <f>IF(ISERROR(VLOOKUP($D23&amp;"_"&amp;Z$4,Square!$B$7:$AE$296,MATCH(Z$7,Square!$B$6:$Y$6,0),0)),$B$7,VLOOKUP($D23&amp;"_"&amp;Z$4,Square!$B$7:$AE$296,MATCH(Z$7,Square!$B$6:$Y$6,0),0))</f>
        <v/>
      </c>
      <c r="AA23" s="124" t="str">
        <f>IF(ISERROR(VLOOKUP($D23&amp;"_"&amp;AA$4,Square!$B$7:$AE$296,MATCH(AA$7,Square!$B$6:$Y$6,0),0)),$B$7,VLOOKUP($D23&amp;"_"&amp;AA$4,Square!$B$7:$AE$296,MATCH(AA$7,Square!$B$6:$Y$6,0),0))</f>
        <v/>
      </c>
      <c r="AB23" s="124" t="str">
        <f>IF(ISERROR(VLOOKUP($D23&amp;"_"&amp;AB$4,Square!$B$7:$AE$296,MATCH(AB$7,Square!$B$6:$Y$6,0),0)),$B$7,VLOOKUP($D23&amp;"_"&amp;AB$4,Square!$B$7:$AE$296,MATCH(AB$7,Square!$B$6:$Y$6,0),0))</f>
        <v/>
      </c>
      <c r="AC23" s="124" t="str">
        <f>IF(ISERROR(VLOOKUP($D23&amp;"_"&amp;AC$4,Square!$B$7:$AE$296,MATCH(AC$7,Square!$B$6:$Y$6,0),0)),$B$7,VLOOKUP($D23&amp;"_"&amp;AC$4,Square!$B$7:$AE$296,MATCH(AC$7,Square!$B$6:$Y$6,0),0))</f>
        <v/>
      </c>
      <c r="AD23" s="124" t="str">
        <f>IF(ISERROR(VLOOKUP($D23&amp;"_"&amp;AD$4,Square!$B$7:$AE$296,MATCH(AD$7,Square!$B$6:$Y$6,0),0)),$B$7,VLOOKUP($D23&amp;"_"&amp;AD$4,Square!$B$7:$AE$296,MATCH(AD$7,Square!$B$6:$Y$6,0),0))</f>
        <v/>
      </c>
      <c r="AE23" s="124" t="str">
        <f>IF(ISERROR(VLOOKUP($D23&amp;"_"&amp;AE$4,Square!$B$7:$AE$296,MATCH(AE$7,Square!$B$6:$Y$6,0),0)),$B$7,VLOOKUP($D23&amp;"_"&amp;AE$4,Square!$B$7:$AE$296,MATCH(AE$7,Square!$B$6:$Y$6,0),0))</f>
        <v/>
      </c>
      <c r="AF23" s="124" t="str">
        <f>IF(ISERROR(VLOOKUP($D23&amp;"_"&amp;AF$4,Square!$B$7:$AE$296,MATCH(AF$7,Square!$B$6:$Y$6,0),0)),$B$7,VLOOKUP($D23&amp;"_"&amp;AF$4,Square!$B$7:$AE$296,MATCH(AF$7,Square!$B$6:$Y$6,0),0))</f>
        <v/>
      </c>
      <c r="AG23" s="124" t="str">
        <f>IF(ISERROR(VLOOKUP($D23&amp;"_"&amp;AG$4,Square!$B$7:$AE$296,MATCH(AG$7,Square!$B$6:$Y$6,0),0)),$B$7,VLOOKUP($D23&amp;"_"&amp;AG$4,Square!$B$7:$AE$296,MATCH(AG$7,Square!$B$6:$Y$6,0),0))</f>
        <v/>
      </c>
    </row>
    <row r="24" spans="3:33" outlineLevel="1">
      <c r="C24" s="10" t="s">
        <v>410</v>
      </c>
      <c r="D24" s="10" t="s">
        <v>422</v>
      </c>
      <c r="G24" s="124" t="str">
        <f>IF(ISERROR(VLOOKUP($D24&amp;"_"&amp;G$4,Square!$B$7:$AE$296,MATCH(G$7,Square!$B$6:$Y$6,0),0)),$B$7,VLOOKUP($D24&amp;"_"&amp;G$4,Square!$B$7:$AE$296,MATCH(G$7,Square!$B$6:$Y$6,0),0))</f>
        <v/>
      </c>
      <c r="H24" s="124" t="str">
        <f>IF(ISERROR(VLOOKUP($D24&amp;"_"&amp;H$4,Square!$B$7:$AE$296,MATCH(H$7,Square!$B$6:$Y$6,0),0)),$B$7,VLOOKUP($D24&amp;"_"&amp;H$4,Square!$B$7:$AE$296,MATCH(H$7,Square!$B$6:$Y$6,0),0))</f>
        <v/>
      </c>
      <c r="I24" s="124" t="str">
        <f>IF(ISERROR(VLOOKUP($D24&amp;"_"&amp;I$4,Square!$B$7:$AE$296,MATCH(I$7,Square!$B$6:$Y$6,0),0)),$B$7,VLOOKUP($D24&amp;"_"&amp;I$4,Square!$B$7:$AE$296,MATCH(I$7,Square!$B$6:$Y$6,0),0))</f>
        <v/>
      </c>
      <c r="J24" s="124" t="str">
        <f>IF(ISERROR(VLOOKUP($D24&amp;"_"&amp;J$4,Square!$B$7:$AE$296,MATCH(J$7,Square!$B$6:$Y$6,0),0)),$B$7,VLOOKUP($D24&amp;"_"&amp;J$4,Square!$B$7:$AE$296,MATCH(J$7,Square!$B$6:$Y$6,0),0))</f>
        <v/>
      </c>
      <c r="K24" s="124">
        <f>IF(ISERROR(VLOOKUP($D24&amp;"_"&amp;K$4,Square!$B$7:$AE$296,MATCH(K$7,Square!$B$6:$Y$6,0),0)),$B$7,VLOOKUP($D24&amp;"_"&amp;K$4,Square!$B$7:$AE$296,MATCH(K$7,Square!$B$6:$Y$6,0),0))</f>
        <v>2131</v>
      </c>
      <c r="L24" s="124">
        <f>IF(ISERROR(VLOOKUP($D24&amp;"_"&amp;L$4,Square!$B$7:$AE$296,MATCH(L$7,Square!$B$6:$Y$6,0),0)),$B$7,VLOOKUP($D24&amp;"_"&amp;L$4,Square!$B$7:$AE$296,MATCH(L$7,Square!$B$6:$Y$6,0),0))</f>
        <v>2164</v>
      </c>
      <c r="M24" s="124">
        <f>IF(ISERROR(VLOOKUP($D24&amp;"_"&amp;M$4,Square!$B$7:$AE$296,MATCH(M$7,Square!$B$6:$Y$6,0),0)),$B$7,VLOOKUP($D24&amp;"_"&amp;M$4,Square!$B$7:$AE$296,MATCH(M$7,Square!$B$6:$Y$6,0),0))</f>
        <v>2207</v>
      </c>
      <c r="N24" s="124" t="str">
        <f>IF(ISERROR(VLOOKUP($D24&amp;"_"&amp;N$4,Square!$B$7:$AE$296,MATCH(N$7,Square!$B$6:$Y$6,0),0)),$B$7,VLOOKUP($D24&amp;"_"&amp;N$4,Square!$B$7:$AE$296,MATCH(N$7,Square!$B$6:$Y$6,0),0))</f>
        <v/>
      </c>
      <c r="O24" s="124">
        <f>IF(ISERROR(VLOOKUP($D24&amp;"_"&amp;O$4,Square!$B$7:$AE$296,MATCH(O$7,Square!$B$6:$Y$6,0),0)),$B$7,VLOOKUP($D24&amp;"_"&amp;O$4,Square!$B$7:$AE$296,MATCH(O$7,Square!$B$6:$Y$6,0),0))</f>
        <v>2374</v>
      </c>
      <c r="P24" s="124">
        <f>IF(ISERROR(VLOOKUP($D24&amp;"_"&amp;P$4,Square!$B$7:$AE$296,MATCH(P$7,Square!$B$6:$Y$6,0),0)),$B$7,VLOOKUP($D24&amp;"_"&amp;P$4,Square!$B$7:$AE$296,MATCH(P$7,Square!$B$6:$Y$6,0),0))</f>
        <v>2488</v>
      </c>
      <c r="Q24" s="124">
        <f>IF(ISERROR(VLOOKUP($D24&amp;"_"&amp;Q$4,Square!$B$7:$AE$296,MATCH(Q$7,Square!$B$6:$Y$6,0),0)),$B$7,VLOOKUP($D24&amp;"_"&amp;Q$4,Square!$B$7:$AE$296,MATCH(Q$7,Square!$B$6:$Y$6,0),0))</f>
        <v>2445</v>
      </c>
      <c r="R24" s="124">
        <f>IF(ISERROR(VLOOKUP($D24&amp;"_"&amp;R$4,Square!$B$7:$AE$296,MATCH(R$7,Square!$B$6:$Y$6,0),0)),$B$7,VLOOKUP($D24&amp;"_"&amp;R$4,Square!$B$7:$AE$296,MATCH(R$7,Square!$B$6:$Y$6,0),0))</f>
        <v>2485</v>
      </c>
      <c r="S24" s="124" t="str">
        <f>IF(ISERROR(VLOOKUP($D24&amp;"_"&amp;S$4,Square!$B$7:$AE$296,MATCH(S$7,Square!$B$6:$Y$6,0),0)),$B$7,VLOOKUP($D24&amp;"_"&amp;S$4,Square!$B$7:$AE$296,MATCH(S$7,Square!$B$6:$Y$6,0),0))</f>
        <v>2599_2207</v>
      </c>
      <c r="T24" s="124">
        <f>IF(ISERROR(VLOOKUP($D24&amp;"_"&amp;T$4,Square!$B$7:$AE$296,MATCH(T$7,Square!$B$6:$Y$6,0),0)),$B$7,VLOOKUP($D24&amp;"_"&amp;T$4,Square!$B$7:$AE$296,MATCH(T$7,Square!$B$6:$Y$6,0),0))</f>
        <v>2700</v>
      </c>
      <c r="U24" s="124">
        <f>IF(ISERROR(VLOOKUP($D24&amp;"_"&amp;U$4,Square!$B$7:$AE$296,MATCH(U$7,Square!$B$6:$Y$6,0),0)),$B$7,VLOOKUP($D24&amp;"_"&amp;U$4,Square!$B$7:$AE$296,MATCH(U$7,Square!$B$6:$Y$6,0),0))</f>
        <v>2710</v>
      </c>
      <c r="V24" s="124">
        <f>IF(ISERROR(VLOOKUP($D24&amp;"_"&amp;V$4,Square!$B$7:$AE$296,MATCH(V$7,Square!$B$6:$Y$6,0),0)),$B$7,VLOOKUP($D24&amp;"_"&amp;V$4,Square!$B$7:$AE$296,MATCH(V$7,Square!$B$6:$Y$6,0),0))</f>
        <v>2748</v>
      </c>
      <c r="W24" s="124">
        <f>IF(ISERROR(VLOOKUP($D24&amp;"_"&amp;W$4,Square!$B$7:$AE$296,MATCH(W$7,Square!$B$6:$Y$6,0),0)),$B$7,VLOOKUP($D24&amp;"_"&amp;W$4,Square!$B$7:$AE$296,MATCH(W$7,Square!$B$6:$Y$6,0),0))</f>
        <v>2772</v>
      </c>
      <c r="X24" s="124">
        <f>IF(ISERROR(VLOOKUP($D24&amp;"_"&amp;X$4,Square!$B$7:$AE$296,MATCH(X$7,Square!$B$6:$Y$6,0),0)),$B$7,VLOOKUP($D24&amp;"_"&amp;X$4,Square!$B$7:$AE$296,MATCH(X$7,Square!$B$6:$Y$6,0),0))</f>
        <v>2522</v>
      </c>
      <c r="Y24" s="124">
        <f>IF(ISERROR(VLOOKUP($D24&amp;"_"&amp;Y$4,Square!$B$7:$AE$296,MATCH(Y$7,Square!$B$6:$Y$6,0),0)),$B$7,VLOOKUP($D24&amp;"_"&amp;Y$4,Square!$B$7:$AE$296,MATCH(Y$7,Square!$B$6:$Y$6,0),0))</f>
        <v>3091</v>
      </c>
      <c r="Z24" s="124">
        <f>IF(ISERROR(VLOOKUP($D24&amp;"_"&amp;Z$4,Square!$B$7:$AE$296,MATCH(Z$7,Square!$B$6:$Y$6,0),0)),$B$7,VLOOKUP($D24&amp;"_"&amp;Z$4,Square!$B$7:$AE$296,MATCH(Z$7,Square!$B$6:$Y$6,0),0))</f>
        <v>2462</v>
      </c>
      <c r="AA24" s="124">
        <f>IF(ISERROR(VLOOKUP($D24&amp;"_"&amp;AA$4,Square!$B$7:$AE$296,MATCH(AA$7,Square!$B$6:$Y$6,0),0)),$B$7,VLOOKUP($D24&amp;"_"&amp;AA$4,Square!$B$7:$AE$296,MATCH(AA$7,Square!$B$6:$Y$6,0),0))</f>
        <v>2522</v>
      </c>
      <c r="AB24" s="124">
        <f>IF(ISERROR(VLOOKUP($D24&amp;"_"&amp;AB$4,Square!$B$7:$AE$296,MATCH(AB$7,Square!$B$6:$Y$6,0),0)),$B$7,VLOOKUP($D24&amp;"_"&amp;AB$4,Square!$B$7:$AE$296,MATCH(AB$7,Square!$B$6:$Y$6,0),0))</f>
        <v>2839</v>
      </c>
      <c r="AC24" s="124">
        <f>IF(ISERROR(VLOOKUP($D24&amp;"_"&amp;AC$4,Square!$B$7:$AE$296,MATCH(AC$7,Square!$B$6:$Y$6,0),0)),$B$7,VLOOKUP($D24&amp;"_"&amp;AC$4,Square!$B$7:$AE$296,MATCH(AC$7,Square!$B$6:$Y$6,0),0))</f>
        <v>3158</v>
      </c>
      <c r="AD24" s="124">
        <f>IF(ISERROR(VLOOKUP($D24&amp;"_"&amp;AD$4,Square!$B$7:$AE$296,MATCH(AD$7,Square!$B$6:$Y$6,0),0)),$B$7,VLOOKUP($D24&amp;"_"&amp;AD$4,Square!$B$7:$AE$296,MATCH(AD$7,Square!$B$6:$Y$6,0),0))</f>
        <v>3324</v>
      </c>
      <c r="AE24" s="124">
        <f>IF(ISERROR(VLOOKUP($D24&amp;"_"&amp;AE$4,Square!$B$7:$AE$296,MATCH(AE$7,Square!$B$6:$Y$6,0),0)),$B$7,VLOOKUP($D24&amp;"_"&amp;AE$4,Square!$B$7:$AE$296,MATCH(AE$7,Square!$B$6:$Y$6,0),0))</f>
        <v>3455</v>
      </c>
      <c r="AF24" s="124">
        <f>IF(ISERROR(VLOOKUP($D24&amp;"_"&amp;AF$4,Square!$B$7:$AE$296,MATCH(AF$7,Square!$B$6:$Y$6,0),0)),$B$7,VLOOKUP($D24&amp;"_"&amp;AF$4,Square!$B$7:$AE$296,MATCH(AF$7,Square!$B$6:$Y$6,0),0))</f>
        <v>3706</v>
      </c>
      <c r="AG24" s="124">
        <f>IF(ISERROR(VLOOKUP($D24&amp;"_"&amp;AG$4,Square!$B$7:$AE$296,MATCH(AG$7,Square!$B$6:$Y$6,0),0)),$B$7,VLOOKUP($D24&amp;"_"&amp;AG$4,Square!$B$7:$AE$296,MATCH(AG$7,Square!$B$6:$Y$6,0),0))</f>
        <v>3760</v>
      </c>
    </row>
    <row r="25" spans="3:33" outlineLevel="1">
      <c r="C25" s="10" t="s">
        <v>411</v>
      </c>
      <c r="D25" s="10" t="s">
        <v>423</v>
      </c>
      <c r="G25" s="124">
        <f>IF(ISERROR(VLOOKUP($D25&amp;"_"&amp;G$4,Square!$B$7:$AE$296,MATCH(G$7,Square!$B$6:$Y$6,0),0)),$B$7,VLOOKUP($D25&amp;"_"&amp;G$4,Square!$B$7:$AE$296,MATCH(G$7,Square!$B$6:$Y$6,0),0))</f>
        <v>1783</v>
      </c>
      <c r="H25" s="124">
        <f>IF(ISERROR(VLOOKUP($D25&amp;"_"&amp;H$4,Square!$B$7:$AE$296,MATCH(H$7,Square!$B$6:$Y$6,0),0)),$B$7,VLOOKUP($D25&amp;"_"&amp;H$4,Square!$B$7:$AE$296,MATCH(H$7,Square!$B$6:$Y$6,0),0))</f>
        <v>1943</v>
      </c>
      <c r="I25" s="124">
        <f>IF(ISERROR(VLOOKUP($D25&amp;"_"&amp;I$4,Square!$B$7:$AE$296,MATCH(I$7,Square!$B$6:$Y$6,0),0)),$B$7,VLOOKUP($D25&amp;"_"&amp;I$4,Square!$B$7:$AE$296,MATCH(I$7,Square!$B$6:$Y$6,0),0))</f>
        <v>1885</v>
      </c>
      <c r="J25" s="124">
        <f>IF(ISERROR(VLOOKUP($D25&amp;"_"&amp;J$4,Square!$B$7:$AE$296,MATCH(J$7,Square!$B$6:$Y$6,0),0)),$B$7,VLOOKUP($D25&amp;"_"&amp;J$4,Square!$B$7:$AE$296,MATCH(J$7,Square!$B$6:$Y$6,0),0))</f>
        <v>1966</v>
      </c>
      <c r="K25" s="124">
        <f>IF(ISERROR(VLOOKUP($D25&amp;"_"&amp;K$4,Square!$B$7:$AE$296,MATCH(K$7,Square!$B$6:$Y$6,0),0)),$B$7,VLOOKUP($D25&amp;"_"&amp;K$4,Square!$B$7:$AE$296,MATCH(K$7,Square!$B$6:$Y$6,0),0))</f>
        <v>2131</v>
      </c>
      <c r="L25" s="124">
        <f>IF(ISERROR(VLOOKUP($D25&amp;"_"&amp;L$4,Square!$B$7:$AE$296,MATCH(L$7,Square!$B$6:$Y$6,0),0)),$B$7,VLOOKUP($D25&amp;"_"&amp;L$4,Square!$B$7:$AE$296,MATCH(L$7,Square!$B$6:$Y$6,0),0))</f>
        <v>2164</v>
      </c>
      <c r="M25" s="124">
        <f>IF(ISERROR(VLOOKUP($D25&amp;"_"&amp;M$4,Square!$B$7:$AE$296,MATCH(M$7,Square!$B$6:$Y$6,0),0)),$B$7,VLOOKUP($D25&amp;"_"&amp;M$4,Square!$B$7:$AE$296,MATCH(M$7,Square!$B$6:$Y$6,0),0))</f>
        <v>2207</v>
      </c>
      <c r="N25" s="124" t="str">
        <f>IF(ISERROR(VLOOKUP($D25&amp;"_"&amp;N$4,Square!$B$7:$AE$296,MATCH(N$7,Square!$B$6:$Y$6,0),0)),$B$7,VLOOKUP($D25&amp;"_"&amp;N$4,Square!$B$7:$AE$296,MATCH(N$7,Square!$B$6:$Y$6,0),0))</f>
        <v/>
      </c>
      <c r="O25" s="124">
        <f>IF(ISERROR(VLOOKUP($D25&amp;"_"&amp;O$4,Square!$B$7:$AE$296,MATCH(O$7,Square!$B$6:$Y$6,0),0)),$B$7,VLOOKUP($D25&amp;"_"&amp;O$4,Square!$B$7:$AE$296,MATCH(O$7,Square!$B$6:$Y$6,0),0))</f>
        <v>2374</v>
      </c>
      <c r="P25" s="124">
        <f>IF(ISERROR(VLOOKUP($D25&amp;"_"&amp;P$4,Square!$B$7:$AE$296,MATCH(P$7,Square!$B$6:$Y$6,0),0)),$B$7,VLOOKUP($D25&amp;"_"&amp;P$4,Square!$B$7:$AE$296,MATCH(P$7,Square!$B$6:$Y$6,0),0))</f>
        <v>2488</v>
      </c>
      <c r="Q25" s="124">
        <f>IF(ISERROR(VLOOKUP($D25&amp;"_"&amp;Q$4,Square!$B$7:$AE$296,MATCH(Q$7,Square!$B$6:$Y$6,0),0)),$B$7,VLOOKUP($D25&amp;"_"&amp;Q$4,Square!$B$7:$AE$296,MATCH(Q$7,Square!$B$6:$Y$6,0),0))</f>
        <v>2445</v>
      </c>
      <c r="R25" s="124">
        <f>IF(ISERROR(VLOOKUP($D25&amp;"_"&amp;R$4,Square!$B$7:$AE$296,MATCH(R$7,Square!$B$6:$Y$6,0),0)),$B$7,VLOOKUP($D25&amp;"_"&amp;R$4,Square!$B$7:$AE$296,MATCH(R$7,Square!$B$6:$Y$6,0),0))</f>
        <v>2485</v>
      </c>
      <c r="S25" s="124" t="str">
        <f>IF(ISERROR(VLOOKUP($D25&amp;"_"&amp;S$4,Square!$B$7:$AE$296,MATCH(S$7,Square!$B$6:$Y$6,0),0)),$B$7,VLOOKUP($D25&amp;"_"&amp;S$4,Square!$B$7:$AE$296,MATCH(S$7,Square!$B$6:$Y$6,0),0))</f>
        <v>2599_2207</v>
      </c>
      <c r="T25" s="124">
        <f>IF(ISERROR(VLOOKUP($D25&amp;"_"&amp;T$4,Square!$B$7:$AE$296,MATCH(T$7,Square!$B$6:$Y$6,0),0)),$B$7,VLOOKUP($D25&amp;"_"&amp;T$4,Square!$B$7:$AE$296,MATCH(T$7,Square!$B$6:$Y$6,0),0))</f>
        <v>2700</v>
      </c>
      <c r="U25" s="124">
        <f>IF(ISERROR(VLOOKUP($D25&amp;"_"&amp;U$4,Square!$B$7:$AE$296,MATCH(U$7,Square!$B$6:$Y$6,0),0)),$B$7,VLOOKUP($D25&amp;"_"&amp;U$4,Square!$B$7:$AE$296,MATCH(U$7,Square!$B$6:$Y$6,0),0))</f>
        <v>2710</v>
      </c>
      <c r="V25" s="124">
        <f>IF(ISERROR(VLOOKUP($D25&amp;"_"&amp;V$4,Square!$B$7:$AE$296,MATCH(V$7,Square!$B$6:$Y$6,0),0)),$B$7,VLOOKUP($D25&amp;"_"&amp;V$4,Square!$B$7:$AE$296,MATCH(V$7,Square!$B$6:$Y$6,0),0))</f>
        <v>2748</v>
      </c>
      <c r="W25" s="124">
        <f>IF(ISERROR(VLOOKUP($D25&amp;"_"&amp;W$4,Square!$B$7:$AE$296,MATCH(W$7,Square!$B$6:$Y$6,0),0)),$B$7,VLOOKUP($D25&amp;"_"&amp;W$4,Square!$B$7:$AE$296,MATCH(W$7,Square!$B$6:$Y$6,0),0))</f>
        <v>2772</v>
      </c>
      <c r="X25" s="124">
        <f>IF(ISERROR(VLOOKUP($D25&amp;"_"&amp;X$4,Square!$B$7:$AE$296,MATCH(X$7,Square!$B$6:$Y$6,0),0)),$B$7,VLOOKUP($D25&amp;"_"&amp;X$4,Square!$B$7:$AE$296,MATCH(X$7,Square!$B$6:$Y$6,0),0))</f>
        <v>2522</v>
      </c>
      <c r="Y25" s="124">
        <f>IF(ISERROR(VLOOKUP($D25&amp;"_"&amp;Y$4,Square!$B$7:$AE$296,MATCH(Y$7,Square!$B$6:$Y$6,0),0)),$B$7,VLOOKUP($D25&amp;"_"&amp;Y$4,Square!$B$7:$AE$296,MATCH(Y$7,Square!$B$6:$Y$6,0),0))</f>
        <v>3091</v>
      </c>
      <c r="Z25" s="124">
        <f>IF(ISERROR(VLOOKUP($D25&amp;"_"&amp;Z$4,Square!$B$7:$AE$296,MATCH(Z$7,Square!$B$6:$Y$6,0),0)),$B$7,VLOOKUP($D25&amp;"_"&amp;Z$4,Square!$B$7:$AE$296,MATCH(Z$7,Square!$B$6:$Y$6,0),0))</f>
        <v>2462</v>
      </c>
      <c r="AA25" s="124">
        <f>IF(ISERROR(VLOOKUP($D25&amp;"_"&amp;AA$4,Square!$B$7:$AE$296,MATCH(AA$7,Square!$B$6:$Y$6,0),0)),$B$7,VLOOKUP($D25&amp;"_"&amp;AA$4,Square!$B$7:$AE$296,MATCH(AA$7,Square!$B$6:$Y$6,0),0))</f>
        <v>2522</v>
      </c>
      <c r="AB25" s="124">
        <f>IF(ISERROR(VLOOKUP($D25&amp;"_"&amp;AB$4,Square!$B$7:$AE$296,MATCH(AB$7,Square!$B$6:$Y$6,0),0)),$B$7,VLOOKUP($D25&amp;"_"&amp;AB$4,Square!$B$7:$AE$296,MATCH(AB$7,Square!$B$6:$Y$6,0),0))</f>
        <v>2839</v>
      </c>
      <c r="AC25" s="124">
        <f>IF(ISERROR(VLOOKUP($D25&amp;"_"&amp;AC$4,Square!$B$7:$AE$296,MATCH(AC$7,Square!$B$6:$Y$6,0),0)),$B$7,VLOOKUP($D25&amp;"_"&amp;AC$4,Square!$B$7:$AE$296,MATCH(AC$7,Square!$B$6:$Y$6,0),0))</f>
        <v>3158</v>
      </c>
      <c r="AD25" s="124">
        <f>IF(ISERROR(VLOOKUP($D25&amp;"_"&amp;AD$4,Square!$B$7:$AE$296,MATCH(AD$7,Square!$B$6:$Y$6,0),0)),$B$7,VLOOKUP($D25&amp;"_"&amp;AD$4,Square!$B$7:$AE$296,MATCH(AD$7,Square!$B$6:$Y$6,0),0))</f>
        <v>3324</v>
      </c>
      <c r="AE25" s="124">
        <f>IF(ISERROR(VLOOKUP($D25&amp;"_"&amp;AE$4,Square!$B$7:$AE$296,MATCH(AE$7,Square!$B$6:$Y$6,0),0)),$B$7,VLOOKUP($D25&amp;"_"&amp;AE$4,Square!$B$7:$AE$296,MATCH(AE$7,Square!$B$6:$Y$6,0),0))</f>
        <v>3455</v>
      </c>
      <c r="AF25" s="124">
        <f>IF(ISERROR(VLOOKUP($D25&amp;"_"&amp;AF$4,Square!$B$7:$AE$296,MATCH(AF$7,Square!$B$6:$Y$6,0),0)),$B$7,VLOOKUP($D25&amp;"_"&amp;AF$4,Square!$B$7:$AE$296,MATCH(AF$7,Square!$B$6:$Y$6,0),0))</f>
        <v>3706</v>
      </c>
      <c r="AG25" s="124">
        <f>IF(ISERROR(VLOOKUP($D25&amp;"_"&amp;AG$4,Square!$B$7:$AE$296,MATCH(AG$7,Square!$B$6:$Y$6,0),0)),$B$7,VLOOKUP($D25&amp;"_"&amp;AG$4,Square!$B$7:$AE$296,MATCH(AG$7,Square!$B$6:$Y$6,0),0))</f>
        <v>3760</v>
      </c>
    </row>
    <row r="26" spans="3:33" outlineLevel="1">
      <c r="C26" s="10" t="s">
        <v>412</v>
      </c>
      <c r="D26" s="10" t="s">
        <v>424</v>
      </c>
      <c r="G26" s="124">
        <f>IF(ISERROR(VLOOKUP($D26&amp;"_"&amp;G$4,Square!$B$7:$AE$296,MATCH(G$7,Square!$B$6:$Y$6,0),0)),$B$7,VLOOKUP($D26&amp;"_"&amp;G$4,Square!$B$7:$AE$296,MATCH(G$7,Square!$B$6:$Y$6,0),0))</f>
        <v>1783</v>
      </c>
      <c r="H26" s="124">
        <f>IF(ISERROR(VLOOKUP($D26&amp;"_"&amp;H$4,Square!$B$7:$AE$296,MATCH(H$7,Square!$B$6:$Y$6,0),0)),$B$7,VLOOKUP($D26&amp;"_"&amp;H$4,Square!$B$7:$AE$296,MATCH(H$7,Square!$B$6:$Y$6,0),0))</f>
        <v>1943</v>
      </c>
      <c r="I26" s="124">
        <f>IF(ISERROR(VLOOKUP($D26&amp;"_"&amp;I$4,Square!$B$7:$AE$296,MATCH(I$7,Square!$B$6:$Y$6,0),0)),$B$7,VLOOKUP($D26&amp;"_"&amp;I$4,Square!$B$7:$AE$296,MATCH(I$7,Square!$B$6:$Y$6,0),0))</f>
        <v>1885</v>
      </c>
      <c r="J26" s="124">
        <f>IF(ISERROR(VLOOKUP($D26&amp;"_"&amp;J$4,Square!$B$7:$AE$296,MATCH(J$7,Square!$B$6:$Y$6,0),0)),$B$7,VLOOKUP($D26&amp;"_"&amp;J$4,Square!$B$7:$AE$296,MATCH(J$7,Square!$B$6:$Y$6,0),0))</f>
        <v>1966</v>
      </c>
      <c r="K26" s="124">
        <f>IF(ISERROR(VLOOKUP($D26&amp;"_"&amp;K$4,Square!$B$7:$AE$296,MATCH(K$7,Square!$B$6:$Y$6,0),0)),$B$7,VLOOKUP($D26&amp;"_"&amp;K$4,Square!$B$7:$AE$296,MATCH(K$7,Square!$B$6:$Y$6,0),0))</f>
        <v>2131</v>
      </c>
      <c r="L26" s="124">
        <f>IF(ISERROR(VLOOKUP($D26&amp;"_"&amp;L$4,Square!$B$7:$AE$296,MATCH(L$7,Square!$B$6:$Y$6,0),0)),$B$7,VLOOKUP($D26&amp;"_"&amp;L$4,Square!$B$7:$AE$296,MATCH(L$7,Square!$B$6:$Y$6,0),0))</f>
        <v>2164</v>
      </c>
      <c r="M26" s="124">
        <f>IF(ISERROR(VLOOKUP($D26&amp;"_"&amp;M$4,Square!$B$7:$AE$296,MATCH(M$7,Square!$B$6:$Y$6,0),0)),$B$7,VLOOKUP($D26&amp;"_"&amp;M$4,Square!$B$7:$AE$296,MATCH(M$7,Square!$B$6:$Y$6,0),0))</f>
        <v>2207</v>
      </c>
      <c r="N26" s="124" t="str">
        <f>IF(ISERROR(VLOOKUP($D26&amp;"_"&amp;N$4,Square!$B$7:$AE$296,MATCH(N$7,Square!$B$6:$Y$6,0),0)),$B$7,VLOOKUP($D26&amp;"_"&amp;N$4,Square!$B$7:$AE$296,MATCH(N$7,Square!$B$6:$Y$6,0),0))</f>
        <v/>
      </c>
      <c r="O26" s="124">
        <f>IF(ISERROR(VLOOKUP($D26&amp;"_"&amp;O$4,Square!$B$7:$AE$296,MATCH(O$7,Square!$B$6:$Y$6,0),0)),$B$7,VLOOKUP($D26&amp;"_"&amp;O$4,Square!$B$7:$AE$296,MATCH(O$7,Square!$B$6:$Y$6,0),0))</f>
        <v>2374</v>
      </c>
      <c r="P26" s="124">
        <f>IF(ISERROR(VLOOKUP($D26&amp;"_"&amp;P$4,Square!$B$7:$AE$296,MATCH(P$7,Square!$B$6:$Y$6,0),0)),$B$7,VLOOKUP($D26&amp;"_"&amp;P$4,Square!$B$7:$AE$296,MATCH(P$7,Square!$B$6:$Y$6,0),0))</f>
        <v>2488</v>
      </c>
      <c r="Q26" s="124">
        <f>IF(ISERROR(VLOOKUP($D26&amp;"_"&amp;Q$4,Square!$B$7:$AE$296,MATCH(Q$7,Square!$B$6:$Y$6,0),0)),$B$7,VLOOKUP($D26&amp;"_"&amp;Q$4,Square!$B$7:$AE$296,MATCH(Q$7,Square!$B$6:$Y$6,0),0))</f>
        <v>2445</v>
      </c>
      <c r="R26" s="124">
        <f>IF(ISERROR(VLOOKUP($D26&amp;"_"&amp;R$4,Square!$B$7:$AE$296,MATCH(R$7,Square!$B$6:$Y$6,0),0)),$B$7,VLOOKUP($D26&amp;"_"&amp;R$4,Square!$B$7:$AE$296,MATCH(R$7,Square!$B$6:$Y$6,0),0))</f>
        <v>2485</v>
      </c>
      <c r="S26" s="124" t="str">
        <f>IF(ISERROR(VLOOKUP($D26&amp;"_"&amp;S$4,Square!$B$7:$AE$296,MATCH(S$7,Square!$B$6:$Y$6,0),0)),$B$7,VLOOKUP($D26&amp;"_"&amp;S$4,Square!$B$7:$AE$296,MATCH(S$7,Square!$B$6:$Y$6,0),0))</f>
        <v>2599_2207</v>
      </c>
      <c r="T26" s="124">
        <f>IF(ISERROR(VLOOKUP($D26&amp;"_"&amp;T$4,Square!$B$7:$AE$296,MATCH(T$7,Square!$B$6:$Y$6,0),0)),$B$7,VLOOKUP($D26&amp;"_"&amp;T$4,Square!$B$7:$AE$296,MATCH(T$7,Square!$B$6:$Y$6,0),0))</f>
        <v>2700</v>
      </c>
      <c r="U26" s="124">
        <f>IF(ISERROR(VLOOKUP($D26&amp;"_"&amp;U$4,Square!$B$7:$AE$296,MATCH(U$7,Square!$B$6:$Y$6,0),0)),$B$7,VLOOKUP($D26&amp;"_"&amp;U$4,Square!$B$7:$AE$296,MATCH(U$7,Square!$B$6:$Y$6,0),0))</f>
        <v>2710</v>
      </c>
      <c r="V26" s="124">
        <f>IF(ISERROR(VLOOKUP($D26&amp;"_"&amp;V$4,Square!$B$7:$AE$296,MATCH(V$7,Square!$B$6:$Y$6,0),0)),$B$7,VLOOKUP($D26&amp;"_"&amp;V$4,Square!$B$7:$AE$296,MATCH(V$7,Square!$B$6:$Y$6,0),0))</f>
        <v>2748</v>
      </c>
      <c r="W26" s="124">
        <f>IF(ISERROR(VLOOKUP($D26&amp;"_"&amp;W$4,Square!$B$7:$AE$296,MATCH(W$7,Square!$B$6:$Y$6,0),0)),$B$7,VLOOKUP($D26&amp;"_"&amp;W$4,Square!$B$7:$AE$296,MATCH(W$7,Square!$B$6:$Y$6,0),0))</f>
        <v>2772</v>
      </c>
      <c r="X26" s="124">
        <f>IF(ISERROR(VLOOKUP($D26&amp;"_"&amp;X$4,Square!$B$7:$AE$296,MATCH(X$7,Square!$B$6:$Y$6,0),0)),$B$7,VLOOKUP($D26&amp;"_"&amp;X$4,Square!$B$7:$AE$296,MATCH(X$7,Square!$B$6:$Y$6,0),0))</f>
        <v>2522</v>
      </c>
      <c r="Y26" s="124">
        <f>IF(ISERROR(VLOOKUP($D26&amp;"_"&amp;Y$4,Square!$B$7:$AE$296,MATCH(Y$7,Square!$B$6:$Y$6,0),0)),$B$7,VLOOKUP($D26&amp;"_"&amp;Y$4,Square!$B$7:$AE$296,MATCH(Y$7,Square!$B$6:$Y$6,0),0))</f>
        <v>3091</v>
      </c>
      <c r="Z26" s="124">
        <f>IF(ISERROR(VLOOKUP($D26&amp;"_"&amp;Z$4,Square!$B$7:$AE$296,MATCH(Z$7,Square!$B$6:$Y$6,0),0)),$B$7,VLOOKUP($D26&amp;"_"&amp;Z$4,Square!$B$7:$AE$296,MATCH(Z$7,Square!$B$6:$Y$6,0),0))</f>
        <v>2462</v>
      </c>
      <c r="AA26" s="124">
        <f>IF(ISERROR(VLOOKUP($D26&amp;"_"&amp;AA$4,Square!$B$7:$AE$296,MATCH(AA$7,Square!$B$6:$Y$6,0),0)),$B$7,VLOOKUP($D26&amp;"_"&amp;AA$4,Square!$B$7:$AE$296,MATCH(AA$7,Square!$B$6:$Y$6,0),0))</f>
        <v>2522</v>
      </c>
      <c r="AB26" s="124">
        <f>IF(ISERROR(VLOOKUP($D26&amp;"_"&amp;AB$4,Square!$B$7:$AE$296,MATCH(AB$7,Square!$B$6:$Y$6,0),0)),$B$7,VLOOKUP($D26&amp;"_"&amp;AB$4,Square!$B$7:$AE$296,MATCH(AB$7,Square!$B$6:$Y$6,0),0))</f>
        <v>2839</v>
      </c>
      <c r="AC26" s="124">
        <f>IF(ISERROR(VLOOKUP($D26&amp;"_"&amp;AC$4,Square!$B$7:$AE$296,MATCH(AC$7,Square!$B$6:$Y$6,0),0)),$B$7,VLOOKUP($D26&amp;"_"&amp;AC$4,Square!$B$7:$AE$296,MATCH(AC$7,Square!$B$6:$Y$6,0),0))</f>
        <v>3158</v>
      </c>
      <c r="AD26" s="124">
        <f>IF(ISERROR(VLOOKUP($D26&amp;"_"&amp;AD$4,Square!$B$7:$AE$296,MATCH(AD$7,Square!$B$6:$Y$6,0),0)),$B$7,VLOOKUP($D26&amp;"_"&amp;AD$4,Square!$B$7:$AE$296,MATCH(AD$7,Square!$B$6:$Y$6,0),0))</f>
        <v>3324</v>
      </c>
      <c r="AE26" s="124">
        <f>IF(ISERROR(VLOOKUP($D26&amp;"_"&amp;AE$4,Square!$B$7:$AE$296,MATCH(AE$7,Square!$B$6:$Y$6,0),0)),$B$7,VLOOKUP($D26&amp;"_"&amp;AE$4,Square!$B$7:$AE$296,MATCH(AE$7,Square!$B$6:$Y$6,0),0))</f>
        <v>3455</v>
      </c>
      <c r="AF26" s="124">
        <f>IF(ISERROR(VLOOKUP($D26&amp;"_"&amp;AF$4,Square!$B$7:$AE$296,MATCH(AF$7,Square!$B$6:$Y$6,0),0)),$B$7,VLOOKUP($D26&amp;"_"&amp;AF$4,Square!$B$7:$AE$296,MATCH(AF$7,Square!$B$6:$Y$6,0),0))</f>
        <v>3706</v>
      </c>
      <c r="AG26" s="124">
        <f>IF(ISERROR(VLOOKUP($D26&amp;"_"&amp;AG$4,Square!$B$7:$AE$296,MATCH(AG$7,Square!$B$6:$Y$6,0),0)),$B$7,VLOOKUP($D26&amp;"_"&amp;AG$4,Square!$B$7:$AE$296,MATCH(AG$7,Square!$B$6:$Y$6,0),0))</f>
        <v>3760</v>
      </c>
    </row>
    <row r="27" spans="3:33" outlineLevel="1">
      <c r="C27" s="10" t="s">
        <v>376</v>
      </c>
      <c r="D27" s="10" t="s">
        <v>377</v>
      </c>
      <c r="G27" s="124" t="str">
        <f>IF(ISERROR(VLOOKUP($D27&amp;"_"&amp;G$4,Square!$B$7:$AE$296,MATCH(G$7,Square!$B$6:$Y$6,0),0)),$B$7,VLOOKUP($D27&amp;"_"&amp;G$4,Square!$B$7:$AE$296,MATCH(G$7,Square!$B$6:$Y$6,0),0))</f>
        <v/>
      </c>
      <c r="H27" s="124" t="str">
        <f>IF(ISERROR(VLOOKUP($D27&amp;"_"&amp;H$4,Square!$B$7:$AE$296,MATCH(H$7,Square!$B$6:$Y$6,0),0)),$B$7,VLOOKUP($D27&amp;"_"&amp;H$4,Square!$B$7:$AE$296,MATCH(H$7,Square!$B$6:$Y$6,0),0))</f>
        <v/>
      </c>
      <c r="I27" s="124" t="str">
        <f>IF(ISERROR(VLOOKUP($D27&amp;"_"&amp;I$4,Square!$B$7:$AE$296,MATCH(I$7,Square!$B$6:$Y$6,0),0)),$B$7,VLOOKUP($D27&amp;"_"&amp;I$4,Square!$B$7:$AE$296,MATCH(I$7,Square!$B$6:$Y$6,0),0))</f>
        <v/>
      </c>
      <c r="J27" s="124" t="str">
        <f>IF(ISERROR(VLOOKUP($D27&amp;"_"&amp;J$4,Square!$B$7:$AE$296,MATCH(J$7,Square!$B$6:$Y$6,0),0)),$B$7,VLOOKUP($D27&amp;"_"&amp;J$4,Square!$B$7:$AE$296,MATCH(J$7,Square!$B$6:$Y$6,0),0))</f>
        <v/>
      </c>
      <c r="K27" s="124" t="str">
        <f>IF(ISERROR(VLOOKUP($D27&amp;"_"&amp;K$4,Square!$B$7:$AE$296,MATCH(K$7,Square!$B$6:$Y$6,0),0)),$B$7,VLOOKUP($D27&amp;"_"&amp;K$4,Square!$B$7:$AE$296,MATCH(K$7,Square!$B$6:$Y$6,0),0))</f>
        <v/>
      </c>
      <c r="L27" s="124" t="str">
        <f>IF(ISERROR(VLOOKUP($D27&amp;"_"&amp;L$4,Square!$B$7:$AE$296,MATCH(L$7,Square!$B$6:$Y$6,0),0)),$B$7,VLOOKUP($D27&amp;"_"&amp;L$4,Square!$B$7:$AE$296,MATCH(L$7,Square!$B$6:$Y$6,0),0))</f>
        <v/>
      </c>
      <c r="M27" s="124" t="str">
        <f>IF(ISERROR(VLOOKUP($D27&amp;"_"&amp;M$4,Square!$B$7:$AE$296,MATCH(M$7,Square!$B$6:$Y$6,0),0)),$B$7,VLOOKUP($D27&amp;"_"&amp;M$4,Square!$B$7:$AE$296,MATCH(M$7,Square!$B$6:$Y$6,0),0))</f>
        <v/>
      </c>
      <c r="N27" s="124">
        <f>IF(ISERROR(VLOOKUP($D27&amp;"_"&amp;N$4,Square!$B$7:$AE$296,MATCH(N$7,Square!$B$6:$Y$6,0),0)),$B$7,VLOOKUP($D27&amp;"_"&amp;N$4,Square!$B$7:$AE$296,MATCH(N$7,Square!$B$6:$Y$6,0),0))</f>
        <v>2226</v>
      </c>
      <c r="O27" s="124" t="str">
        <f>IF(ISERROR(VLOOKUP($D27&amp;"_"&amp;O$4,Square!$B$7:$AE$296,MATCH(O$7,Square!$B$6:$Y$6,0),0)),$B$7,VLOOKUP($D27&amp;"_"&amp;O$4,Square!$B$7:$AE$296,MATCH(O$7,Square!$B$6:$Y$6,0),0))</f>
        <v/>
      </c>
      <c r="P27" s="124" t="str">
        <f>IF(ISERROR(VLOOKUP($D27&amp;"_"&amp;P$4,Square!$B$7:$AE$296,MATCH(P$7,Square!$B$6:$Y$6,0),0)),$B$7,VLOOKUP($D27&amp;"_"&amp;P$4,Square!$B$7:$AE$296,MATCH(P$7,Square!$B$6:$Y$6,0),0))</f>
        <v/>
      </c>
      <c r="Q27" s="124" t="str">
        <f>IF(ISERROR(VLOOKUP($D27&amp;"_"&amp;Q$4,Square!$B$7:$AE$296,MATCH(Q$7,Square!$B$6:$Y$6,0),0)),$B$7,VLOOKUP($D27&amp;"_"&amp;Q$4,Square!$B$7:$AE$296,MATCH(Q$7,Square!$B$6:$Y$6,0),0))</f>
        <v/>
      </c>
      <c r="R27" s="124" t="str">
        <f>IF(ISERROR(VLOOKUP($D27&amp;"_"&amp;R$4,Square!$B$7:$AE$296,MATCH(R$7,Square!$B$6:$Y$6,0),0)),$B$7,VLOOKUP($D27&amp;"_"&amp;R$4,Square!$B$7:$AE$296,MATCH(R$7,Square!$B$6:$Y$6,0),0))</f>
        <v/>
      </c>
      <c r="S27" s="124" t="str">
        <f>IF(ISERROR(VLOOKUP($D27&amp;"_"&amp;S$4,Square!$B$7:$AE$296,MATCH(S$7,Square!$B$6:$Y$6,0),0)),$B$7,VLOOKUP($D27&amp;"_"&amp;S$4,Square!$B$7:$AE$296,MATCH(S$7,Square!$B$6:$Y$6,0),0))</f>
        <v/>
      </c>
      <c r="T27" s="124" t="str">
        <f>IF(ISERROR(VLOOKUP($D27&amp;"_"&amp;T$4,Square!$B$7:$AE$296,MATCH(T$7,Square!$B$6:$Y$6,0),0)),$B$7,VLOOKUP($D27&amp;"_"&amp;T$4,Square!$B$7:$AE$296,MATCH(T$7,Square!$B$6:$Y$6,0),0))</f>
        <v/>
      </c>
      <c r="U27" s="124" t="str">
        <f>IF(ISERROR(VLOOKUP($D27&amp;"_"&amp;U$4,Square!$B$7:$AE$296,MATCH(U$7,Square!$B$6:$Y$6,0),0)),$B$7,VLOOKUP($D27&amp;"_"&amp;U$4,Square!$B$7:$AE$296,MATCH(U$7,Square!$B$6:$Y$6,0),0))</f>
        <v/>
      </c>
      <c r="V27" s="124" t="str">
        <f>IF(ISERROR(VLOOKUP($D27&amp;"_"&amp;V$4,Square!$B$7:$AE$296,MATCH(V$7,Square!$B$6:$Y$6,0),0)),$B$7,VLOOKUP($D27&amp;"_"&amp;V$4,Square!$B$7:$AE$296,MATCH(V$7,Square!$B$6:$Y$6,0),0))</f>
        <v/>
      </c>
      <c r="W27" s="124" t="str">
        <f>IF(ISERROR(VLOOKUP($D27&amp;"_"&amp;W$4,Square!$B$7:$AE$296,MATCH(W$7,Square!$B$6:$Y$6,0),0)),$B$7,VLOOKUP($D27&amp;"_"&amp;W$4,Square!$B$7:$AE$296,MATCH(W$7,Square!$B$6:$Y$6,0),0))</f>
        <v/>
      </c>
      <c r="X27" s="124" t="str">
        <f>IF(ISERROR(VLOOKUP($D27&amp;"_"&amp;X$4,Square!$B$7:$AE$296,MATCH(X$7,Square!$B$6:$Y$6,0),0)),$B$7,VLOOKUP($D27&amp;"_"&amp;X$4,Square!$B$7:$AE$296,MATCH(X$7,Square!$B$6:$Y$6,0),0))</f>
        <v/>
      </c>
      <c r="Y27" s="124" t="str">
        <f>IF(ISERROR(VLOOKUP($D27&amp;"_"&amp;Y$4,Square!$B$7:$AE$296,MATCH(Y$7,Square!$B$6:$Y$6,0),0)),$B$7,VLOOKUP($D27&amp;"_"&amp;Y$4,Square!$B$7:$AE$296,MATCH(Y$7,Square!$B$6:$Y$6,0),0))</f>
        <v/>
      </c>
      <c r="Z27" s="124" t="str">
        <f>IF(ISERROR(VLOOKUP($D27&amp;"_"&amp;Z$4,Square!$B$7:$AE$296,MATCH(Z$7,Square!$B$6:$Y$6,0),0)),$B$7,VLOOKUP($D27&amp;"_"&amp;Z$4,Square!$B$7:$AE$296,MATCH(Z$7,Square!$B$6:$Y$6,0),0))</f>
        <v/>
      </c>
      <c r="AA27" s="124" t="str">
        <f>IF(ISERROR(VLOOKUP($D27&amp;"_"&amp;AA$4,Square!$B$7:$AE$296,MATCH(AA$7,Square!$B$6:$Y$6,0),0)),$B$7,VLOOKUP($D27&amp;"_"&amp;AA$4,Square!$B$7:$AE$296,MATCH(AA$7,Square!$B$6:$Y$6,0),0))</f>
        <v/>
      </c>
      <c r="AB27" s="124" t="str">
        <f>IF(ISERROR(VLOOKUP($D27&amp;"_"&amp;AB$4,Square!$B$7:$AE$296,MATCH(AB$7,Square!$B$6:$Y$6,0),0)),$B$7,VLOOKUP($D27&amp;"_"&amp;AB$4,Square!$B$7:$AE$296,MATCH(AB$7,Square!$B$6:$Y$6,0),0))</f>
        <v/>
      </c>
      <c r="AC27" s="124" t="str">
        <f>IF(ISERROR(VLOOKUP($D27&amp;"_"&amp;AC$4,Square!$B$7:$AE$296,MATCH(AC$7,Square!$B$6:$Y$6,0),0)),$B$7,VLOOKUP($D27&amp;"_"&amp;AC$4,Square!$B$7:$AE$296,MATCH(AC$7,Square!$B$6:$Y$6,0),0))</f>
        <v/>
      </c>
      <c r="AD27" s="124" t="str">
        <f>IF(ISERROR(VLOOKUP($D27&amp;"_"&amp;AD$4,Square!$B$7:$AE$296,MATCH(AD$7,Square!$B$6:$Y$6,0),0)),$B$7,VLOOKUP($D27&amp;"_"&amp;AD$4,Square!$B$7:$AE$296,MATCH(AD$7,Square!$B$6:$Y$6,0),0))</f>
        <v/>
      </c>
      <c r="AE27" s="124" t="str">
        <f>IF(ISERROR(VLOOKUP($D27&amp;"_"&amp;AE$4,Square!$B$7:$AE$296,MATCH(AE$7,Square!$B$6:$Y$6,0),0)),$B$7,VLOOKUP($D27&amp;"_"&amp;AE$4,Square!$B$7:$AE$296,MATCH(AE$7,Square!$B$6:$Y$6,0),0))</f>
        <v/>
      </c>
      <c r="AF27" s="124" t="str">
        <f>IF(ISERROR(VLOOKUP($D27&amp;"_"&amp;AF$4,Square!$B$7:$AE$296,MATCH(AF$7,Square!$B$6:$Y$6,0),0)),$B$7,VLOOKUP($D27&amp;"_"&amp;AF$4,Square!$B$7:$AE$296,MATCH(AF$7,Square!$B$6:$Y$6,0),0))</f>
        <v/>
      </c>
      <c r="AG27" s="124" t="str">
        <f>IF(ISERROR(VLOOKUP($D27&amp;"_"&amp;AG$4,Square!$B$7:$AE$296,MATCH(AG$7,Square!$B$6:$Y$6,0),0)),$B$7,VLOOKUP($D27&amp;"_"&amp;AG$4,Square!$B$7:$AE$296,MATCH(AG$7,Square!$B$6:$Y$6,0),0))</f>
        <v/>
      </c>
    </row>
    <row r="28" spans="3:33" outlineLevel="1">
      <c r="C28" s="10" t="s">
        <v>414</v>
      </c>
      <c r="D28" s="10" t="s">
        <v>426</v>
      </c>
      <c r="G28" s="124" t="str">
        <f>IF(ISERROR(VLOOKUP($D28&amp;"_"&amp;G$4,Square!$B$7:$AE$296,MATCH(G$7,Square!$B$6:$Y$6,0),0)),$B$7,VLOOKUP($D28&amp;"_"&amp;G$4,Square!$B$7:$AE$296,MATCH(G$7,Square!$B$6:$Y$6,0),0))</f>
        <v/>
      </c>
      <c r="H28" s="124" t="str">
        <f>IF(ISERROR(VLOOKUP($D28&amp;"_"&amp;H$4,Square!$B$7:$AE$296,MATCH(H$7,Square!$B$6:$Y$6,0),0)),$B$7,VLOOKUP($D28&amp;"_"&amp;H$4,Square!$B$7:$AE$296,MATCH(H$7,Square!$B$6:$Y$6,0),0))</f>
        <v/>
      </c>
      <c r="I28" s="124" t="str">
        <f>IF(ISERROR(VLOOKUP($D28&amp;"_"&amp;I$4,Square!$B$7:$AE$296,MATCH(I$7,Square!$B$6:$Y$6,0),0)),$B$7,VLOOKUP($D28&amp;"_"&amp;I$4,Square!$B$7:$AE$296,MATCH(I$7,Square!$B$6:$Y$6,0),0))</f>
        <v/>
      </c>
      <c r="J28" s="124" t="str">
        <f>IF(ISERROR(VLOOKUP($D28&amp;"_"&amp;J$4,Square!$B$7:$AE$296,MATCH(J$7,Square!$B$6:$Y$6,0),0)),$B$7,VLOOKUP($D28&amp;"_"&amp;J$4,Square!$B$7:$AE$296,MATCH(J$7,Square!$B$6:$Y$6,0),0))</f>
        <v/>
      </c>
      <c r="K28" s="124">
        <f>IF(ISERROR(VLOOKUP($D28&amp;"_"&amp;K$4,Square!$B$7:$AE$296,MATCH(K$7,Square!$B$6:$Y$6,0),0)),$B$7,VLOOKUP($D28&amp;"_"&amp;K$4,Square!$B$7:$AE$296,MATCH(K$7,Square!$B$6:$Y$6,0),0))</f>
        <v>2131</v>
      </c>
      <c r="L28" s="124">
        <f>IF(ISERROR(VLOOKUP($D28&amp;"_"&amp;L$4,Square!$B$7:$AE$296,MATCH(L$7,Square!$B$6:$Y$6,0),0)),$B$7,VLOOKUP($D28&amp;"_"&amp;L$4,Square!$B$7:$AE$296,MATCH(L$7,Square!$B$6:$Y$6,0),0))</f>
        <v>2164</v>
      </c>
      <c r="M28" s="124">
        <f>IF(ISERROR(VLOOKUP($D28&amp;"_"&amp;M$4,Square!$B$7:$AE$296,MATCH(M$7,Square!$B$6:$Y$6,0),0)),$B$7,VLOOKUP($D28&amp;"_"&amp;M$4,Square!$B$7:$AE$296,MATCH(M$7,Square!$B$6:$Y$6,0),0))</f>
        <v>2207</v>
      </c>
      <c r="N28" s="124" t="str">
        <f>IF(ISERROR(VLOOKUP($D28&amp;"_"&amp;N$4,Square!$B$7:$AE$296,MATCH(N$7,Square!$B$6:$Y$6,0),0)),$B$7,VLOOKUP($D28&amp;"_"&amp;N$4,Square!$B$7:$AE$296,MATCH(N$7,Square!$B$6:$Y$6,0),0))</f>
        <v/>
      </c>
      <c r="O28" s="124" t="str">
        <f>IF(ISERROR(VLOOKUP($D28&amp;"_"&amp;O$4,Square!$B$7:$AE$296,MATCH(O$7,Square!$B$6:$Y$6,0),0)),$B$7,VLOOKUP($D28&amp;"_"&amp;O$4,Square!$B$7:$AE$296,MATCH(O$7,Square!$B$6:$Y$6,0),0))</f>
        <v/>
      </c>
      <c r="P28" s="124">
        <f>IF(ISERROR(VLOOKUP($D28&amp;"_"&amp;P$4,Square!$B$7:$AE$296,MATCH(P$7,Square!$B$6:$Y$6,0),0)),$B$7,VLOOKUP($D28&amp;"_"&amp;P$4,Square!$B$7:$AE$296,MATCH(P$7,Square!$B$6:$Y$6,0),0))</f>
        <v>2488</v>
      </c>
      <c r="Q28" s="124" t="str">
        <f>IF(ISERROR(VLOOKUP($D28&amp;"_"&amp;Q$4,Square!$B$7:$AE$296,MATCH(Q$7,Square!$B$6:$Y$6,0),0)),$B$7,VLOOKUP($D28&amp;"_"&amp;Q$4,Square!$B$7:$AE$296,MATCH(Q$7,Square!$B$6:$Y$6,0),0))</f>
        <v/>
      </c>
      <c r="R28" s="124">
        <f>IF(ISERROR(VLOOKUP($D28&amp;"_"&amp;R$4,Square!$B$7:$AE$296,MATCH(R$7,Square!$B$6:$Y$6,0),0)),$B$7,VLOOKUP($D28&amp;"_"&amp;R$4,Square!$B$7:$AE$296,MATCH(R$7,Square!$B$6:$Y$6,0),0))</f>
        <v>2485</v>
      </c>
      <c r="S28" s="124" t="str">
        <f>IF(ISERROR(VLOOKUP($D28&amp;"_"&amp;S$4,Square!$B$7:$AE$296,MATCH(S$7,Square!$B$6:$Y$6,0),0)),$B$7,VLOOKUP($D28&amp;"_"&amp;S$4,Square!$B$7:$AE$296,MATCH(S$7,Square!$B$6:$Y$6,0),0))</f>
        <v>2599_2207</v>
      </c>
      <c r="T28" s="124">
        <f>IF(ISERROR(VLOOKUP($D28&amp;"_"&amp;T$4,Square!$B$7:$AE$296,MATCH(T$7,Square!$B$6:$Y$6,0),0)),$B$7,VLOOKUP($D28&amp;"_"&amp;T$4,Square!$B$7:$AE$296,MATCH(T$7,Square!$B$6:$Y$6,0),0))</f>
        <v>2700</v>
      </c>
      <c r="U28" s="124">
        <f>IF(ISERROR(VLOOKUP($D28&amp;"_"&amp;U$4,Square!$B$7:$AE$296,MATCH(U$7,Square!$B$6:$Y$6,0),0)),$B$7,VLOOKUP($D28&amp;"_"&amp;U$4,Square!$B$7:$AE$296,MATCH(U$7,Square!$B$6:$Y$6,0),0))</f>
        <v>2710</v>
      </c>
      <c r="V28" s="124" t="str">
        <f>IF(ISERROR(VLOOKUP($D28&amp;"_"&amp;V$4,Square!$B$7:$AE$296,MATCH(V$7,Square!$B$6:$Y$6,0),0)),$B$7,VLOOKUP($D28&amp;"_"&amp;V$4,Square!$B$7:$AE$296,MATCH(V$7,Square!$B$6:$Y$6,0),0))</f>
        <v/>
      </c>
      <c r="W28" s="124">
        <f>IF(ISERROR(VLOOKUP($D28&amp;"_"&amp;W$4,Square!$B$7:$AE$296,MATCH(W$7,Square!$B$6:$Y$6,0),0)),$B$7,VLOOKUP($D28&amp;"_"&amp;W$4,Square!$B$7:$AE$296,MATCH(W$7,Square!$B$6:$Y$6,0),0))</f>
        <v>2772</v>
      </c>
      <c r="X28" s="124">
        <f>IF(ISERROR(VLOOKUP($D28&amp;"_"&amp;X$4,Square!$B$7:$AE$296,MATCH(X$7,Square!$B$6:$Y$6,0),0)),$B$7,VLOOKUP($D28&amp;"_"&amp;X$4,Square!$B$7:$AE$296,MATCH(X$7,Square!$B$6:$Y$6,0),0))</f>
        <v>2522</v>
      </c>
      <c r="Y28" s="124" t="str">
        <f>IF(ISERROR(VLOOKUP($D28&amp;"_"&amp;Y$4,Square!$B$7:$AE$296,MATCH(Y$7,Square!$B$6:$Y$6,0),0)),$B$7,VLOOKUP($D28&amp;"_"&amp;Y$4,Square!$B$7:$AE$296,MATCH(Y$7,Square!$B$6:$Y$6,0),0))</f>
        <v/>
      </c>
      <c r="Z28" s="124">
        <f>IF(ISERROR(VLOOKUP($D28&amp;"_"&amp;Z$4,Square!$B$7:$AE$296,MATCH(Z$7,Square!$B$6:$Y$6,0),0)),$B$7,VLOOKUP($D28&amp;"_"&amp;Z$4,Square!$B$7:$AE$296,MATCH(Z$7,Square!$B$6:$Y$6,0),0))</f>
        <v>2462</v>
      </c>
      <c r="AA28" s="124">
        <f>IF(ISERROR(VLOOKUP($D28&amp;"_"&amp;AA$4,Square!$B$7:$AE$296,MATCH(AA$7,Square!$B$6:$Y$6,0),0)),$B$7,VLOOKUP($D28&amp;"_"&amp;AA$4,Square!$B$7:$AE$296,MATCH(AA$7,Square!$B$6:$Y$6,0),0))</f>
        <v>2522</v>
      </c>
      <c r="AB28" s="124">
        <f>IF(ISERROR(VLOOKUP($D28&amp;"_"&amp;AB$4,Square!$B$7:$AE$296,MATCH(AB$7,Square!$B$6:$Y$6,0),0)),$B$7,VLOOKUP($D28&amp;"_"&amp;AB$4,Square!$B$7:$AE$296,MATCH(AB$7,Square!$B$6:$Y$6,0),0))</f>
        <v>2839</v>
      </c>
      <c r="AC28" s="124" t="str">
        <f>IF(ISERROR(VLOOKUP($D28&amp;"_"&amp;AC$4,Square!$B$7:$AE$296,MATCH(AC$7,Square!$B$6:$Y$6,0),0)),$B$7,VLOOKUP($D28&amp;"_"&amp;AC$4,Square!$B$7:$AE$296,MATCH(AC$7,Square!$B$6:$Y$6,0),0))</f>
        <v/>
      </c>
      <c r="AD28" s="124" t="str">
        <f>IF(ISERROR(VLOOKUP($D28&amp;"_"&amp;AD$4,Square!$B$7:$AE$296,MATCH(AD$7,Square!$B$6:$Y$6,0),0)),$B$7,VLOOKUP($D28&amp;"_"&amp;AD$4,Square!$B$7:$AE$296,MATCH(AD$7,Square!$B$6:$Y$6,0),0))</f>
        <v/>
      </c>
      <c r="AE28" s="124" t="str">
        <f>IF(ISERROR(VLOOKUP($D28&amp;"_"&amp;AE$4,Square!$B$7:$AE$296,MATCH(AE$7,Square!$B$6:$Y$6,0),0)),$B$7,VLOOKUP($D28&amp;"_"&amp;AE$4,Square!$B$7:$AE$296,MATCH(AE$7,Square!$B$6:$Y$6,0),0))</f>
        <v/>
      </c>
      <c r="AF28" s="124" t="str">
        <f>IF(ISERROR(VLOOKUP($D28&amp;"_"&amp;AF$4,Square!$B$7:$AE$296,MATCH(AF$7,Square!$B$6:$Y$6,0),0)),$B$7,VLOOKUP($D28&amp;"_"&amp;AF$4,Square!$B$7:$AE$296,MATCH(AF$7,Square!$B$6:$Y$6,0),0))</f>
        <v/>
      </c>
      <c r="AG28" s="124" t="str">
        <f>IF(ISERROR(VLOOKUP($D28&amp;"_"&amp;AG$4,Square!$B$7:$AE$296,MATCH(AG$7,Square!$B$6:$Y$6,0),0)),$B$7,VLOOKUP($D28&amp;"_"&amp;AG$4,Square!$B$7:$AE$296,MATCH(AG$7,Square!$B$6:$Y$6,0),0))</f>
        <v/>
      </c>
    </row>
    <row r="29" spans="3:33" outlineLevel="1">
      <c r="C29" s="10" t="s">
        <v>413</v>
      </c>
      <c r="D29" s="10" t="s">
        <v>425</v>
      </c>
      <c r="G29" s="124">
        <f>IF(ISERROR(VLOOKUP($D29&amp;"_"&amp;G$4,Square!$B$7:$AE$296,MATCH(G$7,Square!$B$6:$Y$6,0),0)),$B$7,VLOOKUP($D29&amp;"_"&amp;G$4,Square!$B$7:$AE$296,MATCH(G$7,Square!$B$6:$Y$6,0),0))</f>
        <v>1783</v>
      </c>
      <c r="H29" s="124">
        <f>IF(ISERROR(VLOOKUP($D29&amp;"_"&amp;H$4,Square!$B$7:$AE$296,MATCH(H$7,Square!$B$6:$Y$6,0),0)),$B$7,VLOOKUP($D29&amp;"_"&amp;H$4,Square!$B$7:$AE$296,MATCH(H$7,Square!$B$6:$Y$6,0),0))</f>
        <v>1943</v>
      </c>
      <c r="I29" s="124">
        <f>IF(ISERROR(VLOOKUP($D29&amp;"_"&amp;I$4,Square!$B$7:$AE$296,MATCH(I$7,Square!$B$6:$Y$6,0),0)),$B$7,VLOOKUP($D29&amp;"_"&amp;I$4,Square!$B$7:$AE$296,MATCH(I$7,Square!$B$6:$Y$6,0),0))</f>
        <v>1885</v>
      </c>
      <c r="J29" s="124">
        <f>IF(ISERROR(VLOOKUP($D29&amp;"_"&amp;J$4,Square!$B$7:$AE$296,MATCH(J$7,Square!$B$6:$Y$6,0),0)),$B$7,VLOOKUP($D29&amp;"_"&amp;J$4,Square!$B$7:$AE$296,MATCH(J$7,Square!$B$6:$Y$6,0),0))</f>
        <v>1966</v>
      </c>
      <c r="K29" s="124">
        <f>IF(ISERROR(VLOOKUP($D29&amp;"_"&amp;K$4,Square!$B$7:$AE$296,MATCH(K$7,Square!$B$6:$Y$6,0),0)),$B$7,VLOOKUP($D29&amp;"_"&amp;K$4,Square!$B$7:$AE$296,MATCH(K$7,Square!$B$6:$Y$6,0),0))</f>
        <v>2131</v>
      </c>
      <c r="L29" s="124">
        <f>IF(ISERROR(VLOOKUP($D29&amp;"_"&amp;L$4,Square!$B$7:$AE$296,MATCH(L$7,Square!$B$6:$Y$6,0),0)),$B$7,VLOOKUP($D29&amp;"_"&amp;L$4,Square!$B$7:$AE$296,MATCH(L$7,Square!$B$6:$Y$6,0),0))</f>
        <v>2164</v>
      </c>
      <c r="M29" s="124">
        <f>IF(ISERROR(VLOOKUP($D29&amp;"_"&amp;M$4,Square!$B$7:$AE$296,MATCH(M$7,Square!$B$6:$Y$6,0),0)),$B$7,VLOOKUP($D29&amp;"_"&amp;M$4,Square!$B$7:$AE$296,MATCH(M$7,Square!$B$6:$Y$6,0),0))</f>
        <v>2207</v>
      </c>
      <c r="N29" s="124" t="str">
        <f>IF(ISERROR(VLOOKUP($D29&amp;"_"&amp;N$4,Square!$B$7:$AE$296,MATCH(N$7,Square!$B$6:$Y$6,0),0)),$B$7,VLOOKUP($D29&amp;"_"&amp;N$4,Square!$B$7:$AE$296,MATCH(N$7,Square!$B$6:$Y$6,0),0))</f>
        <v/>
      </c>
      <c r="O29" s="124">
        <f>IF(ISERROR(VLOOKUP($D29&amp;"_"&amp;O$4,Square!$B$7:$AE$296,MATCH(O$7,Square!$B$6:$Y$6,0),0)),$B$7,VLOOKUP($D29&amp;"_"&amp;O$4,Square!$B$7:$AE$296,MATCH(O$7,Square!$B$6:$Y$6,0),0))</f>
        <v>2374</v>
      </c>
      <c r="P29" s="124">
        <f>IF(ISERROR(VLOOKUP($D29&amp;"_"&amp;P$4,Square!$B$7:$AE$296,MATCH(P$7,Square!$B$6:$Y$6,0),0)),$B$7,VLOOKUP($D29&amp;"_"&amp;P$4,Square!$B$7:$AE$296,MATCH(P$7,Square!$B$6:$Y$6,0),0))</f>
        <v>2488</v>
      </c>
      <c r="Q29" s="124">
        <f>IF(ISERROR(VLOOKUP($D29&amp;"_"&amp;Q$4,Square!$B$7:$AE$296,MATCH(Q$7,Square!$B$6:$Y$6,0),0)),$B$7,VLOOKUP($D29&amp;"_"&amp;Q$4,Square!$B$7:$AE$296,MATCH(Q$7,Square!$B$6:$Y$6,0),0))</f>
        <v>2445</v>
      </c>
      <c r="R29" s="124">
        <f>IF(ISERROR(VLOOKUP($D29&amp;"_"&amp;R$4,Square!$B$7:$AE$296,MATCH(R$7,Square!$B$6:$Y$6,0),0)),$B$7,VLOOKUP($D29&amp;"_"&amp;R$4,Square!$B$7:$AE$296,MATCH(R$7,Square!$B$6:$Y$6,0),0))</f>
        <v>2485</v>
      </c>
      <c r="S29" s="124" t="str">
        <f>IF(ISERROR(VLOOKUP($D29&amp;"_"&amp;S$4,Square!$B$7:$AE$296,MATCH(S$7,Square!$B$6:$Y$6,0),0)),$B$7,VLOOKUP($D29&amp;"_"&amp;S$4,Square!$B$7:$AE$296,MATCH(S$7,Square!$B$6:$Y$6,0),0))</f>
        <v>2599_2207</v>
      </c>
      <c r="T29" s="124">
        <f>IF(ISERROR(VLOOKUP($D29&amp;"_"&amp;T$4,Square!$B$7:$AE$296,MATCH(T$7,Square!$B$6:$Y$6,0),0)),$B$7,VLOOKUP($D29&amp;"_"&amp;T$4,Square!$B$7:$AE$296,MATCH(T$7,Square!$B$6:$Y$6,0),0))</f>
        <v>2700</v>
      </c>
      <c r="U29" s="124">
        <f>IF(ISERROR(VLOOKUP($D29&amp;"_"&amp;U$4,Square!$B$7:$AE$296,MATCH(U$7,Square!$B$6:$Y$6,0),0)),$B$7,VLOOKUP($D29&amp;"_"&amp;U$4,Square!$B$7:$AE$296,MATCH(U$7,Square!$B$6:$Y$6,0),0))</f>
        <v>2710</v>
      </c>
      <c r="V29" s="124">
        <f>IF(ISERROR(VLOOKUP($D29&amp;"_"&amp;V$4,Square!$B$7:$AE$296,MATCH(V$7,Square!$B$6:$Y$6,0),0)),$B$7,VLOOKUP($D29&amp;"_"&amp;V$4,Square!$B$7:$AE$296,MATCH(V$7,Square!$B$6:$Y$6,0),0))</f>
        <v>2748</v>
      </c>
      <c r="W29" s="124">
        <f>IF(ISERROR(VLOOKUP($D29&amp;"_"&amp;W$4,Square!$B$7:$AE$296,MATCH(W$7,Square!$B$6:$Y$6,0),0)),$B$7,VLOOKUP($D29&amp;"_"&amp;W$4,Square!$B$7:$AE$296,MATCH(W$7,Square!$B$6:$Y$6,0),0))</f>
        <v>2772</v>
      </c>
      <c r="X29" s="124">
        <f>IF(ISERROR(VLOOKUP($D29&amp;"_"&amp;X$4,Square!$B$7:$AE$296,MATCH(X$7,Square!$B$6:$Y$6,0),0)),$B$7,VLOOKUP($D29&amp;"_"&amp;X$4,Square!$B$7:$AE$296,MATCH(X$7,Square!$B$6:$Y$6,0),0))</f>
        <v>2522</v>
      </c>
      <c r="Y29" s="124">
        <f>IF(ISERROR(VLOOKUP($D29&amp;"_"&amp;Y$4,Square!$B$7:$AE$296,MATCH(Y$7,Square!$B$6:$Y$6,0),0)),$B$7,VLOOKUP($D29&amp;"_"&amp;Y$4,Square!$B$7:$AE$296,MATCH(Y$7,Square!$B$6:$Y$6,0),0))</f>
        <v>3091</v>
      </c>
      <c r="Z29" s="124">
        <f>IF(ISERROR(VLOOKUP($D29&amp;"_"&amp;Z$4,Square!$B$7:$AE$296,MATCH(Z$7,Square!$B$6:$Y$6,0),0)),$B$7,VLOOKUP($D29&amp;"_"&amp;Z$4,Square!$B$7:$AE$296,MATCH(Z$7,Square!$B$6:$Y$6,0),0))</f>
        <v>2462</v>
      </c>
      <c r="AA29" s="124">
        <f>IF(ISERROR(VLOOKUP($D29&amp;"_"&amp;AA$4,Square!$B$7:$AE$296,MATCH(AA$7,Square!$B$6:$Y$6,0),0)),$B$7,VLOOKUP($D29&amp;"_"&amp;AA$4,Square!$B$7:$AE$296,MATCH(AA$7,Square!$B$6:$Y$6,0),0))</f>
        <v>2522</v>
      </c>
      <c r="AB29" s="124">
        <f>IF(ISERROR(VLOOKUP($D29&amp;"_"&amp;AB$4,Square!$B$7:$AE$296,MATCH(AB$7,Square!$B$6:$Y$6,0),0)),$B$7,VLOOKUP($D29&amp;"_"&amp;AB$4,Square!$B$7:$AE$296,MATCH(AB$7,Square!$B$6:$Y$6,0),0))</f>
        <v>2839</v>
      </c>
      <c r="AC29" s="124">
        <f>IF(ISERROR(VLOOKUP($D29&amp;"_"&amp;AC$4,Square!$B$7:$AE$296,MATCH(AC$7,Square!$B$6:$Y$6,0),0)),$B$7,VLOOKUP($D29&amp;"_"&amp;AC$4,Square!$B$7:$AE$296,MATCH(AC$7,Square!$B$6:$Y$6,0),0))</f>
        <v>3158</v>
      </c>
      <c r="AD29" s="124">
        <f>IF(ISERROR(VLOOKUP($D29&amp;"_"&amp;AD$4,Square!$B$7:$AE$296,MATCH(AD$7,Square!$B$6:$Y$6,0),0)),$B$7,VLOOKUP($D29&amp;"_"&amp;AD$4,Square!$B$7:$AE$296,MATCH(AD$7,Square!$B$6:$Y$6,0),0))</f>
        <v>3324</v>
      </c>
      <c r="AE29" s="124">
        <f>IF(ISERROR(VLOOKUP($D29&amp;"_"&amp;AE$4,Square!$B$7:$AE$296,MATCH(AE$7,Square!$B$6:$Y$6,0),0)),$B$7,VLOOKUP($D29&amp;"_"&amp;AE$4,Square!$B$7:$AE$296,MATCH(AE$7,Square!$B$6:$Y$6,0),0))</f>
        <v>3455</v>
      </c>
      <c r="AF29" s="124">
        <f>IF(ISERROR(VLOOKUP($D29&amp;"_"&amp;AF$4,Square!$B$7:$AE$296,MATCH(AF$7,Square!$B$6:$Y$6,0),0)),$B$7,VLOOKUP($D29&amp;"_"&amp;AF$4,Square!$B$7:$AE$296,MATCH(AF$7,Square!$B$6:$Y$6,0),0))</f>
        <v>3706</v>
      </c>
      <c r="AG29" s="124">
        <f>IF(ISERROR(VLOOKUP($D29&amp;"_"&amp;AG$4,Square!$B$7:$AE$296,MATCH(AG$7,Square!$B$6:$Y$6,0),0)),$B$7,VLOOKUP($D29&amp;"_"&amp;AG$4,Square!$B$7:$AE$296,MATCH(AG$7,Square!$B$6:$Y$6,0),0))</f>
        <v>3760</v>
      </c>
    </row>
    <row r="30" spans="3:33" ht="13.5" outlineLevel="1" thickBot="1">
      <c r="C30" s="17"/>
      <c r="D30" s="17"/>
      <c r="E30" s="3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3:33" ht="13.5" thickTop="1"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3:33"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3:33" outlineLevel="1">
      <c r="C33" s="18"/>
      <c r="D33" s="14" t="s">
        <v>1525</v>
      </c>
      <c r="E33" s="33"/>
      <c r="F33" s="18"/>
      <c r="G33" s="19" t="s">
        <v>846</v>
      </c>
      <c r="H33" s="19" t="s">
        <v>846</v>
      </c>
      <c r="I33" s="19" t="s">
        <v>846</v>
      </c>
      <c r="J33" s="19" t="s">
        <v>846</v>
      </c>
      <c r="K33" s="19" t="s">
        <v>846</v>
      </c>
      <c r="L33" s="19" t="s">
        <v>846</v>
      </c>
      <c r="M33" s="19" t="s">
        <v>846</v>
      </c>
      <c r="N33" s="19" t="s">
        <v>846</v>
      </c>
      <c r="O33" s="19" t="s">
        <v>846</v>
      </c>
      <c r="P33" s="19" t="s">
        <v>846</v>
      </c>
      <c r="Q33" s="19" t="s">
        <v>846</v>
      </c>
      <c r="R33" s="19" t="s">
        <v>846</v>
      </c>
      <c r="S33" s="19" t="s">
        <v>846</v>
      </c>
      <c r="T33" s="19" t="s">
        <v>846</v>
      </c>
      <c r="U33" s="19" t="s">
        <v>846</v>
      </c>
      <c r="V33" s="19" t="s">
        <v>846</v>
      </c>
      <c r="W33" s="19" t="s">
        <v>846</v>
      </c>
      <c r="X33" s="19" t="s">
        <v>846</v>
      </c>
      <c r="Y33" s="19" t="s">
        <v>846</v>
      </c>
      <c r="Z33" s="19" t="s">
        <v>846</v>
      </c>
      <c r="AA33" s="19" t="s">
        <v>846</v>
      </c>
      <c r="AB33" s="19" t="s">
        <v>846</v>
      </c>
      <c r="AC33" s="19" t="s">
        <v>846</v>
      </c>
      <c r="AD33" s="19" t="s">
        <v>846</v>
      </c>
      <c r="AE33" s="19" t="s">
        <v>846</v>
      </c>
      <c r="AF33" s="19" t="s">
        <v>846</v>
      </c>
      <c r="AG33" s="19" t="s">
        <v>846</v>
      </c>
    </row>
    <row r="35" spans="3:33" ht="13.5" thickBot="1">
      <c r="G35" s="16" t="s">
        <v>1541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7" spans="3:33">
      <c r="C37" s="10" t="s">
        <v>403</v>
      </c>
      <c r="D37" s="10" t="s">
        <v>415</v>
      </c>
      <c r="G37" s="20" t="str">
        <f>IF(ISERROR(VLOOKUP($D37&amp;"_"&amp;G$4,Square!$B$7:$AE$296,MATCH(G$33,Square!$B$6:$Y$6,0),0)),$B$7,VLOOKUP($D37&amp;"_"&amp;G$4,Square!$B$7:$AE$296,MATCH(G$33,Square!$B$6:$Y$6,0),0))</f>
        <v/>
      </c>
      <c r="H37" s="20" t="str">
        <f>IF(ISERROR(VLOOKUP($D37&amp;"_"&amp;H$4,Square!$B$7:$AE$296,MATCH(H$33,Square!$B$6:$Y$6,0),0)),$B$7,VLOOKUP($D37&amp;"_"&amp;H$4,Square!$B$7:$AE$296,MATCH(H$33,Square!$B$6:$Y$6,0),0))</f>
        <v/>
      </c>
      <c r="I37" s="20" t="str">
        <f>IF(ISERROR(VLOOKUP($D37&amp;"_"&amp;I$4,Square!$B$7:$AE$296,MATCH(I$33,Square!$B$6:$Y$6,0),0)),$B$7,VLOOKUP($D37&amp;"_"&amp;I$4,Square!$B$7:$AE$296,MATCH(I$33,Square!$B$6:$Y$6,0),0))</f>
        <v/>
      </c>
      <c r="J37" s="20" t="str">
        <f>IF(ISERROR(VLOOKUP($D37&amp;"_"&amp;J$4,Square!$B$7:$AE$296,MATCH(J$33,Square!$B$6:$Y$6,0),0)),$B$7,VLOOKUP($D37&amp;"_"&amp;J$4,Square!$B$7:$AE$296,MATCH(J$33,Square!$B$6:$Y$6,0),0))</f>
        <v/>
      </c>
      <c r="K37" s="20">
        <f>IF(ISERROR(VLOOKUP($D37&amp;"_"&amp;K$4,Square!$B$7:$AE$296,MATCH(K$33,Square!$B$6:$Y$6,0),0)),$B$7,VLOOKUP($D37&amp;"_"&amp;K$4,Square!$B$7:$AE$296,MATCH(K$33,Square!$B$6:$Y$6,0),0))</f>
        <v>8.5123671982745952E-2</v>
      </c>
      <c r="L37" s="20">
        <f>IF(ISERROR(VLOOKUP($D37&amp;"_"&amp;L$4,Square!$B$7:$AE$296,MATCH(L$33,Square!$B$6:$Y$6,0),0)),$B$7,VLOOKUP($D37&amp;"_"&amp;L$4,Square!$B$7:$AE$296,MATCH(L$33,Square!$B$6:$Y$6,0),0))</f>
        <v>9.0558936114661037E-2</v>
      </c>
      <c r="M37" s="20">
        <f>IF(ISERROR(VLOOKUP($D37&amp;"_"&amp;M$4,Square!$B$7:$AE$296,MATCH(M$33,Square!$B$6:$Y$6,0),0)),$B$7,VLOOKUP($D37&amp;"_"&amp;M$4,Square!$B$7:$AE$296,MATCH(M$33,Square!$B$6:$Y$6,0),0))</f>
        <v>8.5756170057109615E-2</v>
      </c>
      <c r="N37" s="20" t="str">
        <f>IF(ISERROR(VLOOKUP($D37&amp;"_"&amp;N$4,Square!$B$7:$AE$296,MATCH(N$33,Square!$B$6:$Y$6,0),0)),$B$7,VLOOKUP($D37&amp;"_"&amp;N$4,Square!$B$7:$AE$296,MATCH(N$33,Square!$B$6:$Y$6,0),0))</f>
        <v/>
      </c>
      <c r="O37" s="20">
        <f>IF(ISERROR(VLOOKUP($D37&amp;"_"&amp;O$4,Square!$B$7:$AE$296,MATCH(O$33,Square!$B$6:$Y$6,0),0)),$B$7,VLOOKUP($D37&amp;"_"&amp;O$4,Square!$B$7:$AE$296,MATCH(O$33,Square!$B$6:$Y$6,0),0))</f>
        <v>9.5662630127463677E-2</v>
      </c>
      <c r="P37" s="20">
        <f>IF(ISERROR(VLOOKUP($D37&amp;"_"&amp;P$4,Square!$B$7:$AE$296,MATCH(P$33,Square!$B$6:$Y$6,0),0)),$B$7,VLOOKUP($D37&amp;"_"&amp;P$4,Square!$B$7:$AE$296,MATCH(P$33,Square!$B$6:$Y$6,0),0))</f>
        <v>0.1003837118804114</v>
      </c>
      <c r="Q37" s="20">
        <f>IF(ISERROR(VLOOKUP($D37&amp;"_"&amp;Q$4,Square!$B$7:$AE$296,MATCH(Q$33,Square!$B$6:$Y$6,0),0)),$B$7,VLOOKUP($D37&amp;"_"&amp;Q$4,Square!$B$7:$AE$296,MATCH(Q$33,Square!$B$6:$Y$6,0),0))</f>
        <v>0.10123834263090603</v>
      </c>
      <c r="R37" s="20">
        <f>IF(ISERROR(VLOOKUP($D37&amp;"_"&amp;R$4,Square!$B$7:$AE$296,MATCH(R$33,Square!$B$6:$Y$6,0),0)),$B$7,VLOOKUP($D37&amp;"_"&amp;R$4,Square!$B$7:$AE$296,MATCH(R$33,Square!$B$6:$Y$6,0),0))</f>
        <v>8.5804400641050327E-2</v>
      </c>
      <c r="S37" s="20">
        <f>IF(ISERROR(VLOOKUP($D37&amp;"_"&amp;S$4,Square!$B$7:$AE$296,MATCH(S$33,Square!$B$6:$Y$6,0),0)),$B$7,VLOOKUP($D37&amp;"_"&amp;S$4,Square!$B$7:$AE$296,MATCH(S$33,Square!$B$6:$Y$6,0),0))</f>
        <v>0.10063239653051115</v>
      </c>
      <c r="T37" s="20">
        <f>IF(ISERROR(VLOOKUP($D37&amp;"_"&amp;T$4,Square!$B$7:$AE$296,MATCH(T$33,Square!$B$6:$Y$6,0),0)),$B$7,VLOOKUP($D37&amp;"_"&amp;T$4,Square!$B$7:$AE$296,MATCH(T$33,Square!$B$6:$Y$6,0),0))</f>
        <v>0.11090509619741717</v>
      </c>
      <c r="U37" s="20">
        <f>IF(ISERROR(VLOOKUP($D37&amp;"_"&amp;U$4,Square!$B$7:$AE$296,MATCH(U$33,Square!$B$6:$Y$6,0),0)),$B$7,VLOOKUP($D37&amp;"_"&amp;U$4,Square!$B$7:$AE$296,MATCH(U$33,Square!$B$6:$Y$6,0),0))</f>
        <v>0.11431951455228628</v>
      </c>
      <c r="V37" s="20">
        <f>IF(ISERROR(VLOOKUP($D37&amp;"_"&amp;V$4,Square!$B$7:$AE$296,MATCH(V$33,Square!$B$6:$Y$6,0),0)),$B$7,VLOOKUP($D37&amp;"_"&amp;V$4,Square!$B$7:$AE$296,MATCH(V$33,Square!$B$6:$Y$6,0),0))</f>
        <v>0.10641970470640882</v>
      </c>
      <c r="W37" s="20">
        <f>IF(ISERROR(VLOOKUP($D37&amp;"_"&amp;W$4,Square!$B$7:$AE$296,MATCH(W$33,Square!$B$6:$Y$6,0),0)),$B$7,VLOOKUP($D37&amp;"_"&amp;W$4,Square!$B$7:$AE$296,MATCH(W$33,Square!$B$6:$Y$6,0),0))</f>
        <v>0.10726610574423412</v>
      </c>
      <c r="X37" s="20">
        <f>IF(ISERROR(VLOOKUP($D37&amp;"_"&amp;X$4,Square!$B$7:$AE$296,MATCH(X$33,Square!$B$6:$Y$6,0),0)),$B$7,VLOOKUP($D37&amp;"_"&amp;X$4,Square!$B$7:$AE$296,MATCH(X$33,Square!$B$6:$Y$6,0),0))</f>
        <v>0.10144446505791094</v>
      </c>
      <c r="Y37" s="20">
        <f>IF(ISERROR(VLOOKUP($D37&amp;"_"&amp;Y$4,Square!$B$7:$AE$296,MATCH(Y$33,Square!$B$6:$Y$6,0),0)),$B$7,VLOOKUP($D37&amp;"_"&amp;Y$4,Square!$B$7:$AE$296,MATCH(Y$33,Square!$B$6:$Y$6,0),0))</f>
        <v>0.10166924774365027</v>
      </c>
      <c r="Z37" s="20">
        <f>IF(ISERROR(VLOOKUP($D37&amp;"_"&amp;Z$4,Square!$B$7:$AE$296,MATCH(Z$33,Square!$B$6:$Y$6,0),0)),$B$7,VLOOKUP($D37&amp;"_"&amp;Z$4,Square!$B$7:$AE$296,MATCH(Z$33,Square!$B$6:$Y$6,0),0))</f>
        <v>9.2706383863831676E-2</v>
      </c>
      <c r="AA37" s="20">
        <f>IF(ISERROR(VLOOKUP($D37&amp;"_"&amp;AA$4,Square!$B$7:$AE$296,MATCH(AA$33,Square!$B$6:$Y$6,0),0)),$B$7,VLOOKUP($D37&amp;"_"&amp;AA$4,Square!$B$7:$AE$296,MATCH(AA$33,Square!$B$6:$Y$6,0),0))</f>
        <v>0.11903288872365714</v>
      </c>
      <c r="AB37" s="20">
        <f>IF(ISERROR(VLOOKUP($D37&amp;"_"&amp;AB$4,Square!$B$7:$AE$296,MATCH(AB$33,Square!$B$6:$Y$6,0),0)),$B$7,VLOOKUP($D37&amp;"_"&amp;AB$4,Square!$B$7:$AE$296,MATCH(AB$33,Square!$B$6:$Y$6,0),0))</f>
        <v>0.10150530091554999</v>
      </c>
      <c r="AC37" s="20">
        <f>IF(ISERROR(VLOOKUP($D37&amp;"_"&amp;AC$4,Square!$B$7:$AE$296,MATCH(AC$33,Square!$B$6:$Y$6,0),0)),$B$7,VLOOKUP($D37&amp;"_"&amp;AC$4,Square!$B$7:$AE$296,MATCH(AC$33,Square!$B$6:$Y$6,0),0))</f>
        <v>9.8821785638865345E-2</v>
      </c>
      <c r="AD37" s="20" t="str">
        <f>IF(ISERROR(VLOOKUP($D37&amp;"_"&amp;AD$4,Square!$B$7:$AE$296,MATCH(AD$33,Square!$B$6:$Y$6,0),0)),$B$7,VLOOKUP($D37&amp;"_"&amp;AD$4,Square!$B$7:$AE$296,MATCH(AD$33,Square!$B$6:$Y$6,0),0))</f>
        <v/>
      </c>
      <c r="AE37" s="20" t="str">
        <f>IF(ISERROR(VLOOKUP($D37&amp;"_"&amp;AE$4,Square!$B$7:$AE$296,MATCH(AE$33,Square!$B$6:$Y$6,0),0)),$B$7,VLOOKUP($D37&amp;"_"&amp;AE$4,Square!$B$7:$AE$296,MATCH(AE$33,Square!$B$6:$Y$6,0),0))</f>
        <v/>
      </c>
      <c r="AF37" s="20" t="str">
        <f>IF(ISERROR(VLOOKUP($D37&amp;"_"&amp;AF$4,Square!$B$7:$AE$296,MATCH(AF$33,Square!$B$6:$Y$6,0),0)),$B$7,VLOOKUP($D37&amp;"_"&amp;AF$4,Square!$B$7:$AE$296,MATCH(AF$33,Square!$B$6:$Y$6,0),0))</f>
        <v/>
      </c>
      <c r="AG37" s="20" t="str">
        <f>IF(ISERROR(VLOOKUP($D37&amp;"_"&amp;AG$4,Square!$B$7:$AE$296,MATCH(AG$33,Square!$B$6:$Y$6,0),0)),$B$7,VLOOKUP($D37&amp;"_"&amp;AG$4,Square!$B$7:$AE$296,MATCH(AG$33,Square!$B$6:$Y$6,0),0))</f>
        <v/>
      </c>
    </row>
    <row r="38" spans="3:33">
      <c r="C38" s="10" t="s">
        <v>404</v>
      </c>
      <c r="D38" s="10" t="s">
        <v>416</v>
      </c>
      <c r="G38" s="20" t="str">
        <f>IF(ISERROR(VLOOKUP($D38&amp;"_"&amp;G$4,Square!$B$7:$AE$296,MATCH(G$33,Square!$B$6:$Y$6,0),0)),$B$7,VLOOKUP($D38&amp;"_"&amp;G$4,Square!$B$7:$AE$296,MATCH(G$33,Square!$B$6:$Y$6,0),0))</f>
        <v/>
      </c>
      <c r="H38" s="20" t="str">
        <f>IF(ISERROR(VLOOKUP($D38&amp;"_"&amp;H$4,Square!$B$7:$AE$296,MATCH(H$33,Square!$B$6:$Y$6,0),0)),$B$7,VLOOKUP($D38&amp;"_"&amp;H$4,Square!$B$7:$AE$296,MATCH(H$33,Square!$B$6:$Y$6,0),0))</f>
        <v/>
      </c>
      <c r="I38" s="20" t="str">
        <f>IF(ISERROR(VLOOKUP($D38&amp;"_"&amp;I$4,Square!$B$7:$AE$296,MATCH(I$33,Square!$B$6:$Y$6,0),0)),$B$7,VLOOKUP($D38&amp;"_"&amp;I$4,Square!$B$7:$AE$296,MATCH(I$33,Square!$B$6:$Y$6,0),0))</f>
        <v/>
      </c>
      <c r="J38" s="20" t="str">
        <f>IF(ISERROR(VLOOKUP($D38&amp;"_"&amp;J$4,Square!$B$7:$AE$296,MATCH(J$33,Square!$B$6:$Y$6,0),0)),$B$7,VLOOKUP($D38&amp;"_"&amp;J$4,Square!$B$7:$AE$296,MATCH(J$33,Square!$B$6:$Y$6,0),0))</f>
        <v/>
      </c>
      <c r="K38" s="20">
        <f>IF(ISERROR(VLOOKUP($D38&amp;"_"&amp;K$4,Square!$B$7:$AE$296,MATCH(K$33,Square!$B$6:$Y$6,0),0)),$B$7,VLOOKUP($D38&amp;"_"&amp;K$4,Square!$B$7:$AE$296,MATCH(K$33,Square!$B$6:$Y$6,0),0))</f>
        <v>9.5800920147887769E-2</v>
      </c>
      <c r="L38" s="20">
        <f>IF(ISERROR(VLOOKUP($D38&amp;"_"&amp;L$4,Square!$B$7:$AE$296,MATCH(L$33,Square!$B$6:$Y$6,0),0)),$B$7,VLOOKUP($D38&amp;"_"&amp;L$4,Square!$B$7:$AE$296,MATCH(L$33,Square!$B$6:$Y$6,0),0))</f>
        <v>9.4604881211369118E-2</v>
      </c>
      <c r="M38" s="20">
        <f>IF(ISERROR(VLOOKUP($D38&amp;"_"&amp;M$4,Square!$B$7:$AE$296,MATCH(M$33,Square!$B$6:$Y$6,0),0)),$B$7,VLOOKUP($D38&amp;"_"&amp;M$4,Square!$B$7:$AE$296,MATCH(M$33,Square!$B$6:$Y$6,0),0))</f>
        <v>9.2953253776392131E-2</v>
      </c>
      <c r="N38" s="20" t="str">
        <f>IF(ISERROR(VLOOKUP($D38&amp;"_"&amp;N$4,Square!$B$7:$AE$296,MATCH(N$33,Square!$B$6:$Y$6,0),0)),$B$7,VLOOKUP($D38&amp;"_"&amp;N$4,Square!$B$7:$AE$296,MATCH(N$33,Square!$B$6:$Y$6,0),0))</f>
        <v/>
      </c>
      <c r="O38" s="20">
        <f>IF(ISERROR(VLOOKUP($D38&amp;"_"&amp;O$4,Square!$B$7:$AE$296,MATCH(O$33,Square!$B$6:$Y$6,0),0)),$B$7,VLOOKUP($D38&amp;"_"&amp;O$4,Square!$B$7:$AE$296,MATCH(O$33,Square!$B$6:$Y$6,0),0))</f>
        <v>9.8492825798546457E-2</v>
      </c>
      <c r="P38" s="20">
        <f>IF(ISERROR(VLOOKUP($D38&amp;"_"&amp;P$4,Square!$B$7:$AE$296,MATCH(P$33,Square!$B$6:$Y$6,0),0)),$B$7,VLOOKUP($D38&amp;"_"&amp;P$4,Square!$B$7:$AE$296,MATCH(P$33,Square!$B$6:$Y$6,0),0))</f>
        <v>9.7580387276803293E-2</v>
      </c>
      <c r="Q38" s="20">
        <f>IF(ISERROR(VLOOKUP($D38&amp;"_"&amp;Q$4,Square!$B$7:$AE$296,MATCH(Q$33,Square!$B$6:$Y$6,0),0)),$B$7,VLOOKUP($D38&amp;"_"&amp;Q$4,Square!$B$7:$AE$296,MATCH(Q$33,Square!$B$6:$Y$6,0),0))</f>
        <v>0.10107313183570898</v>
      </c>
      <c r="R38" s="20">
        <f>IF(ISERROR(VLOOKUP($D38&amp;"_"&amp;R$4,Square!$B$7:$AE$296,MATCH(R$33,Square!$B$6:$Y$6,0),0)),$B$7,VLOOKUP($D38&amp;"_"&amp;R$4,Square!$B$7:$AE$296,MATCH(R$33,Square!$B$6:$Y$6,0),0))</f>
        <v>0.10066685224022276</v>
      </c>
      <c r="S38" s="20">
        <f>IF(ISERROR(VLOOKUP($D38&amp;"_"&amp;S$4,Square!$B$7:$AE$296,MATCH(S$33,Square!$B$6:$Y$6,0),0)),$B$7,VLOOKUP($D38&amp;"_"&amp;S$4,Square!$B$7:$AE$296,MATCH(S$33,Square!$B$6:$Y$6,0),0))</f>
        <v>9.8233591096694717E-2</v>
      </c>
      <c r="T38" s="20">
        <f>IF(ISERROR(VLOOKUP($D38&amp;"_"&amp;T$4,Square!$B$7:$AE$296,MATCH(T$33,Square!$B$6:$Y$6,0),0)),$B$7,VLOOKUP($D38&amp;"_"&amp;T$4,Square!$B$7:$AE$296,MATCH(T$33,Square!$B$6:$Y$6,0),0))</f>
        <v>0.10841274473480023</v>
      </c>
      <c r="U38" s="20">
        <f>IF(ISERROR(VLOOKUP($D38&amp;"_"&amp;U$4,Square!$B$7:$AE$296,MATCH(U$33,Square!$B$6:$Y$6,0),0)),$B$7,VLOOKUP($D38&amp;"_"&amp;U$4,Square!$B$7:$AE$296,MATCH(U$33,Square!$B$6:$Y$6,0),0))</f>
        <v>0.10913290327609981</v>
      </c>
      <c r="V38" s="20">
        <f>IF(ISERROR(VLOOKUP($D38&amp;"_"&amp;V$4,Square!$B$7:$AE$296,MATCH(V$33,Square!$B$6:$Y$6,0),0)),$B$7,VLOOKUP($D38&amp;"_"&amp;V$4,Square!$B$7:$AE$296,MATCH(V$33,Square!$B$6:$Y$6,0),0))</f>
        <v>0.10386156744454822</v>
      </c>
      <c r="W38" s="20">
        <f>IF(ISERROR(VLOOKUP($D38&amp;"_"&amp;W$4,Square!$B$7:$AE$296,MATCH(W$33,Square!$B$6:$Y$6,0),0)),$B$7,VLOOKUP($D38&amp;"_"&amp;W$4,Square!$B$7:$AE$296,MATCH(W$33,Square!$B$6:$Y$6,0),0))</f>
        <v>0.10437963955007623</v>
      </c>
      <c r="X38" s="20">
        <f>IF(ISERROR(VLOOKUP($D38&amp;"_"&amp;X$4,Square!$B$7:$AE$296,MATCH(X$33,Square!$B$6:$Y$6,0),0)),$B$7,VLOOKUP($D38&amp;"_"&amp;X$4,Square!$B$7:$AE$296,MATCH(X$33,Square!$B$6:$Y$6,0),0))</f>
        <v>9.7385507971289309E-2</v>
      </c>
      <c r="Y38" s="20">
        <f>IF(ISERROR(VLOOKUP($D38&amp;"_"&amp;Y$4,Square!$B$7:$AE$296,MATCH(Y$33,Square!$B$6:$Y$6,0),0)),$B$7,VLOOKUP($D38&amp;"_"&amp;Y$4,Square!$B$7:$AE$296,MATCH(Y$33,Square!$B$6:$Y$6,0),0))</f>
        <v>0.10217900105928512</v>
      </c>
      <c r="Z38" s="20">
        <f>IF(ISERROR(VLOOKUP($D38&amp;"_"&amp;Z$4,Square!$B$7:$AE$296,MATCH(Z$33,Square!$B$6:$Y$6,0),0)),$B$7,VLOOKUP($D38&amp;"_"&amp;Z$4,Square!$B$7:$AE$296,MATCH(Z$33,Square!$B$6:$Y$6,0),0))</f>
        <v>8.9857230598369919E-2</v>
      </c>
      <c r="AA38" s="20">
        <f>IF(ISERROR(VLOOKUP($D38&amp;"_"&amp;AA$4,Square!$B$7:$AE$296,MATCH(AA$33,Square!$B$6:$Y$6,0),0)),$B$7,VLOOKUP($D38&amp;"_"&amp;AA$4,Square!$B$7:$AE$296,MATCH(AA$33,Square!$B$6:$Y$6,0),0))</f>
        <v>0.108988135109096</v>
      </c>
      <c r="AB38" s="20">
        <f>IF(ISERROR(VLOOKUP($D38&amp;"_"&amp;AB$4,Square!$B$7:$AE$296,MATCH(AB$33,Square!$B$6:$Y$6,0),0)),$B$7,VLOOKUP($D38&amp;"_"&amp;AB$4,Square!$B$7:$AE$296,MATCH(AB$33,Square!$B$6:$Y$6,0),0))</f>
        <v>0.10015687561917885</v>
      </c>
      <c r="AC38" s="20">
        <f>IF(ISERROR(VLOOKUP($D38&amp;"_"&amp;AC$4,Square!$B$7:$AE$296,MATCH(AC$33,Square!$B$6:$Y$6,0),0)),$B$7,VLOOKUP($D38&amp;"_"&amp;AC$4,Square!$B$7:$AE$296,MATCH(AC$33,Square!$B$6:$Y$6,0),0))</f>
        <v>9.9520686565185201E-2</v>
      </c>
      <c r="AD38" s="20">
        <f>IF(ISERROR(VLOOKUP($D38&amp;"_"&amp;AD$4,Square!$B$7:$AE$296,MATCH(AD$33,Square!$B$6:$Y$6,0),0)),$B$7,VLOOKUP($D38&amp;"_"&amp;AD$4,Square!$B$7:$AE$296,MATCH(AD$33,Square!$B$6:$Y$6,0),0))</f>
        <v>9.1469454265253214E-2</v>
      </c>
      <c r="AE38" s="20">
        <f>IF(ISERROR(VLOOKUP($D38&amp;"_"&amp;AE$4,Square!$B$7:$AE$296,MATCH(AE$33,Square!$B$6:$Y$6,0),0)),$B$7,VLOOKUP($D38&amp;"_"&amp;AE$4,Square!$B$7:$AE$296,MATCH(AE$33,Square!$B$6:$Y$6,0),0))</f>
        <v>9.0004714976870126E-2</v>
      </c>
      <c r="AF38" s="20">
        <f>IF(ISERROR(VLOOKUP($D38&amp;"_"&amp;AF$4,Square!$B$7:$AE$296,MATCH(AF$33,Square!$B$6:$Y$6,0),0)),$B$7,VLOOKUP($D38&amp;"_"&amp;AF$4,Square!$B$7:$AE$296,MATCH(AF$33,Square!$B$6:$Y$6,0),0))</f>
        <v>9.531223268307909E-2</v>
      </c>
      <c r="AG38" s="20">
        <f>IF(ISERROR(VLOOKUP($D38&amp;"_"&amp;AG$4,Square!$B$7:$AE$296,MATCH(AG$33,Square!$B$6:$Y$6,0),0)),$B$7,VLOOKUP($D38&amp;"_"&amp;AG$4,Square!$B$7:$AE$296,MATCH(AG$33,Square!$B$6:$Y$6,0),0))</f>
        <v>9.7163249255411865E-2</v>
      </c>
    </row>
    <row r="39" spans="3:33">
      <c r="C39" s="10" t="s">
        <v>361</v>
      </c>
      <c r="D39" s="10" t="s">
        <v>362</v>
      </c>
      <c r="G39" s="20" t="str">
        <f>IF(ISERROR(VLOOKUP($D39&amp;"_"&amp;G$4,Square!$B$7:$AE$296,MATCH(G$33,Square!$B$6:$Y$6,0),0)),$B$7,VLOOKUP($D39&amp;"_"&amp;G$4,Square!$B$7:$AE$296,MATCH(G$33,Square!$B$6:$Y$6,0),0))</f>
        <v/>
      </c>
      <c r="H39" s="20" t="str">
        <f>IF(ISERROR(VLOOKUP($D39&amp;"_"&amp;H$4,Square!$B$7:$AE$296,MATCH(H$33,Square!$B$6:$Y$6,0),0)),$B$7,VLOOKUP($D39&amp;"_"&amp;H$4,Square!$B$7:$AE$296,MATCH(H$33,Square!$B$6:$Y$6,0),0))</f>
        <v/>
      </c>
      <c r="I39" s="20" t="str">
        <f>IF(ISERROR(VLOOKUP($D39&amp;"_"&amp;I$4,Square!$B$7:$AE$296,MATCH(I$33,Square!$B$6:$Y$6,0),0)),$B$7,VLOOKUP($D39&amp;"_"&amp;I$4,Square!$B$7:$AE$296,MATCH(I$33,Square!$B$6:$Y$6,0),0))</f>
        <v/>
      </c>
      <c r="J39" s="20" t="str">
        <f>IF(ISERROR(VLOOKUP($D39&amp;"_"&amp;J$4,Square!$B$7:$AE$296,MATCH(J$33,Square!$B$6:$Y$6,0),0)),$B$7,VLOOKUP($D39&amp;"_"&amp;J$4,Square!$B$7:$AE$296,MATCH(J$33,Square!$B$6:$Y$6,0),0))</f>
        <v/>
      </c>
      <c r="K39" s="20" t="str">
        <f>IF(ISERROR(VLOOKUP($D39&amp;"_"&amp;K$4,Square!$B$7:$AE$296,MATCH(K$33,Square!$B$6:$Y$6,0),0)),$B$7,VLOOKUP($D39&amp;"_"&amp;K$4,Square!$B$7:$AE$296,MATCH(K$33,Square!$B$6:$Y$6,0),0))</f>
        <v/>
      </c>
      <c r="L39" s="20" t="str">
        <f>IF(ISERROR(VLOOKUP($D39&amp;"_"&amp;L$4,Square!$B$7:$AE$296,MATCH(L$33,Square!$B$6:$Y$6,0),0)),$B$7,VLOOKUP($D39&amp;"_"&amp;L$4,Square!$B$7:$AE$296,MATCH(L$33,Square!$B$6:$Y$6,0),0))</f>
        <v/>
      </c>
      <c r="M39" s="20" t="str">
        <f>IF(ISERROR(VLOOKUP($D39&amp;"_"&amp;M$4,Square!$B$7:$AE$296,MATCH(M$33,Square!$B$6:$Y$6,0),0)),$B$7,VLOOKUP($D39&amp;"_"&amp;M$4,Square!$B$7:$AE$296,MATCH(M$33,Square!$B$6:$Y$6,0),0))</f>
        <v/>
      </c>
      <c r="N39" s="20">
        <f>IF(ISERROR(VLOOKUP($D39&amp;"_"&amp;N$4,Square!$B$7:$AE$296,MATCH(N$33,Square!$B$6:$Y$6,0),0)),$B$7,VLOOKUP($D39&amp;"_"&amp;N$4,Square!$B$7:$AE$296,MATCH(N$33,Square!$B$6:$Y$6,0),0))</f>
        <v>7.7328428114953551E-2</v>
      </c>
      <c r="O39" s="20" t="str">
        <f>IF(ISERROR(VLOOKUP($D39&amp;"_"&amp;O$4,Square!$B$7:$AE$296,MATCH(O$33,Square!$B$6:$Y$6,0),0)),$B$7,VLOOKUP($D39&amp;"_"&amp;O$4,Square!$B$7:$AE$296,MATCH(O$33,Square!$B$6:$Y$6,0),0))</f>
        <v/>
      </c>
      <c r="P39" s="20" t="str">
        <f>IF(ISERROR(VLOOKUP($D39&amp;"_"&amp;P$4,Square!$B$7:$AE$296,MATCH(P$33,Square!$B$6:$Y$6,0),0)),$B$7,VLOOKUP($D39&amp;"_"&amp;P$4,Square!$B$7:$AE$296,MATCH(P$33,Square!$B$6:$Y$6,0),0))</f>
        <v/>
      </c>
      <c r="Q39" s="20" t="str">
        <f>IF(ISERROR(VLOOKUP($D39&amp;"_"&amp;Q$4,Square!$B$7:$AE$296,MATCH(Q$33,Square!$B$6:$Y$6,0),0)),$B$7,VLOOKUP($D39&amp;"_"&amp;Q$4,Square!$B$7:$AE$296,MATCH(Q$33,Square!$B$6:$Y$6,0),0))</f>
        <v/>
      </c>
      <c r="R39" s="20" t="str">
        <f>IF(ISERROR(VLOOKUP($D39&amp;"_"&amp;R$4,Square!$B$7:$AE$296,MATCH(R$33,Square!$B$6:$Y$6,0),0)),$B$7,VLOOKUP($D39&amp;"_"&amp;R$4,Square!$B$7:$AE$296,MATCH(R$33,Square!$B$6:$Y$6,0),0))</f>
        <v/>
      </c>
      <c r="S39" s="20" t="str">
        <f>IF(ISERROR(VLOOKUP($D39&amp;"_"&amp;S$4,Square!$B$7:$AE$296,MATCH(S$33,Square!$B$6:$Y$6,0),0)),$B$7,VLOOKUP($D39&amp;"_"&amp;S$4,Square!$B$7:$AE$296,MATCH(S$33,Square!$B$6:$Y$6,0),0))</f>
        <v/>
      </c>
      <c r="T39" s="20" t="str">
        <f>IF(ISERROR(VLOOKUP($D39&amp;"_"&amp;T$4,Square!$B$7:$AE$296,MATCH(T$33,Square!$B$6:$Y$6,0),0)),$B$7,VLOOKUP($D39&amp;"_"&amp;T$4,Square!$B$7:$AE$296,MATCH(T$33,Square!$B$6:$Y$6,0),0))</f>
        <v/>
      </c>
      <c r="U39" s="20" t="str">
        <f>IF(ISERROR(VLOOKUP($D39&amp;"_"&amp;U$4,Square!$B$7:$AE$296,MATCH(U$33,Square!$B$6:$Y$6,0),0)),$B$7,VLOOKUP($D39&amp;"_"&amp;U$4,Square!$B$7:$AE$296,MATCH(U$33,Square!$B$6:$Y$6,0),0))</f>
        <v/>
      </c>
      <c r="V39" s="20" t="str">
        <f>IF(ISERROR(VLOOKUP($D39&amp;"_"&amp;V$4,Square!$B$7:$AE$296,MATCH(V$33,Square!$B$6:$Y$6,0),0)),$B$7,VLOOKUP($D39&amp;"_"&amp;V$4,Square!$B$7:$AE$296,MATCH(V$33,Square!$B$6:$Y$6,0),0))</f>
        <v/>
      </c>
      <c r="W39" s="20" t="str">
        <f>IF(ISERROR(VLOOKUP($D39&amp;"_"&amp;W$4,Square!$B$7:$AE$296,MATCH(W$33,Square!$B$6:$Y$6,0),0)),$B$7,VLOOKUP($D39&amp;"_"&amp;W$4,Square!$B$7:$AE$296,MATCH(W$33,Square!$B$6:$Y$6,0),0))</f>
        <v/>
      </c>
      <c r="X39" s="20" t="str">
        <f>IF(ISERROR(VLOOKUP($D39&amp;"_"&amp;X$4,Square!$B$7:$AE$296,MATCH(X$33,Square!$B$6:$Y$6,0),0)),$B$7,VLOOKUP($D39&amp;"_"&amp;X$4,Square!$B$7:$AE$296,MATCH(X$33,Square!$B$6:$Y$6,0),0))</f>
        <v/>
      </c>
      <c r="Y39" s="20" t="str">
        <f>IF(ISERROR(VLOOKUP($D39&amp;"_"&amp;Y$4,Square!$B$7:$AE$296,MATCH(Y$33,Square!$B$6:$Y$6,0),0)),$B$7,VLOOKUP($D39&amp;"_"&amp;Y$4,Square!$B$7:$AE$296,MATCH(Y$33,Square!$B$6:$Y$6,0),0))</f>
        <v/>
      </c>
      <c r="Z39" s="20" t="str">
        <f>IF(ISERROR(VLOOKUP($D39&amp;"_"&amp;Z$4,Square!$B$7:$AE$296,MATCH(Z$33,Square!$B$6:$Y$6,0),0)),$B$7,VLOOKUP($D39&amp;"_"&amp;Z$4,Square!$B$7:$AE$296,MATCH(Z$33,Square!$B$6:$Y$6,0),0))</f>
        <v/>
      </c>
      <c r="AA39" s="20" t="str">
        <f>IF(ISERROR(VLOOKUP($D39&amp;"_"&amp;AA$4,Square!$B$7:$AE$296,MATCH(AA$33,Square!$B$6:$Y$6,0),0)),$B$7,VLOOKUP($D39&amp;"_"&amp;AA$4,Square!$B$7:$AE$296,MATCH(AA$33,Square!$B$6:$Y$6,0),0))</f>
        <v/>
      </c>
      <c r="AB39" s="20" t="str">
        <f>IF(ISERROR(VLOOKUP($D39&amp;"_"&amp;AB$4,Square!$B$7:$AE$296,MATCH(AB$33,Square!$B$6:$Y$6,0),0)),$B$7,VLOOKUP($D39&amp;"_"&amp;AB$4,Square!$B$7:$AE$296,MATCH(AB$33,Square!$B$6:$Y$6,0),0))</f>
        <v/>
      </c>
      <c r="AC39" s="20" t="str">
        <f>IF(ISERROR(VLOOKUP($D39&amp;"_"&amp;AC$4,Square!$B$7:$AE$296,MATCH(AC$33,Square!$B$6:$Y$6,0),0)),$B$7,VLOOKUP($D39&amp;"_"&amp;AC$4,Square!$B$7:$AE$296,MATCH(AC$33,Square!$B$6:$Y$6,0),0))</f>
        <v/>
      </c>
      <c r="AD39" s="20" t="str">
        <f>IF(ISERROR(VLOOKUP($D39&amp;"_"&amp;AD$4,Square!$B$7:$AE$296,MATCH(AD$33,Square!$B$6:$Y$6,0),0)),$B$7,VLOOKUP($D39&amp;"_"&amp;AD$4,Square!$B$7:$AE$296,MATCH(AD$33,Square!$B$6:$Y$6,0),0))</f>
        <v/>
      </c>
      <c r="AE39" s="20" t="str">
        <f>IF(ISERROR(VLOOKUP($D39&amp;"_"&amp;AE$4,Square!$B$7:$AE$296,MATCH(AE$33,Square!$B$6:$Y$6,0),0)),$B$7,VLOOKUP($D39&amp;"_"&amp;AE$4,Square!$B$7:$AE$296,MATCH(AE$33,Square!$B$6:$Y$6,0),0))</f>
        <v/>
      </c>
      <c r="AF39" s="20" t="str">
        <f>IF(ISERROR(VLOOKUP($D39&amp;"_"&amp;AF$4,Square!$B$7:$AE$296,MATCH(AF$33,Square!$B$6:$Y$6,0),0)),$B$7,VLOOKUP($D39&amp;"_"&amp;AF$4,Square!$B$7:$AE$296,MATCH(AF$33,Square!$B$6:$Y$6,0),0))</f>
        <v/>
      </c>
      <c r="AG39" s="20" t="str">
        <f>IF(ISERROR(VLOOKUP($D39&amp;"_"&amp;AG$4,Square!$B$7:$AE$296,MATCH(AG$33,Square!$B$6:$Y$6,0),0)),$B$7,VLOOKUP($D39&amp;"_"&amp;AG$4,Square!$B$7:$AE$296,MATCH(AG$33,Square!$B$6:$Y$6,0),0))</f>
        <v/>
      </c>
    </row>
    <row r="40" spans="3:33">
      <c r="C40" s="10" t="s">
        <v>363</v>
      </c>
      <c r="D40" s="10" t="s">
        <v>364</v>
      </c>
      <c r="G40" s="20">
        <f>IF(ISERROR(VLOOKUP($D40&amp;"_"&amp;G$4,Square!$B$7:$AE$296,MATCH(G$33,Square!$B$6:$Y$6,0),0)),$B$7,VLOOKUP($D40&amp;"_"&amp;G$4,Square!$B$7:$AE$296,MATCH(G$33,Square!$B$6:$Y$6,0),0))</f>
        <v>0.10522385446001259</v>
      </c>
      <c r="H40" s="20">
        <f>IF(ISERROR(VLOOKUP($D40&amp;"_"&amp;H$4,Square!$B$7:$AE$296,MATCH(H$33,Square!$B$6:$Y$6,0),0)),$B$7,VLOOKUP($D40&amp;"_"&amp;H$4,Square!$B$7:$AE$296,MATCH(H$33,Square!$B$6:$Y$6,0),0))</f>
        <v>0.10948580819403042</v>
      </c>
      <c r="I40" s="20">
        <f>IF(ISERROR(VLOOKUP($D40&amp;"_"&amp;I$4,Square!$B$7:$AE$296,MATCH(I$33,Square!$B$6:$Y$6,0),0)),$B$7,VLOOKUP($D40&amp;"_"&amp;I$4,Square!$B$7:$AE$296,MATCH(I$33,Square!$B$6:$Y$6,0),0))</f>
        <v>0.10948580819403042</v>
      </c>
      <c r="J40" s="20" t="str">
        <f>IF(ISERROR(VLOOKUP($D40&amp;"_"&amp;J$4,Square!$B$7:$AE$296,MATCH(J$33,Square!$B$6:$Y$6,0),0)),$B$7,VLOOKUP($D40&amp;"_"&amp;J$4,Square!$B$7:$AE$296,MATCH(J$33,Square!$B$6:$Y$6,0),0))</f>
        <v/>
      </c>
      <c r="K40" s="20" t="str">
        <f>IF(ISERROR(VLOOKUP($D40&amp;"_"&amp;K$4,Square!$B$7:$AE$296,MATCH(K$33,Square!$B$6:$Y$6,0),0)),$B$7,VLOOKUP($D40&amp;"_"&amp;K$4,Square!$B$7:$AE$296,MATCH(K$33,Square!$B$6:$Y$6,0),0))</f>
        <v/>
      </c>
      <c r="L40" s="20" t="str">
        <f>IF(ISERROR(VLOOKUP($D40&amp;"_"&amp;L$4,Square!$B$7:$AE$296,MATCH(L$33,Square!$B$6:$Y$6,0),0)),$B$7,VLOOKUP($D40&amp;"_"&amp;L$4,Square!$B$7:$AE$296,MATCH(L$33,Square!$B$6:$Y$6,0),0))</f>
        <v/>
      </c>
      <c r="M40" s="20" t="str">
        <f>IF(ISERROR(VLOOKUP($D40&amp;"_"&amp;M$4,Square!$B$7:$AE$296,MATCH(M$33,Square!$B$6:$Y$6,0),0)),$B$7,VLOOKUP($D40&amp;"_"&amp;M$4,Square!$B$7:$AE$296,MATCH(M$33,Square!$B$6:$Y$6,0),0))</f>
        <v/>
      </c>
      <c r="N40" s="20" t="str">
        <f>IF(ISERROR(VLOOKUP($D40&amp;"_"&amp;N$4,Square!$B$7:$AE$296,MATCH(N$33,Square!$B$6:$Y$6,0),0)),$B$7,VLOOKUP($D40&amp;"_"&amp;N$4,Square!$B$7:$AE$296,MATCH(N$33,Square!$B$6:$Y$6,0),0))</f>
        <v/>
      </c>
      <c r="O40" s="20" t="str">
        <f>IF(ISERROR(VLOOKUP($D40&amp;"_"&amp;O$4,Square!$B$7:$AE$296,MATCH(O$33,Square!$B$6:$Y$6,0),0)),$B$7,VLOOKUP($D40&amp;"_"&amp;O$4,Square!$B$7:$AE$296,MATCH(O$33,Square!$B$6:$Y$6,0),0))</f>
        <v/>
      </c>
      <c r="P40" s="20" t="str">
        <f>IF(ISERROR(VLOOKUP($D40&amp;"_"&amp;P$4,Square!$B$7:$AE$296,MATCH(P$33,Square!$B$6:$Y$6,0),0)),$B$7,VLOOKUP($D40&amp;"_"&amp;P$4,Square!$B$7:$AE$296,MATCH(P$33,Square!$B$6:$Y$6,0),0))</f>
        <v/>
      </c>
      <c r="Q40" s="20" t="str">
        <f>IF(ISERROR(VLOOKUP($D40&amp;"_"&amp;Q$4,Square!$B$7:$AE$296,MATCH(Q$33,Square!$B$6:$Y$6,0),0)),$B$7,VLOOKUP($D40&amp;"_"&amp;Q$4,Square!$B$7:$AE$296,MATCH(Q$33,Square!$B$6:$Y$6,0),0))</f>
        <v/>
      </c>
      <c r="R40" s="20" t="str">
        <f>IF(ISERROR(VLOOKUP($D40&amp;"_"&amp;R$4,Square!$B$7:$AE$296,MATCH(R$33,Square!$B$6:$Y$6,0),0)),$B$7,VLOOKUP($D40&amp;"_"&amp;R$4,Square!$B$7:$AE$296,MATCH(R$33,Square!$B$6:$Y$6,0),0))</f>
        <v/>
      </c>
      <c r="S40" s="20" t="str">
        <f>IF(ISERROR(VLOOKUP($D40&amp;"_"&amp;S$4,Square!$B$7:$AE$296,MATCH(S$33,Square!$B$6:$Y$6,0),0)),$B$7,VLOOKUP($D40&amp;"_"&amp;S$4,Square!$B$7:$AE$296,MATCH(S$33,Square!$B$6:$Y$6,0),0))</f>
        <v/>
      </c>
      <c r="T40" s="20" t="str">
        <f>IF(ISERROR(VLOOKUP($D40&amp;"_"&amp;T$4,Square!$B$7:$AE$296,MATCH(T$33,Square!$B$6:$Y$6,0),0)),$B$7,VLOOKUP($D40&amp;"_"&amp;T$4,Square!$B$7:$AE$296,MATCH(T$33,Square!$B$6:$Y$6,0),0))</f>
        <v/>
      </c>
      <c r="U40" s="20" t="str">
        <f>IF(ISERROR(VLOOKUP($D40&amp;"_"&amp;U$4,Square!$B$7:$AE$296,MATCH(U$33,Square!$B$6:$Y$6,0),0)),$B$7,VLOOKUP($D40&amp;"_"&amp;U$4,Square!$B$7:$AE$296,MATCH(U$33,Square!$B$6:$Y$6,0),0))</f>
        <v/>
      </c>
      <c r="V40" s="20" t="str">
        <f>IF(ISERROR(VLOOKUP($D40&amp;"_"&amp;V$4,Square!$B$7:$AE$296,MATCH(V$33,Square!$B$6:$Y$6,0),0)),$B$7,VLOOKUP($D40&amp;"_"&amp;V$4,Square!$B$7:$AE$296,MATCH(V$33,Square!$B$6:$Y$6,0),0))</f>
        <v/>
      </c>
      <c r="W40" s="20" t="str">
        <f>IF(ISERROR(VLOOKUP($D40&amp;"_"&amp;W$4,Square!$B$7:$AE$296,MATCH(W$33,Square!$B$6:$Y$6,0),0)),$B$7,VLOOKUP($D40&amp;"_"&amp;W$4,Square!$B$7:$AE$296,MATCH(W$33,Square!$B$6:$Y$6,0),0))</f>
        <v/>
      </c>
      <c r="X40" s="20" t="str">
        <f>IF(ISERROR(VLOOKUP($D40&amp;"_"&amp;X$4,Square!$B$7:$AE$296,MATCH(X$33,Square!$B$6:$Y$6,0),0)),$B$7,VLOOKUP($D40&amp;"_"&amp;X$4,Square!$B$7:$AE$296,MATCH(X$33,Square!$B$6:$Y$6,0),0))</f>
        <v/>
      </c>
      <c r="Y40" s="20" t="str">
        <f>IF(ISERROR(VLOOKUP($D40&amp;"_"&amp;Y$4,Square!$B$7:$AE$296,MATCH(Y$33,Square!$B$6:$Y$6,0),0)),$B$7,VLOOKUP($D40&amp;"_"&amp;Y$4,Square!$B$7:$AE$296,MATCH(Y$33,Square!$B$6:$Y$6,0),0))</f>
        <v/>
      </c>
      <c r="Z40" s="20" t="str">
        <f>IF(ISERROR(VLOOKUP($D40&amp;"_"&amp;Z$4,Square!$B$7:$AE$296,MATCH(Z$33,Square!$B$6:$Y$6,0),0)),$B$7,VLOOKUP($D40&amp;"_"&amp;Z$4,Square!$B$7:$AE$296,MATCH(Z$33,Square!$B$6:$Y$6,0),0))</f>
        <v/>
      </c>
      <c r="AA40" s="20" t="str">
        <f>IF(ISERROR(VLOOKUP($D40&amp;"_"&amp;AA$4,Square!$B$7:$AE$296,MATCH(AA$33,Square!$B$6:$Y$6,0),0)),$B$7,VLOOKUP($D40&amp;"_"&amp;AA$4,Square!$B$7:$AE$296,MATCH(AA$33,Square!$B$6:$Y$6,0),0))</f>
        <v/>
      </c>
      <c r="AB40" s="20" t="str">
        <f>IF(ISERROR(VLOOKUP($D40&amp;"_"&amp;AB$4,Square!$B$7:$AE$296,MATCH(AB$33,Square!$B$6:$Y$6,0),0)),$B$7,VLOOKUP($D40&amp;"_"&amp;AB$4,Square!$B$7:$AE$296,MATCH(AB$33,Square!$B$6:$Y$6,0),0))</f>
        <v/>
      </c>
      <c r="AC40" s="20" t="str">
        <f>IF(ISERROR(VLOOKUP($D40&amp;"_"&amp;AC$4,Square!$B$7:$AE$296,MATCH(AC$33,Square!$B$6:$Y$6,0),0)),$B$7,VLOOKUP($D40&amp;"_"&amp;AC$4,Square!$B$7:$AE$296,MATCH(AC$33,Square!$B$6:$Y$6,0),0))</f>
        <v/>
      </c>
      <c r="AD40" s="20" t="str">
        <f>IF(ISERROR(VLOOKUP($D40&amp;"_"&amp;AD$4,Square!$B$7:$AE$296,MATCH(AD$33,Square!$B$6:$Y$6,0),0)),$B$7,VLOOKUP($D40&amp;"_"&amp;AD$4,Square!$B$7:$AE$296,MATCH(AD$33,Square!$B$6:$Y$6,0),0))</f>
        <v/>
      </c>
      <c r="AE40" s="20" t="str">
        <f>IF(ISERROR(VLOOKUP($D40&amp;"_"&amp;AE$4,Square!$B$7:$AE$296,MATCH(AE$33,Square!$B$6:$Y$6,0),0)),$B$7,VLOOKUP($D40&amp;"_"&amp;AE$4,Square!$B$7:$AE$296,MATCH(AE$33,Square!$B$6:$Y$6,0),0))</f>
        <v/>
      </c>
      <c r="AF40" s="20" t="str">
        <f>IF(ISERROR(VLOOKUP($D40&amp;"_"&amp;AF$4,Square!$B$7:$AE$296,MATCH(AF$33,Square!$B$6:$Y$6,0),0)),$B$7,VLOOKUP($D40&amp;"_"&amp;AF$4,Square!$B$7:$AE$296,MATCH(AF$33,Square!$B$6:$Y$6,0),0))</f>
        <v/>
      </c>
      <c r="AG40" s="20" t="str">
        <f>IF(ISERROR(VLOOKUP($D40&amp;"_"&amp;AG$4,Square!$B$7:$AE$296,MATCH(AG$33,Square!$B$6:$Y$6,0),0)),$B$7,VLOOKUP($D40&amp;"_"&amp;AG$4,Square!$B$7:$AE$296,MATCH(AG$33,Square!$B$6:$Y$6,0),0))</f>
        <v/>
      </c>
    </row>
    <row r="41" spans="3:33">
      <c r="C41" s="10" t="s">
        <v>365</v>
      </c>
      <c r="D41" s="10" t="s">
        <v>366</v>
      </c>
      <c r="G41" s="20" t="str">
        <f>IF(ISERROR(VLOOKUP($D41&amp;"_"&amp;G$4,Square!$B$7:$AE$296,MATCH(G$33,Square!$B$6:$Y$6,0),0)),$B$7,VLOOKUP($D41&amp;"_"&amp;G$4,Square!$B$7:$AE$296,MATCH(G$33,Square!$B$6:$Y$6,0),0))</f>
        <v/>
      </c>
      <c r="H41" s="20" t="str">
        <f>IF(ISERROR(VLOOKUP($D41&amp;"_"&amp;H$4,Square!$B$7:$AE$296,MATCH(H$33,Square!$B$6:$Y$6,0),0)),$B$7,VLOOKUP($D41&amp;"_"&amp;H$4,Square!$B$7:$AE$296,MATCH(H$33,Square!$B$6:$Y$6,0),0))</f>
        <v/>
      </c>
      <c r="I41" s="20" t="str">
        <f>IF(ISERROR(VLOOKUP($D41&amp;"_"&amp;I$4,Square!$B$7:$AE$296,MATCH(I$33,Square!$B$6:$Y$6,0),0)),$B$7,VLOOKUP($D41&amp;"_"&amp;I$4,Square!$B$7:$AE$296,MATCH(I$33,Square!$B$6:$Y$6,0),0))</f>
        <v/>
      </c>
      <c r="J41" s="20" t="str">
        <f>IF(ISERROR(VLOOKUP($D41&amp;"_"&amp;J$4,Square!$B$7:$AE$296,MATCH(J$33,Square!$B$6:$Y$6,0),0)),$B$7,VLOOKUP($D41&amp;"_"&amp;J$4,Square!$B$7:$AE$296,MATCH(J$33,Square!$B$6:$Y$6,0),0))</f>
        <v/>
      </c>
      <c r="K41" s="20" t="str">
        <f>IF(ISERROR(VLOOKUP($D41&amp;"_"&amp;K$4,Square!$B$7:$AE$296,MATCH(K$33,Square!$B$6:$Y$6,0),0)),$B$7,VLOOKUP($D41&amp;"_"&amp;K$4,Square!$B$7:$AE$296,MATCH(K$33,Square!$B$6:$Y$6,0),0))</f>
        <v/>
      </c>
      <c r="L41" s="20" t="str">
        <f>IF(ISERROR(VLOOKUP($D41&amp;"_"&amp;L$4,Square!$B$7:$AE$296,MATCH(L$33,Square!$B$6:$Y$6,0),0)),$B$7,VLOOKUP($D41&amp;"_"&amp;L$4,Square!$B$7:$AE$296,MATCH(L$33,Square!$B$6:$Y$6,0),0))</f>
        <v/>
      </c>
      <c r="M41" s="20" t="str">
        <f>IF(ISERROR(VLOOKUP($D41&amp;"_"&amp;M$4,Square!$B$7:$AE$296,MATCH(M$33,Square!$B$6:$Y$6,0),0)),$B$7,VLOOKUP($D41&amp;"_"&amp;M$4,Square!$B$7:$AE$296,MATCH(M$33,Square!$B$6:$Y$6,0),0))</f>
        <v/>
      </c>
      <c r="N41" s="20">
        <f>IF(ISERROR(VLOOKUP($D41&amp;"_"&amp;N$4,Square!$B$7:$AE$296,MATCH(N$33,Square!$B$6:$Y$6,0),0)),$B$7,VLOOKUP($D41&amp;"_"&amp;N$4,Square!$B$7:$AE$296,MATCH(N$33,Square!$B$6:$Y$6,0),0))</f>
        <v>9.6165348564179354E-2</v>
      </c>
      <c r="O41" s="20" t="str">
        <f>IF(ISERROR(VLOOKUP($D41&amp;"_"&amp;O$4,Square!$B$7:$AE$296,MATCH(O$33,Square!$B$6:$Y$6,0),0)),$B$7,VLOOKUP($D41&amp;"_"&amp;O$4,Square!$B$7:$AE$296,MATCH(O$33,Square!$B$6:$Y$6,0),0))</f>
        <v/>
      </c>
      <c r="P41" s="20" t="str">
        <f>IF(ISERROR(VLOOKUP($D41&amp;"_"&amp;P$4,Square!$B$7:$AE$296,MATCH(P$33,Square!$B$6:$Y$6,0),0)),$B$7,VLOOKUP($D41&amp;"_"&amp;P$4,Square!$B$7:$AE$296,MATCH(P$33,Square!$B$6:$Y$6,0),0))</f>
        <v/>
      </c>
      <c r="Q41" s="20" t="str">
        <f>IF(ISERROR(VLOOKUP($D41&amp;"_"&amp;Q$4,Square!$B$7:$AE$296,MATCH(Q$33,Square!$B$6:$Y$6,0),0)),$B$7,VLOOKUP($D41&amp;"_"&amp;Q$4,Square!$B$7:$AE$296,MATCH(Q$33,Square!$B$6:$Y$6,0),0))</f>
        <v/>
      </c>
      <c r="R41" s="20" t="str">
        <f>IF(ISERROR(VLOOKUP($D41&amp;"_"&amp;R$4,Square!$B$7:$AE$296,MATCH(R$33,Square!$B$6:$Y$6,0),0)),$B$7,VLOOKUP($D41&amp;"_"&amp;R$4,Square!$B$7:$AE$296,MATCH(R$33,Square!$B$6:$Y$6,0),0))</f>
        <v/>
      </c>
      <c r="S41" s="20" t="str">
        <f>IF(ISERROR(VLOOKUP($D41&amp;"_"&amp;S$4,Square!$B$7:$AE$296,MATCH(S$33,Square!$B$6:$Y$6,0),0)),$B$7,VLOOKUP($D41&amp;"_"&amp;S$4,Square!$B$7:$AE$296,MATCH(S$33,Square!$B$6:$Y$6,0),0))</f>
        <v/>
      </c>
      <c r="T41" s="20" t="str">
        <f>IF(ISERROR(VLOOKUP($D41&amp;"_"&amp;T$4,Square!$B$7:$AE$296,MATCH(T$33,Square!$B$6:$Y$6,0),0)),$B$7,VLOOKUP($D41&amp;"_"&amp;T$4,Square!$B$7:$AE$296,MATCH(T$33,Square!$B$6:$Y$6,0),0))</f>
        <v/>
      </c>
      <c r="U41" s="20" t="str">
        <f>IF(ISERROR(VLOOKUP($D41&amp;"_"&amp;U$4,Square!$B$7:$AE$296,MATCH(U$33,Square!$B$6:$Y$6,0),0)),$B$7,VLOOKUP($D41&amp;"_"&amp;U$4,Square!$B$7:$AE$296,MATCH(U$33,Square!$B$6:$Y$6,0),0))</f>
        <v/>
      </c>
      <c r="V41" s="20" t="str">
        <f>IF(ISERROR(VLOOKUP($D41&amp;"_"&amp;V$4,Square!$B$7:$AE$296,MATCH(V$33,Square!$B$6:$Y$6,0),0)),$B$7,VLOOKUP($D41&amp;"_"&amp;V$4,Square!$B$7:$AE$296,MATCH(V$33,Square!$B$6:$Y$6,0),0))</f>
        <v/>
      </c>
      <c r="W41" s="20" t="str">
        <f>IF(ISERROR(VLOOKUP($D41&amp;"_"&amp;W$4,Square!$B$7:$AE$296,MATCH(W$33,Square!$B$6:$Y$6,0),0)),$B$7,VLOOKUP($D41&amp;"_"&amp;W$4,Square!$B$7:$AE$296,MATCH(W$33,Square!$B$6:$Y$6,0),0))</f>
        <v/>
      </c>
      <c r="X41" s="20" t="str">
        <f>IF(ISERROR(VLOOKUP($D41&amp;"_"&amp;X$4,Square!$B$7:$AE$296,MATCH(X$33,Square!$B$6:$Y$6,0),0)),$B$7,VLOOKUP($D41&amp;"_"&amp;X$4,Square!$B$7:$AE$296,MATCH(X$33,Square!$B$6:$Y$6,0),0))</f>
        <v/>
      </c>
      <c r="Y41" s="20" t="str">
        <f>IF(ISERROR(VLOOKUP($D41&amp;"_"&amp;Y$4,Square!$B$7:$AE$296,MATCH(Y$33,Square!$B$6:$Y$6,0),0)),$B$7,VLOOKUP($D41&amp;"_"&amp;Y$4,Square!$B$7:$AE$296,MATCH(Y$33,Square!$B$6:$Y$6,0),0))</f>
        <v/>
      </c>
      <c r="Z41" s="20" t="str">
        <f>IF(ISERROR(VLOOKUP($D41&amp;"_"&amp;Z$4,Square!$B$7:$AE$296,MATCH(Z$33,Square!$B$6:$Y$6,0),0)),$B$7,VLOOKUP($D41&amp;"_"&amp;Z$4,Square!$B$7:$AE$296,MATCH(Z$33,Square!$B$6:$Y$6,0),0))</f>
        <v/>
      </c>
      <c r="AA41" s="20" t="str">
        <f>IF(ISERROR(VLOOKUP($D41&amp;"_"&amp;AA$4,Square!$B$7:$AE$296,MATCH(AA$33,Square!$B$6:$Y$6,0),0)),$B$7,VLOOKUP($D41&amp;"_"&amp;AA$4,Square!$B$7:$AE$296,MATCH(AA$33,Square!$B$6:$Y$6,0),0))</f>
        <v/>
      </c>
      <c r="AB41" s="20" t="str">
        <f>IF(ISERROR(VLOOKUP($D41&amp;"_"&amp;AB$4,Square!$B$7:$AE$296,MATCH(AB$33,Square!$B$6:$Y$6,0),0)),$B$7,VLOOKUP($D41&amp;"_"&amp;AB$4,Square!$B$7:$AE$296,MATCH(AB$33,Square!$B$6:$Y$6,0),0))</f>
        <v/>
      </c>
      <c r="AC41" s="20" t="str">
        <f>IF(ISERROR(VLOOKUP($D41&amp;"_"&amp;AC$4,Square!$B$7:$AE$296,MATCH(AC$33,Square!$B$6:$Y$6,0),0)),$B$7,VLOOKUP($D41&amp;"_"&amp;AC$4,Square!$B$7:$AE$296,MATCH(AC$33,Square!$B$6:$Y$6,0),0))</f>
        <v/>
      </c>
      <c r="AD41" s="20" t="str">
        <f>IF(ISERROR(VLOOKUP($D41&amp;"_"&amp;AD$4,Square!$B$7:$AE$296,MATCH(AD$33,Square!$B$6:$Y$6,0),0)),$B$7,VLOOKUP($D41&amp;"_"&amp;AD$4,Square!$B$7:$AE$296,MATCH(AD$33,Square!$B$6:$Y$6,0),0))</f>
        <v/>
      </c>
      <c r="AE41" s="20" t="str">
        <f>IF(ISERROR(VLOOKUP($D41&amp;"_"&amp;AE$4,Square!$B$7:$AE$296,MATCH(AE$33,Square!$B$6:$Y$6,0),0)),$B$7,VLOOKUP($D41&amp;"_"&amp;AE$4,Square!$B$7:$AE$296,MATCH(AE$33,Square!$B$6:$Y$6,0),0))</f>
        <v/>
      </c>
      <c r="AF41" s="20" t="str">
        <f>IF(ISERROR(VLOOKUP($D41&amp;"_"&amp;AF$4,Square!$B$7:$AE$296,MATCH(AF$33,Square!$B$6:$Y$6,0),0)),$B$7,VLOOKUP($D41&amp;"_"&amp;AF$4,Square!$B$7:$AE$296,MATCH(AF$33,Square!$B$6:$Y$6,0),0))</f>
        <v/>
      </c>
      <c r="AG41" s="20" t="str">
        <f>IF(ISERROR(VLOOKUP($D41&amp;"_"&amp;AG$4,Square!$B$7:$AE$296,MATCH(AG$33,Square!$B$6:$Y$6,0),0)),$B$7,VLOOKUP($D41&amp;"_"&amp;AG$4,Square!$B$7:$AE$296,MATCH(AG$33,Square!$B$6:$Y$6,0),0))</f>
        <v/>
      </c>
    </row>
    <row r="42" spans="3:33">
      <c r="C42" s="10" t="s">
        <v>367</v>
      </c>
      <c r="D42" s="10" t="s">
        <v>368</v>
      </c>
      <c r="G42" s="20" t="str">
        <f>IF(ISERROR(VLOOKUP($D42&amp;"_"&amp;G$4,Square!$B$7:$AE$296,MATCH(G$33,Square!$B$6:$Y$6,0),0)),$B$7,VLOOKUP($D42&amp;"_"&amp;G$4,Square!$B$7:$AE$296,MATCH(G$33,Square!$B$6:$Y$6,0),0))</f>
        <v/>
      </c>
      <c r="H42" s="20" t="str">
        <f>IF(ISERROR(VLOOKUP($D42&amp;"_"&amp;H$4,Square!$B$7:$AE$296,MATCH(H$33,Square!$B$6:$Y$6,0),0)),$B$7,VLOOKUP($D42&amp;"_"&amp;H$4,Square!$B$7:$AE$296,MATCH(H$33,Square!$B$6:$Y$6,0),0))</f>
        <v/>
      </c>
      <c r="I42" s="20" t="str">
        <f>IF(ISERROR(VLOOKUP($D42&amp;"_"&amp;I$4,Square!$B$7:$AE$296,MATCH(I$33,Square!$B$6:$Y$6,0),0)),$B$7,VLOOKUP($D42&amp;"_"&amp;I$4,Square!$B$7:$AE$296,MATCH(I$33,Square!$B$6:$Y$6,0),0))</f>
        <v/>
      </c>
      <c r="J42" s="20" t="str">
        <f>IF(ISERROR(VLOOKUP($D42&amp;"_"&amp;J$4,Square!$B$7:$AE$296,MATCH(J$33,Square!$B$6:$Y$6,0),0)),$B$7,VLOOKUP($D42&amp;"_"&amp;J$4,Square!$B$7:$AE$296,MATCH(J$33,Square!$B$6:$Y$6,0),0))</f>
        <v/>
      </c>
      <c r="K42" s="20" t="str">
        <f>IF(ISERROR(VLOOKUP($D42&amp;"_"&amp;K$4,Square!$B$7:$AE$296,MATCH(K$33,Square!$B$6:$Y$6,0),0)),$B$7,VLOOKUP($D42&amp;"_"&amp;K$4,Square!$B$7:$AE$296,MATCH(K$33,Square!$B$6:$Y$6,0),0))</f>
        <v/>
      </c>
      <c r="L42" s="20" t="str">
        <f>IF(ISERROR(VLOOKUP($D42&amp;"_"&amp;L$4,Square!$B$7:$AE$296,MATCH(L$33,Square!$B$6:$Y$6,0),0)),$B$7,VLOOKUP($D42&amp;"_"&amp;L$4,Square!$B$7:$AE$296,MATCH(L$33,Square!$B$6:$Y$6,0),0))</f>
        <v/>
      </c>
      <c r="M42" s="20" t="str">
        <f>IF(ISERROR(VLOOKUP($D42&amp;"_"&amp;M$4,Square!$B$7:$AE$296,MATCH(M$33,Square!$B$6:$Y$6,0),0)),$B$7,VLOOKUP($D42&amp;"_"&amp;M$4,Square!$B$7:$AE$296,MATCH(M$33,Square!$B$6:$Y$6,0),0))</f>
        <v/>
      </c>
      <c r="N42" s="20">
        <f>IF(ISERROR(VLOOKUP($D42&amp;"_"&amp;N$4,Square!$B$7:$AE$296,MATCH(N$33,Square!$B$6:$Y$6,0),0)),$B$7,VLOOKUP($D42&amp;"_"&amp;N$4,Square!$B$7:$AE$296,MATCH(N$33,Square!$B$6:$Y$6,0),0))</f>
        <v>8.3439374123467136E-2</v>
      </c>
      <c r="O42" s="20" t="str">
        <f>IF(ISERROR(VLOOKUP($D42&amp;"_"&amp;O$4,Square!$B$7:$AE$296,MATCH(O$33,Square!$B$6:$Y$6,0),0)),$B$7,VLOOKUP($D42&amp;"_"&amp;O$4,Square!$B$7:$AE$296,MATCH(O$33,Square!$B$6:$Y$6,0),0))</f>
        <v/>
      </c>
      <c r="P42" s="20" t="str">
        <f>IF(ISERROR(VLOOKUP($D42&amp;"_"&amp;P$4,Square!$B$7:$AE$296,MATCH(P$33,Square!$B$6:$Y$6,0),0)),$B$7,VLOOKUP($D42&amp;"_"&amp;P$4,Square!$B$7:$AE$296,MATCH(P$33,Square!$B$6:$Y$6,0),0))</f>
        <v/>
      </c>
      <c r="Q42" s="20" t="str">
        <f>IF(ISERROR(VLOOKUP($D42&amp;"_"&amp;Q$4,Square!$B$7:$AE$296,MATCH(Q$33,Square!$B$6:$Y$6,0),0)),$B$7,VLOOKUP($D42&amp;"_"&amp;Q$4,Square!$B$7:$AE$296,MATCH(Q$33,Square!$B$6:$Y$6,0),0))</f>
        <v/>
      </c>
      <c r="R42" s="20" t="str">
        <f>IF(ISERROR(VLOOKUP($D42&amp;"_"&amp;R$4,Square!$B$7:$AE$296,MATCH(R$33,Square!$B$6:$Y$6,0),0)),$B$7,VLOOKUP($D42&amp;"_"&amp;R$4,Square!$B$7:$AE$296,MATCH(R$33,Square!$B$6:$Y$6,0),0))</f>
        <v/>
      </c>
      <c r="S42" s="20" t="str">
        <f>IF(ISERROR(VLOOKUP($D42&amp;"_"&amp;S$4,Square!$B$7:$AE$296,MATCH(S$33,Square!$B$6:$Y$6,0),0)),$B$7,VLOOKUP($D42&amp;"_"&amp;S$4,Square!$B$7:$AE$296,MATCH(S$33,Square!$B$6:$Y$6,0),0))</f>
        <v/>
      </c>
      <c r="T42" s="20" t="str">
        <f>IF(ISERROR(VLOOKUP($D42&amp;"_"&amp;T$4,Square!$B$7:$AE$296,MATCH(T$33,Square!$B$6:$Y$6,0),0)),$B$7,VLOOKUP($D42&amp;"_"&amp;T$4,Square!$B$7:$AE$296,MATCH(T$33,Square!$B$6:$Y$6,0),0))</f>
        <v/>
      </c>
      <c r="U42" s="20" t="str">
        <f>IF(ISERROR(VLOOKUP($D42&amp;"_"&amp;U$4,Square!$B$7:$AE$296,MATCH(U$33,Square!$B$6:$Y$6,0),0)),$B$7,VLOOKUP($D42&amp;"_"&amp;U$4,Square!$B$7:$AE$296,MATCH(U$33,Square!$B$6:$Y$6,0),0))</f>
        <v/>
      </c>
      <c r="V42" s="20" t="str">
        <f>IF(ISERROR(VLOOKUP($D42&amp;"_"&amp;V$4,Square!$B$7:$AE$296,MATCH(V$33,Square!$B$6:$Y$6,0),0)),$B$7,VLOOKUP($D42&amp;"_"&amp;V$4,Square!$B$7:$AE$296,MATCH(V$33,Square!$B$6:$Y$6,0),0))</f>
        <v/>
      </c>
      <c r="W42" s="20" t="str">
        <f>IF(ISERROR(VLOOKUP($D42&amp;"_"&amp;W$4,Square!$B$7:$AE$296,MATCH(W$33,Square!$B$6:$Y$6,0),0)),$B$7,VLOOKUP($D42&amp;"_"&amp;W$4,Square!$B$7:$AE$296,MATCH(W$33,Square!$B$6:$Y$6,0),0))</f>
        <v/>
      </c>
      <c r="X42" s="20" t="str">
        <f>IF(ISERROR(VLOOKUP($D42&amp;"_"&amp;X$4,Square!$B$7:$AE$296,MATCH(X$33,Square!$B$6:$Y$6,0),0)),$B$7,VLOOKUP($D42&amp;"_"&amp;X$4,Square!$B$7:$AE$296,MATCH(X$33,Square!$B$6:$Y$6,0),0))</f>
        <v/>
      </c>
      <c r="Y42" s="20" t="str">
        <f>IF(ISERROR(VLOOKUP($D42&amp;"_"&amp;Y$4,Square!$B$7:$AE$296,MATCH(Y$33,Square!$B$6:$Y$6,0),0)),$B$7,VLOOKUP($D42&amp;"_"&amp;Y$4,Square!$B$7:$AE$296,MATCH(Y$33,Square!$B$6:$Y$6,0),0))</f>
        <v/>
      </c>
      <c r="Z42" s="20" t="str">
        <f>IF(ISERROR(VLOOKUP($D42&amp;"_"&amp;Z$4,Square!$B$7:$AE$296,MATCH(Z$33,Square!$B$6:$Y$6,0),0)),$B$7,VLOOKUP($D42&amp;"_"&amp;Z$4,Square!$B$7:$AE$296,MATCH(Z$33,Square!$B$6:$Y$6,0),0))</f>
        <v/>
      </c>
      <c r="AA42" s="20" t="str">
        <f>IF(ISERROR(VLOOKUP($D42&amp;"_"&amp;AA$4,Square!$B$7:$AE$296,MATCH(AA$33,Square!$B$6:$Y$6,0),0)),$B$7,VLOOKUP($D42&amp;"_"&amp;AA$4,Square!$B$7:$AE$296,MATCH(AA$33,Square!$B$6:$Y$6,0),0))</f>
        <v/>
      </c>
      <c r="AB42" s="20" t="str">
        <f>IF(ISERROR(VLOOKUP($D42&amp;"_"&amp;AB$4,Square!$B$7:$AE$296,MATCH(AB$33,Square!$B$6:$Y$6,0),0)),$B$7,VLOOKUP($D42&amp;"_"&amp;AB$4,Square!$B$7:$AE$296,MATCH(AB$33,Square!$B$6:$Y$6,0),0))</f>
        <v/>
      </c>
      <c r="AC42" s="20" t="str">
        <f>IF(ISERROR(VLOOKUP($D42&amp;"_"&amp;AC$4,Square!$B$7:$AE$296,MATCH(AC$33,Square!$B$6:$Y$6,0),0)),$B$7,VLOOKUP($D42&amp;"_"&amp;AC$4,Square!$B$7:$AE$296,MATCH(AC$33,Square!$B$6:$Y$6,0),0))</f>
        <v/>
      </c>
      <c r="AD42" s="20" t="str">
        <f>IF(ISERROR(VLOOKUP($D42&amp;"_"&amp;AD$4,Square!$B$7:$AE$296,MATCH(AD$33,Square!$B$6:$Y$6,0),0)),$B$7,VLOOKUP($D42&amp;"_"&amp;AD$4,Square!$B$7:$AE$296,MATCH(AD$33,Square!$B$6:$Y$6,0),0))</f>
        <v/>
      </c>
      <c r="AE42" s="20" t="str">
        <f>IF(ISERROR(VLOOKUP($D42&amp;"_"&amp;AE$4,Square!$B$7:$AE$296,MATCH(AE$33,Square!$B$6:$Y$6,0),0)),$B$7,VLOOKUP($D42&amp;"_"&amp;AE$4,Square!$B$7:$AE$296,MATCH(AE$33,Square!$B$6:$Y$6,0),0))</f>
        <v/>
      </c>
      <c r="AF42" s="20" t="str">
        <f>IF(ISERROR(VLOOKUP($D42&amp;"_"&amp;AF$4,Square!$B$7:$AE$296,MATCH(AF$33,Square!$B$6:$Y$6,0),0)),$B$7,VLOOKUP($D42&amp;"_"&amp;AF$4,Square!$B$7:$AE$296,MATCH(AF$33,Square!$B$6:$Y$6,0),0))</f>
        <v/>
      </c>
      <c r="AG42" s="20" t="str">
        <f>IF(ISERROR(VLOOKUP($D42&amp;"_"&amp;AG$4,Square!$B$7:$AE$296,MATCH(AG$33,Square!$B$6:$Y$6,0),0)),$B$7,VLOOKUP($D42&amp;"_"&amp;AG$4,Square!$B$7:$AE$296,MATCH(AG$33,Square!$B$6:$Y$6,0),0))</f>
        <v/>
      </c>
    </row>
    <row r="43" spans="3:33">
      <c r="C43" s="10" t="s">
        <v>369</v>
      </c>
      <c r="D43" s="10" t="s">
        <v>370</v>
      </c>
      <c r="G43" s="20" t="str">
        <f>IF(ISERROR(VLOOKUP($D43&amp;"_"&amp;G$4,Square!$B$7:$AE$296,MATCH(G$33,Square!$B$6:$Y$6,0),0)),$B$7,VLOOKUP($D43&amp;"_"&amp;G$4,Square!$B$7:$AE$296,MATCH(G$33,Square!$B$6:$Y$6,0),0))</f>
        <v/>
      </c>
      <c r="H43" s="20" t="str">
        <f>IF(ISERROR(VLOOKUP($D43&amp;"_"&amp;H$4,Square!$B$7:$AE$296,MATCH(H$33,Square!$B$6:$Y$6,0),0)),$B$7,VLOOKUP($D43&amp;"_"&amp;H$4,Square!$B$7:$AE$296,MATCH(H$33,Square!$B$6:$Y$6,0),0))</f>
        <v/>
      </c>
      <c r="I43" s="20" t="str">
        <f>IF(ISERROR(VLOOKUP($D43&amp;"_"&amp;I$4,Square!$B$7:$AE$296,MATCH(I$33,Square!$B$6:$Y$6,0),0)),$B$7,VLOOKUP($D43&amp;"_"&amp;I$4,Square!$B$7:$AE$296,MATCH(I$33,Square!$B$6:$Y$6,0),0))</f>
        <v/>
      </c>
      <c r="J43" s="20" t="str">
        <f>IF(ISERROR(VLOOKUP($D43&amp;"_"&amp;J$4,Square!$B$7:$AE$296,MATCH(J$33,Square!$B$6:$Y$6,0),0)),$B$7,VLOOKUP($D43&amp;"_"&amp;J$4,Square!$B$7:$AE$296,MATCH(J$33,Square!$B$6:$Y$6,0),0))</f>
        <v/>
      </c>
      <c r="K43" s="20" t="str">
        <f>IF(ISERROR(VLOOKUP($D43&amp;"_"&amp;K$4,Square!$B$7:$AE$296,MATCH(K$33,Square!$B$6:$Y$6,0),0)),$B$7,VLOOKUP($D43&amp;"_"&amp;K$4,Square!$B$7:$AE$296,MATCH(K$33,Square!$B$6:$Y$6,0),0))</f>
        <v/>
      </c>
      <c r="L43" s="20" t="str">
        <f>IF(ISERROR(VLOOKUP($D43&amp;"_"&amp;L$4,Square!$B$7:$AE$296,MATCH(L$33,Square!$B$6:$Y$6,0),0)),$B$7,VLOOKUP($D43&amp;"_"&amp;L$4,Square!$B$7:$AE$296,MATCH(L$33,Square!$B$6:$Y$6,0),0))</f>
        <v/>
      </c>
      <c r="M43" s="20" t="str">
        <f>IF(ISERROR(VLOOKUP($D43&amp;"_"&amp;M$4,Square!$B$7:$AE$296,MATCH(M$33,Square!$B$6:$Y$6,0),0)),$B$7,VLOOKUP($D43&amp;"_"&amp;M$4,Square!$B$7:$AE$296,MATCH(M$33,Square!$B$6:$Y$6,0),0))</f>
        <v/>
      </c>
      <c r="N43" s="20">
        <f>IF(ISERROR(VLOOKUP($D43&amp;"_"&amp;N$4,Square!$B$7:$AE$296,MATCH(N$33,Square!$B$6:$Y$6,0),0)),$B$7,VLOOKUP($D43&amp;"_"&amp;N$4,Square!$B$7:$AE$296,MATCH(N$33,Square!$B$6:$Y$6,0),0))</f>
        <v>8.5014956242433826E-2</v>
      </c>
      <c r="O43" s="20" t="str">
        <f>IF(ISERROR(VLOOKUP($D43&amp;"_"&amp;O$4,Square!$B$7:$AE$296,MATCH(O$33,Square!$B$6:$Y$6,0),0)),$B$7,VLOOKUP($D43&amp;"_"&amp;O$4,Square!$B$7:$AE$296,MATCH(O$33,Square!$B$6:$Y$6,0),0))</f>
        <v/>
      </c>
      <c r="P43" s="20" t="str">
        <f>IF(ISERROR(VLOOKUP($D43&amp;"_"&amp;P$4,Square!$B$7:$AE$296,MATCH(P$33,Square!$B$6:$Y$6,0),0)),$B$7,VLOOKUP($D43&amp;"_"&amp;P$4,Square!$B$7:$AE$296,MATCH(P$33,Square!$B$6:$Y$6,0),0))</f>
        <v/>
      </c>
      <c r="Q43" s="20" t="str">
        <f>IF(ISERROR(VLOOKUP($D43&amp;"_"&amp;Q$4,Square!$B$7:$AE$296,MATCH(Q$33,Square!$B$6:$Y$6,0),0)),$B$7,VLOOKUP($D43&amp;"_"&amp;Q$4,Square!$B$7:$AE$296,MATCH(Q$33,Square!$B$6:$Y$6,0),0))</f>
        <v/>
      </c>
      <c r="R43" s="20" t="str">
        <f>IF(ISERROR(VLOOKUP($D43&amp;"_"&amp;R$4,Square!$B$7:$AE$296,MATCH(R$33,Square!$B$6:$Y$6,0),0)),$B$7,VLOOKUP($D43&amp;"_"&amp;R$4,Square!$B$7:$AE$296,MATCH(R$33,Square!$B$6:$Y$6,0),0))</f>
        <v/>
      </c>
      <c r="S43" s="20" t="str">
        <f>IF(ISERROR(VLOOKUP($D43&amp;"_"&amp;S$4,Square!$B$7:$AE$296,MATCH(S$33,Square!$B$6:$Y$6,0),0)),$B$7,VLOOKUP($D43&amp;"_"&amp;S$4,Square!$B$7:$AE$296,MATCH(S$33,Square!$B$6:$Y$6,0),0))</f>
        <v/>
      </c>
      <c r="T43" s="20" t="str">
        <f>IF(ISERROR(VLOOKUP($D43&amp;"_"&amp;T$4,Square!$B$7:$AE$296,MATCH(T$33,Square!$B$6:$Y$6,0),0)),$B$7,VLOOKUP($D43&amp;"_"&amp;T$4,Square!$B$7:$AE$296,MATCH(T$33,Square!$B$6:$Y$6,0),0))</f>
        <v/>
      </c>
      <c r="U43" s="20" t="str">
        <f>IF(ISERROR(VLOOKUP($D43&amp;"_"&amp;U$4,Square!$B$7:$AE$296,MATCH(U$33,Square!$B$6:$Y$6,0),0)),$B$7,VLOOKUP($D43&amp;"_"&amp;U$4,Square!$B$7:$AE$296,MATCH(U$33,Square!$B$6:$Y$6,0),0))</f>
        <v/>
      </c>
      <c r="V43" s="20" t="str">
        <f>IF(ISERROR(VLOOKUP($D43&amp;"_"&amp;V$4,Square!$B$7:$AE$296,MATCH(V$33,Square!$B$6:$Y$6,0),0)),$B$7,VLOOKUP($D43&amp;"_"&amp;V$4,Square!$B$7:$AE$296,MATCH(V$33,Square!$B$6:$Y$6,0),0))</f>
        <v/>
      </c>
      <c r="W43" s="20" t="str">
        <f>IF(ISERROR(VLOOKUP($D43&amp;"_"&amp;W$4,Square!$B$7:$AE$296,MATCH(W$33,Square!$B$6:$Y$6,0),0)),$B$7,VLOOKUP($D43&amp;"_"&amp;W$4,Square!$B$7:$AE$296,MATCH(W$33,Square!$B$6:$Y$6,0),0))</f>
        <v/>
      </c>
      <c r="X43" s="20" t="str">
        <f>IF(ISERROR(VLOOKUP($D43&amp;"_"&amp;X$4,Square!$B$7:$AE$296,MATCH(X$33,Square!$B$6:$Y$6,0),0)),$B$7,VLOOKUP($D43&amp;"_"&amp;X$4,Square!$B$7:$AE$296,MATCH(X$33,Square!$B$6:$Y$6,0),0))</f>
        <v/>
      </c>
      <c r="Y43" s="20" t="str">
        <f>IF(ISERROR(VLOOKUP($D43&amp;"_"&amp;Y$4,Square!$B$7:$AE$296,MATCH(Y$33,Square!$B$6:$Y$6,0),0)),$B$7,VLOOKUP($D43&amp;"_"&amp;Y$4,Square!$B$7:$AE$296,MATCH(Y$33,Square!$B$6:$Y$6,0),0))</f>
        <v/>
      </c>
      <c r="Z43" s="20" t="str">
        <f>IF(ISERROR(VLOOKUP($D43&amp;"_"&amp;Z$4,Square!$B$7:$AE$296,MATCH(Z$33,Square!$B$6:$Y$6,0),0)),$B$7,VLOOKUP($D43&amp;"_"&amp;Z$4,Square!$B$7:$AE$296,MATCH(Z$33,Square!$B$6:$Y$6,0),0))</f>
        <v/>
      </c>
      <c r="AA43" s="20" t="str">
        <f>IF(ISERROR(VLOOKUP($D43&amp;"_"&amp;AA$4,Square!$B$7:$AE$296,MATCH(AA$33,Square!$B$6:$Y$6,0),0)),$B$7,VLOOKUP($D43&amp;"_"&amp;AA$4,Square!$B$7:$AE$296,MATCH(AA$33,Square!$B$6:$Y$6,0),0))</f>
        <v/>
      </c>
      <c r="AB43" s="20" t="str">
        <f>IF(ISERROR(VLOOKUP($D43&amp;"_"&amp;AB$4,Square!$B$7:$AE$296,MATCH(AB$33,Square!$B$6:$Y$6,0),0)),$B$7,VLOOKUP($D43&amp;"_"&amp;AB$4,Square!$B$7:$AE$296,MATCH(AB$33,Square!$B$6:$Y$6,0),0))</f>
        <v/>
      </c>
      <c r="AC43" s="20" t="str">
        <f>IF(ISERROR(VLOOKUP($D43&amp;"_"&amp;AC$4,Square!$B$7:$AE$296,MATCH(AC$33,Square!$B$6:$Y$6,0),0)),$B$7,VLOOKUP($D43&amp;"_"&amp;AC$4,Square!$B$7:$AE$296,MATCH(AC$33,Square!$B$6:$Y$6,0),0))</f>
        <v/>
      </c>
      <c r="AD43" s="20" t="str">
        <f>IF(ISERROR(VLOOKUP($D43&amp;"_"&amp;AD$4,Square!$B$7:$AE$296,MATCH(AD$33,Square!$B$6:$Y$6,0),0)),$B$7,VLOOKUP($D43&amp;"_"&amp;AD$4,Square!$B$7:$AE$296,MATCH(AD$33,Square!$B$6:$Y$6,0),0))</f>
        <v/>
      </c>
      <c r="AE43" s="20" t="str">
        <f>IF(ISERROR(VLOOKUP($D43&amp;"_"&amp;AE$4,Square!$B$7:$AE$296,MATCH(AE$33,Square!$B$6:$Y$6,0),0)),$B$7,VLOOKUP($D43&amp;"_"&amp;AE$4,Square!$B$7:$AE$296,MATCH(AE$33,Square!$B$6:$Y$6,0),0))</f>
        <v/>
      </c>
      <c r="AF43" s="20" t="str">
        <f>IF(ISERROR(VLOOKUP($D43&amp;"_"&amp;AF$4,Square!$B$7:$AE$296,MATCH(AF$33,Square!$B$6:$Y$6,0),0)),$B$7,VLOOKUP($D43&amp;"_"&amp;AF$4,Square!$B$7:$AE$296,MATCH(AF$33,Square!$B$6:$Y$6,0),0))</f>
        <v/>
      </c>
      <c r="AG43" s="20" t="str">
        <f>IF(ISERROR(VLOOKUP($D43&amp;"_"&amp;AG$4,Square!$B$7:$AE$296,MATCH(AG$33,Square!$B$6:$Y$6,0),0)),$B$7,VLOOKUP($D43&amp;"_"&amp;AG$4,Square!$B$7:$AE$296,MATCH(AG$33,Square!$B$6:$Y$6,0),0))</f>
        <v/>
      </c>
    </row>
    <row r="44" spans="3:33">
      <c r="C44" s="10" t="s">
        <v>371</v>
      </c>
      <c r="D44" s="10" t="s">
        <v>372</v>
      </c>
      <c r="G44" s="20">
        <f>IF(ISERROR(VLOOKUP($D44&amp;"_"&amp;G$4,Square!$B$7:$AE$296,MATCH(G$33,Square!$B$6:$Y$6,0),0)),$B$7,VLOOKUP($D44&amp;"_"&amp;G$4,Square!$B$7:$AE$296,MATCH(G$33,Square!$B$6:$Y$6,0),0))</f>
        <v>0.10580289916779329</v>
      </c>
      <c r="H44" s="20" t="str">
        <f>IF(ISERROR(VLOOKUP($D44&amp;"_"&amp;H$4,Square!$B$7:$AE$296,MATCH(H$33,Square!$B$6:$Y$6,0),0)),$B$7,VLOOKUP($D44&amp;"_"&amp;H$4,Square!$B$7:$AE$296,MATCH(H$33,Square!$B$6:$Y$6,0),0))</f>
        <v/>
      </c>
      <c r="I44" s="20" t="str">
        <f>IF(ISERROR(VLOOKUP($D44&amp;"_"&amp;I$4,Square!$B$7:$AE$296,MATCH(I$33,Square!$B$6:$Y$6,0),0)),$B$7,VLOOKUP($D44&amp;"_"&amp;I$4,Square!$B$7:$AE$296,MATCH(I$33,Square!$B$6:$Y$6,0),0))</f>
        <v/>
      </c>
      <c r="J44" s="20" t="str">
        <f>IF(ISERROR(VLOOKUP($D44&amp;"_"&amp;J$4,Square!$B$7:$AE$296,MATCH(J$33,Square!$B$6:$Y$6,0),0)),$B$7,VLOOKUP($D44&amp;"_"&amp;J$4,Square!$B$7:$AE$296,MATCH(J$33,Square!$B$6:$Y$6,0),0))</f>
        <v/>
      </c>
      <c r="K44" s="20" t="str">
        <f>IF(ISERROR(VLOOKUP($D44&amp;"_"&amp;K$4,Square!$B$7:$AE$296,MATCH(K$33,Square!$B$6:$Y$6,0),0)),$B$7,VLOOKUP($D44&amp;"_"&amp;K$4,Square!$B$7:$AE$296,MATCH(K$33,Square!$B$6:$Y$6,0),0))</f>
        <v/>
      </c>
      <c r="L44" s="20" t="str">
        <f>IF(ISERROR(VLOOKUP($D44&amp;"_"&amp;L$4,Square!$B$7:$AE$296,MATCH(L$33,Square!$B$6:$Y$6,0),0)),$B$7,VLOOKUP($D44&amp;"_"&amp;L$4,Square!$B$7:$AE$296,MATCH(L$33,Square!$B$6:$Y$6,0),0))</f>
        <v/>
      </c>
      <c r="M44" s="20" t="str">
        <f>IF(ISERROR(VLOOKUP($D44&amp;"_"&amp;M$4,Square!$B$7:$AE$296,MATCH(M$33,Square!$B$6:$Y$6,0),0)),$B$7,VLOOKUP($D44&amp;"_"&amp;M$4,Square!$B$7:$AE$296,MATCH(M$33,Square!$B$6:$Y$6,0),0))</f>
        <v/>
      </c>
      <c r="N44" s="20" t="str">
        <f>IF(ISERROR(VLOOKUP($D44&amp;"_"&amp;N$4,Square!$B$7:$AE$296,MATCH(N$33,Square!$B$6:$Y$6,0),0)),$B$7,VLOOKUP($D44&amp;"_"&amp;N$4,Square!$B$7:$AE$296,MATCH(N$33,Square!$B$6:$Y$6,0),0))</f>
        <v/>
      </c>
      <c r="O44" s="20" t="str">
        <f>IF(ISERROR(VLOOKUP($D44&amp;"_"&amp;O$4,Square!$B$7:$AE$296,MATCH(O$33,Square!$B$6:$Y$6,0),0)),$B$7,VLOOKUP($D44&amp;"_"&amp;O$4,Square!$B$7:$AE$296,MATCH(O$33,Square!$B$6:$Y$6,0),0))</f>
        <v/>
      </c>
      <c r="P44" s="20" t="str">
        <f>IF(ISERROR(VLOOKUP($D44&amp;"_"&amp;P$4,Square!$B$7:$AE$296,MATCH(P$33,Square!$B$6:$Y$6,0),0)),$B$7,VLOOKUP($D44&amp;"_"&amp;P$4,Square!$B$7:$AE$296,MATCH(P$33,Square!$B$6:$Y$6,0),0))</f>
        <v/>
      </c>
      <c r="Q44" s="20" t="str">
        <f>IF(ISERROR(VLOOKUP($D44&amp;"_"&amp;Q$4,Square!$B$7:$AE$296,MATCH(Q$33,Square!$B$6:$Y$6,0),0)),$B$7,VLOOKUP($D44&amp;"_"&amp;Q$4,Square!$B$7:$AE$296,MATCH(Q$33,Square!$B$6:$Y$6,0),0))</f>
        <v/>
      </c>
      <c r="R44" s="20" t="str">
        <f>IF(ISERROR(VLOOKUP($D44&amp;"_"&amp;R$4,Square!$B$7:$AE$296,MATCH(R$33,Square!$B$6:$Y$6,0),0)),$B$7,VLOOKUP($D44&amp;"_"&amp;R$4,Square!$B$7:$AE$296,MATCH(R$33,Square!$B$6:$Y$6,0),0))</f>
        <v/>
      </c>
      <c r="S44" s="20" t="str">
        <f>IF(ISERROR(VLOOKUP($D44&amp;"_"&amp;S$4,Square!$B$7:$AE$296,MATCH(S$33,Square!$B$6:$Y$6,0),0)),$B$7,VLOOKUP($D44&amp;"_"&amp;S$4,Square!$B$7:$AE$296,MATCH(S$33,Square!$B$6:$Y$6,0),0))</f>
        <v/>
      </c>
      <c r="T44" s="20" t="str">
        <f>IF(ISERROR(VLOOKUP($D44&amp;"_"&amp;T$4,Square!$B$7:$AE$296,MATCH(T$33,Square!$B$6:$Y$6,0),0)),$B$7,VLOOKUP($D44&amp;"_"&amp;T$4,Square!$B$7:$AE$296,MATCH(T$33,Square!$B$6:$Y$6,0),0))</f>
        <v/>
      </c>
      <c r="U44" s="20" t="str">
        <f>IF(ISERROR(VLOOKUP($D44&amp;"_"&amp;U$4,Square!$B$7:$AE$296,MATCH(U$33,Square!$B$6:$Y$6,0),0)),$B$7,VLOOKUP($D44&amp;"_"&amp;U$4,Square!$B$7:$AE$296,MATCH(U$33,Square!$B$6:$Y$6,0),0))</f>
        <v/>
      </c>
      <c r="V44" s="20" t="str">
        <f>IF(ISERROR(VLOOKUP($D44&amp;"_"&amp;V$4,Square!$B$7:$AE$296,MATCH(V$33,Square!$B$6:$Y$6,0),0)),$B$7,VLOOKUP($D44&amp;"_"&amp;V$4,Square!$B$7:$AE$296,MATCH(V$33,Square!$B$6:$Y$6,0),0))</f>
        <v/>
      </c>
      <c r="W44" s="20" t="str">
        <f>IF(ISERROR(VLOOKUP($D44&amp;"_"&amp;W$4,Square!$B$7:$AE$296,MATCH(W$33,Square!$B$6:$Y$6,0),0)),$B$7,VLOOKUP($D44&amp;"_"&amp;W$4,Square!$B$7:$AE$296,MATCH(W$33,Square!$B$6:$Y$6,0),0))</f>
        <v/>
      </c>
      <c r="X44" s="20" t="str">
        <f>IF(ISERROR(VLOOKUP($D44&amp;"_"&amp;X$4,Square!$B$7:$AE$296,MATCH(X$33,Square!$B$6:$Y$6,0),0)),$B$7,VLOOKUP($D44&amp;"_"&amp;X$4,Square!$B$7:$AE$296,MATCH(X$33,Square!$B$6:$Y$6,0),0))</f>
        <v/>
      </c>
      <c r="Y44" s="20" t="str">
        <f>IF(ISERROR(VLOOKUP($D44&amp;"_"&amp;Y$4,Square!$B$7:$AE$296,MATCH(Y$33,Square!$B$6:$Y$6,0),0)),$B$7,VLOOKUP($D44&amp;"_"&amp;Y$4,Square!$B$7:$AE$296,MATCH(Y$33,Square!$B$6:$Y$6,0),0))</f>
        <v/>
      </c>
      <c r="Z44" s="20" t="str">
        <f>IF(ISERROR(VLOOKUP($D44&amp;"_"&amp;Z$4,Square!$B$7:$AE$296,MATCH(Z$33,Square!$B$6:$Y$6,0),0)),$B$7,VLOOKUP($D44&amp;"_"&amp;Z$4,Square!$B$7:$AE$296,MATCH(Z$33,Square!$B$6:$Y$6,0),0))</f>
        <v/>
      </c>
      <c r="AA44" s="20" t="str">
        <f>IF(ISERROR(VLOOKUP($D44&amp;"_"&amp;AA$4,Square!$B$7:$AE$296,MATCH(AA$33,Square!$B$6:$Y$6,0),0)),$B$7,VLOOKUP($D44&amp;"_"&amp;AA$4,Square!$B$7:$AE$296,MATCH(AA$33,Square!$B$6:$Y$6,0),0))</f>
        <v/>
      </c>
      <c r="AB44" s="20" t="str">
        <f>IF(ISERROR(VLOOKUP($D44&amp;"_"&amp;AB$4,Square!$B$7:$AE$296,MATCH(AB$33,Square!$B$6:$Y$6,0),0)),$B$7,VLOOKUP($D44&amp;"_"&amp;AB$4,Square!$B$7:$AE$296,MATCH(AB$33,Square!$B$6:$Y$6,0),0))</f>
        <v/>
      </c>
      <c r="AC44" s="20" t="str">
        <f>IF(ISERROR(VLOOKUP($D44&amp;"_"&amp;AC$4,Square!$B$7:$AE$296,MATCH(AC$33,Square!$B$6:$Y$6,0),0)),$B$7,VLOOKUP($D44&amp;"_"&amp;AC$4,Square!$B$7:$AE$296,MATCH(AC$33,Square!$B$6:$Y$6,0),0))</f>
        <v/>
      </c>
      <c r="AD44" s="20" t="str">
        <f>IF(ISERROR(VLOOKUP($D44&amp;"_"&amp;AD$4,Square!$B$7:$AE$296,MATCH(AD$33,Square!$B$6:$Y$6,0),0)),$B$7,VLOOKUP($D44&amp;"_"&amp;AD$4,Square!$B$7:$AE$296,MATCH(AD$33,Square!$B$6:$Y$6,0),0))</f>
        <v/>
      </c>
      <c r="AE44" s="20" t="str">
        <f>IF(ISERROR(VLOOKUP($D44&amp;"_"&amp;AE$4,Square!$B$7:$AE$296,MATCH(AE$33,Square!$B$6:$Y$6,0),0)),$B$7,VLOOKUP($D44&amp;"_"&amp;AE$4,Square!$B$7:$AE$296,MATCH(AE$33,Square!$B$6:$Y$6,0),0))</f>
        <v/>
      </c>
      <c r="AF44" s="20" t="str">
        <f>IF(ISERROR(VLOOKUP($D44&amp;"_"&amp;AF$4,Square!$B$7:$AE$296,MATCH(AF$33,Square!$B$6:$Y$6,0),0)),$B$7,VLOOKUP($D44&amp;"_"&amp;AF$4,Square!$B$7:$AE$296,MATCH(AF$33,Square!$B$6:$Y$6,0),0))</f>
        <v/>
      </c>
      <c r="AG44" s="20" t="str">
        <f>IF(ISERROR(VLOOKUP($D44&amp;"_"&amp;AG$4,Square!$B$7:$AE$296,MATCH(AG$33,Square!$B$6:$Y$6,0),0)),$B$7,VLOOKUP($D44&amp;"_"&amp;AG$4,Square!$B$7:$AE$296,MATCH(AG$33,Square!$B$6:$Y$6,0),0))</f>
        <v/>
      </c>
    </row>
    <row r="45" spans="3:33">
      <c r="C45" s="10" t="s">
        <v>373</v>
      </c>
      <c r="D45" s="10" t="s">
        <v>417</v>
      </c>
      <c r="G45" s="20">
        <f>IF(ISERROR(VLOOKUP($D45&amp;"_"&amp;G$4,Square!$B$7:$AE$296,MATCH(G$33,Square!$B$6:$Y$6,0),0)),$B$7,VLOOKUP($D45&amp;"_"&amp;G$4,Square!$B$7:$AE$296,MATCH(G$33,Square!$B$6:$Y$6,0),0))</f>
        <v>9.8810275374604073E-2</v>
      </c>
      <c r="H45" s="20">
        <f>IF(ISERROR(VLOOKUP($D45&amp;"_"&amp;H$4,Square!$B$7:$AE$296,MATCH(H$33,Square!$B$6:$Y$6,0),0)),$B$7,VLOOKUP($D45&amp;"_"&amp;H$4,Square!$B$7:$AE$296,MATCH(H$33,Square!$B$6:$Y$6,0),0))</f>
        <v>9.4893448380275469E-2</v>
      </c>
      <c r="I45" s="20">
        <f>IF(ISERROR(VLOOKUP($D45&amp;"_"&amp;I$4,Square!$B$7:$AE$296,MATCH(I$33,Square!$B$6:$Y$6,0),0)),$B$7,VLOOKUP($D45&amp;"_"&amp;I$4,Square!$B$7:$AE$296,MATCH(I$33,Square!$B$6:$Y$6,0),0))</f>
        <v>9.4893448380275469E-2</v>
      </c>
      <c r="J45" s="20">
        <f>IF(ISERROR(VLOOKUP($D45&amp;"_"&amp;J$4,Square!$B$7:$AE$296,MATCH(J$33,Square!$B$6:$Y$6,0),0)),$B$7,VLOOKUP($D45&amp;"_"&amp;J$4,Square!$B$7:$AE$296,MATCH(J$33,Square!$B$6:$Y$6,0),0))</f>
        <v>9.6962869875911295E-2</v>
      </c>
      <c r="K45" s="20">
        <f>IF(ISERROR(VLOOKUP($D45&amp;"_"&amp;K$4,Square!$B$7:$AE$296,MATCH(K$33,Square!$B$6:$Y$6,0),0)),$B$7,VLOOKUP($D45&amp;"_"&amp;K$4,Square!$B$7:$AE$296,MATCH(K$33,Square!$B$6:$Y$6,0),0))</f>
        <v>9.8217774855777096E-2</v>
      </c>
      <c r="L45" s="20">
        <f>IF(ISERROR(VLOOKUP($D45&amp;"_"&amp;L$4,Square!$B$7:$AE$296,MATCH(L$33,Square!$B$6:$Y$6,0),0)),$B$7,VLOOKUP($D45&amp;"_"&amp;L$4,Square!$B$7:$AE$296,MATCH(L$33,Square!$B$6:$Y$6,0),0))</f>
        <v>9.7345413726804608E-2</v>
      </c>
      <c r="M45" s="20">
        <f>IF(ISERROR(VLOOKUP($D45&amp;"_"&amp;M$4,Square!$B$7:$AE$296,MATCH(M$33,Square!$B$6:$Y$6,0),0)),$B$7,VLOOKUP($D45&amp;"_"&amp;M$4,Square!$B$7:$AE$296,MATCH(M$33,Square!$B$6:$Y$6,0),0))</f>
        <v>8.6835243146841046E-2</v>
      </c>
      <c r="N45" s="20" t="str">
        <f>IF(ISERROR(VLOOKUP($D45&amp;"_"&amp;N$4,Square!$B$7:$AE$296,MATCH(N$33,Square!$B$6:$Y$6,0),0)),$B$7,VLOOKUP($D45&amp;"_"&amp;N$4,Square!$B$7:$AE$296,MATCH(N$33,Square!$B$6:$Y$6,0),0))</f>
        <v/>
      </c>
      <c r="O45" s="20">
        <f>IF(ISERROR(VLOOKUP($D45&amp;"_"&amp;O$4,Square!$B$7:$AE$296,MATCH(O$33,Square!$B$6:$Y$6,0),0)),$B$7,VLOOKUP($D45&amp;"_"&amp;O$4,Square!$B$7:$AE$296,MATCH(O$33,Square!$B$6:$Y$6,0),0))</f>
        <v>9.0051104608884991E-2</v>
      </c>
      <c r="P45" s="20">
        <f>IF(ISERROR(VLOOKUP($D45&amp;"_"&amp;P$4,Square!$B$7:$AE$296,MATCH(P$33,Square!$B$6:$Y$6,0),0)),$B$7,VLOOKUP($D45&amp;"_"&amp;P$4,Square!$B$7:$AE$296,MATCH(P$33,Square!$B$6:$Y$6,0),0))</f>
        <v>8.6992527646394757E-2</v>
      </c>
      <c r="Q45" s="20">
        <f>IF(ISERROR(VLOOKUP($D45&amp;"_"&amp;Q$4,Square!$B$7:$AE$296,MATCH(Q$33,Square!$B$6:$Y$6,0),0)),$B$7,VLOOKUP($D45&amp;"_"&amp;Q$4,Square!$B$7:$AE$296,MATCH(Q$33,Square!$B$6:$Y$6,0),0))</f>
        <v>8.9213963811780372E-2</v>
      </c>
      <c r="R45" s="20">
        <f>IF(ISERROR(VLOOKUP($D45&amp;"_"&amp;R$4,Square!$B$7:$AE$296,MATCH(R$33,Square!$B$6:$Y$6,0),0)),$B$7,VLOOKUP($D45&amp;"_"&amp;R$4,Square!$B$7:$AE$296,MATCH(R$33,Square!$B$6:$Y$6,0),0))</f>
        <v>9.0491742227259753E-2</v>
      </c>
      <c r="S45" s="20">
        <f>IF(ISERROR(VLOOKUP($D45&amp;"_"&amp;S$4,Square!$B$7:$AE$296,MATCH(S$33,Square!$B$6:$Y$6,0),0)),$B$7,VLOOKUP($D45&amp;"_"&amp;S$4,Square!$B$7:$AE$296,MATCH(S$33,Square!$B$6:$Y$6,0),0))</f>
        <v>7.9083392209665426E-2</v>
      </c>
      <c r="T45" s="20">
        <f>IF(ISERROR(VLOOKUP($D45&amp;"_"&amp;T$4,Square!$B$7:$AE$296,MATCH(T$33,Square!$B$6:$Y$6,0),0)),$B$7,VLOOKUP($D45&amp;"_"&amp;T$4,Square!$B$7:$AE$296,MATCH(T$33,Square!$B$6:$Y$6,0),0))</f>
        <v>8.0317105076024964E-2</v>
      </c>
      <c r="U45" s="20">
        <f>IF(ISERROR(VLOOKUP($D45&amp;"_"&amp;U$4,Square!$B$7:$AE$296,MATCH(U$33,Square!$B$6:$Y$6,0),0)),$B$7,VLOOKUP($D45&amp;"_"&amp;U$4,Square!$B$7:$AE$296,MATCH(U$33,Square!$B$6:$Y$6,0),0))</f>
        <v>7.9931720449621158E-2</v>
      </c>
      <c r="V45" s="20">
        <f>IF(ISERROR(VLOOKUP($D45&amp;"_"&amp;V$4,Square!$B$7:$AE$296,MATCH(V$33,Square!$B$6:$Y$6,0),0)),$B$7,VLOOKUP($D45&amp;"_"&amp;V$4,Square!$B$7:$AE$296,MATCH(V$33,Square!$B$6:$Y$6,0),0))</f>
        <v>8.9623337294543859E-2</v>
      </c>
      <c r="W45" s="20">
        <f>IF(ISERROR(VLOOKUP($D45&amp;"_"&amp;W$4,Square!$B$7:$AE$296,MATCH(W$33,Square!$B$6:$Y$6,0),0)),$B$7,VLOOKUP($D45&amp;"_"&amp;W$4,Square!$B$7:$AE$296,MATCH(W$33,Square!$B$6:$Y$6,0),0))</f>
        <v>9.1048748806216384E-2</v>
      </c>
      <c r="X45" s="20">
        <f>IF(ISERROR(VLOOKUP($D45&amp;"_"&amp;X$4,Square!$B$7:$AE$296,MATCH(X$33,Square!$B$6:$Y$6,0),0)),$B$7,VLOOKUP($D45&amp;"_"&amp;X$4,Square!$B$7:$AE$296,MATCH(X$33,Square!$B$6:$Y$6,0),0))</f>
        <v>9.0031701079456461E-2</v>
      </c>
      <c r="Y45" s="20">
        <f>IF(ISERROR(VLOOKUP($D45&amp;"_"&amp;Y$4,Square!$B$7:$AE$296,MATCH(Y$33,Square!$B$6:$Y$6,0),0)),$B$7,VLOOKUP($D45&amp;"_"&amp;Y$4,Square!$B$7:$AE$296,MATCH(Y$33,Square!$B$6:$Y$6,0),0))</f>
        <v>0.1017921769240131</v>
      </c>
      <c r="Z45" s="20">
        <f>IF(ISERROR(VLOOKUP($D45&amp;"_"&amp;Z$4,Square!$B$7:$AE$296,MATCH(Z$33,Square!$B$6:$Y$6,0),0)),$B$7,VLOOKUP($D45&amp;"_"&amp;Z$4,Square!$B$7:$AE$296,MATCH(Z$33,Square!$B$6:$Y$6,0),0))</f>
        <v>7.8373530060083296E-2</v>
      </c>
      <c r="AA45" s="20">
        <f>IF(ISERROR(VLOOKUP($D45&amp;"_"&amp;AA$4,Square!$B$7:$AE$296,MATCH(AA$33,Square!$B$6:$Y$6,0),0)),$B$7,VLOOKUP($D45&amp;"_"&amp;AA$4,Square!$B$7:$AE$296,MATCH(AA$33,Square!$B$6:$Y$6,0),0))</f>
        <v>8.561595418476653E-2</v>
      </c>
      <c r="AB45" s="20">
        <f>IF(ISERROR(VLOOKUP($D45&amp;"_"&amp;AB$4,Square!$B$7:$AE$296,MATCH(AB$33,Square!$B$6:$Y$6,0),0)),$B$7,VLOOKUP($D45&amp;"_"&amp;AB$4,Square!$B$7:$AE$296,MATCH(AB$33,Square!$B$6:$Y$6,0),0))</f>
        <v>8.6740202028776192E-2</v>
      </c>
      <c r="AC45" s="20">
        <f>IF(ISERROR(VLOOKUP($D45&amp;"_"&amp;AC$4,Square!$B$7:$AE$296,MATCH(AC$33,Square!$B$6:$Y$6,0),0)),$B$7,VLOOKUP($D45&amp;"_"&amp;AC$4,Square!$B$7:$AE$296,MATCH(AC$33,Square!$B$6:$Y$6,0),0))</f>
        <v>0.10631164641177304</v>
      </c>
      <c r="AD45" s="20">
        <f>IF(ISERROR(VLOOKUP($D45&amp;"_"&amp;AD$4,Square!$B$7:$AE$296,MATCH(AD$33,Square!$B$6:$Y$6,0),0)),$B$7,VLOOKUP($D45&amp;"_"&amp;AD$4,Square!$B$7:$AE$296,MATCH(AD$33,Square!$B$6:$Y$6,0),0))</f>
        <v>9.3478663102713355E-2</v>
      </c>
      <c r="AE45" s="20">
        <f>IF(ISERROR(VLOOKUP($D45&amp;"_"&amp;AE$4,Square!$B$7:$AE$296,MATCH(AE$33,Square!$B$6:$Y$6,0),0)),$B$7,VLOOKUP($D45&amp;"_"&amp;AE$4,Square!$B$7:$AE$296,MATCH(AE$33,Square!$B$6:$Y$6,0),0))</f>
        <v>9.4610994081105071E-2</v>
      </c>
      <c r="AF45" s="20">
        <f>IF(ISERROR(VLOOKUP($D45&amp;"_"&amp;AF$4,Square!$B$7:$AE$296,MATCH(AF$33,Square!$B$6:$Y$6,0),0)),$B$7,VLOOKUP($D45&amp;"_"&amp;AF$4,Square!$B$7:$AE$296,MATCH(AF$33,Square!$B$6:$Y$6,0),0))</f>
        <v>8.9517162616236545E-2</v>
      </c>
      <c r="AG45" s="20">
        <f>IF(ISERROR(VLOOKUP($D45&amp;"_"&amp;AG$4,Square!$B$7:$AE$296,MATCH(AG$33,Square!$B$6:$Y$6,0),0)),$B$7,VLOOKUP($D45&amp;"_"&amp;AG$4,Square!$B$7:$AE$296,MATCH(AG$33,Square!$B$6:$Y$6,0),0))</f>
        <v>9.0196196315361576E-2</v>
      </c>
    </row>
    <row r="46" spans="3:33">
      <c r="C46" s="10" t="s">
        <v>406</v>
      </c>
      <c r="D46" s="10" t="s">
        <v>418</v>
      </c>
      <c r="G46" s="20" t="str">
        <f>IF(ISERROR(VLOOKUP($D46&amp;"_"&amp;G$4,Square!$B$7:$AE$296,MATCH(G$33,Square!$B$6:$Y$6,0),0)),$B$7,VLOOKUP($D46&amp;"_"&amp;G$4,Square!$B$7:$AE$296,MATCH(G$33,Square!$B$6:$Y$6,0),0))</f>
        <v/>
      </c>
      <c r="H46" s="20" t="str">
        <f>IF(ISERROR(VLOOKUP($D46&amp;"_"&amp;H$4,Square!$B$7:$AE$296,MATCH(H$33,Square!$B$6:$Y$6,0),0)),$B$7,VLOOKUP($D46&amp;"_"&amp;H$4,Square!$B$7:$AE$296,MATCH(H$33,Square!$B$6:$Y$6,0),0))</f>
        <v/>
      </c>
      <c r="I46" s="20" t="str">
        <f>IF(ISERROR(VLOOKUP($D46&amp;"_"&amp;I$4,Square!$B$7:$AE$296,MATCH(I$33,Square!$B$6:$Y$6,0),0)),$B$7,VLOOKUP($D46&amp;"_"&amp;I$4,Square!$B$7:$AE$296,MATCH(I$33,Square!$B$6:$Y$6,0),0))</f>
        <v/>
      </c>
      <c r="J46" s="20" t="str">
        <f>IF(ISERROR(VLOOKUP($D46&amp;"_"&amp;J$4,Square!$B$7:$AE$296,MATCH(J$33,Square!$B$6:$Y$6,0),0)),$B$7,VLOOKUP($D46&amp;"_"&amp;J$4,Square!$B$7:$AE$296,MATCH(J$33,Square!$B$6:$Y$6,0),0))</f>
        <v/>
      </c>
      <c r="K46" s="20">
        <f>IF(ISERROR(VLOOKUP($D46&amp;"_"&amp;K$4,Square!$B$7:$AE$296,MATCH(K$33,Square!$B$6:$Y$6,0),0)),$B$7,VLOOKUP($D46&amp;"_"&amp;K$4,Square!$B$7:$AE$296,MATCH(K$33,Square!$B$6:$Y$6,0),0))</f>
        <v>8.2244466455601017E-2</v>
      </c>
      <c r="L46" s="20">
        <f>IF(ISERROR(VLOOKUP($D46&amp;"_"&amp;L$4,Square!$B$7:$AE$296,MATCH(L$33,Square!$B$6:$Y$6,0),0)),$B$7,VLOOKUP($D46&amp;"_"&amp;L$4,Square!$B$7:$AE$296,MATCH(L$33,Square!$B$6:$Y$6,0),0))</f>
        <v>7.9095131585684042E-2</v>
      </c>
      <c r="M46" s="20">
        <f>IF(ISERROR(VLOOKUP($D46&amp;"_"&amp;M$4,Square!$B$7:$AE$296,MATCH(M$33,Square!$B$6:$Y$6,0),0)),$B$7,VLOOKUP($D46&amp;"_"&amp;M$4,Square!$B$7:$AE$296,MATCH(M$33,Square!$B$6:$Y$6,0),0))</f>
        <v>7.0350686542806684E-2</v>
      </c>
      <c r="N46" s="20" t="str">
        <f>IF(ISERROR(VLOOKUP($D46&amp;"_"&amp;N$4,Square!$B$7:$AE$296,MATCH(N$33,Square!$B$6:$Y$6,0),0)),$B$7,VLOOKUP($D46&amp;"_"&amp;N$4,Square!$B$7:$AE$296,MATCH(N$33,Square!$B$6:$Y$6,0),0))</f>
        <v/>
      </c>
      <c r="O46" s="20">
        <f>IF(ISERROR(VLOOKUP($D46&amp;"_"&amp;O$4,Square!$B$7:$AE$296,MATCH(O$33,Square!$B$6:$Y$6,0),0)),$B$7,VLOOKUP($D46&amp;"_"&amp;O$4,Square!$B$7:$AE$296,MATCH(O$33,Square!$B$6:$Y$6,0),0))</f>
        <v>8.3219461557794361E-2</v>
      </c>
      <c r="P46" s="20">
        <f>IF(ISERROR(VLOOKUP($D46&amp;"_"&amp;P$4,Square!$B$7:$AE$296,MATCH(P$33,Square!$B$6:$Y$6,0),0)),$B$7,VLOOKUP($D46&amp;"_"&amp;P$4,Square!$B$7:$AE$296,MATCH(P$33,Square!$B$6:$Y$6,0),0))</f>
        <v>8.484277717338129E-2</v>
      </c>
      <c r="Q46" s="20">
        <f>IF(ISERROR(VLOOKUP($D46&amp;"_"&amp;Q$4,Square!$B$7:$AE$296,MATCH(Q$33,Square!$B$6:$Y$6,0),0)),$B$7,VLOOKUP($D46&amp;"_"&amp;Q$4,Square!$B$7:$AE$296,MATCH(Q$33,Square!$B$6:$Y$6,0),0))</f>
        <v>8.6419306421368747E-2</v>
      </c>
      <c r="R46" s="20">
        <f>IF(ISERROR(VLOOKUP($D46&amp;"_"&amp;R$4,Square!$B$7:$AE$296,MATCH(R$33,Square!$B$6:$Y$6,0),0)),$B$7,VLOOKUP($D46&amp;"_"&amp;R$4,Square!$B$7:$AE$296,MATCH(R$33,Square!$B$6:$Y$6,0),0))</f>
        <v>8.7560362059281305E-2</v>
      </c>
      <c r="S46" s="20">
        <f>IF(ISERROR(VLOOKUP($D46&amp;"_"&amp;S$4,Square!$B$7:$AE$296,MATCH(S$33,Square!$B$6:$Y$6,0),0)),$B$7,VLOOKUP($D46&amp;"_"&amp;S$4,Square!$B$7:$AE$296,MATCH(S$33,Square!$B$6:$Y$6,0),0))</f>
        <v>8.2082880667795566E-2</v>
      </c>
      <c r="T46" s="20">
        <f>IF(ISERROR(VLOOKUP($D46&amp;"_"&amp;T$4,Square!$B$7:$AE$296,MATCH(T$33,Square!$B$6:$Y$6,0),0)),$B$7,VLOOKUP($D46&amp;"_"&amp;T$4,Square!$B$7:$AE$296,MATCH(T$33,Square!$B$6:$Y$6,0),0))</f>
        <v>8.4900490113616112E-2</v>
      </c>
      <c r="U46" s="20">
        <f>IF(ISERROR(VLOOKUP($D46&amp;"_"&amp;U$4,Square!$B$7:$AE$296,MATCH(U$33,Square!$B$6:$Y$6,0),0)),$B$7,VLOOKUP($D46&amp;"_"&amp;U$4,Square!$B$7:$AE$296,MATCH(U$33,Square!$B$6:$Y$6,0),0))</f>
        <v>8.6676876056828722E-2</v>
      </c>
      <c r="V46" s="20">
        <f>IF(ISERROR(VLOOKUP($D46&amp;"_"&amp;V$4,Square!$B$7:$AE$296,MATCH(V$33,Square!$B$6:$Y$6,0),0)),$B$7,VLOOKUP($D46&amp;"_"&amp;V$4,Square!$B$7:$AE$296,MATCH(V$33,Square!$B$6:$Y$6,0),0))</f>
        <v>9.0541419259588807E-2</v>
      </c>
      <c r="W46" s="20">
        <f>IF(ISERROR(VLOOKUP($D46&amp;"_"&amp;W$4,Square!$B$7:$AE$296,MATCH(W$33,Square!$B$6:$Y$6,0),0)),$B$7,VLOOKUP($D46&amp;"_"&amp;W$4,Square!$B$7:$AE$296,MATCH(W$33,Square!$B$6:$Y$6,0),0))</f>
        <v>9.1168308094264683E-2</v>
      </c>
      <c r="X46" s="20">
        <f>IF(ISERROR(VLOOKUP($D46&amp;"_"&amp;X$4,Square!$B$7:$AE$296,MATCH(X$33,Square!$B$6:$Y$6,0),0)),$B$7,VLOOKUP($D46&amp;"_"&amp;X$4,Square!$B$7:$AE$296,MATCH(X$33,Square!$B$6:$Y$6,0),0))</f>
        <v>8.7598154031982123E-2</v>
      </c>
      <c r="Y46" s="20">
        <f>IF(ISERROR(VLOOKUP($D46&amp;"_"&amp;Y$4,Square!$B$7:$AE$296,MATCH(Y$33,Square!$B$6:$Y$6,0),0)),$B$7,VLOOKUP($D46&amp;"_"&amp;Y$4,Square!$B$7:$AE$296,MATCH(Y$33,Square!$B$6:$Y$6,0),0))</f>
        <v>9.0949893625399625E-2</v>
      </c>
      <c r="Z46" s="20">
        <f>IF(ISERROR(VLOOKUP($D46&amp;"_"&amp;Z$4,Square!$B$7:$AE$296,MATCH(Z$33,Square!$B$6:$Y$6,0),0)),$B$7,VLOOKUP($D46&amp;"_"&amp;Z$4,Square!$B$7:$AE$296,MATCH(Z$33,Square!$B$6:$Y$6,0),0))</f>
        <v>7.6568515627330469E-2</v>
      </c>
      <c r="AA46" s="20">
        <f>IF(ISERROR(VLOOKUP($D46&amp;"_"&amp;AA$4,Square!$B$7:$AE$296,MATCH(AA$33,Square!$B$6:$Y$6,0),0)),$B$7,VLOOKUP($D46&amp;"_"&amp;AA$4,Square!$B$7:$AE$296,MATCH(AA$33,Square!$B$6:$Y$6,0),0))</f>
        <v>9.2014701785379405E-2</v>
      </c>
      <c r="AB46" s="20">
        <f>IF(ISERROR(VLOOKUP($D46&amp;"_"&amp;AB$4,Square!$B$7:$AE$296,MATCH(AB$33,Square!$B$6:$Y$6,0),0)),$B$7,VLOOKUP($D46&amp;"_"&amp;AB$4,Square!$B$7:$AE$296,MATCH(AB$33,Square!$B$6:$Y$6,0),0))</f>
        <v>8.3066993459778526E-2</v>
      </c>
      <c r="AC46" s="20">
        <f>IF(ISERROR(VLOOKUP($D46&amp;"_"&amp;AC$4,Square!$B$7:$AE$296,MATCH(AC$33,Square!$B$6:$Y$6,0),0)),$B$7,VLOOKUP($D46&amp;"_"&amp;AC$4,Square!$B$7:$AE$296,MATCH(AC$33,Square!$B$6:$Y$6,0),0))</f>
        <v>8.6209162690437546E-2</v>
      </c>
      <c r="AD46" s="20">
        <f>IF(ISERROR(VLOOKUP($D46&amp;"_"&amp;AD$4,Square!$B$7:$AE$296,MATCH(AD$33,Square!$B$6:$Y$6,0),0)),$B$7,VLOOKUP($D46&amp;"_"&amp;AD$4,Square!$B$7:$AE$296,MATCH(AD$33,Square!$B$6:$Y$6,0),0))</f>
        <v>8.4841032130805516E-2</v>
      </c>
      <c r="AE46" s="20">
        <f>IF(ISERROR(VLOOKUP($D46&amp;"_"&amp;AE$4,Square!$B$7:$AE$296,MATCH(AE$33,Square!$B$6:$Y$6,0),0)),$B$7,VLOOKUP($D46&amp;"_"&amp;AE$4,Square!$B$7:$AE$296,MATCH(AE$33,Square!$B$6:$Y$6,0),0))</f>
        <v>7.9761752152563759E-2</v>
      </c>
      <c r="AF46" s="20">
        <f>IF(ISERROR(VLOOKUP($D46&amp;"_"&amp;AF$4,Square!$B$7:$AE$296,MATCH(AF$33,Square!$B$6:$Y$6,0),0)),$B$7,VLOOKUP($D46&amp;"_"&amp;AF$4,Square!$B$7:$AE$296,MATCH(AF$33,Square!$B$6:$Y$6,0),0))</f>
        <v>8.4311608713010022E-2</v>
      </c>
      <c r="AG46" s="20">
        <f>IF(ISERROR(VLOOKUP($D46&amp;"_"&amp;AG$4,Square!$B$7:$AE$296,MATCH(AG$33,Square!$B$6:$Y$6,0),0)),$B$7,VLOOKUP($D46&amp;"_"&amp;AG$4,Square!$B$7:$AE$296,MATCH(AG$33,Square!$B$6:$Y$6,0),0))</f>
        <v>8.3055667707161107E-2</v>
      </c>
    </row>
    <row r="47" spans="3:33">
      <c r="C47" s="10" t="s">
        <v>408</v>
      </c>
      <c r="D47" s="10" t="s">
        <v>420</v>
      </c>
      <c r="G47" s="20" t="str">
        <f>IF(ISERROR(VLOOKUP($D47&amp;"_"&amp;G$4,Square!$B$7:$AE$296,MATCH(G$33,Square!$B$6:$Y$6,0),0)),$B$7,VLOOKUP($D47&amp;"_"&amp;G$4,Square!$B$7:$AE$296,MATCH(G$33,Square!$B$6:$Y$6,0),0))</f>
        <v/>
      </c>
      <c r="H47" s="20" t="str">
        <f>IF(ISERROR(VLOOKUP($D47&amp;"_"&amp;H$4,Square!$B$7:$AE$296,MATCH(H$33,Square!$B$6:$Y$6,0),0)),$B$7,VLOOKUP($D47&amp;"_"&amp;H$4,Square!$B$7:$AE$296,MATCH(H$33,Square!$B$6:$Y$6,0),0))</f>
        <v/>
      </c>
      <c r="I47" s="20" t="str">
        <f>IF(ISERROR(VLOOKUP($D47&amp;"_"&amp;I$4,Square!$B$7:$AE$296,MATCH(I$33,Square!$B$6:$Y$6,0),0)),$B$7,VLOOKUP($D47&amp;"_"&amp;I$4,Square!$B$7:$AE$296,MATCH(I$33,Square!$B$6:$Y$6,0),0))</f>
        <v/>
      </c>
      <c r="J47" s="20" t="str">
        <f>IF(ISERROR(VLOOKUP($D47&amp;"_"&amp;J$4,Square!$B$7:$AE$296,MATCH(J$33,Square!$B$6:$Y$6,0),0)),$B$7,VLOOKUP($D47&amp;"_"&amp;J$4,Square!$B$7:$AE$296,MATCH(J$33,Square!$B$6:$Y$6,0),0))</f>
        <v/>
      </c>
      <c r="K47" s="20" t="str">
        <f>IF(ISERROR(VLOOKUP($D47&amp;"_"&amp;K$4,Square!$B$7:$AE$296,MATCH(K$33,Square!$B$6:$Y$6,0),0)),$B$7,VLOOKUP($D47&amp;"_"&amp;K$4,Square!$B$7:$AE$296,MATCH(K$33,Square!$B$6:$Y$6,0),0))</f>
        <v/>
      </c>
      <c r="L47" s="20" t="str">
        <f>IF(ISERROR(VLOOKUP($D47&amp;"_"&amp;L$4,Square!$B$7:$AE$296,MATCH(L$33,Square!$B$6:$Y$6,0),0)),$B$7,VLOOKUP($D47&amp;"_"&amp;L$4,Square!$B$7:$AE$296,MATCH(L$33,Square!$B$6:$Y$6,0),0))</f>
        <v/>
      </c>
      <c r="M47" s="20" t="str">
        <f>IF(ISERROR(VLOOKUP($D47&amp;"_"&amp;M$4,Square!$B$7:$AE$296,MATCH(M$33,Square!$B$6:$Y$6,0),0)),$B$7,VLOOKUP($D47&amp;"_"&amp;M$4,Square!$B$7:$AE$296,MATCH(M$33,Square!$B$6:$Y$6,0),0))</f>
        <v/>
      </c>
      <c r="N47" s="20" t="str">
        <f>IF(ISERROR(VLOOKUP($D47&amp;"_"&amp;N$4,Square!$B$7:$AE$296,MATCH(N$33,Square!$B$6:$Y$6,0),0)),$B$7,VLOOKUP($D47&amp;"_"&amp;N$4,Square!$B$7:$AE$296,MATCH(N$33,Square!$B$6:$Y$6,0),0))</f>
        <v/>
      </c>
      <c r="O47" s="20" t="str">
        <f>IF(ISERROR(VLOOKUP($D47&amp;"_"&amp;O$4,Square!$B$7:$AE$296,MATCH(O$33,Square!$B$6:$Y$6,0),0)),$B$7,VLOOKUP($D47&amp;"_"&amp;O$4,Square!$B$7:$AE$296,MATCH(O$33,Square!$B$6:$Y$6,0),0))</f>
        <v/>
      </c>
      <c r="P47" s="20" t="str">
        <f>IF(ISERROR(VLOOKUP($D47&amp;"_"&amp;P$4,Square!$B$7:$AE$296,MATCH(P$33,Square!$B$6:$Y$6,0),0)),$B$7,VLOOKUP($D47&amp;"_"&amp;P$4,Square!$B$7:$AE$296,MATCH(P$33,Square!$B$6:$Y$6,0),0))</f>
        <v/>
      </c>
      <c r="Q47" s="20" t="str">
        <f>IF(ISERROR(VLOOKUP($D47&amp;"_"&amp;Q$4,Square!$B$7:$AE$296,MATCH(Q$33,Square!$B$6:$Y$6,0),0)),$B$7,VLOOKUP($D47&amp;"_"&amp;Q$4,Square!$B$7:$AE$296,MATCH(Q$33,Square!$B$6:$Y$6,0),0))</f>
        <v/>
      </c>
      <c r="R47" s="20" t="str">
        <f>IF(ISERROR(VLOOKUP($D47&amp;"_"&amp;R$4,Square!$B$7:$AE$296,MATCH(R$33,Square!$B$6:$Y$6,0),0)),$B$7,VLOOKUP($D47&amp;"_"&amp;R$4,Square!$B$7:$AE$296,MATCH(R$33,Square!$B$6:$Y$6,0),0))</f>
        <v/>
      </c>
      <c r="S47" s="20" t="str">
        <f>IF(ISERROR(VLOOKUP($D47&amp;"_"&amp;S$4,Square!$B$7:$AE$296,MATCH(S$33,Square!$B$6:$Y$6,0),0)),$B$7,VLOOKUP($D47&amp;"_"&amp;S$4,Square!$B$7:$AE$296,MATCH(S$33,Square!$B$6:$Y$6,0),0))</f>
        <v/>
      </c>
      <c r="T47" s="20">
        <f>IF(ISERROR(VLOOKUP($D47&amp;"_"&amp;T$4,Square!$B$7:$AE$296,MATCH(T$33,Square!$B$6:$Y$6,0),0)),$B$7,VLOOKUP($D47&amp;"_"&amp;T$4,Square!$B$7:$AE$296,MATCH(T$33,Square!$B$6:$Y$6,0),0))</f>
        <v>0.14619847298430622</v>
      </c>
      <c r="U47" s="20">
        <f>IF(ISERROR(VLOOKUP($D47&amp;"_"&amp;U$4,Square!$B$7:$AE$296,MATCH(U$33,Square!$B$6:$Y$6,0),0)),$B$7,VLOOKUP($D47&amp;"_"&amp;U$4,Square!$B$7:$AE$296,MATCH(U$33,Square!$B$6:$Y$6,0),0))</f>
        <v>0.15292890312028862</v>
      </c>
      <c r="V47" s="20">
        <f>IF(ISERROR(VLOOKUP($D47&amp;"_"&amp;V$4,Square!$B$7:$AE$296,MATCH(V$33,Square!$B$6:$Y$6,0),0)),$B$7,VLOOKUP($D47&amp;"_"&amp;V$4,Square!$B$7:$AE$296,MATCH(V$33,Square!$B$6:$Y$6,0),0))</f>
        <v>0.12881297120331259</v>
      </c>
      <c r="W47" s="20" t="str">
        <f>IF(ISERROR(VLOOKUP($D47&amp;"_"&amp;W$4,Square!$B$7:$AE$296,MATCH(W$33,Square!$B$6:$Y$6,0),0)),$B$7,VLOOKUP($D47&amp;"_"&amp;W$4,Square!$B$7:$AE$296,MATCH(W$33,Square!$B$6:$Y$6,0),0))</f>
        <v/>
      </c>
      <c r="X47" s="20">
        <f>IF(ISERROR(VLOOKUP($D47&amp;"_"&amp;X$4,Square!$B$7:$AE$296,MATCH(X$33,Square!$B$6:$Y$6,0),0)),$B$7,VLOOKUP($D47&amp;"_"&amp;X$4,Square!$B$7:$AE$296,MATCH(X$33,Square!$B$6:$Y$6,0),0))</f>
        <v>0.11283454618347455</v>
      </c>
      <c r="Y47" s="20">
        <f>IF(ISERROR(VLOOKUP($D47&amp;"_"&amp;Y$4,Square!$B$7:$AE$296,MATCH(Y$33,Square!$B$6:$Y$6,0),0)),$B$7,VLOOKUP($D47&amp;"_"&amp;Y$4,Square!$B$7:$AE$296,MATCH(Y$33,Square!$B$6:$Y$6,0),0))</f>
        <v>0.11711481805284363</v>
      </c>
      <c r="Z47" s="20" t="str">
        <f>IF(ISERROR(VLOOKUP($D47&amp;"_"&amp;Z$4,Square!$B$7:$AE$296,MATCH(Z$33,Square!$B$6:$Y$6,0),0)),$B$7,VLOOKUP($D47&amp;"_"&amp;Z$4,Square!$B$7:$AE$296,MATCH(Z$33,Square!$B$6:$Y$6,0),0))</f>
        <v/>
      </c>
      <c r="AA47" s="20">
        <f>IF(ISERROR(VLOOKUP($D47&amp;"_"&amp;AA$4,Square!$B$7:$AE$296,MATCH(AA$33,Square!$B$6:$Y$6,0),0)),$B$7,VLOOKUP($D47&amp;"_"&amp;AA$4,Square!$B$7:$AE$296,MATCH(AA$33,Square!$B$6:$Y$6,0),0))</f>
        <v>0.14258308873222547</v>
      </c>
      <c r="AB47" s="20" t="str">
        <f>IF(ISERROR(VLOOKUP($D47&amp;"_"&amp;AB$4,Square!$B$7:$AE$296,MATCH(AB$33,Square!$B$6:$Y$6,0),0)),$B$7,VLOOKUP($D47&amp;"_"&amp;AB$4,Square!$B$7:$AE$296,MATCH(AB$33,Square!$B$6:$Y$6,0),0))</f>
        <v/>
      </c>
      <c r="AC47" s="20">
        <f>IF(ISERROR(VLOOKUP($D47&amp;"_"&amp;AC$4,Square!$B$7:$AE$296,MATCH(AC$33,Square!$B$6:$Y$6,0),0)),$B$7,VLOOKUP($D47&amp;"_"&amp;AC$4,Square!$B$7:$AE$296,MATCH(AC$33,Square!$B$6:$Y$6,0),0))</f>
        <v>0.11253393913982923</v>
      </c>
      <c r="AD47" s="20">
        <f>IF(ISERROR(VLOOKUP($D47&amp;"_"&amp;AD$4,Square!$B$7:$AE$296,MATCH(AD$33,Square!$B$6:$Y$6,0),0)),$B$7,VLOOKUP($D47&amp;"_"&amp;AD$4,Square!$B$7:$AE$296,MATCH(AD$33,Square!$B$6:$Y$6,0),0))</f>
        <v>0.1080076228378517</v>
      </c>
      <c r="AE47" s="20">
        <f>IF(ISERROR(VLOOKUP($D47&amp;"_"&amp;AE$4,Square!$B$7:$AE$296,MATCH(AE$33,Square!$B$6:$Y$6,0),0)),$B$7,VLOOKUP($D47&amp;"_"&amp;AE$4,Square!$B$7:$AE$296,MATCH(AE$33,Square!$B$6:$Y$6,0),0))</f>
        <v>0.10591599946875552</v>
      </c>
      <c r="AF47" s="20">
        <f>IF(ISERROR(VLOOKUP($D47&amp;"_"&amp;AF$4,Square!$B$7:$AE$296,MATCH(AF$33,Square!$B$6:$Y$6,0),0)),$B$7,VLOOKUP($D47&amp;"_"&amp;AF$4,Square!$B$7:$AE$296,MATCH(AF$33,Square!$B$6:$Y$6,0),0))</f>
        <v>9.1582090483324219E-2</v>
      </c>
      <c r="AG47" s="20">
        <f>IF(ISERROR(VLOOKUP($D47&amp;"_"&amp;AG$4,Square!$B$7:$AE$296,MATCH(AG$33,Square!$B$6:$Y$6,0),0)),$B$7,VLOOKUP($D47&amp;"_"&amp;AG$4,Square!$B$7:$AE$296,MATCH(AG$33,Square!$B$6:$Y$6,0),0))</f>
        <v>8.8514450231452879E-2</v>
      </c>
    </row>
    <row r="48" spans="3:33">
      <c r="C48" s="10" t="s">
        <v>407</v>
      </c>
      <c r="D48" s="10" t="s">
        <v>419</v>
      </c>
      <c r="G48" s="20" t="str">
        <f>IF(ISERROR(VLOOKUP($D48&amp;"_"&amp;G$4,Square!$B$7:$AE$296,MATCH(G$33,Square!$B$6:$Y$6,0),0)),$B$7,VLOOKUP($D48&amp;"_"&amp;G$4,Square!$B$7:$AE$296,MATCH(G$33,Square!$B$6:$Y$6,0),0))</f>
        <v/>
      </c>
      <c r="H48" s="20" t="str">
        <f>IF(ISERROR(VLOOKUP($D48&amp;"_"&amp;H$4,Square!$B$7:$AE$296,MATCH(H$33,Square!$B$6:$Y$6,0),0)),$B$7,VLOOKUP($D48&amp;"_"&amp;H$4,Square!$B$7:$AE$296,MATCH(H$33,Square!$B$6:$Y$6,0),0))</f>
        <v/>
      </c>
      <c r="I48" s="20" t="str">
        <f>IF(ISERROR(VLOOKUP($D48&amp;"_"&amp;I$4,Square!$B$7:$AE$296,MATCH(I$33,Square!$B$6:$Y$6,0),0)),$B$7,VLOOKUP($D48&amp;"_"&amp;I$4,Square!$B$7:$AE$296,MATCH(I$33,Square!$B$6:$Y$6,0),0))</f>
        <v/>
      </c>
      <c r="J48" s="20" t="str">
        <f>IF(ISERROR(VLOOKUP($D48&amp;"_"&amp;J$4,Square!$B$7:$AE$296,MATCH(J$33,Square!$B$6:$Y$6,0),0)),$B$7,VLOOKUP($D48&amp;"_"&amp;J$4,Square!$B$7:$AE$296,MATCH(J$33,Square!$B$6:$Y$6,0),0))</f>
        <v/>
      </c>
      <c r="K48" s="20" t="str">
        <f>IF(ISERROR(VLOOKUP($D48&amp;"_"&amp;K$4,Square!$B$7:$AE$296,MATCH(K$33,Square!$B$6:$Y$6,0),0)),$B$7,VLOOKUP($D48&amp;"_"&amp;K$4,Square!$B$7:$AE$296,MATCH(K$33,Square!$B$6:$Y$6,0),0))</f>
        <v/>
      </c>
      <c r="L48" s="20" t="str">
        <f>IF(ISERROR(VLOOKUP($D48&amp;"_"&amp;L$4,Square!$B$7:$AE$296,MATCH(L$33,Square!$B$6:$Y$6,0),0)),$B$7,VLOOKUP($D48&amp;"_"&amp;L$4,Square!$B$7:$AE$296,MATCH(L$33,Square!$B$6:$Y$6,0),0))</f>
        <v/>
      </c>
      <c r="M48" s="20" t="str">
        <f>IF(ISERROR(VLOOKUP($D48&amp;"_"&amp;M$4,Square!$B$7:$AE$296,MATCH(M$33,Square!$B$6:$Y$6,0),0)),$B$7,VLOOKUP($D48&amp;"_"&amp;M$4,Square!$B$7:$AE$296,MATCH(M$33,Square!$B$6:$Y$6,0),0))</f>
        <v/>
      </c>
      <c r="N48" s="20" t="str">
        <f>IF(ISERROR(VLOOKUP($D48&amp;"_"&amp;N$4,Square!$B$7:$AE$296,MATCH(N$33,Square!$B$6:$Y$6,0),0)),$B$7,VLOOKUP($D48&amp;"_"&amp;N$4,Square!$B$7:$AE$296,MATCH(N$33,Square!$B$6:$Y$6,0),0))</f>
        <v/>
      </c>
      <c r="O48" s="20">
        <f>IF(ISERROR(VLOOKUP($D48&amp;"_"&amp;O$4,Square!$B$7:$AE$296,MATCH(O$33,Square!$B$6:$Y$6,0),0)),$B$7,VLOOKUP($D48&amp;"_"&amp;O$4,Square!$B$7:$AE$296,MATCH(O$33,Square!$B$6:$Y$6,0),0))</f>
        <v>9.3328082544171354E-2</v>
      </c>
      <c r="P48" s="20">
        <f>IF(ISERROR(VLOOKUP($D48&amp;"_"&amp;P$4,Square!$B$7:$AE$296,MATCH(P$33,Square!$B$6:$Y$6,0),0)),$B$7,VLOOKUP($D48&amp;"_"&amp;P$4,Square!$B$7:$AE$296,MATCH(P$33,Square!$B$6:$Y$6,0),0))</f>
        <v>0.10409856335987855</v>
      </c>
      <c r="Q48" s="20">
        <f>IF(ISERROR(VLOOKUP($D48&amp;"_"&amp;Q$4,Square!$B$7:$AE$296,MATCH(Q$33,Square!$B$6:$Y$6,0),0)),$B$7,VLOOKUP($D48&amp;"_"&amp;Q$4,Square!$B$7:$AE$296,MATCH(Q$33,Square!$B$6:$Y$6,0),0))</f>
        <v>0.11029459862930757</v>
      </c>
      <c r="R48" s="20">
        <f>IF(ISERROR(VLOOKUP($D48&amp;"_"&amp;R$4,Square!$B$7:$AE$296,MATCH(R$33,Square!$B$6:$Y$6,0),0)),$B$7,VLOOKUP($D48&amp;"_"&amp;R$4,Square!$B$7:$AE$296,MATCH(R$33,Square!$B$6:$Y$6,0),0))</f>
        <v>0.10167787475403811</v>
      </c>
      <c r="S48" s="20">
        <f>IF(ISERROR(VLOOKUP($D48&amp;"_"&amp;S$4,Square!$B$7:$AE$296,MATCH(S$33,Square!$B$6:$Y$6,0),0)),$B$7,VLOOKUP($D48&amp;"_"&amp;S$4,Square!$B$7:$AE$296,MATCH(S$33,Square!$B$6:$Y$6,0),0))</f>
        <v>9.6223015840600779E-2</v>
      </c>
      <c r="T48" s="20">
        <f>IF(ISERROR(VLOOKUP($D48&amp;"_"&amp;T$4,Square!$B$7:$AE$296,MATCH(T$33,Square!$B$6:$Y$6,0),0)),$B$7,VLOOKUP($D48&amp;"_"&amp;T$4,Square!$B$7:$AE$296,MATCH(T$33,Square!$B$6:$Y$6,0),0))</f>
        <v>0.11089269169670279</v>
      </c>
      <c r="U48" s="20">
        <f>IF(ISERROR(VLOOKUP($D48&amp;"_"&amp;U$4,Square!$B$7:$AE$296,MATCH(U$33,Square!$B$6:$Y$6,0),0)),$B$7,VLOOKUP($D48&amp;"_"&amp;U$4,Square!$B$7:$AE$296,MATCH(U$33,Square!$B$6:$Y$6,0),0))</f>
        <v>0.11255590763018486</v>
      </c>
      <c r="V48" s="20">
        <f>IF(ISERROR(VLOOKUP($D48&amp;"_"&amp;V$4,Square!$B$7:$AE$296,MATCH(V$33,Square!$B$6:$Y$6,0),0)),$B$7,VLOOKUP($D48&amp;"_"&amp;V$4,Square!$B$7:$AE$296,MATCH(V$33,Square!$B$6:$Y$6,0),0))</f>
        <v>0.10848024962561587</v>
      </c>
      <c r="W48" s="20" t="str">
        <f>IF(ISERROR(VLOOKUP($D48&amp;"_"&amp;W$4,Square!$B$7:$AE$296,MATCH(W$33,Square!$B$6:$Y$6,0),0)),$B$7,VLOOKUP($D48&amp;"_"&amp;W$4,Square!$B$7:$AE$296,MATCH(W$33,Square!$B$6:$Y$6,0),0))</f>
        <v/>
      </c>
      <c r="X48" s="20">
        <f>IF(ISERROR(VLOOKUP($D48&amp;"_"&amp;X$4,Square!$B$7:$AE$296,MATCH(X$33,Square!$B$6:$Y$6,0),0)),$B$7,VLOOKUP($D48&amp;"_"&amp;X$4,Square!$B$7:$AE$296,MATCH(X$33,Square!$B$6:$Y$6,0),0))</f>
        <v>9.3257093723936091E-2</v>
      </c>
      <c r="Y48" s="20">
        <f>IF(ISERROR(VLOOKUP($D48&amp;"_"&amp;Y$4,Square!$B$7:$AE$296,MATCH(Y$33,Square!$B$6:$Y$6,0),0)),$B$7,VLOOKUP($D48&amp;"_"&amp;Y$4,Square!$B$7:$AE$296,MATCH(Y$33,Square!$B$6:$Y$6,0),0))</f>
        <v>9.248942059229881E-2</v>
      </c>
      <c r="Z48" s="20">
        <f>IF(ISERROR(VLOOKUP($D48&amp;"_"&amp;Z$4,Square!$B$7:$AE$296,MATCH(Z$33,Square!$B$6:$Y$6,0),0)),$B$7,VLOOKUP($D48&amp;"_"&amp;Z$4,Square!$B$7:$AE$296,MATCH(Z$33,Square!$B$6:$Y$6,0),0))</f>
        <v>9.2146130928979164E-2</v>
      </c>
      <c r="AA48" s="20">
        <f>IF(ISERROR(VLOOKUP($D48&amp;"_"&amp;AA$4,Square!$B$7:$AE$296,MATCH(AA$33,Square!$B$6:$Y$6,0),0)),$B$7,VLOOKUP($D48&amp;"_"&amp;AA$4,Square!$B$7:$AE$296,MATCH(AA$33,Square!$B$6:$Y$6,0),0))</f>
        <v>0.112333310538695</v>
      </c>
      <c r="AB48" s="20">
        <f>IF(ISERROR(VLOOKUP($D48&amp;"_"&amp;AB$4,Square!$B$7:$AE$296,MATCH(AB$33,Square!$B$6:$Y$6,0),0)),$B$7,VLOOKUP($D48&amp;"_"&amp;AB$4,Square!$B$7:$AE$296,MATCH(AB$33,Square!$B$6:$Y$6,0),0))</f>
        <v>9.910697867683127E-2</v>
      </c>
      <c r="AC48" s="20">
        <f>IF(ISERROR(VLOOKUP($D48&amp;"_"&amp;AC$4,Square!$B$7:$AE$296,MATCH(AC$33,Square!$B$6:$Y$6,0),0)),$B$7,VLOOKUP($D48&amp;"_"&amp;AC$4,Square!$B$7:$AE$296,MATCH(AC$33,Square!$B$6:$Y$6,0),0))</f>
        <v>8.8394022458452959E-2</v>
      </c>
      <c r="AD48" s="20" t="str">
        <f>IF(ISERROR(VLOOKUP($D48&amp;"_"&amp;AD$4,Square!$B$7:$AE$296,MATCH(AD$33,Square!$B$6:$Y$6,0),0)),$B$7,VLOOKUP($D48&amp;"_"&amp;AD$4,Square!$B$7:$AE$296,MATCH(AD$33,Square!$B$6:$Y$6,0),0))</f>
        <v/>
      </c>
      <c r="AE48" s="20" t="str">
        <f>IF(ISERROR(VLOOKUP($D48&amp;"_"&amp;AE$4,Square!$B$7:$AE$296,MATCH(AE$33,Square!$B$6:$Y$6,0),0)),$B$7,VLOOKUP($D48&amp;"_"&amp;AE$4,Square!$B$7:$AE$296,MATCH(AE$33,Square!$B$6:$Y$6,0),0))</f>
        <v/>
      </c>
      <c r="AF48" s="20" t="str">
        <f>IF(ISERROR(VLOOKUP($D48&amp;"_"&amp;AF$4,Square!$B$7:$AE$296,MATCH(AF$33,Square!$B$6:$Y$6,0),0)),$B$7,VLOOKUP($D48&amp;"_"&amp;AF$4,Square!$B$7:$AE$296,MATCH(AF$33,Square!$B$6:$Y$6,0),0))</f>
        <v/>
      </c>
      <c r="AG48" s="20" t="str">
        <f>IF(ISERROR(VLOOKUP($D48&amp;"_"&amp;AG$4,Square!$B$7:$AE$296,MATCH(AG$33,Square!$B$6:$Y$6,0),0)),$B$7,VLOOKUP($D48&amp;"_"&amp;AG$4,Square!$B$7:$AE$296,MATCH(AG$33,Square!$B$6:$Y$6,0),0))</f>
        <v/>
      </c>
    </row>
    <row r="49" spans="3:33">
      <c r="C49" s="10" t="s">
        <v>409</v>
      </c>
      <c r="D49" s="10" t="s">
        <v>421</v>
      </c>
      <c r="G49" s="20">
        <f>IF(ISERROR(VLOOKUP($D49&amp;"_"&amp;G$4,Square!$B$7:$AE$296,MATCH(G$33,Square!$B$6:$Y$6,0),0)),$B$7,VLOOKUP($D49&amp;"_"&amp;G$4,Square!$B$7:$AE$296,MATCH(G$33,Square!$B$6:$Y$6,0),0))</f>
        <v>9.3083013714000629E-2</v>
      </c>
      <c r="H49" s="20">
        <f>IF(ISERROR(VLOOKUP($D49&amp;"_"&amp;H$4,Square!$B$7:$AE$296,MATCH(H$33,Square!$B$6:$Y$6,0),0)),$B$7,VLOOKUP($D49&amp;"_"&amp;H$4,Square!$B$7:$AE$296,MATCH(H$33,Square!$B$6:$Y$6,0),0))</f>
        <v>9.5162214558353497E-2</v>
      </c>
      <c r="I49" s="20">
        <f>IF(ISERROR(VLOOKUP($D49&amp;"_"&amp;I$4,Square!$B$7:$AE$296,MATCH(I$33,Square!$B$6:$Y$6,0),0)),$B$7,VLOOKUP($D49&amp;"_"&amp;I$4,Square!$B$7:$AE$296,MATCH(I$33,Square!$B$6:$Y$6,0),0))</f>
        <v>9.5162214558353497E-2</v>
      </c>
      <c r="J49" s="20">
        <f>IF(ISERROR(VLOOKUP($D49&amp;"_"&amp;J$4,Square!$B$7:$AE$296,MATCH(J$33,Square!$B$6:$Y$6,0),0)),$B$7,VLOOKUP($D49&amp;"_"&amp;J$4,Square!$B$7:$AE$296,MATCH(J$33,Square!$B$6:$Y$6,0),0))</f>
        <v>9.1103855224126118E-2</v>
      </c>
      <c r="K49" s="20">
        <f>IF(ISERROR(VLOOKUP($D49&amp;"_"&amp;K$4,Square!$B$7:$AE$296,MATCH(K$33,Square!$B$6:$Y$6,0),0)),$B$7,VLOOKUP($D49&amp;"_"&amp;K$4,Square!$B$7:$AE$296,MATCH(K$33,Square!$B$6:$Y$6,0),0))</f>
        <v>8.3195357269631343E-2</v>
      </c>
      <c r="L49" s="20">
        <f>IF(ISERROR(VLOOKUP($D49&amp;"_"&amp;L$4,Square!$B$7:$AE$296,MATCH(L$33,Square!$B$6:$Y$6,0),0)),$B$7,VLOOKUP($D49&amp;"_"&amp;L$4,Square!$B$7:$AE$296,MATCH(L$33,Square!$B$6:$Y$6,0),0))</f>
        <v>8.0529802516453586E-2</v>
      </c>
      <c r="M49" s="20">
        <f>IF(ISERROR(VLOOKUP($D49&amp;"_"&amp;M$4,Square!$B$7:$AE$296,MATCH(M$33,Square!$B$6:$Y$6,0),0)),$B$7,VLOOKUP($D49&amp;"_"&amp;M$4,Square!$B$7:$AE$296,MATCH(M$33,Square!$B$6:$Y$6,0),0))</f>
        <v>7.3087517586264805E-2</v>
      </c>
      <c r="N49" s="20" t="str">
        <f>IF(ISERROR(VLOOKUP($D49&amp;"_"&amp;N$4,Square!$B$7:$AE$296,MATCH(N$33,Square!$B$6:$Y$6,0),0)),$B$7,VLOOKUP($D49&amp;"_"&amp;N$4,Square!$B$7:$AE$296,MATCH(N$33,Square!$B$6:$Y$6,0),0))</f>
        <v/>
      </c>
      <c r="O49" s="20">
        <f>IF(ISERROR(VLOOKUP($D49&amp;"_"&amp;O$4,Square!$B$7:$AE$296,MATCH(O$33,Square!$B$6:$Y$6,0),0)),$B$7,VLOOKUP($D49&amp;"_"&amp;O$4,Square!$B$7:$AE$296,MATCH(O$33,Square!$B$6:$Y$6,0),0))</f>
        <v>8.1547896975238787E-2</v>
      </c>
      <c r="P49" s="20">
        <f>IF(ISERROR(VLOOKUP($D49&amp;"_"&amp;P$4,Square!$B$7:$AE$296,MATCH(P$33,Square!$B$6:$Y$6,0),0)),$B$7,VLOOKUP($D49&amp;"_"&amp;P$4,Square!$B$7:$AE$296,MATCH(P$33,Square!$B$6:$Y$6,0),0))</f>
        <v>8.4266161553922192E-2</v>
      </c>
      <c r="Q49" s="20">
        <f>IF(ISERROR(VLOOKUP($D49&amp;"_"&amp;Q$4,Square!$B$7:$AE$296,MATCH(Q$33,Square!$B$6:$Y$6,0),0)),$B$7,VLOOKUP($D49&amp;"_"&amp;Q$4,Square!$B$7:$AE$296,MATCH(Q$33,Square!$B$6:$Y$6,0),0))</f>
        <v>8.6247878224270824E-2</v>
      </c>
      <c r="R49" s="20">
        <f>IF(ISERROR(VLOOKUP($D49&amp;"_"&amp;R$4,Square!$B$7:$AE$296,MATCH(R$33,Square!$B$6:$Y$6,0),0)),$B$7,VLOOKUP($D49&amp;"_"&amp;R$4,Square!$B$7:$AE$296,MATCH(R$33,Square!$B$6:$Y$6,0),0))</f>
        <v>8.5313580325530936E-2</v>
      </c>
      <c r="S49" s="20">
        <f>IF(ISERROR(VLOOKUP($D49&amp;"_"&amp;S$4,Square!$B$7:$AE$296,MATCH(S$33,Square!$B$6:$Y$6,0),0)),$B$7,VLOOKUP($D49&amp;"_"&amp;S$4,Square!$B$7:$AE$296,MATCH(S$33,Square!$B$6:$Y$6,0),0))</f>
        <v>8.0437722390753974E-2</v>
      </c>
      <c r="T49" s="20">
        <f>IF(ISERROR(VLOOKUP($D49&amp;"_"&amp;T$4,Square!$B$7:$AE$296,MATCH(T$33,Square!$B$6:$Y$6,0),0)),$B$7,VLOOKUP($D49&amp;"_"&amp;T$4,Square!$B$7:$AE$296,MATCH(T$33,Square!$B$6:$Y$6,0),0))</f>
        <v>9.0553550783129211E-2</v>
      </c>
      <c r="U49" s="20">
        <f>IF(ISERROR(VLOOKUP($D49&amp;"_"&amp;U$4,Square!$B$7:$AE$296,MATCH(U$33,Square!$B$6:$Y$6,0),0)),$B$7,VLOOKUP($D49&amp;"_"&amp;U$4,Square!$B$7:$AE$296,MATCH(U$33,Square!$B$6:$Y$6,0),0))</f>
        <v>9.1394868467116974E-2</v>
      </c>
      <c r="V49" s="20">
        <f>IF(ISERROR(VLOOKUP($D49&amp;"_"&amp;V$4,Square!$B$7:$AE$296,MATCH(V$33,Square!$B$6:$Y$6,0),0)),$B$7,VLOOKUP($D49&amp;"_"&amp;V$4,Square!$B$7:$AE$296,MATCH(V$33,Square!$B$6:$Y$6,0),0))</f>
        <v>8.9798650011635672E-2</v>
      </c>
      <c r="W49" s="20">
        <f>IF(ISERROR(VLOOKUP($D49&amp;"_"&amp;W$4,Square!$B$7:$AE$296,MATCH(W$33,Square!$B$6:$Y$6,0),0)),$B$7,VLOOKUP($D49&amp;"_"&amp;W$4,Square!$B$7:$AE$296,MATCH(W$33,Square!$B$6:$Y$6,0),0))</f>
        <v>9.0421664593719697E-2</v>
      </c>
      <c r="X49" s="20">
        <f>IF(ISERROR(VLOOKUP($D49&amp;"_"&amp;X$4,Square!$B$7:$AE$296,MATCH(X$33,Square!$B$6:$Y$6,0),0)),$B$7,VLOOKUP($D49&amp;"_"&amp;X$4,Square!$B$7:$AE$296,MATCH(X$33,Square!$B$6:$Y$6,0),0))</f>
        <v>8.8688376020762849E-2</v>
      </c>
      <c r="Y49" s="20">
        <f>IF(ISERROR(VLOOKUP($D49&amp;"_"&amp;Y$4,Square!$B$7:$AE$296,MATCH(Y$33,Square!$B$6:$Y$6,0),0)),$B$7,VLOOKUP($D49&amp;"_"&amp;Y$4,Square!$B$7:$AE$296,MATCH(Y$33,Square!$B$6:$Y$6,0),0))</f>
        <v>9.009117975352865E-2</v>
      </c>
      <c r="Z49" s="20">
        <f>IF(ISERROR(VLOOKUP($D49&amp;"_"&amp;Z$4,Square!$B$7:$AE$296,MATCH(Z$33,Square!$B$6:$Y$6,0),0)),$B$7,VLOOKUP($D49&amp;"_"&amp;Z$4,Square!$B$7:$AE$296,MATCH(Z$33,Square!$B$6:$Y$6,0),0))</f>
        <v>7.422884568800836E-2</v>
      </c>
      <c r="AA49" s="20">
        <f>IF(ISERROR(VLOOKUP($D49&amp;"_"&amp;AA$4,Square!$B$7:$AE$296,MATCH(AA$33,Square!$B$6:$Y$6,0),0)),$B$7,VLOOKUP($D49&amp;"_"&amp;AA$4,Square!$B$7:$AE$296,MATCH(AA$33,Square!$B$6:$Y$6,0),0))</f>
        <v>9.1694392218686138E-2</v>
      </c>
      <c r="AB49" s="20">
        <f>IF(ISERROR(VLOOKUP($D49&amp;"_"&amp;AB$4,Square!$B$7:$AE$296,MATCH(AB$33,Square!$B$6:$Y$6,0),0)),$B$7,VLOOKUP($D49&amp;"_"&amp;AB$4,Square!$B$7:$AE$296,MATCH(AB$33,Square!$B$6:$Y$6,0),0))</f>
        <v>8.8491835959082055E-2</v>
      </c>
      <c r="AC49" s="20">
        <f>IF(ISERROR(VLOOKUP($D49&amp;"_"&amp;AC$4,Square!$B$7:$AE$296,MATCH(AC$33,Square!$B$6:$Y$6,0),0)),$B$7,VLOOKUP($D49&amp;"_"&amp;AC$4,Square!$B$7:$AE$296,MATCH(AC$33,Square!$B$6:$Y$6,0),0))</f>
        <v>8.7797666832625243E-2</v>
      </c>
      <c r="AD49" s="20">
        <f>IF(ISERROR(VLOOKUP($D49&amp;"_"&amp;AD$4,Square!$B$7:$AE$296,MATCH(AD$33,Square!$B$6:$Y$6,0),0)),$B$7,VLOOKUP($D49&amp;"_"&amp;AD$4,Square!$B$7:$AE$296,MATCH(AD$33,Square!$B$6:$Y$6,0),0))</f>
        <v>8.6695641740416329E-2</v>
      </c>
      <c r="AE49" s="20">
        <f>IF(ISERROR(VLOOKUP($D49&amp;"_"&amp;AE$4,Square!$B$7:$AE$296,MATCH(AE$33,Square!$B$6:$Y$6,0),0)),$B$7,VLOOKUP($D49&amp;"_"&amp;AE$4,Square!$B$7:$AE$296,MATCH(AE$33,Square!$B$6:$Y$6,0),0))</f>
        <v>8.7458718509938693E-2</v>
      </c>
      <c r="AF49" s="20">
        <f>IF(ISERROR(VLOOKUP($D49&amp;"_"&amp;AF$4,Square!$B$7:$AE$296,MATCH(AF$33,Square!$B$6:$Y$6,0),0)),$B$7,VLOOKUP($D49&amp;"_"&amp;AF$4,Square!$B$7:$AE$296,MATCH(AF$33,Square!$B$6:$Y$6,0),0))</f>
        <v>8.9072606094360962E-2</v>
      </c>
      <c r="AG49" s="20">
        <f>IF(ISERROR(VLOOKUP($D49&amp;"_"&amp;AG$4,Square!$B$7:$AE$296,MATCH(AG$33,Square!$B$6:$Y$6,0),0)),$B$7,VLOOKUP($D49&amp;"_"&amp;AG$4,Square!$B$7:$AE$296,MATCH(AG$33,Square!$B$6:$Y$6,0),0))</f>
        <v>8.6080028213033066E-2</v>
      </c>
    </row>
    <row r="50" spans="3:33">
      <c r="C50" s="10" t="s">
        <v>374</v>
      </c>
      <c r="D50" s="10" t="s">
        <v>375</v>
      </c>
      <c r="G50" s="20">
        <f>IF(ISERROR(VLOOKUP($D50&amp;"_"&amp;G$4,Square!$B$7:$AE$296,MATCH(G$33,Square!$B$6:$Y$6,0),0)),$B$7,VLOOKUP($D50&amp;"_"&amp;G$4,Square!$B$7:$AE$296,MATCH(G$33,Square!$B$6:$Y$6,0),0))</f>
        <v>0.11222804925761887</v>
      </c>
      <c r="H50" s="20">
        <f>IF(ISERROR(VLOOKUP($D50&amp;"_"&amp;H$4,Square!$B$7:$AE$296,MATCH(H$33,Square!$B$6:$Y$6,0),0)),$B$7,VLOOKUP($D50&amp;"_"&amp;H$4,Square!$B$7:$AE$296,MATCH(H$33,Square!$B$6:$Y$6,0),0))</f>
        <v>0.11263500701851403</v>
      </c>
      <c r="I50" s="20">
        <f>IF(ISERROR(VLOOKUP($D50&amp;"_"&amp;I$4,Square!$B$7:$AE$296,MATCH(I$33,Square!$B$6:$Y$6,0),0)),$B$7,VLOOKUP($D50&amp;"_"&amp;I$4,Square!$B$7:$AE$296,MATCH(I$33,Square!$B$6:$Y$6,0),0))</f>
        <v>0.11263500701851403</v>
      </c>
      <c r="J50" s="20" t="str">
        <f>IF(ISERROR(VLOOKUP($D50&amp;"_"&amp;J$4,Square!$B$7:$AE$296,MATCH(J$33,Square!$B$6:$Y$6,0),0)),$B$7,VLOOKUP($D50&amp;"_"&amp;J$4,Square!$B$7:$AE$296,MATCH(J$33,Square!$B$6:$Y$6,0),0))</f>
        <v/>
      </c>
      <c r="K50" s="20" t="str">
        <f>IF(ISERROR(VLOOKUP($D50&amp;"_"&amp;K$4,Square!$B$7:$AE$296,MATCH(K$33,Square!$B$6:$Y$6,0),0)),$B$7,VLOOKUP($D50&amp;"_"&amp;K$4,Square!$B$7:$AE$296,MATCH(K$33,Square!$B$6:$Y$6,0),0))</f>
        <v/>
      </c>
      <c r="L50" s="20" t="str">
        <f>IF(ISERROR(VLOOKUP($D50&amp;"_"&amp;L$4,Square!$B$7:$AE$296,MATCH(L$33,Square!$B$6:$Y$6,0),0)),$B$7,VLOOKUP($D50&amp;"_"&amp;L$4,Square!$B$7:$AE$296,MATCH(L$33,Square!$B$6:$Y$6,0),0))</f>
        <v/>
      </c>
      <c r="M50" s="20" t="str">
        <f>IF(ISERROR(VLOOKUP($D50&amp;"_"&amp;M$4,Square!$B$7:$AE$296,MATCH(M$33,Square!$B$6:$Y$6,0),0)),$B$7,VLOOKUP($D50&amp;"_"&amp;M$4,Square!$B$7:$AE$296,MATCH(M$33,Square!$B$6:$Y$6,0),0))</f>
        <v/>
      </c>
      <c r="N50" s="20" t="str">
        <f>IF(ISERROR(VLOOKUP($D50&amp;"_"&amp;N$4,Square!$B$7:$AE$296,MATCH(N$33,Square!$B$6:$Y$6,0),0)),$B$7,VLOOKUP($D50&amp;"_"&amp;N$4,Square!$B$7:$AE$296,MATCH(N$33,Square!$B$6:$Y$6,0),0))</f>
        <v/>
      </c>
      <c r="O50" s="20" t="str">
        <f>IF(ISERROR(VLOOKUP($D50&amp;"_"&amp;O$4,Square!$B$7:$AE$296,MATCH(O$33,Square!$B$6:$Y$6,0),0)),$B$7,VLOOKUP($D50&amp;"_"&amp;O$4,Square!$B$7:$AE$296,MATCH(O$33,Square!$B$6:$Y$6,0),0))</f>
        <v/>
      </c>
      <c r="P50" s="20" t="str">
        <f>IF(ISERROR(VLOOKUP($D50&amp;"_"&amp;P$4,Square!$B$7:$AE$296,MATCH(P$33,Square!$B$6:$Y$6,0),0)),$B$7,VLOOKUP($D50&amp;"_"&amp;P$4,Square!$B$7:$AE$296,MATCH(P$33,Square!$B$6:$Y$6,0),0))</f>
        <v/>
      </c>
      <c r="Q50" s="20" t="str">
        <f>IF(ISERROR(VLOOKUP($D50&amp;"_"&amp;Q$4,Square!$B$7:$AE$296,MATCH(Q$33,Square!$B$6:$Y$6,0),0)),$B$7,VLOOKUP($D50&amp;"_"&amp;Q$4,Square!$B$7:$AE$296,MATCH(Q$33,Square!$B$6:$Y$6,0),0))</f>
        <v/>
      </c>
      <c r="R50" s="20" t="str">
        <f>IF(ISERROR(VLOOKUP($D50&amp;"_"&amp;R$4,Square!$B$7:$AE$296,MATCH(R$33,Square!$B$6:$Y$6,0),0)),$B$7,VLOOKUP($D50&amp;"_"&amp;R$4,Square!$B$7:$AE$296,MATCH(R$33,Square!$B$6:$Y$6,0),0))</f>
        <v/>
      </c>
      <c r="S50" s="20" t="str">
        <f>IF(ISERROR(VLOOKUP($D50&amp;"_"&amp;S$4,Square!$B$7:$AE$296,MATCH(S$33,Square!$B$6:$Y$6,0),0)),$B$7,VLOOKUP($D50&amp;"_"&amp;S$4,Square!$B$7:$AE$296,MATCH(S$33,Square!$B$6:$Y$6,0),0))</f>
        <v/>
      </c>
      <c r="T50" s="20" t="str">
        <f>IF(ISERROR(VLOOKUP($D50&amp;"_"&amp;T$4,Square!$B$7:$AE$296,MATCH(T$33,Square!$B$6:$Y$6,0),0)),$B$7,VLOOKUP($D50&amp;"_"&amp;T$4,Square!$B$7:$AE$296,MATCH(T$33,Square!$B$6:$Y$6,0),0))</f>
        <v/>
      </c>
      <c r="U50" s="20" t="str">
        <f>IF(ISERROR(VLOOKUP($D50&amp;"_"&amp;U$4,Square!$B$7:$AE$296,MATCH(U$33,Square!$B$6:$Y$6,0),0)),$B$7,VLOOKUP($D50&amp;"_"&amp;U$4,Square!$B$7:$AE$296,MATCH(U$33,Square!$B$6:$Y$6,0),0))</f>
        <v/>
      </c>
      <c r="V50" s="20" t="str">
        <f>IF(ISERROR(VLOOKUP($D50&amp;"_"&amp;V$4,Square!$B$7:$AE$296,MATCH(V$33,Square!$B$6:$Y$6,0),0)),$B$7,VLOOKUP($D50&amp;"_"&amp;V$4,Square!$B$7:$AE$296,MATCH(V$33,Square!$B$6:$Y$6,0),0))</f>
        <v/>
      </c>
      <c r="W50" s="20" t="str">
        <f>IF(ISERROR(VLOOKUP($D50&amp;"_"&amp;W$4,Square!$B$7:$AE$296,MATCH(W$33,Square!$B$6:$Y$6,0),0)),$B$7,VLOOKUP($D50&amp;"_"&amp;W$4,Square!$B$7:$AE$296,MATCH(W$33,Square!$B$6:$Y$6,0),0))</f>
        <v/>
      </c>
      <c r="X50" s="20" t="str">
        <f>IF(ISERROR(VLOOKUP($D50&amp;"_"&amp;X$4,Square!$B$7:$AE$296,MATCH(X$33,Square!$B$6:$Y$6,0),0)),$B$7,VLOOKUP($D50&amp;"_"&amp;X$4,Square!$B$7:$AE$296,MATCH(X$33,Square!$B$6:$Y$6,0),0))</f>
        <v/>
      </c>
      <c r="Y50" s="20" t="str">
        <f>IF(ISERROR(VLOOKUP($D50&amp;"_"&amp;Y$4,Square!$B$7:$AE$296,MATCH(Y$33,Square!$B$6:$Y$6,0),0)),$B$7,VLOOKUP($D50&amp;"_"&amp;Y$4,Square!$B$7:$AE$296,MATCH(Y$33,Square!$B$6:$Y$6,0),0))</f>
        <v/>
      </c>
      <c r="Z50" s="20" t="str">
        <f>IF(ISERROR(VLOOKUP($D50&amp;"_"&amp;Z$4,Square!$B$7:$AE$296,MATCH(Z$33,Square!$B$6:$Y$6,0),0)),$B$7,VLOOKUP($D50&amp;"_"&amp;Z$4,Square!$B$7:$AE$296,MATCH(Z$33,Square!$B$6:$Y$6,0),0))</f>
        <v/>
      </c>
      <c r="AA50" s="20" t="str">
        <f>IF(ISERROR(VLOOKUP($D50&amp;"_"&amp;AA$4,Square!$B$7:$AE$296,MATCH(AA$33,Square!$B$6:$Y$6,0),0)),$B$7,VLOOKUP($D50&amp;"_"&amp;AA$4,Square!$B$7:$AE$296,MATCH(AA$33,Square!$B$6:$Y$6,0),0))</f>
        <v/>
      </c>
      <c r="AB50" s="20" t="str">
        <f>IF(ISERROR(VLOOKUP($D50&amp;"_"&amp;AB$4,Square!$B$7:$AE$296,MATCH(AB$33,Square!$B$6:$Y$6,0),0)),$B$7,VLOOKUP($D50&amp;"_"&amp;AB$4,Square!$B$7:$AE$296,MATCH(AB$33,Square!$B$6:$Y$6,0),0))</f>
        <v/>
      </c>
      <c r="AC50" s="20" t="str">
        <f>IF(ISERROR(VLOOKUP($D50&amp;"_"&amp;AC$4,Square!$B$7:$AE$296,MATCH(AC$33,Square!$B$6:$Y$6,0),0)),$B$7,VLOOKUP($D50&amp;"_"&amp;AC$4,Square!$B$7:$AE$296,MATCH(AC$33,Square!$B$6:$Y$6,0),0))</f>
        <v/>
      </c>
      <c r="AD50" s="20" t="str">
        <f>IF(ISERROR(VLOOKUP($D50&amp;"_"&amp;AD$4,Square!$B$7:$AE$296,MATCH(AD$33,Square!$B$6:$Y$6,0),0)),$B$7,VLOOKUP($D50&amp;"_"&amp;AD$4,Square!$B$7:$AE$296,MATCH(AD$33,Square!$B$6:$Y$6,0),0))</f>
        <v/>
      </c>
      <c r="AE50" s="20" t="str">
        <f>IF(ISERROR(VLOOKUP($D50&amp;"_"&amp;AE$4,Square!$B$7:$AE$296,MATCH(AE$33,Square!$B$6:$Y$6,0),0)),$B$7,VLOOKUP($D50&amp;"_"&amp;AE$4,Square!$B$7:$AE$296,MATCH(AE$33,Square!$B$6:$Y$6,0),0))</f>
        <v/>
      </c>
      <c r="AF50" s="20" t="str">
        <f>IF(ISERROR(VLOOKUP($D50&amp;"_"&amp;AF$4,Square!$B$7:$AE$296,MATCH(AF$33,Square!$B$6:$Y$6,0),0)),$B$7,VLOOKUP($D50&amp;"_"&amp;AF$4,Square!$B$7:$AE$296,MATCH(AF$33,Square!$B$6:$Y$6,0),0))</f>
        <v/>
      </c>
      <c r="AG50" s="20" t="str">
        <f>IF(ISERROR(VLOOKUP($D50&amp;"_"&amp;AG$4,Square!$B$7:$AE$296,MATCH(AG$33,Square!$B$6:$Y$6,0),0)),$B$7,VLOOKUP($D50&amp;"_"&amp;AG$4,Square!$B$7:$AE$296,MATCH(AG$33,Square!$B$6:$Y$6,0),0))</f>
        <v/>
      </c>
    </row>
    <row r="51" spans="3:33">
      <c r="C51" s="10" t="s">
        <v>410</v>
      </c>
      <c r="D51" s="10" t="s">
        <v>422</v>
      </c>
      <c r="G51" s="20" t="str">
        <f>IF(ISERROR(VLOOKUP($D51&amp;"_"&amp;G$4,Square!$B$7:$AE$296,MATCH(G$33,Square!$B$6:$Y$6,0),0)),$B$7,VLOOKUP($D51&amp;"_"&amp;G$4,Square!$B$7:$AE$296,MATCH(G$33,Square!$B$6:$Y$6,0),0))</f>
        <v/>
      </c>
      <c r="H51" s="20" t="str">
        <f>IF(ISERROR(VLOOKUP($D51&amp;"_"&amp;H$4,Square!$B$7:$AE$296,MATCH(H$33,Square!$B$6:$Y$6,0),0)),$B$7,VLOOKUP($D51&amp;"_"&amp;H$4,Square!$B$7:$AE$296,MATCH(H$33,Square!$B$6:$Y$6,0),0))</f>
        <v/>
      </c>
      <c r="I51" s="20" t="str">
        <f>IF(ISERROR(VLOOKUP($D51&amp;"_"&amp;I$4,Square!$B$7:$AE$296,MATCH(I$33,Square!$B$6:$Y$6,0),0)),$B$7,VLOOKUP($D51&amp;"_"&amp;I$4,Square!$B$7:$AE$296,MATCH(I$33,Square!$B$6:$Y$6,0),0))</f>
        <v/>
      </c>
      <c r="J51" s="20" t="str">
        <f>IF(ISERROR(VLOOKUP($D51&amp;"_"&amp;J$4,Square!$B$7:$AE$296,MATCH(J$33,Square!$B$6:$Y$6,0),0)),$B$7,VLOOKUP($D51&amp;"_"&amp;J$4,Square!$B$7:$AE$296,MATCH(J$33,Square!$B$6:$Y$6,0),0))</f>
        <v/>
      </c>
      <c r="K51" s="20">
        <f>IF(ISERROR(VLOOKUP($D51&amp;"_"&amp;K$4,Square!$B$7:$AE$296,MATCH(K$33,Square!$B$6:$Y$6,0),0)),$B$7,VLOOKUP($D51&amp;"_"&amp;K$4,Square!$B$7:$AE$296,MATCH(K$33,Square!$B$6:$Y$6,0),0))</f>
        <v>8.6642257242183662E-2</v>
      </c>
      <c r="L51" s="20">
        <f>IF(ISERROR(VLOOKUP($D51&amp;"_"&amp;L$4,Square!$B$7:$AE$296,MATCH(L$33,Square!$B$6:$Y$6,0),0)),$B$7,VLOOKUP($D51&amp;"_"&amp;L$4,Square!$B$7:$AE$296,MATCH(L$33,Square!$B$6:$Y$6,0),0))</f>
        <v>9.1982548032874423E-2</v>
      </c>
      <c r="M51" s="20">
        <f>IF(ISERROR(VLOOKUP($D51&amp;"_"&amp;M$4,Square!$B$7:$AE$296,MATCH(M$33,Square!$B$6:$Y$6,0),0)),$B$7,VLOOKUP($D51&amp;"_"&amp;M$4,Square!$B$7:$AE$296,MATCH(M$33,Square!$B$6:$Y$6,0),0))</f>
        <v>7.9500461978289472E-2</v>
      </c>
      <c r="N51" s="20" t="str">
        <f>IF(ISERROR(VLOOKUP($D51&amp;"_"&amp;N$4,Square!$B$7:$AE$296,MATCH(N$33,Square!$B$6:$Y$6,0),0)),$B$7,VLOOKUP($D51&amp;"_"&amp;N$4,Square!$B$7:$AE$296,MATCH(N$33,Square!$B$6:$Y$6,0),0))</f>
        <v/>
      </c>
      <c r="O51" s="20">
        <f>IF(ISERROR(VLOOKUP($D51&amp;"_"&amp;O$4,Square!$B$7:$AE$296,MATCH(O$33,Square!$B$6:$Y$6,0),0)),$B$7,VLOOKUP($D51&amp;"_"&amp;O$4,Square!$B$7:$AE$296,MATCH(O$33,Square!$B$6:$Y$6,0),0))</f>
        <v>8.9892205906162426E-2</v>
      </c>
      <c r="P51" s="20">
        <f>IF(ISERROR(VLOOKUP($D51&amp;"_"&amp;P$4,Square!$B$7:$AE$296,MATCH(P$33,Square!$B$6:$Y$6,0),0)),$B$7,VLOOKUP($D51&amp;"_"&amp;P$4,Square!$B$7:$AE$296,MATCH(P$33,Square!$B$6:$Y$6,0),0))</f>
        <v>8.938293747120607E-2</v>
      </c>
      <c r="Q51" s="20">
        <f>IF(ISERROR(VLOOKUP($D51&amp;"_"&amp;Q$4,Square!$B$7:$AE$296,MATCH(Q$33,Square!$B$6:$Y$6,0),0)),$B$7,VLOOKUP($D51&amp;"_"&amp;Q$4,Square!$B$7:$AE$296,MATCH(Q$33,Square!$B$6:$Y$6,0),0))</f>
        <v>9.1103158386662386E-2</v>
      </c>
      <c r="R51" s="20">
        <f>IF(ISERROR(VLOOKUP($D51&amp;"_"&amp;R$4,Square!$B$7:$AE$296,MATCH(R$33,Square!$B$6:$Y$6,0),0)),$B$7,VLOOKUP($D51&amp;"_"&amp;R$4,Square!$B$7:$AE$296,MATCH(R$33,Square!$B$6:$Y$6,0),0))</f>
        <v>9.0302087723718172E-2</v>
      </c>
      <c r="S51" s="20">
        <f>IF(ISERROR(VLOOKUP($D51&amp;"_"&amp;S$4,Square!$B$7:$AE$296,MATCH(S$33,Square!$B$6:$Y$6,0),0)),$B$7,VLOOKUP($D51&amp;"_"&amp;S$4,Square!$B$7:$AE$296,MATCH(S$33,Square!$B$6:$Y$6,0),0))</f>
        <v>8.979040932128135E-2</v>
      </c>
      <c r="T51" s="20">
        <f>IF(ISERROR(VLOOKUP($D51&amp;"_"&amp;T$4,Square!$B$7:$AE$296,MATCH(T$33,Square!$B$6:$Y$6,0),0)),$B$7,VLOOKUP($D51&amp;"_"&amp;T$4,Square!$B$7:$AE$296,MATCH(T$33,Square!$B$6:$Y$6,0),0))</f>
        <v>0.1004280290393762</v>
      </c>
      <c r="U51" s="20">
        <f>IF(ISERROR(VLOOKUP($D51&amp;"_"&amp;U$4,Square!$B$7:$AE$296,MATCH(U$33,Square!$B$6:$Y$6,0),0)),$B$7,VLOOKUP($D51&amp;"_"&amp;U$4,Square!$B$7:$AE$296,MATCH(U$33,Square!$B$6:$Y$6,0),0))</f>
        <v>0.10201143089580056</v>
      </c>
      <c r="V51" s="20">
        <f>IF(ISERROR(VLOOKUP($D51&amp;"_"&amp;V$4,Square!$B$7:$AE$296,MATCH(V$33,Square!$B$6:$Y$6,0),0)),$B$7,VLOOKUP($D51&amp;"_"&amp;V$4,Square!$B$7:$AE$296,MATCH(V$33,Square!$B$6:$Y$6,0),0))</f>
        <v>0.10193798639707419</v>
      </c>
      <c r="W51" s="20">
        <f>IF(ISERROR(VLOOKUP($D51&amp;"_"&amp;W$4,Square!$B$7:$AE$296,MATCH(W$33,Square!$B$6:$Y$6,0),0)),$B$7,VLOOKUP($D51&amp;"_"&amp;W$4,Square!$B$7:$AE$296,MATCH(W$33,Square!$B$6:$Y$6,0),0))</f>
        <v>0.10451466644210616</v>
      </c>
      <c r="X51" s="20">
        <f>IF(ISERROR(VLOOKUP($D51&amp;"_"&amp;X$4,Square!$B$7:$AE$296,MATCH(X$33,Square!$B$6:$Y$6,0),0)),$B$7,VLOOKUP($D51&amp;"_"&amp;X$4,Square!$B$7:$AE$296,MATCH(X$33,Square!$B$6:$Y$6,0),0))</f>
        <v>0.10014883913073502</v>
      </c>
      <c r="Y51" s="20">
        <f>IF(ISERROR(VLOOKUP($D51&amp;"_"&amp;Y$4,Square!$B$7:$AE$296,MATCH(Y$33,Square!$B$6:$Y$6,0),0)),$B$7,VLOOKUP($D51&amp;"_"&amp;Y$4,Square!$B$7:$AE$296,MATCH(Y$33,Square!$B$6:$Y$6,0),0))</f>
        <v>9.1859265542311608E-2</v>
      </c>
      <c r="Z51" s="20">
        <f>IF(ISERROR(VLOOKUP($D51&amp;"_"&amp;Z$4,Square!$B$7:$AE$296,MATCH(Z$33,Square!$B$6:$Y$6,0),0)),$B$7,VLOOKUP($D51&amp;"_"&amp;Z$4,Square!$B$7:$AE$296,MATCH(Z$33,Square!$B$6:$Y$6,0),0))</f>
        <v>8.0642695448357116E-2</v>
      </c>
      <c r="AA51" s="20">
        <f>IF(ISERROR(VLOOKUP($D51&amp;"_"&amp;AA$4,Square!$B$7:$AE$296,MATCH(AA$33,Square!$B$6:$Y$6,0),0)),$B$7,VLOOKUP($D51&amp;"_"&amp;AA$4,Square!$B$7:$AE$296,MATCH(AA$33,Square!$B$6:$Y$6,0),0))</f>
        <v>0.10126377836826794</v>
      </c>
      <c r="AB51" s="20">
        <f>IF(ISERROR(VLOOKUP($D51&amp;"_"&amp;AB$4,Square!$B$7:$AE$296,MATCH(AB$33,Square!$B$6:$Y$6,0),0)),$B$7,VLOOKUP($D51&amp;"_"&amp;AB$4,Square!$B$7:$AE$296,MATCH(AB$33,Square!$B$6:$Y$6,0),0))</f>
        <v>9.866097333324797E-2</v>
      </c>
      <c r="AC51" s="20">
        <f>IF(ISERROR(VLOOKUP($D51&amp;"_"&amp;AC$4,Square!$B$7:$AE$296,MATCH(AC$33,Square!$B$6:$Y$6,0),0)),$B$7,VLOOKUP($D51&amp;"_"&amp;AC$4,Square!$B$7:$AE$296,MATCH(AC$33,Square!$B$6:$Y$6,0),0))</f>
        <v>9.0440868350935011E-2</v>
      </c>
      <c r="AD51" s="20">
        <f>IF(ISERROR(VLOOKUP($D51&amp;"_"&amp;AD$4,Square!$B$7:$AE$296,MATCH(AD$33,Square!$B$6:$Y$6,0),0)),$B$7,VLOOKUP($D51&amp;"_"&amp;AD$4,Square!$B$7:$AE$296,MATCH(AD$33,Square!$B$6:$Y$6,0),0))</f>
        <v>8.6866155708754444E-2</v>
      </c>
      <c r="AE51" s="20">
        <f>IF(ISERROR(VLOOKUP($D51&amp;"_"&amp;AE$4,Square!$B$7:$AE$296,MATCH(AE$33,Square!$B$6:$Y$6,0),0)),$B$7,VLOOKUP($D51&amp;"_"&amp;AE$4,Square!$B$7:$AE$296,MATCH(AE$33,Square!$B$6:$Y$6,0),0))</f>
        <v>8.5242574031876517E-2</v>
      </c>
      <c r="AF51" s="20">
        <f>IF(ISERROR(VLOOKUP($D51&amp;"_"&amp;AF$4,Square!$B$7:$AE$296,MATCH(AF$33,Square!$B$6:$Y$6,0),0)),$B$7,VLOOKUP($D51&amp;"_"&amp;AF$4,Square!$B$7:$AE$296,MATCH(AF$33,Square!$B$6:$Y$6,0),0))</f>
        <v>8.7823367839031663E-2</v>
      </c>
      <c r="AG51" s="20">
        <f>IF(ISERROR(VLOOKUP($D51&amp;"_"&amp;AG$4,Square!$B$7:$AE$296,MATCH(AG$33,Square!$B$6:$Y$6,0),0)),$B$7,VLOOKUP($D51&amp;"_"&amp;AG$4,Square!$B$7:$AE$296,MATCH(AG$33,Square!$B$6:$Y$6,0),0))</f>
        <v>8.9734740737271834E-2</v>
      </c>
    </row>
    <row r="52" spans="3:33">
      <c r="C52" s="10" t="s">
        <v>411</v>
      </c>
      <c r="D52" s="10" t="s">
        <v>423</v>
      </c>
      <c r="G52" s="20">
        <f>IF(ISERROR(VLOOKUP($D52&amp;"_"&amp;G$4,Square!$B$7:$AE$296,MATCH(G$33,Square!$B$6:$Y$6,0),0)),$B$7,VLOOKUP($D52&amp;"_"&amp;G$4,Square!$B$7:$AE$296,MATCH(G$33,Square!$B$6:$Y$6,0),0))</f>
        <v>8.5680548596607009E-2</v>
      </c>
      <c r="H52" s="20">
        <f>IF(ISERROR(VLOOKUP($D52&amp;"_"&amp;H$4,Square!$B$7:$AE$296,MATCH(H$33,Square!$B$6:$Y$6,0),0)),$B$7,VLOOKUP($D52&amp;"_"&amp;H$4,Square!$B$7:$AE$296,MATCH(H$33,Square!$B$6:$Y$6,0),0))</f>
        <v>8.70270438389118E-2</v>
      </c>
      <c r="I52" s="20">
        <f>IF(ISERROR(VLOOKUP($D52&amp;"_"&amp;I$4,Square!$B$7:$AE$296,MATCH(I$33,Square!$B$6:$Y$6,0),0)),$B$7,VLOOKUP($D52&amp;"_"&amp;I$4,Square!$B$7:$AE$296,MATCH(I$33,Square!$B$6:$Y$6,0),0))</f>
        <v>8.70270438389118E-2</v>
      </c>
      <c r="J52" s="20">
        <f>IF(ISERROR(VLOOKUP($D52&amp;"_"&amp;J$4,Square!$B$7:$AE$296,MATCH(J$33,Square!$B$6:$Y$6,0),0)),$B$7,VLOOKUP($D52&amp;"_"&amp;J$4,Square!$B$7:$AE$296,MATCH(J$33,Square!$B$6:$Y$6,0),0))</f>
        <v>8.7159794575343508E-2</v>
      </c>
      <c r="K52" s="20">
        <f>IF(ISERROR(VLOOKUP($D52&amp;"_"&amp;K$4,Square!$B$7:$AE$296,MATCH(K$33,Square!$B$6:$Y$6,0),0)),$B$7,VLOOKUP($D52&amp;"_"&amp;K$4,Square!$B$7:$AE$296,MATCH(K$33,Square!$B$6:$Y$6,0),0))</f>
        <v>7.9545284892861279E-2</v>
      </c>
      <c r="L52" s="20">
        <f>IF(ISERROR(VLOOKUP($D52&amp;"_"&amp;L$4,Square!$B$7:$AE$296,MATCH(L$33,Square!$B$6:$Y$6,0),0)),$B$7,VLOOKUP($D52&amp;"_"&amp;L$4,Square!$B$7:$AE$296,MATCH(L$33,Square!$B$6:$Y$6,0),0))</f>
        <v>8.0480999578609103E-2</v>
      </c>
      <c r="M52" s="20">
        <f>IF(ISERROR(VLOOKUP($D52&amp;"_"&amp;M$4,Square!$B$7:$AE$296,MATCH(M$33,Square!$B$6:$Y$6,0),0)),$B$7,VLOOKUP($D52&amp;"_"&amp;M$4,Square!$B$7:$AE$296,MATCH(M$33,Square!$B$6:$Y$6,0),0))</f>
        <v>7.3976553140394585E-2</v>
      </c>
      <c r="N52" s="20" t="str">
        <f>IF(ISERROR(VLOOKUP($D52&amp;"_"&amp;N$4,Square!$B$7:$AE$296,MATCH(N$33,Square!$B$6:$Y$6,0),0)),$B$7,VLOOKUP($D52&amp;"_"&amp;N$4,Square!$B$7:$AE$296,MATCH(N$33,Square!$B$6:$Y$6,0),0))</f>
        <v/>
      </c>
      <c r="O52" s="20">
        <f>IF(ISERROR(VLOOKUP($D52&amp;"_"&amp;O$4,Square!$B$7:$AE$296,MATCH(O$33,Square!$B$6:$Y$6,0),0)),$B$7,VLOOKUP($D52&amp;"_"&amp;O$4,Square!$B$7:$AE$296,MATCH(O$33,Square!$B$6:$Y$6,0),0))</f>
        <v>8.548892293763144E-2</v>
      </c>
      <c r="P52" s="20">
        <f>IF(ISERROR(VLOOKUP($D52&amp;"_"&amp;P$4,Square!$B$7:$AE$296,MATCH(P$33,Square!$B$6:$Y$6,0),0)),$B$7,VLOOKUP($D52&amp;"_"&amp;P$4,Square!$B$7:$AE$296,MATCH(P$33,Square!$B$6:$Y$6,0),0))</f>
        <v>8.4008206785215922E-2</v>
      </c>
      <c r="Q52" s="20">
        <f>IF(ISERROR(VLOOKUP($D52&amp;"_"&amp;Q$4,Square!$B$7:$AE$296,MATCH(Q$33,Square!$B$6:$Y$6,0),0)),$B$7,VLOOKUP($D52&amp;"_"&amp;Q$4,Square!$B$7:$AE$296,MATCH(Q$33,Square!$B$6:$Y$6,0),0))</f>
        <v>8.4879462832494701E-2</v>
      </c>
      <c r="R52" s="20">
        <f>IF(ISERROR(VLOOKUP($D52&amp;"_"&amp;R$4,Square!$B$7:$AE$296,MATCH(R$33,Square!$B$6:$Y$6,0),0)),$B$7,VLOOKUP($D52&amp;"_"&amp;R$4,Square!$B$7:$AE$296,MATCH(R$33,Square!$B$6:$Y$6,0),0))</f>
        <v>8.4479613701620382E-2</v>
      </c>
      <c r="S52" s="20">
        <f>IF(ISERROR(VLOOKUP($D52&amp;"_"&amp;S$4,Square!$B$7:$AE$296,MATCH(S$33,Square!$B$6:$Y$6,0),0)),$B$7,VLOOKUP($D52&amp;"_"&amp;S$4,Square!$B$7:$AE$296,MATCH(S$33,Square!$B$6:$Y$6,0),0))</f>
        <v>8.2296250190335263E-2</v>
      </c>
      <c r="T52" s="20">
        <f>IF(ISERROR(VLOOKUP($D52&amp;"_"&amp;T$4,Square!$B$7:$AE$296,MATCH(T$33,Square!$B$6:$Y$6,0),0)),$B$7,VLOOKUP($D52&amp;"_"&amp;T$4,Square!$B$7:$AE$296,MATCH(T$33,Square!$B$6:$Y$6,0),0))</f>
        <v>8.8944851744697351E-2</v>
      </c>
      <c r="U52" s="20">
        <f>IF(ISERROR(VLOOKUP($D52&amp;"_"&amp;U$4,Square!$B$7:$AE$296,MATCH(U$33,Square!$B$6:$Y$6,0),0)),$B$7,VLOOKUP($D52&amp;"_"&amp;U$4,Square!$B$7:$AE$296,MATCH(U$33,Square!$B$6:$Y$6,0),0))</f>
        <v>8.8159734589471905E-2</v>
      </c>
      <c r="V52" s="20">
        <f>IF(ISERROR(VLOOKUP($D52&amp;"_"&amp;V$4,Square!$B$7:$AE$296,MATCH(V$33,Square!$B$6:$Y$6,0),0)),$B$7,VLOOKUP($D52&amp;"_"&amp;V$4,Square!$B$7:$AE$296,MATCH(V$33,Square!$B$6:$Y$6,0),0))</f>
        <v>8.8635982441973349E-2</v>
      </c>
      <c r="W52" s="20">
        <f>IF(ISERROR(VLOOKUP($D52&amp;"_"&amp;W$4,Square!$B$7:$AE$296,MATCH(W$33,Square!$B$6:$Y$6,0),0)),$B$7,VLOOKUP($D52&amp;"_"&amp;W$4,Square!$B$7:$AE$296,MATCH(W$33,Square!$B$6:$Y$6,0),0))</f>
        <v>8.880953339089781E-2</v>
      </c>
      <c r="X52" s="20">
        <f>IF(ISERROR(VLOOKUP($D52&amp;"_"&amp;X$4,Square!$B$7:$AE$296,MATCH(X$33,Square!$B$6:$Y$6,0),0)),$B$7,VLOOKUP($D52&amp;"_"&amp;X$4,Square!$B$7:$AE$296,MATCH(X$33,Square!$B$6:$Y$6,0),0))</f>
        <v>9.365770907870008E-2</v>
      </c>
      <c r="Y52" s="20">
        <f>IF(ISERROR(VLOOKUP($D52&amp;"_"&amp;Y$4,Square!$B$7:$AE$296,MATCH(Y$33,Square!$B$6:$Y$6,0),0)),$B$7,VLOOKUP($D52&amp;"_"&amp;Y$4,Square!$B$7:$AE$296,MATCH(Y$33,Square!$B$6:$Y$6,0),0))</f>
        <v>8.7117044185241577E-2</v>
      </c>
      <c r="Z52" s="20">
        <f>IF(ISERROR(VLOOKUP($D52&amp;"_"&amp;Z$4,Square!$B$7:$AE$296,MATCH(Z$33,Square!$B$6:$Y$6,0),0)),$B$7,VLOOKUP($D52&amp;"_"&amp;Z$4,Square!$B$7:$AE$296,MATCH(Z$33,Square!$B$6:$Y$6,0),0))</f>
        <v>7.2355393354524566E-2</v>
      </c>
      <c r="AA52" s="20">
        <f>IF(ISERROR(VLOOKUP($D52&amp;"_"&amp;AA$4,Square!$B$7:$AE$296,MATCH(AA$33,Square!$B$6:$Y$6,0),0)),$B$7,VLOOKUP($D52&amp;"_"&amp;AA$4,Square!$B$7:$AE$296,MATCH(AA$33,Square!$B$6:$Y$6,0),0))</f>
        <v>9.1669536464290102E-2</v>
      </c>
      <c r="AB52" s="20">
        <f>IF(ISERROR(VLOOKUP($D52&amp;"_"&amp;AB$4,Square!$B$7:$AE$296,MATCH(AB$33,Square!$B$6:$Y$6,0),0)),$B$7,VLOOKUP($D52&amp;"_"&amp;AB$4,Square!$B$7:$AE$296,MATCH(AB$33,Square!$B$6:$Y$6,0),0))</f>
        <v>9.6045324714682412E-2</v>
      </c>
      <c r="AC52" s="20">
        <f>IF(ISERROR(VLOOKUP($D52&amp;"_"&amp;AC$4,Square!$B$7:$AE$296,MATCH(AC$33,Square!$B$6:$Y$6,0),0)),$B$7,VLOOKUP($D52&amp;"_"&amp;AC$4,Square!$B$7:$AE$296,MATCH(AC$33,Square!$B$6:$Y$6,0),0))</f>
        <v>8.2105520233781482E-2</v>
      </c>
      <c r="AD52" s="20">
        <f>IF(ISERROR(VLOOKUP($D52&amp;"_"&amp;AD$4,Square!$B$7:$AE$296,MATCH(AD$33,Square!$B$6:$Y$6,0),0)),$B$7,VLOOKUP($D52&amp;"_"&amp;AD$4,Square!$B$7:$AE$296,MATCH(AD$33,Square!$B$6:$Y$6,0),0))</f>
        <v>7.9266018762452761E-2</v>
      </c>
      <c r="AE52" s="20">
        <f>IF(ISERROR(VLOOKUP($D52&amp;"_"&amp;AE$4,Square!$B$7:$AE$296,MATCH(AE$33,Square!$B$6:$Y$6,0),0)),$B$7,VLOOKUP($D52&amp;"_"&amp;AE$4,Square!$B$7:$AE$296,MATCH(AE$33,Square!$B$6:$Y$6,0),0))</f>
        <v>8.1644043598485982E-2</v>
      </c>
      <c r="AF52" s="20">
        <f>IF(ISERROR(VLOOKUP($D52&amp;"_"&amp;AF$4,Square!$B$7:$AE$296,MATCH(AF$33,Square!$B$6:$Y$6,0),0)),$B$7,VLOOKUP($D52&amp;"_"&amp;AF$4,Square!$B$7:$AE$296,MATCH(AF$33,Square!$B$6:$Y$6,0),0))</f>
        <v>8.8890107869706414E-2</v>
      </c>
      <c r="AG52" s="20">
        <f>IF(ISERROR(VLOOKUP($D52&amp;"_"&amp;AG$4,Square!$B$7:$AE$296,MATCH(AG$33,Square!$B$6:$Y$6,0),0)),$B$7,VLOOKUP($D52&amp;"_"&amp;AG$4,Square!$B$7:$AE$296,MATCH(AG$33,Square!$B$6:$Y$6,0),0))</f>
        <v>9.379718615190924E-2</v>
      </c>
    </row>
    <row r="53" spans="3:33">
      <c r="C53" s="10" t="s">
        <v>412</v>
      </c>
      <c r="D53" s="10" t="s">
        <v>424</v>
      </c>
      <c r="G53" s="20">
        <f>IF(ISERROR(VLOOKUP($D53&amp;"_"&amp;G$4,Square!$B$7:$AE$296,MATCH(G$33,Square!$B$6:$Y$6,0),0)),$B$7,VLOOKUP($D53&amp;"_"&amp;G$4,Square!$B$7:$AE$296,MATCH(G$33,Square!$B$6:$Y$6,0),0))</f>
        <v>9.1333975118031097E-2</v>
      </c>
      <c r="H53" s="20">
        <f>IF(ISERROR(VLOOKUP($D53&amp;"_"&amp;H$4,Square!$B$7:$AE$296,MATCH(H$33,Square!$B$6:$Y$6,0),0)),$B$7,VLOOKUP($D53&amp;"_"&amp;H$4,Square!$B$7:$AE$296,MATCH(H$33,Square!$B$6:$Y$6,0),0))</f>
        <v>8.4938584829580721E-2</v>
      </c>
      <c r="I53" s="20">
        <f>IF(ISERROR(VLOOKUP($D53&amp;"_"&amp;I$4,Square!$B$7:$AE$296,MATCH(I$33,Square!$B$6:$Y$6,0),0)),$B$7,VLOOKUP($D53&amp;"_"&amp;I$4,Square!$B$7:$AE$296,MATCH(I$33,Square!$B$6:$Y$6,0),0))</f>
        <v>8.4938584829580721E-2</v>
      </c>
      <c r="J53" s="20">
        <f>IF(ISERROR(VLOOKUP($D53&amp;"_"&amp;J$4,Square!$B$7:$AE$296,MATCH(J$33,Square!$B$6:$Y$6,0),0)),$B$7,VLOOKUP($D53&amp;"_"&amp;J$4,Square!$B$7:$AE$296,MATCH(J$33,Square!$B$6:$Y$6,0),0))</f>
        <v>7.5791649707591224E-2</v>
      </c>
      <c r="K53" s="20">
        <f>IF(ISERROR(VLOOKUP($D53&amp;"_"&amp;K$4,Square!$B$7:$AE$296,MATCH(K$33,Square!$B$6:$Y$6,0),0)),$B$7,VLOOKUP($D53&amp;"_"&amp;K$4,Square!$B$7:$AE$296,MATCH(K$33,Square!$B$6:$Y$6,0),0))</f>
        <v>7.3528550806178039E-2</v>
      </c>
      <c r="L53" s="20">
        <f>IF(ISERROR(VLOOKUP($D53&amp;"_"&amp;L$4,Square!$B$7:$AE$296,MATCH(L$33,Square!$B$6:$Y$6,0),0)),$B$7,VLOOKUP($D53&amp;"_"&amp;L$4,Square!$B$7:$AE$296,MATCH(L$33,Square!$B$6:$Y$6,0),0))</f>
        <v>7.5660264030768198E-2</v>
      </c>
      <c r="M53" s="20">
        <f>IF(ISERROR(VLOOKUP($D53&amp;"_"&amp;M$4,Square!$B$7:$AE$296,MATCH(M$33,Square!$B$6:$Y$6,0),0)),$B$7,VLOOKUP($D53&amp;"_"&amp;M$4,Square!$B$7:$AE$296,MATCH(M$33,Square!$B$6:$Y$6,0),0))</f>
        <v>7.2244943486776403E-2</v>
      </c>
      <c r="N53" s="20" t="str">
        <f>IF(ISERROR(VLOOKUP($D53&amp;"_"&amp;N$4,Square!$B$7:$AE$296,MATCH(N$33,Square!$B$6:$Y$6,0),0)),$B$7,VLOOKUP($D53&amp;"_"&amp;N$4,Square!$B$7:$AE$296,MATCH(N$33,Square!$B$6:$Y$6,0),0))</f>
        <v/>
      </c>
      <c r="O53" s="20">
        <f>IF(ISERROR(VLOOKUP($D53&amp;"_"&amp;O$4,Square!$B$7:$AE$296,MATCH(O$33,Square!$B$6:$Y$6,0),0)),$B$7,VLOOKUP($D53&amp;"_"&amp;O$4,Square!$B$7:$AE$296,MATCH(O$33,Square!$B$6:$Y$6,0),0))</f>
        <v>8.127283115751549E-2</v>
      </c>
      <c r="P53" s="20">
        <f>IF(ISERROR(VLOOKUP($D53&amp;"_"&amp;P$4,Square!$B$7:$AE$296,MATCH(P$33,Square!$B$6:$Y$6,0),0)),$B$7,VLOOKUP($D53&amp;"_"&amp;P$4,Square!$B$7:$AE$296,MATCH(P$33,Square!$B$6:$Y$6,0),0))</f>
        <v>8.003278177138573E-2</v>
      </c>
      <c r="Q53" s="20">
        <f>IF(ISERROR(VLOOKUP($D53&amp;"_"&amp;Q$4,Square!$B$7:$AE$296,MATCH(Q$33,Square!$B$6:$Y$6,0),0)),$B$7,VLOOKUP($D53&amp;"_"&amp;Q$4,Square!$B$7:$AE$296,MATCH(Q$33,Square!$B$6:$Y$6,0),0))</f>
        <v>8.3806152750847795E-2</v>
      </c>
      <c r="R53" s="20">
        <f>IF(ISERROR(VLOOKUP($D53&amp;"_"&amp;R$4,Square!$B$7:$AE$296,MATCH(R$33,Square!$B$6:$Y$6,0),0)),$B$7,VLOOKUP($D53&amp;"_"&amp;R$4,Square!$B$7:$AE$296,MATCH(R$33,Square!$B$6:$Y$6,0),0))</f>
        <v>8.2648248160519966E-2</v>
      </c>
      <c r="S53" s="20">
        <f>IF(ISERROR(VLOOKUP($D53&amp;"_"&amp;S$4,Square!$B$7:$AE$296,MATCH(S$33,Square!$B$6:$Y$6,0),0)),$B$7,VLOOKUP($D53&amp;"_"&amp;S$4,Square!$B$7:$AE$296,MATCH(S$33,Square!$B$6:$Y$6,0),0))</f>
        <v>8.0793326560306911E-2</v>
      </c>
      <c r="T53" s="20">
        <f>IF(ISERROR(VLOOKUP($D53&amp;"_"&amp;T$4,Square!$B$7:$AE$296,MATCH(T$33,Square!$B$6:$Y$6,0),0)),$B$7,VLOOKUP($D53&amp;"_"&amp;T$4,Square!$B$7:$AE$296,MATCH(T$33,Square!$B$6:$Y$6,0),0))</f>
        <v>9.4209817767447523E-2</v>
      </c>
      <c r="U53" s="20">
        <f>IF(ISERROR(VLOOKUP($D53&amp;"_"&amp;U$4,Square!$B$7:$AE$296,MATCH(U$33,Square!$B$6:$Y$6,0),0)),$B$7,VLOOKUP($D53&amp;"_"&amp;U$4,Square!$B$7:$AE$296,MATCH(U$33,Square!$B$6:$Y$6,0),0))</f>
        <v>9.7438707625415844E-2</v>
      </c>
      <c r="V53" s="20">
        <f>IF(ISERROR(VLOOKUP($D53&amp;"_"&amp;V$4,Square!$B$7:$AE$296,MATCH(V$33,Square!$B$6:$Y$6,0),0)),$B$7,VLOOKUP($D53&amp;"_"&amp;V$4,Square!$B$7:$AE$296,MATCH(V$33,Square!$B$6:$Y$6,0),0))</f>
        <v>0.10248297723335287</v>
      </c>
      <c r="W53" s="20">
        <f>IF(ISERROR(VLOOKUP($D53&amp;"_"&amp;W$4,Square!$B$7:$AE$296,MATCH(W$33,Square!$B$6:$Y$6,0),0)),$B$7,VLOOKUP($D53&amp;"_"&amp;W$4,Square!$B$7:$AE$296,MATCH(W$33,Square!$B$6:$Y$6,0),0))</f>
        <v>0.10347481062762398</v>
      </c>
      <c r="X53" s="20">
        <f>IF(ISERROR(VLOOKUP($D53&amp;"_"&amp;X$4,Square!$B$7:$AE$296,MATCH(X$33,Square!$B$6:$Y$6,0),0)),$B$7,VLOOKUP($D53&amp;"_"&amp;X$4,Square!$B$7:$AE$296,MATCH(X$33,Square!$B$6:$Y$6,0),0))</f>
        <v>8.6101561872151233E-2</v>
      </c>
      <c r="Y53" s="20">
        <f>IF(ISERROR(VLOOKUP($D53&amp;"_"&amp;Y$4,Square!$B$7:$AE$296,MATCH(Y$33,Square!$B$6:$Y$6,0),0)),$B$7,VLOOKUP($D53&amp;"_"&amp;Y$4,Square!$B$7:$AE$296,MATCH(Y$33,Square!$B$6:$Y$6,0),0))</f>
        <v>8.460003697469487E-2</v>
      </c>
      <c r="Z53" s="20">
        <f>IF(ISERROR(VLOOKUP($D53&amp;"_"&amp;Z$4,Square!$B$7:$AE$296,MATCH(Z$33,Square!$B$6:$Y$6,0),0)),$B$7,VLOOKUP($D53&amp;"_"&amp;Z$4,Square!$B$7:$AE$296,MATCH(Z$33,Square!$B$6:$Y$6,0),0))</f>
        <v>7.1566090881350797E-2</v>
      </c>
      <c r="AA53" s="20">
        <f>IF(ISERROR(VLOOKUP($D53&amp;"_"&amp;AA$4,Square!$B$7:$AE$296,MATCH(AA$33,Square!$B$6:$Y$6,0),0)),$B$7,VLOOKUP($D53&amp;"_"&amp;AA$4,Square!$B$7:$AE$296,MATCH(AA$33,Square!$B$6:$Y$6,0),0))</f>
        <v>0.10069120836637802</v>
      </c>
      <c r="AB53" s="20">
        <f>IF(ISERROR(VLOOKUP($D53&amp;"_"&amp;AB$4,Square!$B$7:$AE$296,MATCH(AB$33,Square!$B$6:$Y$6,0),0)),$B$7,VLOOKUP($D53&amp;"_"&amp;AB$4,Square!$B$7:$AE$296,MATCH(AB$33,Square!$B$6:$Y$6,0),0))</f>
        <v>9.4570732096801446E-2</v>
      </c>
      <c r="AC53" s="20">
        <f>IF(ISERROR(VLOOKUP($D53&amp;"_"&amp;AC$4,Square!$B$7:$AE$296,MATCH(AC$33,Square!$B$6:$Y$6,0),0)),$B$7,VLOOKUP($D53&amp;"_"&amp;AC$4,Square!$B$7:$AE$296,MATCH(AC$33,Square!$B$6:$Y$6,0),0))</f>
        <v>8.2022355696459215E-2</v>
      </c>
      <c r="AD53" s="20">
        <f>IF(ISERROR(VLOOKUP($D53&amp;"_"&amp;AD$4,Square!$B$7:$AE$296,MATCH(AD$33,Square!$B$6:$Y$6,0),0)),$B$7,VLOOKUP($D53&amp;"_"&amp;AD$4,Square!$B$7:$AE$296,MATCH(AD$33,Square!$B$6:$Y$6,0),0))</f>
        <v>7.5147147580559626E-2</v>
      </c>
      <c r="AE53" s="20">
        <f>IF(ISERROR(VLOOKUP($D53&amp;"_"&amp;AE$4,Square!$B$7:$AE$296,MATCH(AE$33,Square!$B$6:$Y$6,0),0)),$B$7,VLOOKUP($D53&amp;"_"&amp;AE$4,Square!$B$7:$AE$296,MATCH(AE$33,Square!$B$6:$Y$6,0),0))</f>
        <v>7.6375272063905486E-2</v>
      </c>
      <c r="AF53" s="20">
        <f>IF(ISERROR(VLOOKUP($D53&amp;"_"&amp;AF$4,Square!$B$7:$AE$296,MATCH(AF$33,Square!$B$6:$Y$6,0),0)),$B$7,VLOOKUP($D53&amp;"_"&amp;AF$4,Square!$B$7:$AE$296,MATCH(AF$33,Square!$B$6:$Y$6,0),0))</f>
        <v>7.9593526392965019E-2</v>
      </c>
      <c r="AG53" s="20">
        <f>IF(ISERROR(VLOOKUP($D53&amp;"_"&amp;AG$4,Square!$B$7:$AE$296,MATCH(AG$33,Square!$B$6:$Y$6,0),0)),$B$7,VLOOKUP($D53&amp;"_"&amp;AG$4,Square!$B$7:$AE$296,MATCH(AG$33,Square!$B$6:$Y$6,0),0))</f>
        <v>8.0347897350839248E-2</v>
      </c>
    </row>
    <row r="54" spans="3:33">
      <c r="C54" s="10" t="s">
        <v>376</v>
      </c>
      <c r="D54" s="10" t="s">
        <v>377</v>
      </c>
      <c r="G54" s="20" t="str">
        <f>IF(ISERROR(VLOOKUP($D54&amp;"_"&amp;G$4,Square!$B$7:$AE$296,MATCH(G$33,Square!$B$6:$Y$6,0),0)),$B$7,VLOOKUP($D54&amp;"_"&amp;G$4,Square!$B$7:$AE$296,MATCH(G$33,Square!$B$6:$Y$6,0),0))</f>
        <v/>
      </c>
      <c r="H54" s="20" t="str">
        <f>IF(ISERROR(VLOOKUP($D54&amp;"_"&amp;H$4,Square!$B$7:$AE$296,MATCH(H$33,Square!$B$6:$Y$6,0),0)),$B$7,VLOOKUP($D54&amp;"_"&amp;H$4,Square!$B$7:$AE$296,MATCH(H$33,Square!$B$6:$Y$6,0),0))</f>
        <v/>
      </c>
      <c r="I54" s="20" t="str">
        <f>IF(ISERROR(VLOOKUP($D54&amp;"_"&amp;I$4,Square!$B$7:$AE$296,MATCH(I$33,Square!$B$6:$Y$6,0),0)),$B$7,VLOOKUP($D54&amp;"_"&amp;I$4,Square!$B$7:$AE$296,MATCH(I$33,Square!$B$6:$Y$6,0),0))</f>
        <v/>
      </c>
      <c r="J54" s="20" t="str">
        <f>IF(ISERROR(VLOOKUP($D54&amp;"_"&amp;J$4,Square!$B$7:$AE$296,MATCH(J$33,Square!$B$6:$Y$6,0),0)),$B$7,VLOOKUP($D54&amp;"_"&amp;J$4,Square!$B$7:$AE$296,MATCH(J$33,Square!$B$6:$Y$6,0),0))</f>
        <v/>
      </c>
      <c r="K54" s="20" t="str">
        <f>IF(ISERROR(VLOOKUP($D54&amp;"_"&amp;K$4,Square!$B$7:$AE$296,MATCH(K$33,Square!$B$6:$Y$6,0),0)),$B$7,VLOOKUP($D54&amp;"_"&amp;K$4,Square!$B$7:$AE$296,MATCH(K$33,Square!$B$6:$Y$6,0),0))</f>
        <v/>
      </c>
      <c r="L54" s="20" t="str">
        <f>IF(ISERROR(VLOOKUP($D54&amp;"_"&amp;L$4,Square!$B$7:$AE$296,MATCH(L$33,Square!$B$6:$Y$6,0),0)),$B$7,VLOOKUP($D54&amp;"_"&amp;L$4,Square!$B$7:$AE$296,MATCH(L$33,Square!$B$6:$Y$6,0),0))</f>
        <v/>
      </c>
      <c r="M54" s="20" t="str">
        <f>IF(ISERROR(VLOOKUP($D54&amp;"_"&amp;M$4,Square!$B$7:$AE$296,MATCH(M$33,Square!$B$6:$Y$6,0),0)),$B$7,VLOOKUP($D54&amp;"_"&amp;M$4,Square!$B$7:$AE$296,MATCH(M$33,Square!$B$6:$Y$6,0),0))</f>
        <v/>
      </c>
      <c r="N54" s="20">
        <f>IF(ISERROR(VLOOKUP($D54&amp;"_"&amp;N$4,Square!$B$7:$AE$296,MATCH(N$33,Square!$B$6:$Y$6,0),0)),$B$7,VLOOKUP($D54&amp;"_"&amp;N$4,Square!$B$7:$AE$296,MATCH(N$33,Square!$B$6:$Y$6,0),0))</f>
        <v>9.0823571461727148E-2</v>
      </c>
      <c r="O54" s="20" t="str">
        <f>IF(ISERROR(VLOOKUP($D54&amp;"_"&amp;O$4,Square!$B$7:$AE$296,MATCH(O$33,Square!$B$6:$Y$6,0),0)),$B$7,VLOOKUP($D54&amp;"_"&amp;O$4,Square!$B$7:$AE$296,MATCH(O$33,Square!$B$6:$Y$6,0),0))</f>
        <v/>
      </c>
      <c r="P54" s="20" t="str">
        <f>IF(ISERROR(VLOOKUP($D54&amp;"_"&amp;P$4,Square!$B$7:$AE$296,MATCH(P$33,Square!$B$6:$Y$6,0),0)),$B$7,VLOOKUP($D54&amp;"_"&amp;P$4,Square!$B$7:$AE$296,MATCH(P$33,Square!$B$6:$Y$6,0),0))</f>
        <v/>
      </c>
      <c r="Q54" s="20" t="str">
        <f>IF(ISERROR(VLOOKUP($D54&amp;"_"&amp;Q$4,Square!$B$7:$AE$296,MATCH(Q$33,Square!$B$6:$Y$6,0),0)),$B$7,VLOOKUP($D54&amp;"_"&amp;Q$4,Square!$B$7:$AE$296,MATCH(Q$33,Square!$B$6:$Y$6,0),0))</f>
        <v/>
      </c>
      <c r="R54" s="20" t="str">
        <f>IF(ISERROR(VLOOKUP($D54&amp;"_"&amp;R$4,Square!$B$7:$AE$296,MATCH(R$33,Square!$B$6:$Y$6,0),0)),$B$7,VLOOKUP($D54&amp;"_"&amp;R$4,Square!$B$7:$AE$296,MATCH(R$33,Square!$B$6:$Y$6,0),0))</f>
        <v/>
      </c>
      <c r="S54" s="20" t="str">
        <f>IF(ISERROR(VLOOKUP($D54&amp;"_"&amp;S$4,Square!$B$7:$AE$296,MATCH(S$33,Square!$B$6:$Y$6,0),0)),$B$7,VLOOKUP($D54&amp;"_"&amp;S$4,Square!$B$7:$AE$296,MATCH(S$33,Square!$B$6:$Y$6,0),0))</f>
        <v/>
      </c>
      <c r="T54" s="20" t="str">
        <f>IF(ISERROR(VLOOKUP($D54&amp;"_"&amp;T$4,Square!$B$7:$AE$296,MATCH(T$33,Square!$B$6:$Y$6,0),0)),$B$7,VLOOKUP($D54&amp;"_"&amp;T$4,Square!$B$7:$AE$296,MATCH(T$33,Square!$B$6:$Y$6,0),0))</f>
        <v/>
      </c>
      <c r="U54" s="20" t="str">
        <f>IF(ISERROR(VLOOKUP($D54&amp;"_"&amp;U$4,Square!$B$7:$AE$296,MATCH(U$33,Square!$B$6:$Y$6,0),0)),$B$7,VLOOKUP($D54&amp;"_"&amp;U$4,Square!$B$7:$AE$296,MATCH(U$33,Square!$B$6:$Y$6,0),0))</f>
        <v/>
      </c>
      <c r="V54" s="20" t="str">
        <f>IF(ISERROR(VLOOKUP($D54&amp;"_"&amp;V$4,Square!$B$7:$AE$296,MATCH(V$33,Square!$B$6:$Y$6,0),0)),$B$7,VLOOKUP($D54&amp;"_"&amp;V$4,Square!$B$7:$AE$296,MATCH(V$33,Square!$B$6:$Y$6,0),0))</f>
        <v/>
      </c>
      <c r="W54" s="20" t="str">
        <f>IF(ISERROR(VLOOKUP($D54&amp;"_"&amp;W$4,Square!$B$7:$AE$296,MATCH(W$33,Square!$B$6:$Y$6,0),0)),$B$7,VLOOKUP($D54&amp;"_"&amp;W$4,Square!$B$7:$AE$296,MATCH(W$33,Square!$B$6:$Y$6,0),0))</f>
        <v/>
      </c>
      <c r="X54" s="20" t="str">
        <f>IF(ISERROR(VLOOKUP($D54&amp;"_"&amp;X$4,Square!$B$7:$AE$296,MATCH(X$33,Square!$B$6:$Y$6,0),0)),$B$7,VLOOKUP($D54&amp;"_"&amp;X$4,Square!$B$7:$AE$296,MATCH(X$33,Square!$B$6:$Y$6,0),0))</f>
        <v/>
      </c>
      <c r="Y54" s="20" t="str">
        <f>IF(ISERROR(VLOOKUP($D54&amp;"_"&amp;Y$4,Square!$B$7:$AE$296,MATCH(Y$33,Square!$B$6:$Y$6,0),0)),$B$7,VLOOKUP($D54&amp;"_"&amp;Y$4,Square!$B$7:$AE$296,MATCH(Y$33,Square!$B$6:$Y$6,0),0))</f>
        <v/>
      </c>
      <c r="Z54" s="20" t="str">
        <f>IF(ISERROR(VLOOKUP($D54&amp;"_"&amp;Z$4,Square!$B$7:$AE$296,MATCH(Z$33,Square!$B$6:$Y$6,0),0)),$B$7,VLOOKUP($D54&amp;"_"&amp;Z$4,Square!$B$7:$AE$296,MATCH(Z$33,Square!$B$6:$Y$6,0),0))</f>
        <v/>
      </c>
      <c r="AA54" s="20" t="str">
        <f>IF(ISERROR(VLOOKUP($D54&amp;"_"&amp;AA$4,Square!$B$7:$AE$296,MATCH(AA$33,Square!$B$6:$Y$6,0),0)),$B$7,VLOOKUP($D54&amp;"_"&amp;AA$4,Square!$B$7:$AE$296,MATCH(AA$33,Square!$B$6:$Y$6,0),0))</f>
        <v/>
      </c>
      <c r="AB54" s="20" t="str">
        <f>IF(ISERROR(VLOOKUP($D54&amp;"_"&amp;AB$4,Square!$B$7:$AE$296,MATCH(AB$33,Square!$B$6:$Y$6,0),0)),$B$7,VLOOKUP($D54&amp;"_"&amp;AB$4,Square!$B$7:$AE$296,MATCH(AB$33,Square!$B$6:$Y$6,0),0))</f>
        <v/>
      </c>
      <c r="AC54" s="20" t="str">
        <f>IF(ISERROR(VLOOKUP($D54&amp;"_"&amp;AC$4,Square!$B$7:$AE$296,MATCH(AC$33,Square!$B$6:$Y$6,0),0)),$B$7,VLOOKUP($D54&amp;"_"&amp;AC$4,Square!$B$7:$AE$296,MATCH(AC$33,Square!$B$6:$Y$6,0),0))</f>
        <v/>
      </c>
      <c r="AD54" s="20" t="str">
        <f>IF(ISERROR(VLOOKUP($D54&amp;"_"&amp;AD$4,Square!$B$7:$AE$296,MATCH(AD$33,Square!$B$6:$Y$6,0),0)),$B$7,VLOOKUP($D54&amp;"_"&amp;AD$4,Square!$B$7:$AE$296,MATCH(AD$33,Square!$B$6:$Y$6,0),0))</f>
        <v/>
      </c>
      <c r="AE54" s="20" t="str">
        <f>IF(ISERROR(VLOOKUP($D54&amp;"_"&amp;AE$4,Square!$B$7:$AE$296,MATCH(AE$33,Square!$B$6:$Y$6,0),0)),$B$7,VLOOKUP($D54&amp;"_"&amp;AE$4,Square!$B$7:$AE$296,MATCH(AE$33,Square!$B$6:$Y$6,0),0))</f>
        <v/>
      </c>
      <c r="AF54" s="20" t="str">
        <f>IF(ISERROR(VLOOKUP($D54&amp;"_"&amp;AF$4,Square!$B$7:$AE$296,MATCH(AF$33,Square!$B$6:$Y$6,0),0)),$B$7,VLOOKUP($D54&amp;"_"&amp;AF$4,Square!$B$7:$AE$296,MATCH(AF$33,Square!$B$6:$Y$6,0),0))</f>
        <v/>
      </c>
      <c r="AG54" s="20" t="str">
        <f>IF(ISERROR(VLOOKUP($D54&amp;"_"&amp;AG$4,Square!$B$7:$AE$296,MATCH(AG$33,Square!$B$6:$Y$6,0),0)),$B$7,VLOOKUP($D54&amp;"_"&amp;AG$4,Square!$B$7:$AE$296,MATCH(AG$33,Square!$B$6:$Y$6,0),0))</f>
        <v/>
      </c>
    </row>
    <row r="55" spans="3:33">
      <c r="C55" s="10" t="s">
        <v>414</v>
      </c>
      <c r="D55" s="10" t="s">
        <v>426</v>
      </c>
      <c r="G55" s="20" t="str">
        <f>IF(ISERROR(VLOOKUP($D55&amp;"_"&amp;G$4,Square!$B$7:$AE$296,MATCH(G$33,Square!$B$6:$Y$6,0),0)),$B$7,VLOOKUP($D55&amp;"_"&amp;G$4,Square!$B$7:$AE$296,MATCH(G$33,Square!$B$6:$Y$6,0),0))</f>
        <v/>
      </c>
      <c r="H55" s="20" t="str">
        <f>IF(ISERROR(VLOOKUP($D55&amp;"_"&amp;H$4,Square!$B$7:$AE$296,MATCH(H$33,Square!$B$6:$Y$6,0),0)),$B$7,VLOOKUP($D55&amp;"_"&amp;H$4,Square!$B$7:$AE$296,MATCH(H$33,Square!$B$6:$Y$6,0),0))</f>
        <v/>
      </c>
      <c r="I55" s="20" t="str">
        <f>IF(ISERROR(VLOOKUP($D55&amp;"_"&amp;I$4,Square!$B$7:$AE$296,MATCH(I$33,Square!$B$6:$Y$6,0),0)),$B$7,VLOOKUP($D55&amp;"_"&amp;I$4,Square!$B$7:$AE$296,MATCH(I$33,Square!$B$6:$Y$6,0),0))</f>
        <v/>
      </c>
      <c r="J55" s="20" t="str">
        <f>IF(ISERROR(VLOOKUP($D55&amp;"_"&amp;J$4,Square!$B$7:$AE$296,MATCH(J$33,Square!$B$6:$Y$6,0),0)),$B$7,VLOOKUP($D55&amp;"_"&amp;J$4,Square!$B$7:$AE$296,MATCH(J$33,Square!$B$6:$Y$6,0),0))</f>
        <v/>
      </c>
      <c r="K55" s="20">
        <f>IF(ISERROR(VLOOKUP($D55&amp;"_"&amp;K$4,Square!$B$7:$AE$296,MATCH(K$33,Square!$B$6:$Y$6,0),0)),$B$7,VLOOKUP($D55&amp;"_"&amp;K$4,Square!$B$7:$AE$296,MATCH(K$33,Square!$B$6:$Y$6,0),0))</f>
        <v>8.945921446735583E-2</v>
      </c>
      <c r="L55" s="20">
        <f>IF(ISERROR(VLOOKUP($D55&amp;"_"&amp;L$4,Square!$B$7:$AE$296,MATCH(L$33,Square!$B$6:$Y$6,0),0)),$B$7,VLOOKUP($D55&amp;"_"&amp;L$4,Square!$B$7:$AE$296,MATCH(L$33,Square!$B$6:$Y$6,0),0))</f>
        <v>9.2845622769815783E-2</v>
      </c>
      <c r="M55" s="20">
        <f>IF(ISERROR(VLOOKUP($D55&amp;"_"&amp;M$4,Square!$B$7:$AE$296,MATCH(M$33,Square!$B$6:$Y$6,0),0)),$B$7,VLOOKUP($D55&amp;"_"&amp;M$4,Square!$B$7:$AE$296,MATCH(M$33,Square!$B$6:$Y$6,0),0))</f>
        <v>8.4911253426429079E-2</v>
      </c>
      <c r="N55" s="20" t="str">
        <f>IF(ISERROR(VLOOKUP($D55&amp;"_"&amp;N$4,Square!$B$7:$AE$296,MATCH(N$33,Square!$B$6:$Y$6,0),0)),$B$7,VLOOKUP($D55&amp;"_"&amp;N$4,Square!$B$7:$AE$296,MATCH(N$33,Square!$B$6:$Y$6,0),0))</f>
        <v/>
      </c>
      <c r="O55" s="20" t="str">
        <f>IF(ISERROR(VLOOKUP($D55&amp;"_"&amp;O$4,Square!$B$7:$AE$296,MATCH(O$33,Square!$B$6:$Y$6,0),0)),$B$7,VLOOKUP($D55&amp;"_"&amp;O$4,Square!$B$7:$AE$296,MATCH(O$33,Square!$B$6:$Y$6,0),0))</f>
        <v/>
      </c>
      <c r="P55" s="20">
        <f>IF(ISERROR(VLOOKUP($D55&amp;"_"&amp;P$4,Square!$B$7:$AE$296,MATCH(P$33,Square!$B$6:$Y$6,0),0)),$B$7,VLOOKUP($D55&amp;"_"&amp;P$4,Square!$B$7:$AE$296,MATCH(P$33,Square!$B$6:$Y$6,0),0))</f>
        <v>9.6097153369241406E-2</v>
      </c>
      <c r="Q55" s="20" t="str">
        <f>IF(ISERROR(VLOOKUP($D55&amp;"_"&amp;Q$4,Square!$B$7:$AE$296,MATCH(Q$33,Square!$B$6:$Y$6,0),0)),$B$7,VLOOKUP($D55&amp;"_"&amp;Q$4,Square!$B$7:$AE$296,MATCH(Q$33,Square!$B$6:$Y$6,0),0))</f>
        <v/>
      </c>
      <c r="R55" s="20">
        <f>IF(ISERROR(VLOOKUP($D55&amp;"_"&amp;R$4,Square!$B$7:$AE$296,MATCH(R$33,Square!$B$6:$Y$6,0),0)),$B$7,VLOOKUP($D55&amp;"_"&amp;R$4,Square!$B$7:$AE$296,MATCH(R$33,Square!$B$6:$Y$6,0),0))</f>
        <v>9.8079402721853004E-2</v>
      </c>
      <c r="S55" s="20">
        <f>IF(ISERROR(VLOOKUP($D55&amp;"_"&amp;S$4,Square!$B$7:$AE$296,MATCH(S$33,Square!$B$6:$Y$6,0),0)),$B$7,VLOOKUP($D55&amp;"_"&amp;S$4,Square!$B$7:$AE$296,MATCH(S$33,Square!$B$6:$Y$6,0),0))</f>
        <v>9.290907549841565E-2</v>
      </c>
      <c r="T55" s="20">
        <f>IF(ISERROR(VLOOKUP($D55&amp;"_"&amp;T$4,Square!$B$7:$AE$296,MATCH(T$33,Square!$B$6:$Y$6,0),0)),$B$7,VLOOKUP($D55&amp;"_"&amp;T$4,Square!$B$7:$AE$296,MATCH(T$33,Square!$B$6:$Y$6,0),0))</f>
        <v>0.12134302090360949</v>
      </c>
      <c r="U55" s="20">
        <f>IF(ISERROR(VLOOKUP($D55&amp;"_"&amp;U$4,Square!$B$7:$AE$296,MATCH(U$33,Square!$B$6:$Y$6,0),0)),$B$7,VLOOKUP($D55&amp;"_"&amp;U$4,Square!$B$7:$AE$296,MATCH(U$33,Square!$B$6:$Y$6,0),0))</f>
        <v>0.13275642620468819</v>
      </c>
      <c r="V55" s="20" t="str">
        <f>IF(ISERROR(VLOOKUP($D55&amp;"_"&amp;V$4,Square!$B$7:$AE$296,MATCH(V$33,Square!$B$6:$Y$6,0),0)),$B$7,VLOOKUP($D55&amp;"_"&amp;V$4,Square!$B$7:$AE$296,MATCH(V$33,Square!$B$6:$Y$6,0),0))</f>
        <v/>
      </c>
      <c r="W55" s="20">
        <f>IF(ISERROR(VLOOKUP($D55&amp;"_"&amp;W$4,Square!$B$7:$AE$296,MATCH(W$33,Square!$B$6:$Y$6,0),0)),$B$7,VLOOKUP($D55&amp;"_"&amp;W$4,Square!$B$7:$AE$296,MATCH(W$33,Square!$B$6:$Y$6,0),0))</f>
        <v>0.12609053526202119</v>
      </c>
      <c r="X55" s="20">
        <f>IF(ISERROR(VLOOKUP($D55&amp;"_"&amp;X$4,Square!$B$7:$AE$296,MATCH(X$33,Square!$B$6:$Y$6,0),0)),$B$7,VLOOKUP($D55&amp;"_"&amp;X$4,Square!$B$7:$AE$296,MATCH(X$33,Square!$B$6:$Y$6,0),0))</f>
        <v>0.11441762933732624</v>
      </c>
      <c r="Y55" s="20" t="str">
        <f>IF(ISERROR(VLOOKUP($D55&amp;"_"&amp;Y$4,Square!$B$7:$AE$296,MATCH(Y$33,Square!$B$6:$Y$6,0),0)),$B$7,VLOOKUP($D55&amp;"_"&amp;Y$4,Square!$B$7:$AE$296,MATCH(Y$33,Square!$B$6:$Y$6,0),0))</f>
        <v/>
      </c>
      <c r="Z55" s="20">
        <f>IF(ISERROR(VLOOKUP($D55&amp;"_"&amp;Z$4,Square!$B$7:$AE$296,MATCH(Z$33,Square!$B$6:$Y$6,0),0)),$B$7,VLOOKUP($D55&amp;"_"&amp;Z$4,Square!$B$7:$AE$296,MATCH(Z$33,Square!$B$6:$Y$6,0),0))</f>
        <v>8.8237158798664228E-2</v>
      </c>
      <c r="AA55" s="20">
        <f>IF(ISERROR(VLOOKUP($D55&amp;"_"&amp;AA$4,Square!$B$7:$AE$296,MATCH(AA$33,Square!$B$6:$Y$6,0),0)),$B$7,VLOOKUP($D55&amp;"_"&amp;AA$4,Square!$B$7:$AE$296,MATCH(AA$33,Square!$B$6:$Y$6,0),0))</f>
        <v>0.13569704484791734</v>
      </c>
      <c r="AB55" s="20">
        <f>IF(ISERROR(VLOOKUP($D55&amp;"_"&amp;AB$4,Square!$B$7:$AE$296,MATCH(AB$33,Square!$B$6:$Y$6,0),0)),$B$7,VLOOKUP($D55&amp;"_"&amp;AB$4,Square!$B$7:$AE$296,MATCH(AB$33,Square!$B$6:$Y$6,0),0))</f>
        <v>0.1111765015316144</v>
      </c>
      <c r="AC55" s="20" t="str">
        <f>IF(ISERROR(VLOOKUP($D55&amp;"_"&amp;AC$4,Square!$B$7:$AE$296,MATCH(AC$33,Square!$B$6:$Y$6,0),0)),$B$7,VLOOKUP($D55&amp;"_"&amp;AC$4,Square!$B$7:$AE$296,MATCH(AC$33,Square!$B$6:$Y$6,0),0))</f>
        <v/>
      </c>
      <c r="AD55" s="20" t="str">
        <f>IF(ISERROR(VLOOKUP($D55&amp;"_"&amp;AD$4,Square!$B$7:$AE$296,MATCH(AD$33,Square!$B$6:$Y$6,0),0)),$B$7,VLOOKUP($D55&amp;"_"&amp;AD$4,Square!$B$7:$AE$296,MATCH(AD$33,Square!$B$6:$Y$6,0),0))</f>
        <v/>
      </c>
      <c r="AE55" s="20" t="str">
        <f>IF(ISERROR(VLOOKUP($D55&amp;"_"&amp;AE$4,Square!$B$7:$AE$296,MATCH(AE$33,Square!$B$6:$Y$6,0),0)),$B$7,VLOOKUP($D55&amp;"_"&amp;AE$4,Square!$B$7:$AE$296,MATCH(AE$33,Square!$B$6:$Y$6,0),0))</f>
        <v/>
      </c>
      <c r="AF55" s="20" t="str">
        <f>IF(ISERROR(VLOOKUP($D55&amp;"_"&amp;AF$4,Square!$B$7:$AE$296,MATCH(AF$33,Square!$B$6:$Y$6,0),0)),$B$7,VLOOKUP($D55&amp;"_"&amp;AF$4,Square!$B$7:$AE$296,MATCH(AF$33,Square!$B$6:$Y$6,0),0))</f>
        <v/>
      </c>
      <c r="AG55" s="20" t="str">
        <f>IF(ISERROR(VLOOKUP($D55&amp;"_"&amp;AG$4,Square!$B$7:$AE$296,MATCH(AG$33,Square!$B$6:$Y$6,0),0)),$B$7,VLOOKUP($D55&amp;"_"&amp;AG$4,Square!$B$7:$AE$296,MATCH(AG$33,Square!$B$6:$Y$6,0),0))</f>
        <v/>
      </c>
    </row>
    <row r="56" spans="3:33">
      <c r="C56" s="10" t="s">
        <v>413</v>
      </c>
      <c r="D56" s="10" t="s">
        <v>425</v>
      </c>
      <c r="G56" s="20">
        <f>IF(ISERROR(VLOOKUP($D56&amp;"_"&amp;G$4,Square!$B$7:$AE$296,MATCH(G$33,Square!$B$6:$Y$6,0),0)),$B$7,VLOOKUP($D56&amp;"_"&amp;G$4,Square!$B$7:$AE$296,MATCH(G$33,Square!$B$6:$Y$6,0),0))</f>
        <v>9.8300217128204581E-2</v>
      </c>
      <c r="H56" s="20">
        <f>IF(ISERROR(VLOOKUP($D56&amp;"_"&amp;H$4,Square!$B$7:$AE$296,MATCH(H$33,Square!$B$6:$Y$6,0),0)),$B$7,VLOOKUP($D56&amp;"_"&amp;H$4,Square!$B$7:$AE$296,MATCH(H$33,Square!$B$6:$Y$6,0),0))</f>
        <v>9.7573031201623195E-2</v>
      </c>
      <c r="I56" s="20">
        <f>IF(ISERROR(VLOOKUP($D56&amp;"_"&amp;I$4,Square!$B$7:$AE$296,MATCH(I$33,Square!$B$6:$Y$6,0),0)),$B$7,VLOOKUP($D56&amp;"_"&amp;I$4,Square!$B$7:$AE$296,MATCH(I$33,Square!$B$6:$Y$6,0),0))</f>
        <v>9.7573031201623195E-2</v>
      </c>
      <c r="J56" s="20">
        <f>IF(ISERROR(VLOOKUP($D56&amp;"_"&amp;J$4,Square!$B$7:$AE$296,MATCH(J$33,Square!$B$6:$Y$6,0),0)),$B$7,VLOOKUP($D56&amp;"_"&amp;J$4,Square!$B$7:$AE$296,MATCH(J$33,Square!$B$6:$Y$6,0),0))</f>
        <v>9.5655296022699954E-2</v>
      </c>
      <c r="K56" s="20">
        <f>IF(ISERROR(VLOOKUP($D56&amp;"_"&amp;K$4,Square!$B$7:$AE$296,MATCH(K$33,Square!$B$6:$Y$6,0),0)),$B$7,VLOOKUP($D56&amp;"_"&amp;K$4,Square!$B$7:$AE$296,MATCH(K$33,Square!$B$6:$Y$6,0),0))</f>
        <v>9.0815606481272182E-2</v>
      </c>
      <c r="L56" s="20">
        <f>IF(ISERROR(VLOOKUP($D56&amp;"_"&amp;L$4,Square!$B$7:$AE$296,MATCH(L$33,Square!$B$6:$Y$6,0),0)),$B$7,VLOOKUP($D56&amp;"_"&amp;L$4,Square!$B$7:$AE$296,MATCH(L$33,Square!$B$6:$Y$6,0),0))</f>
        <v>8.6761539602781879E-2</v>
      </c>
      <c r="M56" s="20">
        <f>IF(ISERROR(VLOOKUP($D56&amp;"_"&amp;M$4,Square!$B$7:$AE$296,MATCH(M$33,Square!$B$6:$Y$6,0),0)),$B$7,VLOOKUP($D56&amp;"_"&amp;M$4,Square!$B$7:$AE$296,MATCH(M$33,Square!$B$6:$Y$6,0),0))</f>
        <v>8.3165003394504111E-2</v>
      </c>
      <c r="N56" s="20" t="str">
        <f>IF(ISERROR(VLOOKUP($D56&amp;"_"&amp;N$4,Square!$B$7:$AE$296,MATCH(N$33,Square!$B$6:$Y$6,0),0)),$B$7,VLOOKUP($D56&amp;"_"&amp;N$4,Square!$B$7:$AE$296,MATCH(N$33,Square!$B$6:$Y$6,0),0))</f>
        <v/>
      </c>
      <c r="O56" s="20">
        <f>IF(ISERROR(VLOOKUP($D56&amp;"_"&amp;O$4,Square!$B$7:$AE$296,MATCH(O$33,Square!$B$6:$Y$6,0),0)),$B$7,VLOOKUP($D56&amp;"_"&amp;O$4,Square!$B$7:$AE$296,MATCH(O$33,Square!$B$6:$Y$6,0),0))</f>
        <v>8.89619192370108E-2</v>
      </c>
      <c r="P56" s="20">
        <f>IF(ISERROR(VLOOKUP($D56&amp;"_"&amp;P$4,Square!$B$7:$AE$296,MATCH(P$33,Square!$B$6:$Y$6,0),0)),$B$7,VLOOKUP($D56&amp;"_"&amp;P$4,Square!$B$7:$AE$296,MATCH(P$33,Square!$B$6:$Y$6,0),0))</f>
        <v>8.8943814393455334E-2</v>
      </c>
      <c r="Q56" s="20">
        <f>IF(ISERROR(VLOOKUP($D56&amp;"_"&amp;Q$4,Square!$B$7:$AE$296,MATCH(Q$33,Square!$B$6:$Y$6,0),0)),$B$7,VLOOKUP($D56&amp;"_"&amp;Q$4,Square!$B$7:$AE$296,MATCH(Q$33,Square!$B$6:$Y$6,0),0))</f>
        <v>8.9945924335272043E-2</v>
      </c>
      <c r="R56" s="20">
        <f>IF(ISERROR(VLOOKUP($D56&amp;"_"&amp;R$4,Square!$B$7:$AE$296,MATCH(R$33,Square!$B$6:$Y$6,0),0)),$B$7,VLOOKUP($D56&amp;"_"&amp;R$4,Square!$B$7:$AE$296,MATCH(R$33,Square!$B$6:$Y$6,0),0))</f>
        <v>9.3279669392826614E-2</v>
      </c>
      <c r="S56" s="20">
        <f>IF(ISERROR(VLOOKUP($D56&amp;"_"&amp;S$4,Square!$B$7:$AE$296,MATCH(S$33,Square!$B$6:$Y$6,0),0)),$B$7,VLOOKUP($D56&amp;"_"&amp;S$4,Square!$B$7:$AE$296,MATCH(S$33,Square!$B$6:$Y$6,0),0))</f>
        <v>8.6183990058588567E-2</v>
      </c>
      <c r="T56" s="20">
        <f>IF(ISERROR(VLOOKUP($D56&amp;"_"&amp;T$4,Square!$B$7:$AE$296,MATCH(T$33,Square!$B$6:$Y$6,0),0)),$B$7,VLOOKUP($D56&amp;"_"&amp;T$4,Square!$B$7:$AE$296,MATCH(T$33,Square!$B$6:$Y$6,0),0))</f>
        <v>9.3045331775693185E-2</v>
      </c>
      <c r="U56" s="20">
        <f>IF(ISERROR(VLOOKUP($D56&amp;"_"&amp;U$4,Square!$B$7:$AE$296,MATCH(U$33,Square!$B$6:$Y$6,0),0)),$B$7,VLOOKUP($D56&amp;"_"&amp;U$4,Square!$B$7:$AE$296,MATCH(U$33,Square!$B$6:$Y$6,0),0))</f>
        <v>9.1868095896798674E-2</v>
      </c>
      <c r="V56" s="20">
        <f>IF(ISERROR(VLOOKUP($D56&amp;"_"&amp;V$4,Square!$B$7:$AE$296,MATCH(V$33,Square!$B$6:$Y$6,0),0)),$B$7,VLOOKUP($D56&amp;"_"&amp;V$4,Square!$B$7:$AE$296,MATCH(V$33,Square!$B$6:$Y$6,0),0))</f>
        <v>9.6355899439367843E-2</v>
      </c>
      <c r="W56" s="20">
        <f>IF(ISERROR(VLOOKUP($D56&amp;"_"&amp;W$4,Square!$B$7:$AE$296,MATCH(W$33,Square!$B$6:$Y$6,0),0)),$B$7,VLOOKUP($D56&amp;"_"&amp;W$4,Square!$B$7:$AE$296,MATCH(W$33,Square!$B$6:$Y$6,0),0))</f>
        <v>9.7496458342239523E-2</v>
      </c>
      <c r="X56" s="20">
        <f>IF(ISERROR(VLOOKUP($D56&amp;"_"&amp;X$4,Square!$B$7:$AE$296,MATCH(X$33,Square!$B$6:$Y$6,0),0)),$B$7,VLOOKUP($D56&amp;"_"&amp;X$4,Square!$B$7:$AE$296,MATCH(X$33,Square!$B$6:$Y$6,0),0))</f>
        <v>9.1677937995802816E-2</v>
      </c>
      <c r="Y56" s="20">
        <f>IF(ISERROR(VLOOKUP($D56&amp;"_"&amp;Y$4,Square!$B$7:$AE$296,MATCH(Y$33,Square!$B$6:$Y$6,0),0)),$B$7,VLOOKUP($D56&amp;"_"&amp;Y$4,Square!$B$7:$AE$296,MATCH(Y$33,Square!$B$6:$Y$6,0),0))</f>
        <v>9.5980067537769997E-2</v>
      </c>
      <c r="Z56" s="20">
        <f>IF(ISERROR(VLOOKUP($D56&amp;"_"&amp;Z$4,Square!$B$7:$AE$296,MATCH(Z$33,Square!$B$6:$Y$6,0),0)),$B$7,VLOOKUP($D56&amp;"_"&amp;Z$4,Square!$B$7:$AE$296,MATCH(Z$33,Square!$B$6:$Y$6,0),0))</f>
        <v>8.015062584976429E-2</v>
      </c>
      <c r="AA56" s="20">
        <f>IF(ISERROR(VLOOKUP($D56&amp;"_"&amp;AA$4,Square!$B$7:$AE$296,MATCH(AA$33,Square!$B$6:$Y$6,0),0)),$B$7,VLOOKUP($D56&amp;"_"&amp;AA$4,Square!$B$7:$AE$296,MATCH(AA$33,Square!$B$6:$Y$6,0),0))</f>
        <v>9.1590266851551583E-2</v>
      </c>
      <c r="AB56" s="20">
        <f>IF(ISERROR(VLOOKUP($D56&amp;"_"&amp;AB$4,Square!$B$7:$AE$296,MATCH(AB$33,Square!$B$6:$Y$6,0),0)),$B$7,VLOOKUP($D56&amp;"_"&amp;AB$4,Square!$B$7:$AE$296,MATCH(AB$33,Square!$B$6:$Y$6,0),0))</f>
        <v>9.2209105166780159E-2</v>
      </c>
      <c r="AC56" s="20">
        <f>IF(ISERROR(VLOOKUP($D56&amp;"_"&amp;AC$4,Square!$B$7:$AE$296,MATCH(AC$33,Square!$B$6:$Y$6,0),0)),$B$7,VLOOKUP($D56&amp;"_"&amp;AC$4,Square!$B$7:$AE$296,MATCH(AC$33,Square!$B$6:$Y$6,0),0))</f>
        <v>8.903706639756015E-2</v>
      </c>
      <c r="AD56" s="20">
        <f>IF(ISERROR(VLOOKUP($D56&amp;"_"&amp;AD$4,Square!$B$7:$AE$296,MATCH(AD$33,Square!$B$6:$Y$6,0),0)),$B$7,VLOOKUP($D56&amp;"_"&amp;AD$4,Square!$B$7:$AE$296,MATCH(AD$33,Square!$B$6:$Y$6,0),0))</f>
        <v>8.5095991867108367E-2</v>
      </c>
      <c r="AE56" s="20">
        <f>IF(ISERROR(VLOOKUP($D56&amp;"_"&amp;AE$4,Square!$B$7:$AE$296,MATCH(AE$33,Square!$B$6:$Y$6,0),0)),$B$7,VLOOKUP($D56&amp;"_"&amp;AE$4,Square!$B$7:$AE$296,MATCH(AE$33,Square!$B$6:$Y$6,0),0))</f>
        <v>9.1557941081688243E-2</v>
      </c>
      <c r="AF56" s="20">
        <f>IF(ISERROR(VLOOKUP($D56&amp;"_"&amp;AF$4,Square!$B$7:$AE$296,MATCH(AF$33,Square!$B$6:$Y$6,0),0)),$B$7,VLOOKUP($D56&amp;"_"&amp;AF$4,Square!$B$7:$AE$296,MATCH(AF$33,Square!$B$6:$Y$6,0),0))</f>
        <v>8.8784688282236068E-2</v>
      </c>
      <c r="AG56" s="20">
        <f>IF(ISERROR(VLOOKUP($D56&amp;"_"&amp;AG$4,Square!$B$7:$AE$296,MATCH(AG$33,Square!$B$6:$Y$6,0),0)),$B$7,VLOOKUP($D56&amp;"_"&amp;AG$4,Square!$B$7:$AE$296,MATCH(AG$33,Square!$B$6:$Y$6,0),0))</f>
        <v>8.8641077861343676E-2</v>
      </c>
    </row>
    <row r="57" spans="3:33" ht="13.5" thickBot="1">
      <c r="C57" s="17"/>
      <c r="D57" s="17"/>
      <c r="E57" s="3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3:33" ht="13.5" thickTop="1"/>
    <row r="61" spans="3:33" ht="13.5" thickBot="1">
      <c r="G61" s="16" t="s">
        <v>1540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3" spans="3:33">
      <c r="C63" s="10" t="s">
        <v>403</v>
      </c>
      <c r="D63" s="10" t="s">
        <v>415</v>
      </c>
      <c r="G63" s="34">
        <v>1</v>
      </c>
      <c r="H63" s="34">
        <v>1</v>
      </c>
      <c r="I63" s="34">
        <v>1</v>
      </c>
      <c r="J63" s="34">
        <v>1</v>
      </c>
      <c r="K63" s="34">
        <v>1</v>
      </c>
      <c r="L63" s="34">
        <v>1</v>
      </c>
      <c r="M63" s="34">
        <v>1</v>
      </c>
      <c r="N63" s="34">
        <v>1</v>
      </c>
      <c r="O63" s="34">
        <v>1</v>
      </c>
      <c r="P63" s="34">
        <v>1</v>
      </c>
      <c r="Q63" s="34">
        <v>1</v>
      </c>
      <c r="R63" s="34">
        <v>1</v>
      </c>
      <c r="S63" s="34">
        <v>1</v>
      </c>
      <c r="T63" s="34">
        <v>1</v>
      </c>
      <c r="U63" s="34">
        <v>1</v>
      </c>
      <c r="V63" s="34">
        <v>1</v>
      </c>
      <c r="W63" s="34">
        <v>1</v>
      </c>
      <c r="X63" s="34">
        <v>1</v>
      </c>
      <c r="Y63" s="34">
        <v>1</v>
      </c>
      <c r="Z63" s="34">
        <v>1</v>
      </c>
      <c r="AA63" s="34">
        <v>1</v>
      </c>
      <c r="AB63" s="34">
        <v>1</v>
      </c>
      <c r="AC63" s="34">
        <v>1</v>
      </c>
      <c r="AD63" s="34">
        <v>1</v>
      </c>
      <c r="AE63" s="34">
        <v>1</v>
      </c>
      <c r="AF63" s="34">
        <v>1</v>
      </c>
      <c r="AG63" s="34">
        <v>1</v>
      </c>
    </row>
    <row r="64" spans="3:33">
      <c r="C64" s="10" t="s">
        <v>404</v>
      </c>
      <c r="D64" s="10" t="s">
        <v>416</v>
      </c>
      <c r="G64" s="34">
        <v>1</v>
      </c>
      <c r="H64" s="34">
        <v>1</v>
      </c>
      <c r="I64" s="34">
        <v>1</v>
      </c>
      <c r="J64" s="34">
        <v>1</v>
      </c>
      <c r="K64" s="34">
        <v>1</v>
      </c>
      <c r="L64" s="34">
        <v>1</v>
      </c>
      <c r="M64" s="34">
        <v>1</v>
      </c>
      <c r="N64" s="34">
        <v>1</v>
      </c>
      <c r="O64" s="34">
        <v>1</v>
      </c>
      <c r="P64" s="34">
        <v>1</v>
      </c>
      <c r="Q64" s="34">
        <v>1</v>
      </c>
      <c r="R64" s="34">
        <v>1</v>
      </c>
      <c r="S64" s="34">
        <v>1</v>
      </c>
      <c r="T64" s="34">
        <v>1</v>
      </c>
      <c r="U64" s="34">
        <v>1</v>
      </c>
      <c r="V64" s="34">
        <v>1</v>
      </c>
      <c r="W64" s="34">
        <v>1</v>
      </c>
      <c r="X64" s="34">
        <v>1</v>
      </c>
      <c r="Y64" s="34">
        <v>1</v>
      </c>
      <c r="Z64" s="34">
        <v>1</v>
      </c>
      <c r="AA64" s="34">
        <v>1</v>
      </c>
      <c r="AB64" s="34">
        <v>1</v>
      </c>
      <c r="AC64" s="34">
        <v>1</v>
      </c>
      <c r="AD64" s="34">
        <v>1</v>
      </c>
      <c r="AE64" s="34">
        <v>1</v>
      </c>
      <c r="AF64" s="34">
        <v>1</v>
      </c>
      <c r="AG64" s="34">
        <v>1</v>
      </c>
    </row>
    <row r="65" spans="3:33">
      <c r="C65" s="10" t="s">
        <v>361</v>
      </c>
      <c r="D65" s="10" t="s">
        <v>362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</row>
    <row r="66" spans="3:33">
      <c r="C66" s="10" t="s">
        <v>363</v>
      </c>
      <c r="D66" s="10" t="s">
        <v>364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</row>
    <row r="67" spans="3:33">
      <c r="C67" s="10" t="s">
        <v>365</v>
      </c>
      <c r="D67" s="10" t="s">
        <v>366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</row>
    <row r="68" spans="3:33">
      <c r="C68" s="10" t="s">
        <v>367</v>
      </c>
      <c r="D68" s="10" t="s">
        <v>368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</row>
    <row r="69" spans="3:33">
      <c r="C69" s="10" t="s">
        <v>369</v>
      </c>
      <c r="D69" s="10" t="s">
        <v>370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</row>
    <row r="70" spans="3:33">
      <c r="C70" s="10" t="s">
        <v>371</v>
      </c>
      <c r="D70" s="10" t="s">
        <v>372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</row>
    <row r="71" spans="3:33">
      <c r="C71" s="10" t="s">
        <v>373</v>
      </c>
      <c r="D71" s="10" t="s">
        <v>417</v>
      </c>
      <c r="G71" s="34">
        <v>1</v>
      </c>
      <c r="H71" s="34">
        <v>1</v>
      </c>
      <c r="I71" s="34">
        <v>1</v>
      </c>
      <c r="J71" s="34">
        <v>1</v>
      </c>
      <c r="K71" s="34">
        <v>1</v>
      </c>
      <c r="L71" s="34">
        <v>1</v>
      </c>
      <c r="M71" s="34">
        <v>1</v>
      </c>
      <c r="N71" s="34">
        <v>1</v>
      </c>
      <c r="O71" s="34">
        <v>1</v>
      </c>
      <c r="P71" s="34">
        <v>1</v>
      </c>
      <c r="Q71" s="34">
        <v>1</v>
      </c>
      <c r="R71" s="34">
        <v>1</v>
      </c>
      <c r="S71" s="34">
        <v>1</v>
      </c>
      <c r="T71" s="34">
        <v>1</v>
      </c>
      <c r="U71" s="34">
        <v>1</v>
      </c>
      <c r="V71" s="34">
        <v>1</v>
      </c>
      <c r="W71" s="34">
        <v>1</v>
      </c>
      <c r="X71" s="34">
        <v>1</v>
      </c>
      <c r="Y71" s="34">
        <v>1</v>
      </c>
      <c r="Z71" s="34">
        <v>1</v>
      </c>
      <c r="AA71" s="34">
        <v>1</v>
      </c>
      <c r="AB71" s="34">
        <v>1</v>
      </c>
      <c r="AC71" s="34">
        <v>1</v>
      </c>
      <c r="AD71" s="34">
        <v>1</v>
      </c>
      <c r="AE71" s="34">
        <v>1</v>
      </c>
      <c r="AF71" s="34">
        <v>1</v>
      </c>
      <c r="AG71" s="34">
        <v>1</v>
      </c>
    </row>
    <row r="72" spans="3:33">
      <c r="C72" s="10" t="s">
        <v>406</v>
      </c>
      <c r="D72" s="10" t="s">
        <v>418</v>
      </c>
      <c r="G72" s="34">
        <v>1</v>
      </c>
      <c r="H72" s="34">
        <v>1</v>
      </c>
      <c r="I72" s="34">
        <v>1</v>
      </c>
      <c r="J72" s="34">
        <v>1</v>
      </c>
      <c r="K72" s="34">
        <v>1</v>
      </c>
      <c r="L72" s="34">
        <v>1</v>
      </c>
      <c r="M72" s="34">
        <v>1</v>
      </c>
      <c r="N72" s="34">
        <v>1</v>
      </c>
      <c r="O72" s="34">
        <v>1</v>
      </c>
      <c r="P72" s="34">
        <v>1</v>
      </c>
      <c r="Q72" s="34">
        <v>1</v>
      </c>
      <c r="R72" s="34">
        <v>1</v>
      </c>
      <c r="S72" s="34">
        <v>1</v>
      </c>
      <c r="T72" s="34">
        <v>1</v>
      </c>
      <c r="U72" s="34">
        <v>1</v>
      </c>
      <c r="V72" s="34">
        <v>1</v>
      </c>
      <c r="W72" s="34">
        <v>1</v>
      </c>
      <c r="X72" s="34">
        <v>1</v>
      </c>
      <c r="Y72" s="34">
        <v>1</v>
      </c>
      <c r="Z72" s="34">
        <v>1</v>
      </c>
      <c r="AA72" s="34">
        <v>1</v>
      </c>
      <c r="AB72" s="34">
        <v>1</v>
      </c>
      <c r="AC72" s="34">
        <v>1</v>
      </c>
      <c r="AD72" s="34">
        <v>1</v>
      </c>
      <c r="AE72" s="34">
        <v>1</v>
      </c>
      <c r="AF72" s="34">
        <v>1</v>
      </c>
      <c r="AG72" s="34">
        <v>1</v>
      </c>
    </row>
    <row r="73" spans="3:33">
      <c r="C73" s="10" t="s">
        <v>408</v>
      </c>
      <c r="D73" s="10" t="s">
        <v>420</v>
      </c>
      <c r="G73" s="34">
        <v>1</v>
      </c>
      <c r="H73" s="34">
        <v>1</v>
      </c>
      <c r="I73" s="34">
        <v>1</v>
      </c>
      <c r="J73" s="34">
        <v>1</v>
      </c>
      <c r="K73" s="34">
        <v>1</v>
      </c>
      <c r="L73" s="34">
        <v>1</v>
      </c>
      <c r="M73" s="34">
        <v>1</v>
      </c>
      <c r="N73" s="34">
        <v>1</v>
      </c>
      <c r="O73" s="34">
        <v>1</v>
      </c>
      <c r="P73" s="34">
        <v>1</v>
      </c>
      <c r="Q73" s="34">
        <v>1</v>
      </c>
      <c r="R73" s="34">
        <v>1</v>
      </c>
      <c r="S73" s="34">
        <v>1</v>
      </c>
      <c r="T73" s="34">
        <v>1</v>
      </c>
      <c r="U73" s="34">
        <v>1</v>
      </c>
      <c r="V73" s="34">
        <v>1</v>
      </c>
      <c r="W73" s="34">
        <v>1</v>
      </c>
      <c r="X73" s="34">
        <v>1</v>
      </c>
      <c r="Y73" s="34">
        <v>1</v>
      </c>
      <c r="Z73" s="34">
        <v>1</v>
      </c>
      <c r="AA73" s="34">
        <v>1</v>
      </c>
      <c r="AB73" s="34">
        <v>1</v>
      </c>
      <c r="AC73" s="34">
        <v>1</v>
      </c>
      <c r="AD73" s="34">
        <v>1</v>
      </c>
      <c r="AE73" s="34">
        <v>1</v>
      </c>
      <c r="AF73" s="34">
        <v>1</v>
      </c>
      <c r="AG73" s="34">
        <v>1</v>
      </c>
    </row>
    <row r="74" spans="3:33">
      <c r="C74" s="10" t="s">
        <v>407</v>
      </c>
      <c r="D74" s="10" t="s">
        <v>419</v>
      </c>
      <c r="G74" s="34">
        <v>1</v>
      </c>
      <c r="H74" s="34">
        <v>1</v>
      </c>
      <c r="I74" s="34">
        <v>1</v>
      </c>
      <c r="J74" s="34">
        <v>1</v>
      </c>
      <c r="K74" s="34">
        <v>1</v>
      </c>
      <c r="L74" s="34">
        <v>1</v>
      </c>
      <c r="M74" s="34">
        <v>1</v>
      </c>
      <c r="N74" s="34">
        <v>1</v>
      </c>
      <c r="O74" s="34">
        <v>1</v>
      </c>
      <c r="P74" s="34">
        <v>1</v>
      </c>
      <c r="Q74" s="34">
        <v>1</v>
      </c>
      <c r="R74" s="34">
        <v>1</v>
      </c>
      <c r="S74" s="34">
        <v>1</v>
      </c>
      <c r="T74" s="34">
        <v>1</v>
      </c>
      <c r="U74" s="34">
        <v>1</v>
      </c>
      <c r="V74" s="34">
        <v>1</v>
      </c>
      <c r="W74" s="34">
        <v>1</v>
      </c>
      <c r="X74" s="34">
        <v>1</v>
      </c>
      <c r="Y74" s="34">
        <v>1</v>
      </c>
      <c r="Z74" s="34">
        <v>1</v>
      </c>
      <c r="AA74" s="34">
        <v>1</v>
      </c>
      <c r="AB74" s="34">
        <v>1</v>
      </c>
      <c r="AC74" s="34">
        <v>1</v>
      </c>
      <c r="AD74" s="34">
        <v>1</v>
      </c>
      <c r="AE74" s="34">
        <v>1</v>
      </c>
      <c r="AF74" s="34">
        <v>1</v>
      </c>
      <c r="AG74" s="34">
        <v>1</v>
      </c>
    </row>
    <row r="75" spans="3:33">
      <c r="C75" s="10" t="s">
        <v>409</v>
      </c>
      <c r="D75" s="10" t="s">
        <v>421</v>
      </c>
      <c r="G75" s="34">
        <v>1</v>
      </c>
      <c r="H75" s="34">
        <v>1</v>
      </c>
      <c r="I75" s="34">
        <v>1</v>
      </c>
      <c r="J75" s="34">
        <v>1</v>
      </c>
      <c r="K75" s="34">
        <v>1</v>
      </c>
      <c r="L75" s="34">
        <v>1</v>
      </c>
      <c r="M75" s="34">
        <v>1</v>
      </c>
      <c r="N75" s="34">
        <v>1</v>
      </c>
      <c r="O75" s="34">
        <v>1</v>
      </c>
      <c r="P75" s="34">
        <v>1</v>
      </c>
      <c r="Q75" s="34">
        <v>1</v>
      </c>
      <c r="R75" s="34">
        <v>1</v>
      </c>
      <c r="S75" s="34">
        <v>1</v>
      </c>
      <c r="T75" s="34">
        <v>1</v>
      </c>
      <c r="U75" s="34">
        <v>1</v>
      </c>
      <c r="V75" s="34">
        <v>1</v>
      </c>
      <c r="W75" s="34">
        <v>1</v>
      </c>
      <c r="X75" s="34">
        <v>1</v>
      </c>
      <c r="Y75" s="34">
        <v>1</v>
      </c>
      <c r="Z75" s="34">
        <v>1</v>
      </c>
      <c r="AA75" s="34">
        <v>1</v>
      </c>
      <c r="AB75" s="34">
        <v>1</v>
      </c>
      <c r="AC75" s="34">
        <v>1</v>
      </c>
      <c r="AD75" s="34">
        <v>1</v>
      </c>
      <c r="AE75" s="34">
        <v>1</v>
      </c>
      <c r="AF75" s="34">
        <v>1</v>
      </c>
      <c r="AG75" s="34">
        <v>1</v>
      </c>
    </row>
    <row r="76" spans="3:33">
      <c r="C76" s="10" t="s">
        <v>374</v>
      </c>
      <c r="D76" s="10" t="s">
        <v>375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</row>
    <row r="77" spans="3:33">
      <c r="C77" s="10" t="s">
        <v>410</v>
      </c>
      <c r="D77" s="10" t="s">
        <v>422</v>
      </c>
      <c r="G77" s="34">
        <v>1</v>
      </c>
      <c r="H77" s="34">
        <v>1</v>
      </c>
      <c r="I77" s="34">
        <v>1</v>
      </c>
      <c r="J77" s="34">
        <v>1</v>
      </c>
      <c r="K77" s="34">
        <v>1</v>
      </c>
      <c r="L77" s="34">
        <v>1</v>
      </c>
      <c r="M77" s="34">
        <v>1</v>
      </c>
      <c r="N77" s="34">
        <v>1</v>
      </c>
      <c r="O77" s="34">
        <v>1</v>
      </c>
      <c r="P77" s="34">
        <v>1</v>
      </c>
      <c r="Q77" s="34">
        <v>1</v>
      </c>
      <c r="R77" s="34">
        <v>1</v>
      </c>
      <c r="S77" s="34">
        <v>1</v>
      </c>
      <c r="T77" s="34">
        <v>1</v>
      </c>
      <c r="U77" s="34">
        <v>1</v>
      </c>
      <c r="V77" s="34">
        <v>1</v>
      </c>
      <c r="W77" s="34">
        <v>1</v>
      </c>
      <c r="X77" s="34">
        <v>1</v>
      </c>
      <c r="Y77" s="34">
        <v>1</v>
      </c>
      <c r="Z77" s="34">
        <v>1</v>
      </c>
      <c r="AA77" s="34">
        <v>1</v>
      </c>
      <c r="AB77" s="34">
        <v>1</v>
      </c>
      <c r="AC77" s="34">
        <v>1</v>
      </c>
      <c r="AD77" s="34">
        <v>1</v>
      </c>
      <c r="AE77" s="34">
        <v>1</v>
      </c>
      <c r="AF77" s="34">
        <v>1</v>
      </c>
      <c r="AG77" s="34">
        <v>1</v>
      </c>
    </row>
    <row r="78" spans="3:33">
      <c r="C78" s="10" t="s">
        <v>411</v>
      </c>
      <c r="D78" s="10" t="s">
        <v>423</v>
      </c>
      <c r="G78" s="34">
        <v>1</v>
      </c>
      <c r="H78" s="34">
        <v>1</v>
      </c>
      <c r="I78" s="34">
        <v>1</v>
      </c>
      <c r="J78" s="34">
        <v>1</v>
      </c>
      <c r="K78" s="34">
        <v>1</v>
      </c>
      <c r="L78" s="34">
        <v>1</v>
      </c>
      <c r="M78" s="34">
        <v>1</v>
      </c>
      <c r="N78" s="34">
        <v>1</v>
      </c>
      <c r="O78" s="34">
        <v>1</v>
      </c>
      <c r="P78" s="34">
        <v>1</v>
      </c>
      <c r="Q78" s="34">
        <v>1</v>
      </c>
      <c r="R78" s="34">
        <v>1</v>
      </c>
      <c r="S78" s="34">
        <v>1</v>
      </c>
      <c r="T78" s="34">
        <v>1</v>
      </c>
      <c r="U78" s="34">
        <v>1</v>
      </c>
      <c r="V78" s="34">
        <v>1</v>
      </c>
      <c r="W78" s="34">
        <v>1</v>
      </c>
      <c r="X78" s="34">
        <v>1</v>
      </c>
      <c r="Y78" s="34">
        <v>1</v>
      </c>
      <c r="Z78" s="34">
        <v>1</v>
      </c>
      <c r="AA78" s="34">
        <v>1</v>
      </c>
      <c r="AB78" s="34">
        <v>1</v>
      </c>
      <c r="AC78" s="34">
        <v>1</v>
      </c>
      <c r="AD78" s="34">
        <v>1</v>
      </c>
      <c r="AE78" s="34">
        <v>1</v>
      </c>
      <c r="AF78" s="34">
        <v>1</v>
      </c>
      <c r="AG78" s="34">
        <v>1</v>
      </c>
    </row>
    <row r="79" spans="3:33">
      <c r="C79" s="10" t="s">
        <v>412</v>
      </c>
      <c r="D79" s="10" t="s">
        <v>424</v>
      </c>
      <c r="G79" s="34">
        <v>1</v>
      </c>
      <c r="H79" s="34">
        <v>1</v>
      </c>
      <c r="I79" s="34">
        <v>1</v>
      </c>
      <c r="J79" s="34">
        <v>1</v>
      </c>
      <c r="K79" s="34">
        <v>1</v>
      </c>
      <c r="L79" s="34">
        <v>1</v>
      </c>
      <c r="M79" s="34">
        <v>1</v>
      </c>
      <c r="N79" s="34">
        <v>1</v>
      </c>
      <c r="O79" s="34">
        <v>1</v>
      </c>
      <c r="P79" s="34">
        <v>1</v>
      </c>
      <c r="Q79" s="34">
        <v>1</v>
      </c>
      <c r="R79" s="34">
        <v>1</v>
      </c>
      <c r="S79" s="34">
        <v>1</v>
      </c>
      <c r="T79" s="34">
        <v>1</v>
      </c>
      <c r="U79" s="34">
        <v>1</v>
      </c>
      <c r="V79" s="34">
        <v>1</v>
      </c>
      <c r="W79" s="34">
        <v>1</v>
      </c>
      <c r="X79" s="34">
        <v>1</v>
      </c>
      <c r="Y79" s="34">
        <v>1</v>
      </c>
      <c r="Z79" s="34">
        <v>1</v>
      </c>
      <c r="AA79" s="34">
        <v>1</v>
      </c>
      <c r="AB79" s="34">
        <v>1</v>
      </c>
      <c r="AC79" s="34">
        <v>1</v>
      </c>
      <c r="AD79" s="34">
        <v>1</v>
      </c>
      <c r="AE79" s="34">
        <v>1</v>
      </c>
      <c r="AF79" s="34">
        <v>1</v>
      </c>
      <c r="AG79" s="34">
        <v>1</v>
      </c>
    </row>
    <row r="80" spans="3:33">
      <c r="C80" s="10" t="s">
        <v>376</v>
      </c>
      <c r="D80" s="10" t="s">
        <v>377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</row>
    <row r="81" spans="3:33">
      <c r="C81" s="10" t="s">
        <v>414</v>
      </c>
      <c r="D81" s="10" t="s">
        <v>426</v>
      </c>
      <c r="G81" s="34">
        <v>1</v>
      </c>
      <c r="H81" s="34">
        <v>1</v>
      </c>
      <c r="I81" s="34">
        <v>1</v>
      </c>
      <c r="J81" s="34">
        <v>1</v>
      </c>
      <c r="K81" s="34">
        <v>1</v>
      </c>
      <c r="L81" s="34">
        <v>1</v>
      </c>
      <c r="M81" s="34">
        <v>1</v>
      </c>
      <c r="N81" s="34">
        <v>1</v>
      </c>
      <c r="O81" s="34">
        <v>1</v>
      </c>
      <c r="P81" s="34">
        <v>1</v>
      </c>
      <c r="Q81" s="34">
        <v>1</v>
      </c>
      <c r="R81" s="34">
        <v>1</v>
      </c>
      <c r="S81" s="34">
        <v>1</v>
      </c>
      <c r="T81" s="34">
        <v>1</v>
      </c>
      <c r="U81" s="34">
        <v>1</v>
      </c>
      <c r="V81" s="34">
        <v>1</v>
      </c>
      <c r="W81" s="34">
        <v>1</v>
      </c>
      <c r="X81" s="34">
        <v>1</v>
      </c>
      <c r="Y81" s="34">
        <v>1</v>
      </c>
      <c r="Z81" s="34">
        <v>1</v>
      </c>
      <c r="AA81" s="34">
        <v>1</v>
      </c>
      <c r="AB81" s="34">
        <v>1</v>
      </c>
      <c r="AC81" s="34">
        <v>1</v>
      </c>
      <c r="AD81" s="34">
        <v>1</v>
      </c>
      <c r="AE81" s="34">
        <v>1</v>
      </c>
      <c r="AF81" s="34">
        <v>1</v>
      </c>
      <c r="AG81" s="34">
        <v>1</v>
      </c>
    </row>
    <row r="82" spans="3:33">
      <c r="C82" s="10" t="s">
        <v>413</v>
      </c>
      <c r="D82" s="10" t="s">
        <v>425</v>
      </c>
      <c r="G82" s="34">
        <v>1</v>
      </c>
      <c r="H82" s="34">
        <v>1</v>
      </c>
      <c r="I82" s="34">
        <v>1</v>
      </c>
      <c r="J82" s="34">
        <v>1</v>
      </c>
      <c r="K82" s="34">
        <v>1</v>
      </c>
      <c r="L82" s="34">
        <v>1</v>
      </c>
      <c r="M82" s="34">
        <v>1</v>
      </c>
      <c r="N82" s="34">
        <v>1</v>
      </c>
      <c r="O82" s="34">
        <v>1</v>
      </c>
      <c r="P82" s="34">
        <v>1</v>
      </c>
      <c r="Q82" s="34">
        <v>1</v>
      </c>
      <c r="R82" s="34">
        <v>1</v>
      </c>
      <c r="S82" s="34">
        <v>1</v>
      </c>
      <c r="T82" s="34">
        <v>1</v>
      </c>
      <c r="U82" s="34">
        <v>1</v>
      </c>
      <c r="V82" s="34">
        <v>1</v>
      </c>
      <c r="W82" s="34">
        <v>1</v>
      </c>
      <c r="X82" s="34">
        <v>1</v>
      </c>
      <c r="Y82" s="34">
        <v>1</v>
      </c>
      <c r="Z82" s="34">
        <v>1</v>
      </c>
      <c r="AA82" s="34">
        <v>1</v>
      </c>
      <c r="AB82" s="34">
        <v>1</v>
      </c>
      <c r="AC82" s="34">
        <v>1</v>
      </c>
      <c r="AD82" s="34">
        <v>1</v>
      </c>
      <c r="AE82" s="34">
        <v>1</v>
      </c>
      <c r="AF82" s="34">
        <v>1</v>
      </c>
      <c r="AG82" s="34">
        <v>1</v>
      </c>
    </row>
    <row r="83" spans="3:33" ht="13.5" thickBot="1">
      <c r="C83" s="17"/>
      <c r="D83" s="17"/>
      <c r="E83" s="36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3:33" ht="13.5" thickTop="1"/>
    <row r="88" spans="3:33" ht="13.5" thickBot="1">
      <c r="G88" s="16" t="s">
        <v>1542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90" spans="3:33">
      <c r="C90" s="10" t="s">
        <v>403</v>
      </c>
      <c r="D90" s="10" t="s">
        <v>415</v>
      </c>
      <c r="G90" s="20" t="str">
        <f t="shared" ref="G90:AG90" si="10">IF(G63=1,G37,$B$8)</f>
        <v/>
      </c>
      <c r="H90" s="20" t="str">
        <f t="shared" si="10"/>
        <v/>
      </c>
      <c r="I90" s="20" t="str">
        <f t="shared" si="10"/>
        <v/>
      </c>
      <c r="J90" s="20" t="str">
        <f t="shared" si="10"/>
        <v/>
      </c>
      <c r="K90" s="20">
        <f t="shared" si="10"/>
        <v>8.5123671982745952E-2</v>
      </c>
      <c r="L90" s="20">
        <f t="shared" si="10"/>
        <v>9.0558936114661037E-2</v>
      </c>
      <c r="M90" s="20">
        <f t="shared" si="10"/>
        <v>8.5756170057109615E-2</v>
      </c>
      <c r="N90" s="20" t="str">
        <f t="shared" si="10"/>
        <v/>
      </c>
      <c r="O90" s="20">
        <f t="shared" si="10"/>
        <v>9.5662630127463677E-2</v>
      </c>
      <c r="P90" s="20">
        <f t="shared" si="10"/>
        <v>0.1003837118804114</v>
      </c>
      <c r="Q90" s="20">
        <f t="shared" si="10"/>
        <v>0.10123834263090603</v>
      </c>
      <c r="R90" s="20">
        <f t="shared" si="10"/>
        <v>8.5804400641050327E-2</v>
      </c>
      <c r="S90" s="20">
        <f t="shared" si="10"/>
        <v>0.10063239653051115</v>
      </c>
      <c r="T90" s="20">
        <f t="shared" si="10"/>
        <v>0.11090509619741717</v>
      </c>
      <c r="U90" s="20">
        <f t="shared" si="10"/>
        <v>0.11431951455228628</v>
      </c>
      <c r="V90" s="20">
        <f t="shared" si="10"/>
        <v>0.10641970470640882</v>
      </c>
      <c r="W90" s="20">
        <f t="shared" si="10"/>
        <v>0.10726610574423412</v>
      </c>
      <c r="X90" s="20">
        <f t="shared" si="10"/>
        <v>0.10144446505791094</v>
      </c>
      <c r="Y90" s="20">
        <f t="shared" si="10"/>
        <v>0.10166924774365027</v>
      </c>
      <c r="Z90" s="20">
        <f t="shared" si="10"/>
        <v>9.2706383863831676E-2</v>
      </c>
      <c r="AA90" s="20">
        <f t="shared" si="10"/>
        <v>0.11903288872365714</v>
      </c>
      <c r="AB90" s="20">
        <f t="shared" si="10"/>
        <v>0.10150530091554999</v>
      </c>
      <c r="AC90" s="20">
        <f t="shared" si="10"/>
        <v>9.8821785638865345E-2</v>
      </c>
      <c r="AD90" s="20" t="str">
        <f t="shared" si="10"/>
        <v/>
      </c>
      <c r="AE90" s="20" t="str">
        <f t="shared" si="10"/>
        <v/>
      </c>
      <c r="AF90" s="20" t="str">
        <f t="shared" si="10"/>
        <v/>
      </c>
      <c r="AG90" s="20" t="str">
        <f t="shared" si="10"/>
        <v/>
      </c>
    </row>
    <row r="91" spans="3:33">
      <c r="C91" s="10" t="s">
        <v>404</v>
      </c>
      <c r="D91" s="10" t="s">
        <v>416</v>
      </c>
      <c r="G91" s="20" t="str">
        <f t="shared" ref="G91:AG91" si="11">IF(G64=1,G38,$B$8)</f>
        <v/>
      </c>
      <c r="H91" s="20" t="str">
        <f t="shared" si="11"/>
        <v/>
      </c>
      <c r="I91" s="20" t="str">
        <f t="shared" si="11"/>
        <v/>
      </c>
      <c r="J91" s="20" t="str">
        <f t="shared" si="11"/>
        <v/>
      </c>
      <c r="K91" s="20">
        <f t="shared" si="11"/>
        <v>9.5800920147887769E-2</v>
      </c>
      <c r="L91" s="20">
        <f t="shared" si="11"/>
        <v>9.4604881211369118E-2</v>
      </c>
      <c r="M91" s="20">
        <f t="shared" si="11"/>
        <v>9.2953253776392131E-2</v>
      </c>
      <c r="N91" s="20" t="str">
        <f t="shared" si="11"/>
        <v/>
      </c>
      <c r="O91" s="20">
        <f t="shared" si="11"/>
        <v>9.8492825798546457E-2</v>
      </c>
      <c r="P91" s="20">
        <f t="shared" si="11"/>
        <v>9.7580387276803293E-2</v>
      </c>
      <c r="Q91" s="20">
        <f t="shared" si="11"/>
        <v>0.10107313183570898</v>
      </c>
      <c r="R91" s="20">
        <f t="shared" si="11"/>
        <v>0.10066685224022276</v>
      </c>
      <c r="S91" s="20">
        <f t="shared" si="11"/>
        <v>9.8233591096694717E-2</v>
      </c>
      <c r="T91" s="20">
        <f t="shared" si="11"/>
        <v>0.10841274473480023</v>
      </c>
      <c r="U91" s="20">
        <f t="shared" si="11"/>
        <v>0.10913290327609981</v>
      </c>
      <c r="V91" s="20">
        <f t="shared" si="11"/>
        <v>0.10386156744454822</v>
      </c>
      <c r="W91" s="20">
        <f t="shared" si="11"/>
        <v>0.10437963955007623</v>
      </c>
      <c r="X91" s="20">
        <f t="shared" si="11"/>
        <v>9.7385507971289309E-2</v>
      </c>
      <c r="Y91" s="20">
        <f t="shared" si="11"/>
        <v>0.10217900105928512</v>
      </c>
      <c r="Z91" s="20">
        <f t="shared" si="11"/>
        <v>8.9857230598369919E-2</v>
      </c>
      <c r="AA91" s="20">
        <f t="shared" si="11"/>
        <v>0.108988135109096</v>
      </c>
      <c r="AB91" s="20">
        <f t="shared" si="11"/>
        <v>0.10015687561917885</v>
      </c>
      <c r="AC91" s="20">
        <f t="shared" si="11"/>
        <v>9.9520686565185201E-2</v>
      </c>
      <c r="AD91" s="20">
        <f t="shared" si="11"/>
        <v>9.1469454265253214E-2</v>
      </c>
      <c r="AE91" s="20">
        <f t="shared" si="11"/>
        <v>9.0004714976870126E-2</v>
      </c>
      <c r="AF91" s="20">
        <f t="shared" si="11"/>
        <v>9.531223268307909E-2</v>
      </c>
      <c r="AG91" s="20">
        <f t="shared" si="11"/>
        <v>9.7163249255411865E-2</v>
      </c>
    </row>
    <row r="92" spans="3:33">
      <c r="C92" s="10" t="s">
        <v>361</v>
      </c>
      <c r="D92" s="10" t="s">
        <v>362</v>
      </c>
      <c r="G92" s="20" t="str">
        <f t="shared" ref="G92:AG92" si="12">IF(G65=1,G39,$B$8)</f>
        <v/>
      </c>
      <c r="H92" s="20" t="str">
        <f t="shared" si="12"/>
        <v/>
      </c>
      <c r="I92" s="20" t="str">
        <f t="shared" si="12"/>
        <v/>
      </c>
      <c r="J92" s="20" t="str">
        <f t="shared" si="12"/>
        <v/>
      </c>
      <c r="K92" s="20" t="str">
        <f t="shared" si="12"/>
        <v/>
      </c>
      <c r="L92" s="20" t="str">
        <f t="shared" si="12"/>
        <v/>
      </c>
      <c r="M92" s="20" t="str">
        <f t="shared" si="12"/>
        <v/>
      </c>
      <c r="N92" s="20" t="str">
        <f t="shared" si="12"/>
        <v/>
      </c>
      <c r="O92" s="20" t="str">
        <f t="shared" si="12"/>
        <v/>
      </c>
      <c r="P92" s="20" t="str">
        <f t="shared" si="12"/>
        <v/>
      </c>
      <c r="Q92" s="20" t="str">
        <f t="shared" si="12"/>
        <v/>
      </c>
      <c r="R92" s="20" t="str">
        <f t="shared" si="12"/>
        <v/>
      </c>
      <c r="S92" s="20" t="str">
        <f t="shared" si="12"/>
        <v/>
      </c>
      <c r="T92" s="20" t="str">
        <f t="shared" si="12"/>
        <v/>
      </c>
      <c r="U92" s="20" t="str">
        <f t="shared" si="12"/>
        <v/>
      </c>
      <c r="V92" s="20" t="str">
        <f t="shared" si="12"/>
        <v/>
      </c>
      <c r="W92" s="20" t="str">
        <f t="shared" si="12"/>
        <v/>
      </c>
      <c r="X92" s="20" t="str">
        <f t="shared" si="12"/>
        <v/>
      </c>
      <c r="Y92" s="20" t="str">
        <f t="shared" si="12"/>
        <v/>
      </c>
      <c r="Z92" s="20" t="str">
        <f t="shared" si="12"/>
        <v/>
      </c>
      <c r="AA92" s="20" t="str">
        <f t="shared" si="12"/>
        <v/>
      </c>
      <c r="AB92" s="20" t="str">
        <f t="shared" si="12"/>
        <v/>
      </c>
      <c r="AC92" s="20" t="str">
        <f t="shared" si="12"/>
        <v/>
      </c>
      <c r="AD92" s="20" t="str">
        <f t="shared" si="12"/>
        <v/>
      </c>
      <c r="AE92" s="20" t="str">
        <f t="shared" si="12"/>
        <v/>
      </c>
      <c r="AF92" s="20" t="str">
        <f t="shared" si="12"/>
        <v/>
      </c>
      <c r="AG92" s="20" t="str">
        <f t="shared" si="12"/>
        <v/>
      </c>
    </row>
    <row r="93" spans="3:33">
      <c r="C93" s="10" t="s">
        <v>363</v>
      </c>
      <c r="D93" s="10" t="s">
        <v>364</v>
      </c>
      <c r="G93" s="20" t="str">
        <f t="shared" ref="G93:AG93" si="13">IF(G66=1,G40,$B$8)</f>
        <v/>
      </c>
      <c r="H93" s="20" t="str">
        <f t="shared" si="13"/>
        <v/>
      </c>
      <c r="I93" s="20" t="str">
        <f t="shared" si="13"/>
        <v/>
      </c>
      <c r="J93" s="20" t="str">
        <f t="shared" si="13"/>
        <v/>
      </c>
      <c r="K93" s="20" t="str">
        <f t="shared" si="13"/>
        <v/>
      </c>
      <c r="L93" s="20" t="str">
        <f t="shared" si="13"/>
        <v/>
      </c>
      <c r="M93" s="20" t="str">
        <f t="shared" si="13"/>
        <v/>
      </c>
      <c r="N93" s="20" t="str">
        <f t="shared" si="13"/>
        <v/>
      </c>
      <c r="O93" s="20" t="str">
        <f t="shared" si="13"/>
        <v/>
      </c>
      <c r="P93" s="20" t="str">
        <f t="shared" si="13"/>
        <v/>
      </c>
      <c r="Q93" s="20" t="str">
        <f t="shared" si="13"/>
        <v/>
      </c>
      <c r="R93" s="20" t="str">
        <f t="shared" si="13"/>
        <v/>
      </c>
      <c r="S93" s="20" t="str">
        <f t="shared" si="13"/>
        <v/>
      </c>
      <c r="T93" s="20" t="str">
        <f t="shared" si="13"/>
        <v/>
      </c>
      <c r="U93" s="20" t="str">
        <f t="shared" si="13"/>
        <v/>
      </c>
      <c r="V93" s="20" t="str">
        <f t="shared" si="13"/>
        <v/>
      </c>
      <c r="W93" s="20" t="str">
        <f t="shared" si="13"/>
        <v/>
      </c>
      <c r="X93" s="20" t="str">
        <f t="shared" si="13"/>
        <v/>
      </c>
      <c r="Y93" s="20" t="str">
        <f t="shared" si="13"/>
        <v/>
      </c>
      <c r="Z93" s="20" t="str">
        <f t="shared" si="13"/>
        <v/>
      </c>
      <c r="AA93" s="20" t="str">
        <f t="shared" si="13"/>
        <v/>
      </c>
      <c r="AB93" s="20" t="str">
        <f t="shared" si="13"/>
        <v/>
      </c>
      <c r="AC93" s="20" t="str">
        <f t="shared" si="13"/>
        <v/>
      </c>
      <c r="AD93" s="20" t="str">
        <f t="shared" si="13"/>
        <v/>
      </c>
      <c r="AE93" s="20" t="str">
        <f t="shared" si="13"/>
        <v/>
      </c>
      <c r="AF93" s="20" t="str">
        <f t="shared" si="13"/>
        <v/>
      </c>
      <c r="AG93" s="20" t="str">
        <f t="shared" si="13"/>
        <v/>
      </c>
    </row>
    <row r="94" spans="3:33">
      <c r="C94" s="10" t="s">
        <v>365</v>
      </c>
      <c r="D94" s="10" t="s">
        <v>366</v>
      </c>
      <c r="G94" s="20" t="str">
        <f t="shared" ref="G94:AG94" si="14">IF(G67=1,G41,$B$8)</f>
        <v/>
      </c>
      <c r="H94" s="20" t="str">
        <f t="shared" si="14"/>
        <v/>
      </c>
      <c r="I94" s="20" t="str">
        <f t="shared" si="14"/>
        <v/>
      </c>
      <c r="J94" s="20" t="str">
        <f t="shared" si="14"/>
        <v/>
      </c>
      <c r="K94" s="20" t="str">
        <f t="shared" si="14"/>
        <v/>
      </c>
      <c r="L94" s="20" t="str">
        <f t="shared" si="14"/>
        <v/>
      </c>
      <c r="M94" s="20" t="str">
        <f t="shared" si="14"/>
        <v/>
      </c>
      <c r="N94" s="20" t="str">
        <f t="shared" si="14"/>
        <v/>
      </c>
      <c r="O94" s="20" t="str">
        <f t="shared" si="14"/>
        <v/>
      </c>
      <c r="P94" s="20" t="str">
        <f t="shared" si="14"/>
        <v/>
      </c>
      <c r="Q94" s="20" t="str">
        <f t="shared" si="14"/>
        <v/>
      </c>
      <c r="R94" s="20" t="str">
        <f t="shared" si="14"/>
        <v/>
      </c>
      <c r="S94" s="20" t="str">
        <f t="shared" si="14"/>
        <v/>
      </c>
      <c r="T94" s="20" t="str">
        <f t="shared" si="14"/>
        <v/>
      </c>
      <c r="U94" s="20" t="str">
        <f t="shared" si="14"/>
        <v/>
      </c>
      <c r="V94" s="20" t="str">
        <f t="shared" si="14"/>
        <v/>
      </c>
      <c r="W94" s="20" t="str">
        <f t="shared" si="14"/>
        <v/>
      </c>
      <c r="X94" s="20" t="str">
        <f t="shared" si="14"/>
        <v/>
      </c>
      <c r="Y94" s="20" t="str">
        <f t="shared" si="14"/>
        <v/>
      </c>
      <c r="Z94" s="20" t="str">
        <f t="shared" si="14"/>
        <v/>
      </c>
      <c r="AA94" s="20" t="str">
        <f t="shared" si="14"/>
        <v/>
      </c>
      <c r="AB94" s="20" t="str">
        <f t="shared" si="14"/>
        <v/>
      </c>
      <c r="AC94" s="20" t="str">
        <f t="shared" si="14"/>
        <v/>
      </c>
      <c r="AD94" s="20" t="str">
        <f t="shared" si="14"/>
        <v/>
      </c>
      <c r="AE94" s="20" t="str">
        <f t="shared" si="14"/>
        <v/>
      </c>
      <c r="AF94" s="20" t="str">
        <f t="shared" si="14"/>
        <v/>
      </c>
      <c r="AG94" s="20" t="str">
        <f t="shared" si="14"/>
        <v/>
      </c>
    </row>
    <row r="95" spans="3:33">
      <c r="C95" s="10" t="s">
        <v>367</v>
      </c>
      <c r="D95" s="10" t="s">
        <v>368</v>
      </c>
      <c r="G95" s="20" t="str">
        <f t="shared" ref="G95:AG95" si="15">IF(G68=1,G42,$B$8)</f>
        <v/>
      </c>
      <c r="H95" s="20" t="str">
        <f t="shared" si="15"/>
        <v/>
      </c>
      <c r="I95" s="20" t="str">
        <f t="shared" si="15"/>
        <v/>
      </c>
      <c r="J95" s="20" t="str">
        <f t="shared" si="15"/>
        <v/>
      </c>
      <c r="K95" s="20" t="str">
        <f t="shared" si="15"/>
        <v/>
      </c>
      <c r="L95" s="20" t="str">
        <f t="shared" si="15"/>
        <v/>
      </c>
      <c r="M95" s="20" t="str">
        <f t="shared" si="15"/>
        <v/>
      </c>
      <c r="N95" s="20" t="str">
        <f t="shared" si="15"/>
        <v/>
      </c>
      <c r="O95" s="20" t="str">
        <f t="shared" si="15"/>
        <v/>
      </c>
      <c r="P95" s="20" t="str">
        <f t="shared" si="15"/>
        <v/>
      </c>
      <c r="Q95" s="20" t="str">
        <f t="shared" si="15"/>
        <v/>
      </c>
      <c r="R95" s="20" t="str">
        <f t="shared" si="15"/>
        <v/>
      </c>
      <c r="S95" s="20" t="str">
        <f t="shared" si="15"/>
        <v/>
      </c>
      <c r="T95" s="20" t="str">
        <f t="shared" si="15"/>
        <v/>
      </c>
      <c r="U95" s="20" t="str">
        <f t="shared" si="15"/>
        <v/>
      </c>
      <c r="V95" s="20" t="str">
        <f t="shared" si="15"/>
        <v/>
      </c>
      <c r="W95" s="20" t="str">
        <f t="shared" si="15"/>
        <v/>
      </c>
      <c r="X95" s="20" t="str">
        <f t="shared" si="15"/>
        <v/>
      </c>
      <c r="Y95" s="20" t="str">
        <f t="shared" si="15"/>
        <v/>
      </c>
      <c r="Z95" s="20" t="str">
        <f t="shared" si="15"/>
        <v/>
      </c>
      <c r="AA95" s="20" t="str">
        <f t="shared" si="15"/>
        <v/>
      </c>
      <c r="AB95" s="20" t="str">
        <f t="shared" si="15"/>
        <v/>
      </c>
      <c r="AC95" s="20" t="str">
        <f t="shared" si="15"/>
        <v/>
      </c>
      <c r="AD95" s="20" t="str">
        <f t="shared" si="15"/>
        <v/>
      </c>
      <c r="AE95" s="20" t="str">
        <f t="shared" si="15"/>
        <v/>
      </c>
      <c r="AF95" s="20" t="str">
        <f t="shared" si="15"/>
        <v/>
      </c>
      <c r="AG95" s="20" t="str">
        <f t="shared" si="15"/>
        <v/>
      </c>
    </row>
    <row r="96" spans="3:33">
      <c r="C96" s="10" t="s">
        <v>369</v>
      </c>
      <c r="D96" s="10" t="s">
        <v>370</v>
      </c>
      <c r="G96" s="20" t="str">
        <f t="shared" ref="G96:AG96" si="16">IF(G69=1,G43,$B$8)</f>
        <v/>
      </c>
      <c r="H96" s="20" t="str">
        <f t="shared" si="16"/>
        <v/>
      </c>
      <c r="I96" s="20" t="str">
        <f t="shared" si="16"/>
        <v/>
      </c>
      <c r="J96" s="20" t="str">
        <f t="shared" si="16"/>
        <v/>
      </c>
      <c r="K96" s="20" t="str">
        <f t="shared" si="16"/>
        <v/>
      </c>
      <c r="L96" s="20" t="str">
        <f t="shared" si="16"/>
        <v/>
      </c>
      <c r="M96" s="20" t="str">
        <f t="shared" si="16"/>
        <v/>
      </c>
      <c r="N96" s="20" t="str">
        <f t="shared" si="16"/>
        <v/>
      </c>
      <c r="O96" s="20" t="str">
        <f t="shared" si="16"/>
        <v/>
      </c>
      <c r="P96" s="20" t="str">
        <f t="shared" si="16"/>
        <v/>
      </c>
      <c r="Q96" s="20" t="str">
        <f t="shared" si="16"/>
        <v/>
      </c>
      <c r="R96" s="20" t="str">
        <f t="shared" si="16"/>
        <v/>
      </c>
      <c r="S96" s="20" t="str">
        <f t="shared" si="16"/>
        <v/>
      </c>
      <c r="T96" s="20" t="str">
        <f t="shared" si="16"/>
        <v/>
      </c>
      <c r="U96" s="20" t="str">
        <f t="shared" si="16"/>
        <v/>
      </c>
      <c r="V96" s="20" t="str">
        <f t="shared" si="16"/>
        <v/>
      </c>
      <c r="W96" s="20" t="str">
        <f t="shared" si="16"/>
        <v/>
      </c>
      <c r="X96" s="20" t="str">
        <f t="shared" si="16"/>
        <v/>
      </c>
      <c r="Y96" s="20" t="str">
        <f t="shared" si="16"/>
        <v/>
      </c>
      <c r="Z96" s="20" t="str">
        <f t="shared" si="16"/>
        <v/>
      </c>
      <c r="AA96" s="20" t="str">
        <f t="shared" si="16"/>
        <v/>
      </c>
      <c r="AB96" s="20" t="str">
        <f t="shared" si="16"/>
        <v/>
      </c>
      <c r="AC96" s="20" t="str">
        <f t="shared" si="16"/>
        <v/>
      </c>
      <c r="AD96" s="20" t="str">
        <f t="shared" si="16"/>
        <v/>
      </c>
      <c r="AE96" s="20" t="str">
        <f t="shared" si="16"/>
        <v/>
      </c>
      <c r="AF96" s="20" t="str">
        <f t="shared" si="16"/>
        <v/>
      </c>
      <c r="AG96" s="20" t="str">
        <f t="shared" si="16"/>
        <v/>
      </c>
    </row>
    <row r="97" spans="1:33">
      <c r="C97" s="10" t="s">
        <v>371</v>
      </c>
      <c r="D97" s="10" t="s">
        <v>372</v>
      </c>
      <c r="G97" s="20" t="str">
        <f t="shared" ref="G97:AG97" si="17">IF(G70=1,G44,$B$8)</f>
        <v/>
      </c>
      <c r="H97" s="20" t="str">
        <f t="shared" si="17"/>
        <v/>
      </c>
      <c r="I97" s="20" t="str">
        <f t="shared" si="17"/>
        <v/>
      </c>
      <c r="J97" s="20" t="str">
        <f t="shared" si="17"/>
        <v/>
      </c>
      <c r="K97" s="20" t="str">
        <f t="shared" si="17"/>
        <v/>
      </c>
      <c r="L97" s="20" t="str">
        <f t="shared" si="17"/>
        <v/>
      </c>
      <c r="M97" s="20" t="str">
        <f t="shared" si="17"/>
        <v/>
      </c>
      <c r="N97" s="20" t="str">
        <f t="shared" si="17"/>
        <v/>
      </c>
      <c r="O97" s="20" t="str">
        <f t="shared" si="17"/>
        <v/>
      </c>
      <c r="P97" s="20" t="str">
        <f t="shared" si="17"/>
        <v/>
      </c>
      <c r="Q97" s="20" t="str">
        <f t="shared" si="17"/>
        <v/>
      </c>
      <c r="R97" s="20" t="str">
        <f t="shared" si="17"/>
        <v/>
      </c>
      <c r="S97" s="20" t="str">
        <f t="shared" si="17"/>
        <v/>
      </c>
      <c r="T97" s="20" t="str">
        <f t="shared" si="17"/>
        <v/>
      </c>
      <c r="U97" s="20" t="str">
        <f t="shared" si="17"/>
        <v/>
      </c>
      <c r="V97" s="20" t="str">
        <f t="shared" si="17"/>
        <v/>
      </c>
      <c r="W97" s="20" t="str">
        <f t="shared" si="17"/>
        <v/>
      </c>
      <c r="X97" s="20" t="str">
        <f t="shared" si="17"/>
        <v/>
      </c>
      <c r="Y97" s="20" t="str">
        <f t="shared" si="17"/>
        <v/>
      </c>
      <c r="Z97" s="20" t="str">
        <f t="shared" si="17"/>
        <v/>
      </c>
      <c r="AA97" s="20" t="str">
        <f t="shared" si="17"/>
        <v/>
      </c>
      <c r="AB97" s="20" t="str">
        <f t="shared" si="17"/>
        <v/>
      </c>
      <c r="AC97" s="20" t="str">
        <f t="shared" si="17"/>
        <v/>
      </c>
      <c r="AD97" s="20" t="str">
        <f t="shared" si="17"/>
        <v/>
      </c>
      <c r="AE97" s="20" t="str">
        <f t="shared" si="17"/>
        <v/>
      </c>
      <c r="AF97" s="20" t="str">
        <f t="shared" si="17"/>
        <v/>
      </c>
      <c r="AG97" s="20" t="str">
        <f t="shared" si="17"/>
        <v/>
      </c>
    </row>
    <row r="98" spans="1:33">
      <c r="C98" s="10" t="s">
        <v>373</v>
      </c>
      <c r="D98" s="10" t="s">
        <v>417</v>
      </c>
      <c r="G98" s="20">
        <f t="shared" ref="G98:AG98" si="18">IF(G71=1,G45,$B$8)</f>
        <v>9.8810275374604073E-2</v>
      </c>
      <c r="H98" s="20">
        <f t="shared" si="18"/>
        <v>9.4893448380275469E-2</v>
      </c>
      <c r="I98" s="20">
        <f t="shared" si="18"/>
        <v>9.4893448380275469E-2</v>
      </c>
      <c r="J98" s="20">
        <f t="shared" si="18"/>
        <v>9.6962869875911295E-2</v>
      </c>
      <c r="K98" s="20">
        <f t="shared" si="18"/>
        <v>9.8217774855777096E-2</v>
      </c>
      <c r="L98" s="20">
        <f t="shared" si="18"/>
        <v>9.7345413726804608E-2</v>
      </c>
      <c r="M98" s="20">
        <f t="shared" si="18"/>
        <v>8.6835243146841046E-2</v>
      </c>
      <c r="N98" s="20" t="str">
        <f t="shared" si="18"/>
        <v/>
      </c>
      <c r="O98" s="20">
        <f t="shared" si="18"/>
        <v>9.0051104608884991E-2</v>
      </c>
      <c r="P98" s="20">
        <f t="shared" si="18"/>
        <v>8.6992527646394757E-2</v>
      </c>
      <c r="Q98" s="20">
        <f t="shared" si="18"/>
        <v>8.9213963811780372E-2</v>
      </c>
      <c r="R98" s="20">
        <f t="shared" si="18"/>
        <v>9.0491742227259753E-2</v>
      </c>
      <c r="S98" s="20">
        <f t="shared" si="18"/>
        <v>7.9083392209665426E-2</v>
      </c>
      <c r="T98" s="20">
        <f t="shared" si="18"/>
        <v>8.0317105076024964E-2</v>
      </c>
      <c r="U98" s="20">
        <f t="shared" si="18"/>
        <v>7.9931720449621158E-2</v>
      </c>
      <c r="V98" s="20">
        <f t="shared" si="18"/>
        <v>8.9623337294543859E-2</v>
      </c>
      <c r="W98" s="20">
        <f t="shared" si="18"/>
        <v>9.1048748806216384E-2</v>
      </c>
      <c r="X98" s="20">
        <f t="shared" si="18"/>
        <v>9.0031701079456461E-2</v>
      </c>
      <c r="Y98" s="20">
        <f t="shared" si="18"/>
        <v>0.1017921769240131</v>
      </c>
      <c r="Z98" s="20">
        <f t="shared" si="18"/>
        <v>7.8373530060083296E-2</v>
      </c>
      <c r="AA98" s="20">
        <f t="shared" si="18"/>
        <v>8.561595418476653E-2</v>
      </c>
      <c r="AB98" s="20">
        <f t="shared" si="18"/>
        <v>8.6740202028776192E-2</v>
      </c>
      <c r="AC98" s="20">
        <f t="shared" si="18"/>
        <v>0.10631164641177304</v>
      </c>
      <c r="AD98" s="20">
        <f t="shared" si="18"/>
        <v>9.3478663102713355E-2</v>
      </c>
      <c r="AE98" s="20">
        <f t="shared" si="18"/>
        <v>9.4610994081105071E-2</v>
      </c>
      <c r="AF98" s="20">
        <f t="shared" si="18"/>
        <v>8.9517162616236545E-2</v>
      </c>
      <c r="AG98" s="20">
        <f t="shared" si="18"/>
        <v>9.0196196315361576E-2</v>
      </c>
    </row>
    <row r="99" spans="1:33">
      <c r="C99" s="10" t="s">
        <v>406</v>
      </c>
      <c r="D99" s="10" t="s">
        <v>418</v>
      </c>
      <c r="G99" s="20" t="str">
        <f t="shared" ref="G99:AG99" si="19">IF(G72=1,G46,$B$8)</f>
        <v/>
      </c>
      <c r="H99" s="20" t="str">
        <f t="shared" si="19"/>
        <v/>
      </c>
      <c r="I99" s="20" t="str">
        <f t="shared" si="19"/>
        <v/>
      </c>
      <c r="J99" s="20" t="str">
        <f t="shared" si="19"/>
        <v/>
      </c>
      <c r="K99" s="20">
        <f t="shared" si="19"/>
        <v>8.2244466455601017E-2</v>
      </c>
      <c r="L99" s="20">
        <f t="shared" si="19"/>
        <v>7.9095131585684042E-2</v>
      </c>
      <c r="M99" s="20">
        <f t="shared" si="19"/>
        <v>7.0350686542806684E-2</v>
      </c>
      <c r="N99" s="20" t="str">
        <f t="shared" si="19"/>
        <v/>
      </c>
      <c r="O99" s="20">
        <f t="shared" si="19"/>
        <v>8.3219461557794361E-2</v>
      </c>
      <c r="P99" s="20">
        <f t="shared" si="19"/>
        <v>8.484277717338129E-2</v>
      </c>
      <c r="Q99" s="20">
        <f t="shared" si="19"/>
        <v>8.6419306421368747E-2</v>
      </c>
      <c r="R99" s="20">
        <f t="shared" si="19"/>
        <v>8.7560362059281305E-2</v>
      </c>
      <c r="S99" s="20">
        <f t="shared" si="19"/>
        <v>8.2082880667795566E-2</v>
      </c>
      <c r="T99" s="20">
        <f t="shared" si="19"/>
        <v>8.4900490113616112E-2</v>
      </c>
      <c r="U99" s="20">
        <f t="shared" si="19"/>
        <v>8.6676876056828722E-2</v>
      </c>
      <c r="V99" s="20">
        <f t="shared" si="19"/>
        <v>9.0541419259588807E-2</v>
      </c>
      <c r="W99" s="20">
        <f t="shared" si="19"/>
        <v>9.1168308094264683E-2</v>
      </c>
      <c r="X99" s="20">
        <f t="shared" si="19"/>
        <v>8.7598154031982123E-2</v>
      </c>
      <c r="Y99" s="20">
        <f t="shared" si="19"/>
        <v>9.0949893625399625E-2</v>
      </c>
      <c r="Z99" s="20">
        <f t="shared" si="19"/>
        <v>7.6568515627330469E-2</v>
      </c>
      <c r="AA99" s="20">
        <f t="shared" si="19"/>
        <v>9.2014701785379405E-2</v>
      </c>
      <c r="AB99" s="20">
        <f t="shared" si="19"/>
        <v>8.3066993459778526E-2</v>
      </c>
      <c r="AC99" s="20">
        <f t="shared" si="19"/>
        <v>8.6209162690437546E-2</v>
      </c>
      <c r="AD99" s="20">
        <f t="shared" si="19"/>
        <v>8.4841032130805516E-2</v>
      </c>
      <c r="AE99" s="20">
        <f t="shared" si="19"/>
        <v>7.9761752152563759E-2</v>
      </c>
      <c r="AF99" s="20">
        <f t="shared" si="19"/>
        <v>8.4311608713010022E-2</v>
      </c>
      <c r="AG99" s="20">
        <f t="shared" si="19"/>
        <v>8.3055667707161107E-2</v>
      </c>
    </row>
    <row r="100" spans="1:33">
      <c r="C100" s="10" t="s">
        <v>408</v>
      </c>
      <c r="D100" s="10" t="s">
        <v>420</v>
      </c>
      <c r="G100" s="20" t="str">
        <f t="shared" ref="G100:AG100" si="20">IF(G73=1,G47,$B$8)</f>
        <v/>
      </c>
      <c r="H100" s="20" t="str">
        <f t="shared" si="20"/>
        <v/>
      </c>
      <c r="I100" s="20" t="str">
        <f t="shared" si="20"/>
        <v/>
      </c>
      <c r="J100" s="20" t="str">
        <f t="shared" si="20"/>
        <v/>
      </c>
      <c r="K100" s="20" t="str">
        <f t="shared" si="20"/>
        <v/>
      </c>
      <c r="L100" s="20" t="str">
        <f t="shared" si="20"/>
        <v/>
      </c>
      <c r="M100" s="20" t="str">
        <f t="shared" si="20"/>
        <v/>
      </c>
      <c r="N100" s="20" t="str">
        <f t="shared" si="20"/>
        <v/>
      </c>
      <c r="O100" s="20" t="str">
        <f t="shared" si="20"/>
        <v/>
      </c>
      <c r="P100" s="20" t="str">
        <f t="shared" si="20"/>
        <v/>
      </c>
      <c r="Q100" s="20" t="str">
        <f t="shared" si="20"/>
        <v/>
      </c>
      <c r="R100" s="20" t="str">
        <f t="shared" si="20"/>
        <v/>
      </c>
      <c r="S100" s="20" t="str">
        <f t="shared" si="20"/>
        <v/>
      </c>
      <c r="T100" s="20">
        <f t="shared" si="20"/>
        <v>0.14619847298430622</v>
      </c>
      <c r="U100" s="20">
        <f t="shared" si="20"/>
        <v>0.15292890312028862</v>
      </c>
      <c r="V100" s="20">
        <f t="shared" si="20"/>
        <v>0.12881297120331259</v>
      </c>
      <c r="W100" s="20" t="str">
        <f t="shared" si="20"/>
        <v/>
      </c>
      <c r="X100" s="20">
        <f t="shared" si="20"/>
        <v>0.11283454618347455</v>
      </c>
      <c r="Y100" s="20">
        <f t="shared" si="20"/>
        <v>0.11711481805284363</v>
      </c>
      <c r="Z100" s="20" t="str">
        <f t="shared" si="20"/>
        <v/>
      </c>
      <c r="AA100" s="20">
        <f t="shared" si="20"/>
        <v>0.14258308873222547</v>
      </c>
      <c r="AB100" s="20" t="str">
        <f t="shared" si="20"/>
        <v/>
      </c>
      <c r="AC100" s="20">
        <f t="shared" si="20"/>
        <v>0.11253393913982923</v>
      </c>
      <c r="AD100" s="20">
        <f t="shared" si="20"/>
        <v>0.1080076228378517</v>
      </c>
      <c r="AE100" s="20">
        <f t="shared" si="20"/>
        <v>0.10591599946875552</v>
      </c>
      <c r="AF100" s="20">
        <f t="shared" si="20"/>
        <v>9.1582090483324219E-2</v>
      </c>
      <c r="AG100" s="20">
        <f t="shared" si="20"/>
        <v>8.8514450231452879E-2</v>
      </c>
    </row>
    <row r="101" spans="1:33">
      <c r="C101" s="10" t="s">
        <v>407</v>
      </c>
      <c r="D101" s="10" t="s">
        <v>419</v>
      </c>
      <c r="G101" s="20" t="str">
        <f t="shared" ref="G101:AG101" si="21">IF(G74=1,G48,$B$8)</f>
        <v/>
      </c>
      <c r="H101" s="20" t="str">
        <f t="shared" si="21"/>
        <v/>
      </c>
      <c r="I101" s="20" t="str">
        <f t="shared" si="21"/>
        <v/>
      </c>
      <c r="J101" s="20" t="str">
        <f t="shared" si="21"/>
        <v/>
      </c>
      <c r="K101" s="20" t="str">
        <f t="shared" si="21"/>
        <v/>
      </c>
      <c r="L101" s="20" t="str">
        <f t="shared" si="21"/>
        <v/>
      </c>
      <c r="M101" s="20" t="str">
        <f t="shared" si="21"/>
        <v/>
      </c>
      <c r="N101" s="20" t="str">
        <f t="shared" si="21"/>
        <v/>
      </c>
      <c r="O101" s="20">
        <f t="shared" si="21"/>
        <v>9.3328082544171354E-2</v>
      </c>
      <c r="P101" s="20">
        <f t="shared" si="21"/>
        <v>0.10409856335987855</v>
      </c>
      <c r="Q101" s="20">
        <f t="shared" si="21"/>
        <v>0.11029459862930757</v>
      </c>
      <c r="R101" s="20">
        <f t="shared" si="21"/>
        <v>0.10167787475403811</v>
      </c>
      <c r="S101" s="20">
        <f t="shared" si="21"/>
        <v>9.6223015840600779E-2</v>
      </c>
      <c r="T101" s="20">
        <f t="shared" si="21"/>
        <v>0.11089269169670279</v>
      </c>
      <c r="U101" s="20">
        <f t="shared" si="21"/>
        <v>0.11255590763018486</v>
      </c>
      <c r="V101" s="20">
        <f t="shared" si="21"/>
        <v>0.10848024962561587</v>
      </c>
      <c r="W101" s="20" t="str">
        <f t="shared" si="21"/>
        <v/>
      </c>
      <c r="X101" s="20">
        <f t="shared" si="21"/>
        <v>9.3257093723936091E-2</v>
      </c>
      <c r="Y101" s="20">
        <f t="shared" si="21"/>
        <v>9.248942059229881E-2</v>
      </c>
      <c r="Z101" s="20">
        <f t="shared" si="21"/>
        <v>9.2146130928979164E-2</v>
      </c>
      <c r="AA101" s="20">
        <f t="shared" si="21"/>
        <v>0.112333310538695</v>
      </c>
      <c r="AB101" s="20">
        <f t="shared" si="21"/>
        <v>9.910697867683127E-2</v>
      </c>
      <c r="AC101" s="20">
        <f t="shared" si="21"/>
        <v>8.8394022458452959E-2</v>
      </c>
      <c r="AD101" s="20" t="str">
        <f t="shared" si="21"/>
        <v/>
      </c>
      <c r="AE101" s="20" t="str">
        <f t="shared" si="21"/>
        <v/>
      </c>
      <c r="AF101" s="20" t="str">
        <f t="shared" si="21"/>
        <v/>
      </c>
      <c r="AG101" s="20" t="str">
        <f t="shared" si="21"/>
        <v/>
      </c>
    </row>
    <row r="102" spans="1:33">
      <c r="C102" s="10" t="s">
        <v>409</v>
      </c>
      <c r="D102" s="10" t="s">
        <v>421</v>
      </c>
      <c r="G102" s="20">
        <f t="shared" ref="G102:AG102" si="22">IF(G75=1,G49,$B$8)</f>
        <v>9.3083013714000629E-2</v>
      </c>
      <c r="H102" s="20">
        <f t="shared" si="22"/>
        <v>9.5162214558353497E-2</v>
      </c>
      <c r="I102" s="20">
        <f t="shared" si="22"/>
        <v>9.5162214558353497E-2</v>
      </c>
      <c r="J102" s="20">
        <f t="shared" si="22"/>
        <v>9.1103855224126118E-2</v>
      </c>
      <c r="K102" s="20">
        <f t="shared" si="22"/>
        <v>8.3195357269631343E-2</v>
      </c>
      <c r="L102" s="20">
        <f t="shared" si="22"/>
        <v>8.0529802516453586E-2</v>
      </c>
      <c r="M102" s="20">
        <f t="shared" si="22"/>
        <v>7.3087517586264805E-2</v>
      </c>
      <c r="N102" s="20" t="str">
        <f t="shared" si="22"/>
        <v/>
      </c>
      <c r="O102" s="20">
        <f t="shared" si="22"/>
        <v>8.1547896975238787E-2</v>
      </c>
      <c r="P102" s="20">
        <f t="shared" si="22"/>
        <v>8.4266161553922192E-2</v>
      </c>
      <c r="Q102" s="20">
        <f t="shared" si="22"/>
        <v>8.6247878224270824E-2</v>
      </c>
      <c r="R102" s="20">
        <f t="shared" si="22"/>
        <v>8.5313580325530936E-2</v>
      </c>
      <c r="S102" s="20">
        <f t="shared" si="22"/>
        <v>8.0437722390753974E-2</v>
      </c>
      <c r="T102" s="20">
        <f t="shared" si="22"/>
        <v>9.0553550783129211E-2</v>
      </c>
      <c r="U102" s="20">
        <f t="shared" si="22"/>
        <v>9.1394868467116974E-2</v>
      </c>
      <c r="V102" s="20">
        <f t="shared" si="22"/>
        <v>8.9798650011635672E-2</v>
      </c>
      <c r="W102" s="20">
        <f t="shared" si="22"/>
        <v>9.0421664593719697E-2</v>
      </c>
      <c r="X102" s="20">
        <f t="shared" si="22"/>
        <v>8.8688376020762849E-2</v>
      </c>
      <c r="Y102" s="20">
        <f t="shared" si="22"/>
        <v>9.009117975352865E-2</v>
      </c>
      <c r="Z102" s="20">
        <f t="shared" si="22"/>
        <v>7.422884568800836E-2</v>
      </c>
      <c r="AA102" s="20">
        <f t="shared" si="22"/>
        <v>9.1694392218686138E-2</v>
      </c>
      <c r="AB102" s="20">
        <f t="shared" si="22"/>
        <v>8.8491835959082055E-2</v>
      </c>
      <c r="AC102" s="20">
        <f t="shared" si="22"/>
        <v>8.7797666832625243E-2</v>
      </c>
      <c r="AD102" s="20">
        <f t="shared" si="22"/>
        <v>8.6695641740416329E-2</v>
      </c>
      <c r="AE102" s="20">
        <f t="shared" si="22"/>
        <v>8.7458718509938693E-2</v>
      </c>
      <c r="AF102" s="20">
        <f t="shared" si="22"/>
        <v>8.9072606094360962E-2</v>
      </c>
      <c r="AG102" s="20">
        <f t="shared" si="22"/>
        <v>8.6080028213033066E-2</v>
      </c>
    </row>
    <row r="103" spans="1:33">
      <c r="C103" s="10" t="s">
        <v>374</v>
      </c>
      <c r="D103" s="10" t="s">
        <v>375</v>
      </c>
      <c r="G103" s="20" t="str">
        <f t="shared" ref="G103:AG103" si="23">IF(G76=1,G50,$B$8)</f>
        <v/>
      </c>
      <c r="H103" s="20" t="str">
        <f t="shared" si="23"/>
        <v/>
      </c>
      <c r="I103" s="20" t="str">
        <f t="shared" si="23"/>
        <v/>
      </c>
      <c r="J103" s="20" t="str">
        <f t="shared" si="23"/>
        <v/>
      </c>
      <c r="K103" s="20" t="str">
        <f t="shared" si="23"/>
        <v/>
      </c>
      <c r="L103" s="20" t="str">
        <f t="shared" si="23"/>
        <v/>
      </c>
      <c r="M103" s="20" t="str">
        <f t="shared" si="23"/>
        <v/>
      </c>
      <c r="N103" s="20" t="str">
        <f t="shared" si="23"/>
        <v/>
      </c>
      <c r="O103" s="20" t="str">
        <f t="shared" si="23"/>
        <v/>
      </c>
      <c r="P103" s="20" t="str">
        <f t="shared" si="23"/>
        <v/>
      </c>
      <c r="Q103" s="20" t="str">
        <f t="shared" si="23"/>
        <v/>
      </c>
      <c r="R103" s="20" t="str">
        <f t="shared" si="23"/>
        <v/>
      </c>
      <c r="S103" s="20" t="str">
        <f t="shared" si="23"/>
        <v/>
      </c>
      <c r="T103" s="20" t="str">
        <f t="shared" si="23"/>
        <v/>
      </c>
      <c r="U103" s="20" t="str">
        <f t="shared" si="23"/>
        <v/>
      </c>
      <c r="V103" s="20" t="str">
        <f t="shared" si="23"/>
        <v/>
      </c>
      <c r="W103" s="20" t="str">
        <f t="shared" si="23"/>
        <v/>
      </c>
      <c r="X103" s="20" t="str">
        <f t="shared" si="23"/>
        <v/>
      </c>
      <c r="Y103" s="20" t="str">
        <f t="shared" si="23"/>
        <v/>
      </c>
      <c r="Z103" s="20" t="str">
        <f t="shared" si="23"/>
        <v/>
      </c>
      <c r="AA103" s="20" t="str">
        <f t="shared" si="23"/>
        <v/>
      </c>
      <c r="AB103" s="20" t="str">
        <f t="shared" si="23"/>
        <v/>
      </c>
      <c r="AC103" s="20" t="str">
        <f t="shared" si="23"/>
        <v/>
      </c>
      <c r="AD103" s="20" t="str">
        <f t="shared" si="23"/>
        <v/>
      </c>
      <c r="AE103" s="20" t="str">
        <f t="shared" si="23"/>
        <v/>
      </c>
      <c r="AF103" s="20" t="str">
        <f t="shared" si="23"/>
        <v/>
      </c>
      <c r="AG103" s="20" t="str">
        <f t="shared" si="23"/>
        <v/>
      </c>
    </row>
    <row r="104" spans="1:33">
      <c r="C104" s="10" t="s">
        <v>410</v>
      </c>
      <c r="D104" s="10" t="s">
        <v>422</v>
      </c>
      <c r="G104" s="20" t="str">
        <f t="shared" ref="G104:AG104" si="24">IF(G77=1,G51,$B$8)</f>
        <v/>
      </c>
      <c r="H104" s="20" t="str">
        <f t="shared" si="24"/>
        <v/>
      </c>
      <c r="I104" s="20" t="str">
        <f t="shared" si="24"/>
        <v/>
      </c>
      <c r="J104" s="20" t="str">
        <f t="shared" si="24"/>
        <v/>
      </c>
      <c r="K104" s="20">
        <f t="shared" si="24"/>
        <v>8.6642257242183662E-2</v>
      </c>
      <c r="L104" s="20">
        <f t="shared" si="24"/>
        <v>9.1982548032874423E-2</v>
      </c>
      <c r="M104" s="20">
        <f t="shared" si="24"/>
        <v>7.9500461978289472E-2</v>
      </c>
      <c r="N104" s="20" t="str">
        <f t="shared" si="24"/>
        <v/>
      </c>
      <c r="O104" s="20">
        <f t="shared" si="24"/>
        <v>8.9892205906162426E-2</v>
      </c>
      <c r="P104" s="20">
        <f t="shared" si="24"/>
        <v>8.938293747120607E-2</v>
      </c>
      <c r="Q104" s="20">
        <f t="shared" si="24"/>
        <v>9.1103158386662386E-2</v>
      </c>
      <c r="R104" s="20">
        <f t="shared" si="24"/>
        <v>9.0302087723718172E-2</v>
      </c>
      <c r="S104" s="20">
        <f t="shared" si="24"/>
        <v>8.979040932128135E-2</v>
      </c>
      <c r="T104" s="20">
        <f t="shared" si="24"/>
        <v>0.1004280290393762</v>
      </c>
      <c r="U104" s="20">
        <f t="shared" si="24"/>
        <v>0.10201143089580056</v>
      </c>
      <c r="V104" s="20">
        <f t="shared" si="24"/>
        <v>0.10193798639707419</v>
      </c>
      <c r="W104" s="20">
        <f t="shared" si="24"/>
        <v>0.10451466644210616</v>
      </c>
      <c r="X104" s="20">
        <f t="shared" si="24"/>
        <v>0.10014883913073502</v>
      </c>
      <c r="Y104" s="20">
        <f t="shared" si="24"/>
        <v>9.1859265542311608E-2</v>
      </c>
      <c r="Z104" s="20">
        <f t="shared" si="24"/>
        <v>8.0642695448357116E-2</v>
      </c>
      <c r="AA104" s="20">
        <f t="shared" si="24"/>
        <v>0.10126377836826794</v>
      </c>
      <c r="AB104" s="20">
        <f t="shared" si="24"/>
        <v>9.866097333324797E-2</v>
      </c>
      <c r="AC104" s="20">
        <f t="shared" si="24"/>
        <v>9.0440868350935011E-2</v>
      </c>
      <c r="AD104" s="20">
        <f t="shared" si="24"/>
        <v>8.6866155708754444E-2</v>
      </c>
      <c r="AE104" s="20">
        <f t="shared" si="24"/>
        <v>8.5242574031876517E-2</v>
      </c>
      <c r="AF104" s="20">
        <f t="shared" si="24"/>
        <v>8.7823367839031663E-2</v>
      </c>
      <c r="AG104" s="20">
        <f t="shared" si="24"/>
        <v>8.9734740737271834E-2</v>
      </c>
    </row>
    <row r="105" spans="1:33">
      <c r="C105" s="10" t="s">
        <v>411</v>
      </c>
      <c r="D105" s="10" t="s">
        <v>423</v>
      </c>
      <c r="G105" s="20">
        <f t="shared" ref="G105:AG105" si="25">IF(G78=1,G52,$B$8)</f>
        <v>8.5680548596607009E-2</v>
      </c>
      <c r="H105" s="20">
        <f t="shared" si="25"/>
        <v>8.70270438389118E-2</v>
      </c>
      <c r="I105" s="20">
        <f t="shared" si="25"/>
        <v>8.70270438389118E-2</v>
      </c>
      <c r="J105" s="20">
        <f t="shared" si="25"/>
        <v>8.7159794575343508E-2</v>
      </c>
      <c r="K105" s="20">
        <f t="shared" si="25"/>
        <v>7.9545284892861279E-2</v>
      </c>
      <c r="L105" s="20">
        <f t="shared" si="25"/>
        <v>8.0480999578609103E-2</v>
      </c>
      <c r="M105" s="20">
        <f t="shared" si="25"/>
        <v>7.3976553140394585E-2</v>
      </c>
      <c r="N105" s="20" t="str">
        <f t="shared" si="25"/>
        <v/>
      </c>
      <c r="O105" s="20">
        <f t="shared" si="25"/>
        <v>8.548892293763144E-2</v>
      </c>
      <c r="P105" s="20">
        <f t="shared" si="25"/>
        <v>8.4008206785215922E-2</v>
      </c>
      <c r="Q105" s="20">
        <f t="shared" si="25"/>
        <v>8.4879462832494701E-2</v>
      </c>
      <c r="R105" s="20">
        <f t="shared" si="25"/>
        <v>8.4479613701620382E-2</v>
      </c>
      <c r="S105" s="20">
        <f t="shared" si="25"/>
        <v>8.2296250190335263E-2</v>
      </c>
      <c r="T105" s="20">
        <f t="shared" si="25"/>
        <v>8.8944851744697351E-2</v>
      </c>
      <c r="U105" s="20">
        <f t="shared" si="25"/>
        <v>8.8159734589471905E-2</v>
      </c>
      <c r="V105" s="20">
        <f t="shared" si="25"/>
        <v>8.8635982441973349E-2</v>
      </c>
      <c r="W105" s="20">
        <f t="shared" si="25"/>
        <v>8.880953339089781E-2</v>
      </c>
      <c r="X105" s="20">
        <f t="shared" si="25"/>
        <v>9.365770907870008E-2</v>
      </c>
      <c r="Y105" s="20">
        <f t="shared" si="25"/>
        <v>8.7117044185241577E-2</v>
      </c>
      <c r="Z105" s="20">
        <f t="shared" si="25"/>
        <v>7.2355393354524566E-2</v>
      </c>
      <c r="AA105" s="20">
        <f t="shared" si="25"/>
        <v>9.1669536464290102E-2</v>
      </c>
      <c r="AB105" s="20">
        <f t="shared" si="25"/>
        <v>9.6045324714682412E-2</v>
      </c>
      <c r="AC105" s="20">
        <f t="shared" si="25"/>
        <v>8.2105520233781482E-2</v>
      </c>
      <c r="AD105" s="20">
        <f t="shared" si="25"/>
        <v>7.9266018762452761E-2</v>
      </c>
      <c r="AE105" s="20">
        <f t="shared" si="25"/>
        <v>8.1644043598485982E-2</v>
      </c>
      <c r="AF105" s="20">
        <f t="shared" si="25"/>
        <v>8.8890107869706414E-2</v>
      </c>
      <c r="AG105" s="20">
        <f t="shared" si="25"/>
        <v>9.379718615190924E-2</v>
      </c>
    </row>
    <row r="106" spans="1:33">
      <c r="C106" s="10" t="s">
        <v>412</v>
      </c>
      <c r="D106" s="10" t="s">
        <v>424</v>
      </c>
      <c r="G106" s="20">
        <f t="shared" ref="G106:AG106" si="26">IF(G79=1,G53,$B$8)</f>
        <v>9.1333975118031097E-2</v>
      </c>
      <c r="H106" s="20">
        <f t="shared" si="26"/>
        <v>8.4938584829580721E-2</v>
      </c>
      <c r="I106" s="20">
        <f t="shared" si="26"/>
        <v>8.4938584829580721E-2</v>
      </c>
      <c r="J106" s="20">
        <f t="shared" si="26"/>
        <v>7.5791649707591224E-2</v>
      </c>
      <c r="K106" s="20">
        <f t="shared" si="26"/>
        <v>7.3528550806178039E-2</v>
      </c>
      <c r="L106" s="20">
        <f t="shared" si="26"/>
        <v>7.5660264030768198E-2</v>
      </c>
      <c r="M106" s="20">
        <f t="shared" si="26"/>
        <v>7.2244943486776403E-2</v>
      </c>
      <c r="N106" s="20" t="str">
        <f t="shared" si="26"/>
        <v/>
      </c>
      <c r="O106" s="20">
        <f t="shared" si="26"/>
        <v>8.127283115751549E-2</v>
      </c>
      <c r="P106" s="20">
        <f t="shared" si="26"/>
        <v>8.003278177138573E-2</v>
      </c>
      <c r="Q106" s="20">
        <f t="shared" si="26"/>
        <v>8.3806152750847795E-2</v>
      </c>
      <c r="R106" s="20">
        <f t="shared" si="26"/>
        <v>8.2648248160519966E-2</v>
      </c>
      <c r="S106" s="20">
        <f t="shared" si="26"/>
        <v>8.0793326560306911E-2</v>
      </c>
      <c r="T106" s="20">
        <f t="shared" si="26"/>
        <v>9.4209817767447523E-2</v>
      </c>
      <c r="U106" s="20">
        <f t="shared" si="26"/>
        <v>9.7438707625415844E-2</v>
      </c>
      <c r="V106" s="20">
        <f t="shared" si="26"/>
        <v>0.10248297723335287</v>
      </c>
      <c r="W106" s="20">
        <f t="shared" si="26"/>
        <v>0.10347481062762398</v>
      </c>
      <c r="X106" s="20">
        <f t="shared" si="26"/>
        <v>8.6101561872151233E-2</v>
      </c>
      <c r="Y106" s="20">
        <f t="shared" si="26"/>
        <v>8.460003697469487E-2</v>
      </c>
      <c r="Z106" s="20">
        <f t="shared" si="26"/>
        <v>7.1566090881350797E-2</v>
      </c>
      <c r="AA106" s="20">
        <f t="shared" si="26"/>
        <v>0.10069120836637802</v>
      </c>
      <c r="AB106" s="20">
        <f t="shared" si="26"/>
        <v>9.4570732096801446E-2</v>
      </c>
      <c r="AC106" s="20">
        <f t="shared" si="26"/>
        <v>8.2022355696459215E-2</v>
      </c>
      <c r="AD106" s="20">
        <f t="shared" si="26"/>
        <v>7.5147147580559626E-2</v>
      </c>
      <c r="AE106" s="20">
        <f t="shared" si="26"/>
        <v>7.6375272063905486E-2</v>
      </c>
      <c r="AF106" s="20">
        <f t="shared" si="26"/>
        <v>7.9593526392965019E-2</v>
      </c>
      <c r="AG106" s="20">
        <f t="shared" si="26"/>
        <v>8.0347897350839248E-2</v>
      </c>
    </row>
    <row r="107" spans="1:33">
      <c r="C107" s="10" t="s">
        <v>376</v>
      </c>
      <c r="D107" s="10" t="s">
        <v>377</v>
      </c>
      <c r="G107" s="20" t="str">
        <f t="shared" ref="G107:AG107" si="27">IF(G80=1,G54,$B$8)</f>
        <v/>
      </c>
      <c r="H107" s="20" t="str">
        <f t="shared" si="27"/>
        <v/>
      </c>
      <c r="I107" s="20" t="str">
        <f t="shared" si="27"/>
        <v/>
      </c>
      <c r="J107" s="20" t="str">
        <f t="shared" si="27"/>
        <v/>
      </c>
      <c r="K107" s="20" t="str">
        <f t="shared" si="27"/>
        <v/>
      </c>
      <c r="L107" s="20" t="str">
        <f t="shared" si="27"/>
        <v/>
      </c>
      <c r="M107" s="20" t="str">
        <f t="shared" si="27"/>
        <v/>
      </c>
      <c r="N107" s="20" t="str">
        <f t="shared" si="27"/>
        <v/>
      </c>
      <c r="O107" s="20" t="str">
        <f t="shared" si="27"/>
        <v/>
      </c>
      <c r="P107" s="20" t="str">
        <f t="shared" si="27"/>
        <v/>
      </c>
      <c r="Q107" s="20" t="str">
        <f t="shared" si="27"/>
        <v/>
      </c>
      <c r="R107" s="20" t="str">
        <f t="shared" si="27"/>
        <v/>
      </c>
      <c r="S107" s="20" t="str">
        <f t="shared" si="27"/>
        <v/>
      </c>
      <c r="T107" s="20" t="str">
        <f t="shared" si="27"/>
        <v/>
      </c>
      <c r="U107" s="20" t="str">
        <f t="shared" si="27"/>
        <v/>
      </c>
      <c r="V107" s="20" t="str">
        <f t="shared" si="27"/>
        <v/>
      </c>
      <c r="W107" s="20" t="str">
        <f t="shared" si="27"/>
        <v/>
      </c>
      <c r="X107" s="20" t="str">
        <f t="shared" si="27"/>
        <v/>
      </c>
      <c r="Y107" s="20" t="str">
        <f t="shared" si="27"/>
        <v/>
      </c>
      <c r="Z107" s="20" t="str">
        <f t="shared" si="27"/>
        <v/>
      </c>
      <c r="AA107" s="20" t="str">
        <f t="shared" si="27"/>
        <v/>
      </c>
      <c r="AB107" s="20" t="str">
        <f t="shared" si="27"/>
        <v/>
      </c>
      <c r="AC107" s="20" t="str">
        <f t="shared" si="27"/>
        <v/>
      </c>
      <c r="AD107" s="20" t="str">
        <f t="shared" si="27"/>
        <v/>
      </c>
      <c r="AE107" s="20" t="str">
        <f t="shared" si="27"/>
        <v/>
      </c>
      <c r="AF107" s="20" t="str">
        <f t="shared" si="27"/>
        <v/>
      </c>
      <c r="AG107" s="20" t="str">
        <f t="shared" si="27"/>
        <v/>
      </c>
    </row>
    <row r="108" spans="1:33">
      <c r="C108" s="10" t="s">
        <v>414</v>
      </c>
      <c r="D108" s="10" t="s">
        <v>426</v>
      </c>
      <c r="G108" s="20" t="str">
        <f t="shared" ref="G108:AG108" si="28">IF(G81=1,G55,$B$8)</f>
        <v/>
      </c>
      <c r="H108" s="20" t="str">
        <f t="shared" si="28"/>
        <v/>
      </c>
      <c r="I108" s="20" t="str">
        <f t="shared" si="28"/>
        <v/>
      </c>
      <c r="J108" s="20" t="str">
        <f t="shared" si="28"/>
        <v/>
      </c>
      <c r="K108" s="20">
        <f t="shared" si="28"/>
        <v>8.945921446735583E-2</v>
      </c>
      <c r="L108" s="20">
        <f t="shared" si="28"/>
        <v>9.2845622769815783E-2</v>
      </c>
      <c r="M108" s="20">
        <f t="shared" si="28"/>
        <v>8.4911253426429079E-2</v>
      </c>
      <c r="N108" s="20" t="str">
        <f t="shared" si="28"/>
        <v/>
      </c>
      <c r="O108" s="20" t="str">
        <f t="shared" si="28"/>
        <v/>
      </c>
      <c r="P108" s="20">
        <f t="shared" si="28"/>
        <v>9.6097153369241406E-2</v>
      </c>
      <c r="Q108" s="20" t="str">
        <f t="shared" si="28"/>
        <v/>
      </c>
      <c r="R108" s="20">
        <f t="shared" si="28"/>
        <v>9.8079402721853004E-2</v>
      </c>
      <c r="S108" s="20">
        <f t="shared" si="28"/>
        <v>9.290907549841565E-2</v>
      </c>
      <c r="T108" s="20">
        <f t="shared" si="28"/>
        <v>0.12134302090360949</v>
      </c>
      <c r="U108" s="20">
        <f t="shared" si="28"/>
        <v>0.13275642620468819</v>
      </c>
      <c r="V108" s="20" t="str">
        <f t="shared" si="28"/>
        <v/>
      </c>
      <c r="W108" s="20">
        <f t="shared" si="28"/>
        <v>0.12609053526202119</v>
      </c>
      <c r="X108" s="20">
        <f t="shared" si="28"/>
        <v>0.11441762933732624</v>
      </c>
      <c r="Y108" s="20" t="str">
        <f t="shared" si="28"/>
        <v/>
      </c>
      <c r="Z108" s="20">
        <f t="shared" si="28"/>
        <v>8.8237158798664228E-2</v>
      </c>
      <c r="AA108" s="20">
        <f t="shared" si="28"/>
        <v>0.13569704484791734</v>
      </c>
      <c r="AB108" s="20">
        <f t="shared" si="28"/>
        <v>0.1111765015316144</v>
      </c>
      <c r="AC108" s="20" t="str">
        <f t="shared" si="28"/>
        <v/>
      </c>
      <c r="AD108" s="20" t="str">
        <f t="shared" si="28"/>
        <v/>
      </c>
      <c r="AE108" s="20" t="str">
        <f t="shared" si="28"/>
        <v/>
      </c>
      <c r="AF108" s="20" t="str">
        <f t="shared" si="28"/>
        <v/>
      </c>
      <c r="AG108" s="20" t="str">
        <f t="shared" si="28"/>
        <v/>
      </c>
    </row>
    <row r="109" spans="1:33">
      <c r="C109" s="10" t="s">
        <v>413</v>
      </c>
      <c r="D109" s="10" t="s">
        <v>425</v>
      </c>
      <c r="G109" s="20">
        <f t="shared" ref="G109:AG109" si="29">IF(G82=1,G56,$B$8)</f>
        <v>9.8300217128204581E-2</v>
      </c>
      <c r="H109" s="20">
        <f t="shared" si="29"/>
        <v>9.7573031201623195E-2</v>
      </c>
      <c r="I109" s="20">
        <f t="shared" si="29"/>
        <v>9.7573031201623195E-2</v>
      </c>
      <c r="J109" s="20">
        <f t="shared" si="29"/>
        <v>9.5655296022699954E-2</v>
      </c>
      <c r="K109" s="20">
        <f t="shared" si="29"/>
        <v>9.0815606481272182E-2</v>
      </c>
      <c r="L109" s="20">
        <f t="shared" si="29"/>
        <v>8.6761539602781879E-2</v>
      </c>
      <c r="M109" s="20">
        <f t="shared" si="29"/>
        <v>8.3165003394504111E-2</v>
      </c>
      <c r="N109" s="20" t="str">
        <f t="shared" si="29"/>
        <v/>
      </c>
      <c r="O109" s="20">
        <f t="shared" si="29"/>
        <v>8.89619192370108E-2</v>
      </c>
      <c r="P109" s="20">
        <f t="shared" si="29"/>
        <v>8.8943814393455334E-2</v>
      </c>
      <c r="Q109" s="20">
        <f t="shared" si="29"/>
        <v>8.9945924335272043E-2</v>
      </c>
      <c r="R109" s="20">
        <f t="shared" si="29"/>
        <v>9.3279669392826614E-2</v>
      </c>
      <c r="S109" s="20">
        <f t="shared" si="29"/>
        <v>8.6183990058588567E-2</v>
      </c>
      <c r="T109" s="20">
        <f t="shared" si="29"/>
        <v>9.3045331775693185E-2</v>
      </c>
      <c r="U109" s="20">
        <f t="shared" si="29"/>
        <v>9.1868095896798674E-2</v>
      </c>
      <c r="V109" s="20">
        <f t="shared" si="29"/>
        <v>9.6355899439367843E-2</v>
      </c>
      <c r="W109" s="20">
        <f t="shared" si="29"/>
        <v>9.7496458342239523E-2</v>
      </c>
      <c r="X109" s="20">
        <f t="shared" si="29"/>
        <v>9.1677937995802816E-2</v>
      </c>
      <c r="Y109" s="20">
        <f t="shared" si="29"/>
        <v>9.5980067537769997E-2</v>
      </c>
      <c r="Z109" s="20">
        <f t="shared" si="29"/>
        <v>8.015062584976429E-2</v>
      </c>
      <c r="AA109" s="20">
        <f t="shared" si="29"/>
        <v>9.1590266851551583E-2</v>
      </c>
      <c r="AB109" s="20">
        <f t="shared" si="29"/>
        <v>9.2209105166780159E-2</v>
      </c>
      <c r="AC109" s="20">
        <f t="shared" si="29"/>
        <v>8.903706639756015E-2</v>
      </c>
      <c r="AD109" s="20">
        <f t="shared" si="29"/>
        <v>8.5095991867108367E-2</v>
      </c>
      <c r="AE109" s="20">
        <f t="shared" si="29"/>
        <v>9.1557941081688243E-2</v>
      </c>
      <c r="AF109" s="20">
        <f t="shared" si="29"/>
        <v>8.8784688282236068E-2</v>
      </c>
      <c r="AG109" s="20">
        <f t="shared" si="29"/>
        <v>8.8641077861343676E-2</v>
      </c>
    </row>
    <row r="110" spans="1:33" ht="13.5" thickBot="1">
      <c r="C110" s="17"/>
      <c r="D110" s="17"/>
      <c r="E110" s="3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ht="13.5" thickTop="1"/>
    <row r="112" spans="1:33" ht="15">
      <c r="A112" s="223" t="s">
        <v>1949</v>
      </c>
    </row>
    <row r="113" spans="1:1" ht="15">
      <c r="A113" s="223" t="s">
        <v>1948</v>
      </c>
    </row>
  </sheetData>
  <phoneticPr fontId="26" type="noConversion"/>
  <conditionalFormatting sqref="G63:AG82">
    <cfRule type="cellIs" dxfId="1" priority="2" stopIfTrue="1" operator="equal">
      <formula>1</formula>
    </cfRule>
  </conditionalFormatting>
  <pageMargins left="0.75" right="0.75" top="1" bottom="1" header="0.5" footer="0.5"/>
  <pageSetup scale="3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indexed="47"/>
  </sheetPr>
  <dimension ref="A1:AN113"/>
  <sheetViews>
    <sheetView view="pageBreakPreview" topLeftCell="C1" zoomScaleNormal="85" zoomScaleSheetLayoutView="100" workbookViewId="0">
      <pane ySplit="5" topLeftCell="A90" activePane="bottomLeft" state="frozen"/>
      <selection activeCell="E181" sqref="E181"/>
      <selection pane="bottomLeft" activeCell="C4" sqref="C4"/>
    </sheetView>
  </sheetViews>
  <sheetFormatPr defaultColWidth="8" defaultRowHeight="12.75" outlineLevelRow="1" outlineLevelCol="1"/>
  <cols>
    <col min="1" max="2" width="0" style="10" hidden="1" customWidth="1" outlineLevel="1"/>
    <col min="3" max="3" width="22.85546875" style="10" bestFit="1" customWidth="1" collapsed="1"/>
    <col min="4" max="4" width="8" style="10" customWidth="1"/>
    <col min="5" max="5" width="6.42578125" style="35" customWidth="1"/>
    <col min="6" max="6" width="1" style="10" customWidth="1"/>
    <col min="7" max="7" width="9.140625" style="10" bestFit="1" customWidth="1"/>
    <col min="8" max="23" width="8.28515625" style="10" bestFit="1" customWidth="1"/>
    <col min="24" max="24" width="9.140625" style="10" bestFit="1" customWidth="1"/>
    <col min="25" max="25" width="8.28515625" style="10" bestFit="1" customWidth="1"/>
    <col min="26" max="26" width="9" style="10" bestFit="1" customWidth="1"/>
    <col min="27" max="27" width="9.140625" style="10" bestFit="1" customWidth="1"/>
    <col min="28" max="28" width="8" style="10"/>
    <col min="29" max="33" width="9.140625" style="10" bestFit="1" customWidth="1"/>
    <col min="34" max="34" width="9.140625" style="10" customWidth="1"/>
    <col min="35" max="16384" width="8" style="10"/>
  </cols>
  <sheetData>
    <row r="1" spans="1:40">
      <c r="C1" s="31" t="s">
        <v>239</v>
      </c>
    </row>
    <row r="2" spans="1:40">
      <c r="G2" s="10">
        <f>+MAX($F$2:F2)+1</f>
        <v>1</v>
      </c>
      <c r="H2" s="10">
        <f>+MAX($F$2:G2)+1</f>
        <v>2</v>
      </c>
      <c r="I2" s="10">
        <f>+MAX($F$2:H2)+1</f>
        <v>3</v>
      </c>
      <c r="J2" s="10">
        <f>+MAX($F$2:I2)+1</f>
        <v>4</v>
      </c>
      <c r="K2" s="10">
        <f>+MAX($F$2:J2)+1</f>
        <v>5</v>
      </c>
      <c r="L2" s="10">
        <f>+MAX($F$2:K2)+1</f>
        <v>6</v>
      </c>
      <c r="M2" s="10">
        <f>+MAX($F$2:L2)+1</f>
        <v>7</v>
      </c>
      <c r="N2" s="10">
        <f>+MAX($F$2:M2)+1</f>
        <v>8</v>
      </c>
      <c r="O2" s="10">
        <f>+MAX($F$2:N2)+1</f>
        <v>9</v>
      </c>
      <c r="P2" s="10">
        <f>+MAX($F$2:O2)+1</f>
        <v>10</v>
      </c>
      <c r="Q2" s="10">
        <f>+MAX($F$2:P2)+1</f>
        <v>11</v>
      </c>
      <c r="R2" s="10">
        <f>+MAX($F$2:Q2)+1</f>
        <v>12</v>
      </c>
      <c r="S2" s="10">
        <f>+MAX($F$2:R2)+1</f>
        <v>13</v>
      </c>
      <c r="T2" s="10">
        <f>+MAX($F$2:S2)+1</f>
        <v>14</v>
      </c>
      <c r="U2" s="10">
        <f>+MAX($F$2:T2)+1</f>
        <v>15</v>
      </c>
      <c r="V2" s="10">
        <f>+MAX($F$2:U2)+1</f>
        <v>16</v>
      </c>
      <c r="W2" s="10">
        <f>+MAX($F$2:V2)+1</f>
        <v>17</v>
      </c>
      <c r="X2" s="10">
        <f>+MAX($F$2:W2)+1</f>
        <v>18</v>
      </c>
      <c r="Y2" s="10">
        <f>+MAX($F$2:X2)+1</f>
        <v>19</v>
      </c>
      <c r="Z2" s="10">
        <f>+MAX($F$2:Y2)+1</f>
        <v>20</v>
      </c>
      <c r="AA2" s="10">
        <f>+MAX($F$2:Z2)+1</f>
        <v>21</v>
      </c>
      <c r="AB2" s="10">
        <f>+MAX($F$2:AA2)+1</f>
        <v>22</v>
      </c>
      <c r="AC2" s="10">
        <f>+MAX($F$2:AB2)+1</f>
        <v>23</v>
      </c>
      <c r="AD2" s="10">
        <f>+MAX($F$2:AC2)+1</f>
        <v>24</v>
      </c>
      <c r="AE2" s="10">
        <f>+MAX($F$2:AD2)+1</f>
        <v>25</v>
      </c>
      <c r="AF2" s="10">
        <f>+MAX($F$2:AE2)+1</f>
        <v>26</v>
      </c>
      <c r="AG2" s="10">
        <f>+MAX($F$2:AF2)+1</f>
        <v>27</v>
      </c>
    </row>
    <row r="3" spans="1:40">
      <c r="D3" s="21" t="s">
        <v>921</v>
      </c>
      <c r="E3" s="28"/>
      <c r="G3" s="32">
        <f t="shared" ref="G3:AG3" si="0">YEAR(G4)</f>
        <v>2005</v>
      </c>
      <c r="H3" s="32">
        <f t="shared" si="0"/>
        <v>2006</v>
      </c>
      <c r="I3" s="32">
        <f t="shared" si="0"/>
        <v>2006</v>
      </c>
      <c r="J3" s="32">
        <f t="shared" si="0"/>
        <v>2006</v>
      </c>
      <c r="K3" s="32">
        <f t="shared" si="0"/>
        <v>2007</v>
      </c>
      <c r="L3" s="32">
        <f t="shared" si="0"/>
        <v>2007</v>
      </c>
      <c r="M3" s="32">
        <f t="shared" si="0"/>
        <v>2007</v>
      </c>
      <c r="N3" s="32">
        <f t="shared" si="0"/>
        <v>2007</v>
      </c>
      <c r="O3" s="32">
        <f t="shared" si="0"/>
        <v>2008</v>
      </c>
      <c r="P3" s="32">
        <f t="shared" si="0"/>
        <v>2008</v>
      </c>
      <c r="Q3" s="32">
        <f t="shared" si="0"/>
        <v>2008</v>
      </c>
      <c r="R3" s="32">
        <f t="shared" si="0"/>
        <v>2008</v>
      </c>
      <c r="S3" s="32">
        <f t="shared" si="0"/>
        <v>2008</v>
      </c>
      <c r="T3" s="32">
        <f t="shared" si="0"/>
        <v>2009</v>
      </c>
      <c r="U3" s="32">
        <f t="shared" si="0"/>
        <v>2009</v>
      </c>
      <c r="V3" s="32">
        <f t="shared" si="0"/>
        <v>2009</v>
      </c>
      <c r="W3" s="32">
        <f t="shared" si="0"/>
        <v>2009</v>
      </c>
      <c r="X3" s="32">
        <f t="shared" si="0"/>
        <v>2009</v>
      </c>
      <c r="Y3" s="32">
        <f t="shared" si="0"/>
        <v>2010</v>
      </c>
      <c r="Z3" s="32">
        <f t="shared" si="0"/>
        <v>2008</v>
      </c>
      <c r="AA3" s="32">
        <f t="shared" si="0"/>
        <v>2009</v>
      </c>
      <c r="AB3" s="32">
        <f t="shared" si="0"/>
        <v>2009</v>
      </c>
      <c r="AC3" s="32">
        <f t="shared" si="0"/>
        <v>2010</v>
      </c>
      <c r="AD3" s="32">
        <f t="shared" si="0"/>
        <v>2011</v>
      </c>
      <c r="AE3" s="32">
        <f t="shared" si="0"/>
        <v>2011</v>
      </c>
      <c r="AF3" s="32">
        <f t="shared" si="0"/>
        <v>2012</v>
      </c>
      <c r="AG3" s="32">
        <f t="shared" si="0"/>
        <v>2012</v>
      </c>
      <c r="AH3" s="32"/>
    </row>
    <row r="4" spans="1:40">
      <c r="D4" s="10" t="s">
        <v>1331</v>
      </c>
      <c r="G4" s="11">
        <v>38639</v>
      </c>
      <c r="H4" s="11">
        <v>38797</v>
      </c>
      <c r="I4" s="11">
        <v>38807</v>
      </c>
      <c r="J4" s="11">
        <v>38968</v>
      </c>
      <c r="K4" s="11">
        <v>39181</v>
      </c>
      <c r="L4" s="11">
        <v>39244</v>
      </c>
      <c r="M4" s="11">
        <v>39302</v>
      </c>
      <c r="N4" s="11">
        <v>39322</v>
      </c>
      <c r="O4" s="11">
        <v>39485</v>
      </c>
      <c r="P4" s="11">
        <v>39575</v>
      </c>
      <c r="Q4" s="11">
        <v>39595</v>
      </c>
      <c r="R4" s="11">
        <v>39610</v>
      </c>
      <c r="S4" s="11">
        <v>39668</v>
      </c>
      <c r="T4" s="11">
        <v>39874</v>
      </c>
      <c r="U4" s="11">
        <v>39882</v>
      </c>
      <c r="V4" s="11">
        <v>39951</v>
      </c>
      <c r="W4" s="11">
        <v>39953</v>
      </c>
      <c r="X4" s="11">
        <v>40162</v>
      </c>
      <c r="Y4" s="11">
        <v>40337</v>
      </c>
      <c r="Z4" s="112">
        <v>39545</v>
      </c>
      <c r="AA4" s="112">
        <v>39903</v>
      </c>
      <c r="AB4" s="112">
        <v>40057</v>
      </c>
      <c r="AC4" s="112">
        <v>40436</v>
      </c>
      <c r="AD4" s="112">
        <v>40602</v>
      </c>
      <c r="AE4" s="112">
        <v>40724</v>
      </c>
      <c r="AF4" s="112">
        <v>41023</v>
      </c>
      <c r="AG4" s="112">
        <v>41060</v>
      </c>
      <c r="AH4" s="112"/>
      <c r="AI4" s="11"/>
      <c r="AJ4" s="11"/>
      <c r="AK4" s="11"/>
      <c r="AL4" s="11"/>
      <c r="AM4" s="11"/>
      <c r="AN4" s="11"/>
    </row>
    <row r="5" spans="1:40">
      <c r="D5" s="10" t="s">
        <v>1523</v>
      </c>
      <c r="H5" s="12">
        <f t="shared" ref="H5:Y5" si="1">YEARFRAC(G4,H4,1)</f>
        <v>0.43287671232876712</v>
      </c>
      <c r="I5" s="12">
        <f t="shared" si="1"/>
        <v>2.7397260273972601E-2</v>
      </c>
      <c r="J5" s="12">
        <f t="shared" si="1"/>
        <v>0.44109589041095892</v>
      </c>
      <c r="K5" s="12">
        <f t="shared" si="1"/>
        <v>0.58356164383561648</v>
      </c>
      <c r="L5" s="12">
        <f t="shared" si="1"/>
        <v>0.17260273972602741</v>
      </c>
      <c r="M5" s="12">
        <f t="shared" si="1"/>
        <v>0.15890410958904111</v>
      </c>
      <c r="N5" s="12">
        <f t="shared" si="1"/>
        <v>5.4794520547945202E-2</v>
      </c>
      <c r="O5" s="12">
        <f t="shared" si="1"/>
        <v>0.44657534246575342</v>
      </c>
      <c r="P5" s="12">
        <f t="shared" si="1"/>
        <v>0.24590163934426229</v>
      </c>
      <c r="Q5" s="12">
        <f t="shared" si="1"/>
        <v>5.4644808743169397E-2</v>
      </c>
      <c r="R5" s="12">
        <f t="shared" si="1"/>
        <v>4.0983606557377046E-2</v>
      </c>
      <c r="S5" s="12">
        <f t="shared" si="1"/>
        <v>0.15846994535519127</v>
      </c>
      <c r="T5" s="12">
        <f t="shared" si="1"/>
        <v>0.56438356164383563</v>
      </c>
      <c r="U5" s="12">
        <f t="shared" si="1"/>
        <v>2.1917808219178082E-2</v>
      </c>
      <c r="V5" s="12">
        <f t="shared" si="1"/>
        <v>0.18904109589041096</v>
      </c>
      <c r="W5" s="12">
        <f t="shared" si="1"/>
        <v>5.4794520547945206E-3</v>
      </c>
      <c r="X5" s="12">
        <f t="shared" si="1"/>
        <v>0.57260273972602738</v>
      </c>
      <c r="Y5" s="12">
        <f t="shared" si="1"/>
        <v>0.47945205479452052</v>
      </c>
      <c r="Z5" s="12">
        <f t="shared" ref="Z5" si="2">YEARFRAC(Y4,Z4,1)</f>
        <v>2.167883211678832</v>
      </c>
      <c r="AA5" s="12">
        <f t="shared" ref="AA5" si="3">YEARFRAC(Z4,AA4,1)</f>
        <v>0.98082191780821915</v>
      </c>
      <c r="AB5" s="12">
        <f t="shared" ref="AB5" si="4">YEARFRAC(AA4,AB4,1)</f>
        <v>0.42191780821917807</v>
      </c>
      <c r="AC5" s="12">
        <f t="shared" ref="AC5" si="5">YEARFRAC(AB4,AC4,1)</f>
        <v>1.0383561643835617</v>
      </c>
      <c r="AD5" s="12">
        <f t="shared" ref="AD5" si="6">YEARFRAC(AC4,AD4,1)</f>
        <v>0.45479452054794522</v>
      </c>
      <c r="AE5" s="12">
        <f t="shared" ref="AE5" si="7">YEARFRAC(AD4,AE4,1)</f>
        <v>0.33424657534246577</v>
      </c>
      <c r="AF5" s="12">
        <f t="shared" ref="AF5" si="8">YEARFRAC(AE4,AF4,1)</f>
        <v>0.81693989071038253</v>
      </c>
      <c r="AG5" s="12">
        <f t="shared" ref="AG5" si="9">YEARFRAC(AF4,AG4,1)</f>
        <v>0.10109289617486339</v>
      </c>
      <c r="AH5" s="12"/>
    </row>
    <row r="7" spans="1:40" outlineLevel="1">
      <c r="A7" s="10" t="s">
        <v>1524</v>
      </c>
      <c r="B7" s="13" t="str">
        <f>""</f>
        <v/>
      </c>
      <c r="D7" s="14" t="s">
        <v>1525</v>
      </c>
      <c r="E7" s="33"/>
      <c r="G7" s="15" t="s">
        <v>850</v>
      </c>
      <c r="H7" s="15" t="s">
        <v>850</v>
      </c>
      <c r="I7" s="15" t="s">
        <v>850</v>
      </c>
      <c r="J7" s="15" t="s">
        <v>850</v>
      </c>
      <c r="K7" s="15" t="s">
        <v>850</v>
      </c>
      <c r="L7" s="15" t="s">
        <v>850</v>
      </c>
      <c r="M7" s="15" t="s">
        <v>850</v>
      </c>
      <c r="N7" s="15" t="s">
        <v>850</v>
      </c>
      <c r="O7" s="15" t="s">
        <v>850</v>
      </c>
      <c r="P7" s="15" t="s">
        <v>850</v>
      </c>
      <c r="Q7" s="15" t="s">
        <v>850</v>
      </c>
      <c r="R7" s="15" t="s">
        <v>850</v>
      </c>
      <c r="S7" s="15" t="s">
        <v>850</v>
      </c>
      <c r="T7" s="15" t="s">
        <v>850</v>
      </c>
      <c r="U7" s="15" t="s">
        <v>850</v>
      </c>
      <c r="V7" s="15" t="s">
        <v>850</v>
      </c>
      <c r="W7" s="15" t="s">
        <v>850</v>
      </c>
      <c r="X7" s="15" t="s">
        <v>850</v>
      </c>
      <c r="Y7" s="15" t="s">
        <v>850</v>
      </c>
      <c r="Z7" s="15" t="s">
        <v>850</v>
      </c>
      <c r="AA7" s="15" t="s">
        <v>850</v>
      </c>
      <c r="AB7" s="15" t="s">
        <v>850</v>
      </c>
      <c r="AC7" s="15" t="s">
        <v>850</v>
      </c>
      <c r="AD7" s="15" t="s">
        <v>850</v>
      </c>
      <c r="AE7" s="15" t="s">
        <v>850</v>
      </c>
      <c r="AF7" s="15" t="s">
        <v>850</v>
      </c>
      <c r="AG7" s="15" t="s">
        <v>850</v>
      </c>
      <c r="AH7" s="15"/>
    </row>
    <row r="8" spans="1:40" outlineLevel="1">
      <c r="A8" s="21" t="s">
        <v>240</v>
      </c>
      <c r="B8" s="13" t="str">
        <f>""</f>
        <v/>
      </c>
    </row>
    <row r="9" spans="1:40" ht="13.5" outlineLevel="1" thickBot="1">
      <c r="G9" s="16" t="s">
        <v>241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43"/>
    </row>
    <row r="10" spans="1:40" outlineLevel="1">
      <c r="C10" s="10" t="s">
        <v>403</v>
      </c>
      <c r="D10" s="10" t="s">
        <v>415</v>
      </c>
      <c r="G10" s="124" t="str">
        <f>IF(ISERROR(VLOOKUP($D10&amp;"_"&amp;G$4,Square!$B$7:$AE$296,MATCH(G$7,Square!$B$6:$Y$6,0),0)),$B$7,VLOOKUP($D10&amp;"_"&amp;G$4,Square!$B$7:$AE$296,MATCH(G$7,Square!$B$6:$Y$6,0),0))</f>
        <v/>
      </c>
      <c r="H10" s="124" t="str">
        <f>IF(ISERROR(VLOOKUP($D10&amp;"_"&amp;H$4,Square!$B$7:$AE$296,MATCH(H$7,Square!$B$6:$Y$6,0),0)),$B$7,VLOOKUP($D10&amp;"_"&amp;H$4,Square!$B$7:$AE$296,MATCH(H$7,Square!$B$6:$Y$6,0),0))</f>
        <v/>
      </c>
      <c r="I10" s="124" t="str">
        <f>IF(ISERROR(VLOOKUP($D10&amp;"_"&amp;I$4,Square!$B$7:$AE$296,MATCH(I$7,Square!$B$6:$Y$6,0),0)),$B$7,VLOOKUP($D10&amp;"_"&amp;I$4,Square!$B$7:$AE$296,MATCH(I$7,Square!$B$6:$Y$6,0),0))</f>
        <v/>
      </c>
      <c r="J10" s="124" t="str">
        <f>IF(ISERROR(VLOOKUP($D10&amp;"_"&amp;J$4,Square!$B$7:$AE$296,MATCH(J$7,Square!$B$6:$Y$6,0),0)),$B$7,VLOOKUP($D10&amp;"_"&amp;J$4,Square!$B$7:$AE$296,MATCH(J$7,Square!$B$6:$Y$6,0),0))</f>
        <v/>
      </c>
      <c r="K10" s="124">
        <f>IF(ISERROR(VLOOKUP($D10&amp;"_"&amp;K$4,Square!$B$7:$AE$296,MATCH(K$7,Square!$B$6:$Y$6,0),0)),$B$7,VLOOKUP($D10&amp;"_"&amp;K$4,Square!$B$7:$AE$296,MATCH(K$7,Square!$B$6:$Y$6,0),0))</f>
        <v>2131</v>
      </c>
      <c r="L10" s="124">
        <f>IF(ISERROR(VLOOKUP($D10&amp;"_"&amp;L$4,Square!$B$7:$AE$296,MATCH(L$7,Square!$B$6:$Y$6,0),0)),$B$7,VLOOKUP($D10&amp;"_"&amp;L$4,Square!$B$7:$AE$296,MATCH(L$7,Square!$B$6:$Y$6,0),0))</f>
        <v>2164</v>
      </c>
      <c r="M10" s="124">
        <f>IF(ISERROR(VLOOKUP($D10&amp;"_"&amp;M$4,Square!$B$7:$AE$296,MATCH(M$7,Square!$B$6:$Y$6,0),0)),$B$7,VLOOKUP($D10&amp;"_"&amp;M$4,Square!$B$7:$AE$296,MATCH(M$7,Square!$B$6:$Y$6,0),0))</f>
        <v>2207</v>
      </c>
      <c r="N10" s="124" t="str">
        <f>IF(ISERROR(VLOOKUP($D10&amp;"_"&amp;N$4,Square!$B$7:$AE$296,MATCH(N$7,Square!$B$6:$Y$6,0),0)),$B$7,VLOOKUP($D10&amp;"_"&amp;N$4,Square!$B$7:$AE$296,MATCH(N$7,Square!$B$6:$Y$6,0),0))</f>
        <v/>
      </c>
      <c r="O10" s="124">
        <f>IF(ISERROR(VLOOKUP($D10&amp;"_"&amp;O$4,Square!$B$7:$AE$296,MATCH(O$7,Square!$B$6:$Y$6,0),0)),$B$7,VLOOKUP($D10&amp;"_"&amp;O$4,Square!$B$7:$AE$296,MATCH(O$7,Square!$B$6:$Y$6,0),0))</f>
        <v>2374</v>
      </c>
      <c r="P10" s="124">
        <f>IF(ISERROR(VLOOKUP($D10&amp;"_"&amp;P$4,Square!$B$7:$AE$296,MATCH(P$7,Square!$B$6:$Y$6,0),0)),$B$7,VLOOKUP($D10&amp;"_"&amp;P$4,Square!$B$7:$AE$296,MATCH(P$7,Square!$B$6:$Y$6,0),0))</f>
        <v>2488</v>
      </c>
      <c r="Q10" s="124">
        <f>IF(ISERROR(VLOOKUP($D10&amp;"_"&amp;Q$4,Square!$B$7:$AE$296,MATCH(Q$7,Square!$B$6:$Y$6,0),0)),$B$7,VLOOKUP($D10&amp;"_"&amp;Q$4,Square!$B$7:$AE$296,MATCH(Q$7,Square!$B$6:$Y$6,0),0))</f>
        <v>2445</v>
      </c>
      <c r="R10" s="124">
        <f>IF(ISERROR(VLOOKUP($D10&amp;"_"&amp;R$4,Square!$B$7:$AE$296,MATCH(R$7,Square!$B$6:$Y$6,0),0)),$B$7,VLOOKUP($D10&amp;"_"&amp;R$4,Square!$B$7:$AE$296,MATCH(R$7,Square!$B$6:$Y$6,0),0))</f>
        <v>2485</v>
      </c>
      <c r="S10" s="124" t="str">
        <f>IF(ISERROR(VLOOKUP($D10&amp;"_"&amp;S$4,Square!$B$7:$AE$296,MATCH(S$7,Square!$B$6:$Y$6,0),0)),$B$7,VLOOKUP($D10&amp;"_"&amp;S$4,Square!$B$7:$AE$296,MATCH(S$7,Square!$B$6:$Y$6,0),0))</f>
        <v>2599_2207</v>
      </c>
      <c r="T10" s="124">
        <f>IF(ISERROR(VLOOKUP($D10&amp;"_"&amp;T$4,Square!$B$7:$AE$296,MATCH(T$7,Square!$B$6:$Y$6,0),0)),$B$7,VLOOKUP($D10&amp;"_"&amp;T$4,Square!$B$7:$AE$296,MATCH(T$7,Square!$B$6:$Y$6,0),0))</f>
        <v>2700</v>
      </c>
      <c r="U10" s="124">
        <f>IF(ISERROR(VLOOKUP($D10&amp;"_"&amp;U$4,Square!$B$7:$AE$296,MATCH(U$7,Square!$B$6:$Y$6,0),0)),$B$7,VLOOKUP($D10&amp;"_"&amp;U$4,Square!$B$7:$AE$296,MATCH(U$7,Square!$B$6:$Y$6,0),0))</f>
        <v>2710</v>
      </c>
      <c r="V10" s="124">
        <f>IF(ISERROR(VLOOKUP($D10&amp;"_"&amp;V$4,Square!$B$7:$AE$296,MATCH(V$7,Square!$B$6:$Y$6,0),0)),$B$7,VLOOKUP($D10&amp;"_"&amp;V$4,Square!$B$7:$AE$296,MATCH(V$7,Square!$B$6:$Y$6,0),0))</f>
        <v>2748</v>
      </c>
      <c r="W10" s="124">
        <f>IF(ISERROR(VLOOKUP($D10&amp;"_"&amp;W$4,Square!$B$7:$AE$296,MATCH(W$7,Square!$B$6:$Y$6,0),0)),$B$7,VLOOKUP($D10&amp;"_"&amp;W$4,Square!$B$7:$AE$296,MATCH(W$7,Square!$B$6:$Y$6,0),0))</f>
        <v>2772</v>
      </c>
      <c r="X10" s="124">
        <f>IF(ISERROR(VLOOKUP($D10&amp;"_"&amp;X$4,Square!$B$7:$AE$296,MATCH(X$7,Square!$B$6:$Y$6,0),0)),$B$7,VLOOKUP($D10&amp;"_"&amp;X$4,Square!$B$7:$AE$296,MATCH(X$7,Square!$B$6:$Y$6,0),0))</f>
        <v>2522</v>
      </c>
      <c r="Y10" s="124">
        <f>IF(ISERROR(VLOOKUP($D10&amp;"_"&amp;Y$4,Square!$B$7:$AE$296,MATCH(Y$7,Square!$B$6:$Y$6,0),0)),$B$7,VLOOKUP($D10&amp;"_"&amp;Y$4,Square!$B$7:$AE$296,MATCH(Y$7,Square!$B$6:$Y$6,0),0))</f>
        <v>3091</v>
      </c>
      <c r="Z10" s="124">
        <f>IF(ISERROR(VLOOKUP($D10&amp;"_"&amp;Z$4,Square!$B$7:$AE$296,MATCH(Z$7,Square!$B$6:$Y$6,0),0)),$B$7,VLOOKUP($D10&amp;"_"&amp;Z$4,Square!$B$7:$AE$296,MATCH(Z$7,Square!$B$6:$Y$6,0),0))</f>
        <v>2462</v>
      </c>
      <c r="AA10" s="124">
        <f>IF(ISERROR(VLOOKUP($D10&amp;"_"&amp;AA$4,Square!$B$7:$AE$296,MATCH(AA$7,Square!$B$6:$Y$6,0),0)),$B$7,VLOOKUP($D10&amp;"_"&amp;AA$4,Square!$B$7:$AE$296,MATCH(AA$7,Square!$B$6:$Y$6,0),0))</f>
        <v>2522</v>
      </c>
      <c r="AB10" s="124">
        <f>IF(ISERROR(VLOOKUP($D10&amp;"_"&amp;AB$4,Square!$B$7:$AE$296,MATCH(AB$7,Square!$B$6:$Y$6,0),0)),$B$7,VLOOKUP($D10&amp;"_"&amp;AB$4,Square!$B$7:$AE$296,MATCH(AB$7,Square!$B$6:$Y$6,0),0))</f>
        <v>2839</v>
      </c>
      <c r="AC10" s="124">
        <f>IF(ISERROR(VLOOKUP($D10&amp;"_"&amp;AC$4,Square!$B$7:$AE$296,MATCH(AC$7,Square!$B$6:$Y$6,0),0)),$B$7,VLOOKUP($D10&amp;"_"&amp;AC$4,Square!$B$7:$AE$296,MATCH(AC$7,Square!$B$6:$Y$6,0),0))</f>
        <v>3158</v>
      </c>
      <c r="AD10" s="124" t="str">
        <f>IF(ISERROR(VLOOKUP($D10&amp;"_"&amp;AD$4,Square!$B$7:$AE$296,MATCH(AD$7,Square!$B$6:$Y$6,0),0)),$B$7,VLOOKUP($D10&amp;"_"&amp;AD$4,Square!$B$7:$AE$296,MATCH(AD$7,Square!$B$6:$Y$6,0),0))</f>
        <v/>
      </c>
      <c r="AE10" s="124" t="str">
        <f>IF(ISERROR(VLOOKUP($D10&amp;"_"&amp;AE$4,Square!$B$7:$AE$296,MATCH(AE$7,Square!$B$6:$Y$6,0),0)),$B$7,VLOOKUP($D10&amp;"_"&amp;AE$4,Square!$B$7:$AE$296,MATCH(AE$7,Square!$B$6:$Y$6,0),0))</f>
        <v/>
      </c>
      <c r="AF10" s="124" t="str">
        <f>IF(ISERROR(VLOOKUP($D10&amp;"_"&amp;AF$4,Square!$B$7:$AE$296,MATCH(AF$7,Square!$B$6:$Y$6,0),0)),$B$7,VLOOKUP($D10&amp;"_"&amp;AF$4,Square!$B$7:$AE$296,MATCH(AF$7,Square!$B$6:$Y$6,0),0))</f>
        <v/>
      </c>
      <c r="AG10" s="124" t="str">
        <f>IF(ISERROR(VLOOKUP($D10&amp;"_"&amp;AG$4,Square!$B$7:$AE$296,MATCH(AG$7,Square!$B$6:$Y$6,0),0)),$B$7,VLOOKUP($D10&amp;"_"&amp;AG$4,Square!$B$7:$AE$296,MATCH(AG$7,Square!$B$6:$Y$6,0),0))</f>
        <v/>
      </c>
      <c r="AH10" s="124"/>
    </row>
    <row r="11" spans="1:40" outlineLevel="1">
      <c r="C11" s="10" t="s">
        <v>404</v>
      </c>
      <c r="D11" s="10" t="s">
        <v>416</v>
      </c>
      <c r="G11" s="124" t="str">
        <f>IF(ISERROR(VLOOKUP($D11&amp;"_"&amp;G$4,Square!$B$7:$AE$296,MATCH(G$7,Square!$B$6:$Y$6,0),0)),$B$7,VLOOKUP($D11&amp;"_"&amp;G$4,Square!$B$7:$AE$296,MATCH(G$7,Square!$B$6:$Y$6,0),0))</f>
        <v/>
      </c>
      <c r="H11" s="124" t="str">
        <f>IF(ISERROR(VLOOKUP($D11&amp;"_"&amp;H$4,Square!$B$7:$AE$296,MATCH(H$7,Square!$B$6:$Y$6,0),0)),$B$7,VLOOKUP($D11&amp;"_"&amp;H$4,Square!$B$7:$AE$296,MATCH(H$7,Square!$B$6:$Y$6,0),0))</f>
        <v/>
      </c>
      <c r="I11" s="124" t="str">
        <f>IF(ISERROR(VLOOKUP($D11&amp;"_"&amp;I$4,Square!$B$7:$AE$296,MATCH(I$7,Square!$B$6:$Y$6,0),0)),$B$7,VLOOKUP($D11&amp;"_"&amp;I$4,Square!$B$7:$AE$296,MATCH(I$7,Square!$B$6:$Y$6,0),0))</f>
        <v/>
      </c>
      <c r="J11" s="124" t="str">
        <f>IF(ISERROR(VLOOKUP($D11&amp;"_"&amp;J$4,Square!$B$7:$AE$296,MATCH(J$7,Square!$B$6:$Y$6,0),0)),$B$7,VLOOKUP($D11&amp;"_"&amp;J$4,Square!$B$7:$AE$296,MATCH(J$7,Square!$B$6:$Y$6,0),0))</f>
        <v/>
      </c>
      <c r="K11" s="124">
        <f>IF(ISERROR(VLOOKUP($D11&amp;"_"&amp;K$4,Square!$B$7:$AE$296,MATCH(K$7,Square!$B$6:$Y$6,0),0)),$B$7,VLOOKUP($D11&amp;"_"&amp;K$4,Square!$B$7:$AE$296,MATCH(K$7,Square!$B$6:$Y$6,0),0))</f>
        <v>2131</v>
      </c>
      <c r="L11" s="124">
        <f>IF(ISERROR(VLOOKUP($D11&amp;"_"&amp;L$4,Square!$B$7:$AE$296,MATCH(L$7,Square!$B$6:$Y$6,0),0)),$B$7,VLOOKUP($D11&amp;"_"&amp;L$4,Square!$B$7:$AE$296,MATCH(L$7,Square!$B$6:$Y$6,0),0))</f>
        <v>2164</v>
      </c>
      <c r="M11" s="124">
        <f>IF(ISERROR(VLOOKUP($D11&amp;"_"&amp;M$4,Square!$B$7:$AE$296,MATCH(M$7,Square!$B$6:$Y$6,0),0)),$B$7,VLOOKUP($D11&amp;"_"&amp;M$4,Square!$B$7:$AE$296,MATCH(M$7,Square!$B$6:$Y$6,0),0))</f>
        <v>2207</v>
      </c>
      <c r="N11" s="124" t="str">
        <f>IF(ISERROR(VLOOKUP($D11&amp;"_"&amp;N$4,Square!$B$7:$AE$296,MATCH(N$7,Square!$B$6:$Y$6,0),0)),$B$7,VLOOKUP($D11&amp;"_"&amp;N$4,Square!$B$7:$AE$296,MATCH(N$7,Square!$B$6:$Y$6,0),0))</f>
        <v/>
      </c>
      <c r="O11" s="124">
        <f>IF(ISERROR(VLOOKUP($D11&amp;"_"&amp;O$4,Square!$B$7:$AE$296,MATCH(O$7,Square!$B$6:$Y$6,0),0)),$B$7,VLOOKUP($D11&amp;"_"&amp;O$4,Square!$B$7:$AE$296,MATCH(O$7,Square!$B$6:$Y$6,0),0))</f>
        <v>2374</v>
      </c>
      <c r="P11" s="124">
        <f>IF(ISERROR(VLOOKUP($D11&amp;"_"&amp;P$4,Square!$B$7:$AE$296,MATCH(P$7,Square!$B$6:$Y$6,0),0)),$B$7,VLOOKUP($D11&amp;"_"&amp;P$4,Square!$B$7:$AE$296,MATCH(P$7,Square!$B$6:$Y$6,0),0))</f>
        <v>2488</v>
      </c>
      <c r="Q11" s="124">
        <f>IF(ISERROR(VLOOKUP($D11&amp;"_"&amp;Q$4,Square!$B$7:$AE$296,MATCH(Q$7,Square!$B$6:$Y$6,0),0)),$B$7,VLOOKUP($D11&amp;"_"&amp;Q$4,Square!$B$7:$AE$296,MATCH(Q$7,Square!$B$6:$Y$6,0),0))</f>
        <v>2445</v>
      </c>
      <c r="R11" s="124">
        <f>IF(ISERROR(VLOOKUP($D11&amp;"_"&amp;R$4,Square!$B$7:$AE$296,MATCH(R$7,Square!$B$6:$Y$6,0),0)),$B$7,VLOOKUP($D11&amp;"_"&amp;R$4,Square!$B$7:$AE$296,MATCH(R$7,Square!$B$6:$Y$6,0),0))</f>
        <v>2485</v>
      </c>
      <c r="S11" s="124" t="str">
        <f>IF(ISERROR(VLOOKUP($D11&amp;"_"&amp;S$4,Square!$B$7:$AE$296,MATCH(S$7,Square!$B$6:$Y$6,0),0)),$B$7,VLOOKUP($D11&amp;"_"&amp;S$4,Square!$B$7:$AE$296,MATCH(S$7,Square!$B$6:$Y$6,0),0))</f>
        <v>2599_2207</v>
      </c>
      <c r="T11" s="124">
        <f>IF(ISERROR(VLOOKUP($D11&amp;"_"&amp;T$4,Square!$B$7:$AE$296,MATCH(T$7,Square!$B$6:$Y$6,0),0)),$B$7,VLOOKUP($D11&amp;"_"&amp;T$4,Square!$B$7:$AE$296,MATCH(T$7,Square!$B$6:$Y$6,0),0))</f>
        <v>2700</v>
      </c>
      <c r="U11" s="124">
        <f>IF(ISERROR(VLOOKUP($D11&amp;"_"&amp;U$4,Square!$B$7:$AE$296,MATCH(U$7,Square!$B$6:$Y$6,0),0)),$B$7,VLOOKUP($D11&amp;"_"&amp;U$4,Square!$B$7:$AE$296,MATCH(U$7,Square!$B$6:$Y$6,0),0))</f>
        <v>2710</v>
      </c>
      <c r="V11" s="124">
        <f>IF(ISERROR(VLOOKUP($D11&amp;"_"&amp;V$4,Square!$B$7:$AE$296,MATCH(V$7,Square!$B$6:$Y$6,0),0)),$B$7,VLOOKUP($D11&amp;"_"&amp;V$4,Square!$B$7:$AE$296,MATCH(V$7,Square!$B$6:$Y$6,0),0))</f>
        <v>2748</v>
      </c>
      <c r="W11" s="124">
        <f>IF(ISERROR(VLOOKUP($D11&amp;"_"&amp;W$4,Square!$B$7:$AE$296,MATCH(W$7,Square!$B$6:$Y$6,0),0)),$B$7,VLOOKUP($D11&amp;"_"&amp;W$4,Square!$B$7:$AE$296,MATCH(W$7,Square!$B$6:$Y$6,0),0))</f>
        <v>2772</v>
      </c>
      <c r="X11" s="124">
        <f>IF(ISERROR(VLOOKUP($D11&amp;"_"&amp;X$4,Square!$B$7:$AE$296,MATCH(X$7,Square!$B$6:$Y$6,0),0)),$B$7,VLOOKUP($D11&amp;"_"&amp;X$4,Square!$B$7:$AE$296,MATCH(X$7,Square!$B$6:$Y$6,0),0))</f>
        <v>2522</v>
      </c>
      <c r="Y11" s="124">
        <f>IF(ISERROR(VLOOKUP($D11&amp;"_"&amp;Y$4,Square!$B$7:$AE$296,MATCH(Y$7,Square!$B$6:$Y$6,0),0)),$B$7,VLOOKUP($D11&amp;"_"&amp;Y$4,Square!$B$7:$AE$296,MATCH(Y$7,Square!$B$6:$Y$6,0),0))</f>
        <v>3091</v>
      </c>
      <c r="Z11" s="124">
        <f>IF(ISERROR(VLOOKUP($D11&amp;"_"&amp;Z$4,Square!$B$7:$AE$296,MATCH(Z$7,Square!$B$6:$Y$6,0),0)),$B$7,VLOOKUP($D11&amp;"_"&amp;Z$4,Square!$B$7:$AE$296,MATCH(Z$7,Square!$B$6:$Y$6,0),0))</f>
        <v>2462</v>
      </c>
      <c r="AA11" s="124">
        <f>IF(ISERROR(VLOOKUP($D11&amp;"_"&amp;AA$4,Square!$B$7:$AE$296,MATCH(AA$7,Square!$B$6:$Y$6,0),0)),$B$7,VLOOKUP($D11&amp;"_"&amp;AA$4,Square!$B$7:$AE$296,MATCH(AA$7,Square!$B$6:$Y$6,0),0))</f>
        <v>2522</v>
      </c>
      <c r="AB11" s="124">
        <f>IF(ISERROR(VLOOKUP($D11&amp;"_"&amp;AB$4,Square!$B$7:$AE$296,MATCH(AB$7,Square!$B$6:$Y$6,0),0)),$B$7,VLOOKUP($D11&amp;"_"&amp;AB$4,Square!$B$7:$AE$296,MATCH(AB$7,Square!$B$6:$Y$6,0),0))</f>
        <v>2839</v>
      </c>
      <c r="AC11" s="124">
        <f>IF(ISERROR(VLOOKUP($D11&amp;"_"&amp;AC$4,Square!$B$7:$AE$296,MATCH(AC$7,Square!$B$6:$Y$6,0),0)),$B$7,VLOOKUP($D11&amp;"_"&amp;AC$4,Square!$B$7:$AE$296,MATCH(AC$7,Square!$B$6:$Y$6,0),0))</f>
        <v>3158</v>
      </c>
      <c r="AD11" s="124">
        <f>IF(ISERROR(VLOOKUP($D11&amp;"_"&amp;AD$4,Square!$B$7:$AE$296,MATCH(AD$7,Square!$B$6:$Y$6,0),0)),$B$7,VLOOKUP($D11&amp;"_"&amp;AD$4,Square!$B$7:$AE$296,MATCH(AD$7,Square!$B$6:$Y$6,0),0))</f>
        <v>3324</v>
      </c>
      <c r="AE11" s="124">
        <f>IF(ISERROR(VLOOKUP($D11&amp;"_"&amp;AE$4,Square!$B$7:$AE$296,MATCH(AE$7,Square!$B$6:$Y$6,0),0)),$B$7,VLOOKUP($D11&amp;"_"&amp;AE$4,Square!$B$7:$AE$296,MATCH(AE$7,Square!$B$6:$Y$6,0),0))</f>
        <v>3455</v>
      </c>
      <c r="AF11" s="124">
        <f>IF(ISERROR(VLOOKUP($D11&amp;"_"&amp;AF$4,Square!$B$7:$AE$296,MATCH(AF$7,Square!$B$6:$Y$6,0),0)),$B$7,VLOOKUP($D11&amp;"_"&amp;AF$4,Square!$B$7:$AE$296,MATCH(AF$7,Square!$B$6:$Y$6,0),0))</f>
        <v>3706</v>
      </c>
      <c r="AG11" s="124">
        <f>IF(ISERROR(VLOOKUP($D11&amp;"_"&amp;AG$4,Square!$B$7:$AE$296,MATCH(AG$7,Square!$B$6:$Y$6,0),0)),$B$7,VLOOKUP($D11&amp;"_"&amp;AG$4,Square!$B$7:$AE$296,MATCH(AG$7,Square!$B$6:$Y$6,0),0))</f>
        <v>3760</v>
      </c>
      <c r="AH11" s="124"/>
    </row>
    <row r="12" spans="1:40" outlineLevel="1">
      <c r="C12" s="10" t="s">
        <v>361</v>
      </c>
      <c r="D12" s="10" t="s">
        <v>362</v>
      </c>
      <c r="G12" s="124" t="str">
        <f>IF(ISERROR(VLOOKUP($D12&amp;"_"&amp;G$4,Square!$B$7:$AE$296,MATCH(G$7,Square!$B$6:$Y$6,0),0)),$B$7,VLOOKUP($D12&amp;"_"&amp;G$4,Square!$B$7:$AE$296,MATCH(G$7,Square!$B$6:$Y$6,0),0))</f>
        <v/>
      </c>
      <c r="H12" s="124" t="str">
        <f>IF(ISERROR(VLOOKUP($D12&amp;"_"&amp;H$4,Square!$B$7:$AE$296,MATCH(H$7,Square!$B$6:$Y$6,0),0)),$B$7,VLOOKUP($D12&amp;"_"&amp;H$4,Square!$B$7:$AE$296,MATCH(H$7,Square!$B$6:$Y$6,0),0))</f>
        <v/>
      </c>
      <c r="I12" s="124" t="str">
        <f>IF(ISERROR(VLOOKUP($D12&amp;"_"&amp;I$4,Square!$B$7:$AE$296,MATCH(I$7,Square!$B$6:$Y$6,0),0)),$B$7,VLOOKUP($D12&amp;"_"&amp;I$4,Square!$B$7:$AE$296,MATCH(I$7,Square!$B$6:$Y$6,0),0))</f>
        <v/>
      </c>
      <c r="J12" s="124" t="str">
        <f>IF(ISERROR(VLOOKUP($D12&amp;"_"&amp;J$4,Square!$B$7:$AE$296,MATCH(J$7,Square!$B$6:$Y$6,0),0)),$B$7,VLOOKUP($D12&amp;"_"&amp;J$4,Square!$B$7:$AE$296,MATCH(J$7,Square!$B$6:$Y$6,0),0))</f>
        <v/>
      </c>
      <c r="K12" s="124" t="str">
        <f>IF(ISERROR(VLOOKUP($D12&amp;"_"&amp;K$4,Square!$B$7:$AE$296,MATCH(K$7,Square!$B$6:$Y$6,0),0)),$B$7,VLOOKUP($D12&amp;"_"&amp;K$4,Square!$B$7:$AE$296,MATCH(K$7,Square!$B$6:$Y$6,0),0))</f>
        <v/>
      </c>
      <c r="L12" s="124" t="str">
        <f>IF(ISERROR(VLOOKUP($D12&amp;"_"&amp;L$4,Square!$B$7:$AE$296,MATCH(L$7,Square!$B$6:$Y$6,0),0)),$B$7,VLOOKUP($D12&amp;"_"&amp;L$4,Square!$B$7:$AE$296,MATCH(L$7,Square!$B$6:$Y$6,0),0))</f>
        <v/>
      </c>
      <c r="M12" s="124" t="str">
        <f>IF(ISERROR(VLOOKUP($D12&amp;"_"&amp;M$4,Square!$B$7:$AE$296,MATCH(M$7,Square!$B$6:$Y$6,0),0)),$B$7,VLOOKUP($D12&amp;"_"&amp;M$4,Square!$B$7:$AE$296,MATCH(M$7,Square!$B$6:$Y$6,0),0))</f>
        <v/>
      </c>
      <c r="N12" s="124">
        <f>IF(ISERROR(VLOOKUP($D12&amp;"_"&amp;N$4,Square!$B$7:$AE$296,MATCH(N$7,Square!$B$6:$Y$6,0),0)),$B$7,VLOOKUP($D12&amp;"_"&amp;N$4,Square!$B$7:$AE$296,MATCH(N$7,Square!$B$6:$Y$6,0),0))</f>
        <v>2226</v>
      </c>
      <c r="O12" s="124" t="str">
        <f>IF(ISERROR(VLOOKUP($D12&amp;"_"&amp;O$4,Square!$B$7:$AE$296,MATCH(O$7,Square!$B$6:$Y$6,0),0)),$B$7,VLOOKUP($D12&amp;"_"&amp;O$4,Square!$B$7:$AE$296,MATCH(O$7,Square!$B$6:$Y$6,0),0))</f>
        <v/>
      </c>
      <c r="P12" s="124" t="str">
        <f>IF(ISERROR(VLOOKUP($D12&amp;"_"&amp;P$4,Square!$B$7:$AE$296,MATCH(P$7,Square!$B$6:$Y$6,0),0)),$B$7,VLOOKUP($D12&amp;"_"&amp;P$4,Square!$B$7:$AE$296,MATCH(P$7,Square!$B$6:$Y$6,0),0))</f>
        <v/>
      </c>
      <c r="Q12" s="124" t="str">
        <f>IF(ISERROR(VLOOKUP($D12&amp;"_"&amp;Q$4,Square!$B$7:$AE$296,MATCH(Q$7,Square!$B$6:$Y$6,0),0)),$B$7,VLOOKUP($D12&amp;"_"&amp;Q$4,Square!$B$7:$AE$296,MATCH(Q$7,Square!$B$6:$Y$6,0),0))</f>
        <v/>
      </c>
      <c r="R12" s="124" t="str">
        <f>IF(ISERROR(VLOOKUP($D12&amp;"_"&amp;R$4,Square!$B$7:$AE$296,MATCH(R$7,Square!$B$6:$Y$6,0),0)),$B$7,VLOOKUP($D12&amp;"_"&amp;R$4,Square!$B$7:$AE$296,MATCH(R$7,Square!$B$6:$Y$6,0),0))</f>
        <v/>
      </c>
      <c r="S12" s="124" t="str">
        <f>IF(ISERROR(VLOOKUP($D12&amp;"_"&amp;S$4,Square!$B$7:$AE$296,MATCH(S$7,Square!$B$6:$Y$6,0),0)),$B$7,VLOOKUP($D12&amp;"_"&amp;S$4,Square!$B$7:$AE$296,MATCH(S$7,Square!$B$6:$Y$6,0),0))</f>
        <v/>
      </c>
      <c r="T12" s="124" t="str">
        <f>IF(ISERROR(VLOOKUP($D12&amp;"_"&amp;T$4,Square!$B$7:$AE$296,MATCH(T$7,Square!$B$6:$Y$6,0),0)),$B$7,VLOOKUP($D12&amp;"_"&amp;T$4,Square!$B$7:$AE$296,MATCH(T$7,Square!$B$6:$Y$6,0),0))</f>
        <v/>
      </c>
      <c r="U12" s="124" t="str">
        <f>IF(ISERROR(VLOOKUP($D12&amp;"_"&amp;U$4,Square!$B$7:$AE$296,MATCH(U$7,Square!$B$6:$Y$6,0),0)),$B$7,VLOOKUP($D12&amp;"_"&amp;U$4,Square!$B$7:$AE$296,MATCH(U$7,Square!$B$6:$Y$6,0),0))</f>
        <v/>
      </c>
      <c r="V12" s="124" t="str">
        <f>IF(ISERROR(VLOOKUP($D12&amp;"_"&amp;V$4,Square!$B$7:$AE$296,MATCH(V$7,Square!$B$6:$Y$6,0),0)),$B$7,VLOOKUP($D12&amp;"_"&amp;V$4,Square!$B$7:$AE$296,MATCH(V$7,Square!$B$6:$Y$6,0),0))</f>
        <v/>
      </c>
      <c r="W12" s="124" t="str">
        <f>IF(ISERROR(VLOOKUP($D12&amp;"_"&amp;W$4,Square!$B$7:$AE$296,MATCH(W$7,Square!$B$6:$Y$6,0),0)),$B$7,VLOOKUP($D12&amp;"_"&amp;W$4,Square!$B$7:$AE$296,MATCH(W$7,Square!$B$6:$Y$6,0),0))</f>
        <v/>
      </c>
      <c r="X12" s="124" t="str">
        <f>IF(ISERROR(VLOOKUP($D12&amp;"_"&amp;X$4,Square!$B$7:$AE$296,MATCH(X$7,Square!$B$6:$Y$6,0),0)),$B$7,VLOOKUP($D12&amp;"_"&amp;X$4,Square!$B$7:$AE$296,MATCH(X$7,Square!$B$6:$Y$6,0),0))</f>
        <v/>
      </c>
      <c r="Y12" s="124" t="str">
        <f>IF(ISERROR(VLOOKUP($D12&amp;"_"&amp;Y$4,Square!$B$7:$AE$296,MATCH(Y$7,Square!$B$6:$Y$6,0),0)),$B$7,VLOOKUP($D12&amp;"_"&amp;Y$4,Square!$B$7:$AE$296,MATCH(Y$7,Square!$B$6:$Y$6,0),0))</f>
        <v/>
      </c>
      <c r="Z12" s="124" t="str">
        <f>IF(ISERROR(VLOOKUP($D12&amp;"_"&amp;Z$4,Square!$B$7:$AE$296,MATCH(Z$7,Square!$B$6:$Y$6,0),0)),$B$7,VLOOKUP($D12&amp;"_"&amp;Z$4,Square!$B$7:$AE$296,MATCH(Z$7,Square!$B$6:$Y$6,0),0))</f>
        <v/>
      </c>
      <c r="AA12" s="124" t="str">
        <f>IF(ISERROR(VLOOKUP($D12&amp;"_"&amp;AA$4,Square!$B$7:$AE$296,MATCH(AA$7,Square!$B$6:$Y$6,0),0)),$B$7,VLOOKUP($D12&amp;"_"&amp;AA$4,Square!$B$7:$AE$296,MATCH(AA$7,Square!$B$6:$Y$6,0),0))</f>
        <v/>
      </c>
      <c r="AB12" s="124" t="str">
        <f>IF(ISERROR(VLOOKUP($D12&amp;"_"&amp;AB$4,Square!$B$7:$AE$296,MATCH(AB$7,Square!$B$6:$Y$6,0),0)),$B$7,VLOOKUP($D12&amp;"_"&amp;AB$4,Square!$B$7:$AE$296,MATCH(AB$7,Square!$B$6:$Y$6,0),0))</f>
        <v/>
      </c>
      <c r="AC12" s="124" t="str">
        <f>IF(ISERROR(VLOOKUP($D12&amp;"_"&amp;AC$4,Square!$B$7:$AE$296,MATCH(AC$7,Square!$B$6:$Y$6,0),0)),$B$7,VLOOKUP($D12&amp;"_"&amp;AC$4,Square!$B$7:$AE$296,MATCH(AC$7,Square!$B$6:$Y$6,0),0))</f>
        <v/>
      </c>
      <c r="AD12" s="124" t="str">
        <f>IF(ISERROR(VLOOKUP($D12&amp;"_"&amp;AD$4,Square!$B$7:$AE$296,MATCH(AD$7,Square!$B$6:$Y$6,0),0)),$B$7,VLOOKUP($D12&amp;"_"&amp;AD$4,Square!$B$7:$AE$296,MATCH(AD$7,Square!$B$6:$Y$6,0),0))</f>
        <v/>
      </c>
      <c r="AE12" s="124" t="str">
        <f>IF(ISERROR(VLOOKUP($D12&amp;"_"&amp;AE$4,Square!$B$7:$AE$296,MATCH(AE$7,Square!$B$6:$Y$6,0),0)),$B$7,VLOOKUP($D12&amp;"_"&amp;AE$4,Square!$B$7:$AE$296,MATCH(AE$7,Square!$B$6:$Y$6,0),0))</f>
        <v/>
      </c>
      <c r="AF12" s="124" t="str">
        <f>IF(ISERROR(VLOOKUP($D12&amp;"_"&amp;AF$4,Square!$B$7:$AE$296,MATCH(AF$7,Square!$B$6:$Y$6,0),0)),$B$7,VLOOKUP($D12&amp;"_"&amp;AF$4,Square!$B$7:$AE$296,MATCH(AF$7,Square!$B$6:$Y$6,0),0))</f>
        <v/>
      </c>
      <c r="AG12" s="124" t="str">
        <f>IF(ISERROR(VLOOKUP($D12&amp;"_"&amp;AG$4,Square!$B$7:$AE$296,MATCH(AG$7,Square!$B$6:$Y$6,0),0)),$B$7,VLOOKUP($D12&amp;"_"&amp;AG$4,Square!$B$7:$AE$296,MATCH(AG$7,Square!$B$6:$Y$6,0),0))</f>
        <v/>
      </c>
      <c r="AH12" s="124"/>
    </row>
    <row r="13" spans="1:40" outlineLevel="1">
      <c r="C13" s="10" t="s">
        <v>363</v>
      </c>
      <c r="D13" s="10" t="s">
        <v>364</v>
      </c>
      <c r="G13" s="124">
        <f>IF(ISERROR(VLOOKUP($D13&amp;"_"&amp;G$4,Square!$B$7:$AE$296,MATCH(G$7,Square!$B$6:$Y$6,0),0)),$B$7,VLOOKUP($D13&amp;"_"&amp;G$4,Square!$B$7:$AE$296,MATCH(G$7,Square!$B$6:$Y$6,0),0))</f>
        <v>1783</v>
      </c>
      <c r="H13" s="124">
        <f>IF(ISERROR(VLOOKUP($D13&amp;"_"&amp;H$4,Square!$B$7:$AE$296,MATCH(H$7,Square!$B$6:$Y$6,0),0)),$B$7,VLOOKUP($D13&amp;"_"&amp;H$4,Square!$B$7:$AE$296,MATCH(H$7,Square!$B$6:$Y$6,0),0))</f>
        <v>1943</v>
      </c>
      <c r="I13" s="124">
        <f>IF(ISERROR(VLOOKUP($D13&amp;"_"&amp;I$4,Square!$B$7:$AE$296,MATCH(I$7,Square!$B$6:$Y$6,0),0)),$B$7,VLOOKUP($D13&amp;"_"&amp;I$4,Square!$B$7:$AE$296,MATCH(I$7,Square!$B$6:$Y$6,0),0))</f>
        <v>1885</v>
      </c>
      <c r="J13" s="124" t="str">
        <f>IF(ISERROR(VLOOKUP($D13&amp;"_"&amp;J$4,Square!$B$7:$AE$296,MATCH(J$7,Square!$B$6:$Y$6,0),0)),$B$7,VLOOKUP($D13&amp;"_"&amp;J$4,Square!$B$7:$AE$296,MATCH(J$7,Square!$B$6:$Y$6,0),0))</f>
        <v/>
      </c>
      <c r="K13" s="124" t="str">
        <f>IF(ISERROR(VLOOKUP($D13&amp;"_"&amp;K$4,Square!$B$7:$AE$296,MATCH(K$7,Square!$B$6:$Y$6,0),0)),$B$7,VLOOKUP($D13&amp;"_"&amp;K$4,Square!$B$7:$AE$296,MATCH(K$7,Square!$B$6:$Y$6,0),0))</f>
        <v/>
      </c>
      <c r="L13" s="124" t="str">
        <f>IF(ISERROR(VLOOKUP($D13&amp;"_"&amp;L$4,Square!$B$7:$AE$296,MATCH(L$7,Square!$B$6:$Y$6,0),0)),$B$7,VLOOKUP($D13&amp;"_"&amp;L$4,Square!$B$7:$AE$296,MATCH(L$7,Square!$B$6:$Y$6,0),0))</f>
        <v/>
      </c>
      <c r="M13" s="124" t="str">
        <f>IF(ISERROR(VLOOKUP($D13&amp;"_"&amp;M$4,Square!$B$7:$AE$296,MATCH(M$7,Square!$B$6:$Y$6,0),0)),$B$7,VLOOKUP($D13&amp;"_"&amp;M$4,Square!$B$7:$AE$296,MATCH(M$7,Square!$B$6:$Y$6,0),0))</f>
        <v/>
      </c>
      <c r="N13" s="124" t="str">
        <f>IF(ISERROR(VLOOKUP($D13&amp;"_"&amp;N$4,Square!$B$7:$AE$296,MATCH(N$7,Square!$B$6:$Y$6,0),0)),$B$7,VLOOKUP($D13&amp;"_"&amp;N$4,Square!$B$7:$AE$296,MATCH(N$7,Square!$B$6:$Y$6,0),0))</f>
        <v/>
      </c>
      <c r="O13" s="124" t="str">
        <f>IF(ISERROR(VLOOKUP($D13&amp;"_"&amp;O$4,Square!$B$7:$AE$296,MATCH(O$7,Square!$B$6:$Y$6,0),0)),$B$7,VLOOKUP($D13&amp;"_"&amp;O$4,Square!$B$7:$AE$296,MATCH(O$7,Square!$B$6:$Y$6,0),0))</f>
        <v/>
      </c>
      <c r="P13" s="124" t="str">
        <f>IF(ISERROR(VLOOKUP($D13&amp;"_"&amp;P$4,Square!$B$7:$AE$296,MATCH(P$7,Square!$B$6:$Y$6,0),0)),$B$7,VLOOKUP($D13&amp;"_"&amp;P$4,Square!$B$7:$AE$296,MATCH(P$7,Square!$B$6:$Y$6,0),0))</f>
        <v/>
      </c>
      <c r="Q13" s="124" t="str">
        <f>IF(ISERROR(VLOOKUP($D13&amp;"_"&amp;Q$4,Square!$B$7:$AE$296,MATCH(Q$7,Square!$B$6:$Y$6,0),0)),$B$7,VLOOKUP($D13&amp;"_"&amp;Q$4,Square!$B$7:$AE$296,MATCH(Q$7,Square!$B$6:$Y$6,0),0))</f>
        <v/>
      </c>
      <c r="R13" s="124" t="str">
        <f>IF(ISERROR(VLOOKUP($D13&amp;"_"&amp;R$4,Square!$B$7:$AE$296,MATCH(R$7,Square!$B$6:$Y$6,0),0)),$B$7,VLOOKUP($D13&amp;"_"&amp;R$4,Square!$B$7:$AE$296,MATCH(R$7,Square!$B$6:$Y$6,0),0))</f>
        <v/>
      </c>
      <c r="S13" s="124" t="str">
        <f>IF(ISERROR(VLOOKUP($D13&amp;"_"&amp;S$4,Square!$B$7:$AE$296,MATCH(S$7,Square!$B$6:$Y$6,0),0)),$B$7,VLOOKUP($D13&amp;"_"&amp;S$4,Square!$B$7:$AE$296,MATCH(S$7,Square!$B$6:$Y$6,0),0))</f>
        <v/>
      </c>
      <c r="T13" s="124" t="str">
        <f>IF(ISERROR(VLOOKUP($D13&amp;"_"&amp;T$4,Square!$B$7:$AE$296,MATCH(T$7,Square!$B$6:$Y$6,0),0)),$B$7,VLOOKUP($D13&amp;"_"&amp;T$4,Square!$B$7:$AE$296,MATCH(T$7,Square!$B$6:$Y$6,0),0))</f>
        <v/>
      </c>
      <c r="U13" s="124" t="str">
        <f>IF(ISERROR(VLOOKUP($D13&amp;"_"&amp;U$4,Square!$B$7:$AE$296,MATCH(U$7,Square!$B$6:$Y$6,0),0)),$B$7,VLOOKUP($D13&amp;"_"&amp;U$4,Square!$B$7:$AE$296,MATCH(U$7,Square!$B$6:$Y$6,0),0))</f>
        <v/>
      </c>
      <c r="V13" s="124" t="str">
        <f>IF(ISERROR(VLOOKUP($D13&amp;"_"&amp;V$4,Square!$B$7:$AE$296,MATCH(V$7,Square!$B$6:$Y$6,0),0)),$B$7,VLOOKUP($D13&amp;"_"&amp;V$4,Square!$B$7:$AE$296,MATCH(V$7,Square!$B$6:$Y$6,0),0))</f>
        <v/>
      </c>
      <c r="W13" s="124" t="str">
        <f>IF(ISERROR(VLOOKUP($D13&amp;"_"&amp;W$4,Square!$B$7:$AE$296,MATCH(W$7,Square!$B$6:$Y$6,0),0)),$B$7,VLOOKUP($D13&amp;"_"&amp;W$4,Square!$B$7:$AE$296,MATCH(W$7,Square!$B$6:$Y$6,0),0))</f>
        <v/>
      </c>
      <c r="X13" s="124" t="str">
        <f>IF(ISERROR(VLOOKUP($D13&amp;"_"&amp;X$4,Square!$B$7:$AE$296,MATCH(X$7,Square!$B$6:$Y$6,0),0)),$B$7,VLOOKUP($D13&amp;"_"&amp;X$4,Square!$B$7:$AE$296,MATCH(X$7,Square!$B$6:$Y$6,0),0))</f>
        <v/>
      </c>
      <c r="Y13" s="124" t="str">
        <f>IF(ISERROR(VLOOKUP($D13&amp;"_"&amp;Y$4,Square!$B$7:$AE$296,MATCH(Y$7,Square!$B$6:$Y$6,0),0)),$B$7,VLOOKUP($D13&amp;"_"&amp;Y$4,Square!$B$7:$AE$296,MATCH(Y$7,Square!$B$6:$Y$6,0),0))</f>
        <v/>
      </c>
      <c r="Z13" s="124" t="str">
        <f>IF(ISERROR(VLOOKUP($D13&amp;"_"&amp;Z$4,Square!$B$7:$AE$296,MATCH(Z$7,Square!$B$6:$Y$6,0),0)),$B$7,VLOOKUP($D13&amp;"_"&amp;Z$4,Square!$B$7:$AE$296,MATCH(Z$7,Square!$B$6:$Y$6,0),0))</f>
        <v/>
      </c>
      <c r="AA13" s="124" t="str">
        <f>IF(ISERROR(VLOOKUP($D13&amp;"_"&amp;AA$4,Square!$B$7:$AE$296,MATCH(AA$7,Square!$B$6:$Y$6,0),0)),$B$7,VLOOKUP($D13&amp;"_"&amp;AA$4,Square!$B$7:$AE$296,MATCH(AA$7,Square!$B$6:$Y$6,0),0))</f>
        <v/>
      </c>
      <c r="AB13" s="124" t="str">
        <f>IF(ISERROR(VLOOKUP($D13&amp;"_"&amp;AB$4,Square!$B$7:$AE$296,MATCH(AB$7,Square!$B$6:$Y$6,0),0)),$B$7,VLOOKUP($D13&amp;"_"&amp;AB$4,Square!$B$7:$AE$296,MATCH(AB$7,Square!$B$6:$Y$6,0),0))</f>
        <v/>
      </c>
      <c r="AC13" s="124" t="str">
        <f>IF(ISERROR(VLOOKUP($D13&amp;"_"&amp;AC$4,Square!$B$7:$AE$296,MATCH(AC$7,Square!$B$6:$Y$6,0),0)),$B$7,VLOOKUP($D13&amp;"_"&amp;AC$4,Square!$B$7:$AE$296,MATCH(AC$7,Square!$B$6:$Y$6,0),0))</f>
        <v/>
      </c>
      <c r="AD13" s="124" t="str">
        <f>IF(ISERROR(VLOOKUP($D13&amp;"_"&amp;AD$4,Square!$B$7:$AE$296,MATCH(AD$7,Square!$B$6:$Y$6,0),0)),$B$7,VLOOKUP($D13&amp;"_"&amp;AD$4,Square!$B$7:$AE$296,MATCH(AD$7,Square!$B$6:$Y$6,0),0))</f>
        <v/>
      </c>
      <c r="AE13" s="124" t="str">
        <f>IF(ISERROR(VLOOKUP($D13&amp;"_"&amp;AE$4,Square!$B$7:$AE$296,MATCH(AE$7,Square!$B$6:$Y$6,0),0)),$B$7,VLOOKUP($D13&amp;"_"&amp;AE$4,Square!$B$7:$AE$296,MATCH(AE$7,Square!$B$6:$Y$6,0),0))</f>
        <v/>
      </c>
      <c r="AF13" s="124" t="str">
        <f>IF(ISERROR(VLOOKUP($D13&amp;"_"&amp;AF$4,Square!$B$7:$AE$296,MATCH(AF$7,Square!$B$6:$Y$6,0),0)),$B$7,VLOOKUP($D13&amp;"_"&amp;AF$4,Square!$B$7:$AE$296,MATCH(AF$7,Square!$B$6:$Y$6,0),0))</f>
        <v/>
      </c>
      <c r="AG13" s="124" t="str">
        <f>IF(ISERROR(VLOOKUP($D13&amp;"_"&amp;AG$4,Square!$B$7:$AE$296,MATCH(AG$7,Square!$B$6:$Y$6,0),0)),$B$7,VLOOKUP($D13&amp;"_"&amp;AG$4,Square!$B$7:$AE$296,MATCH(AG$7,Square!$B$6:$Y$6,0),0))</f>
        <v/>
      </c>
      <c r="AH13" s="124"/>
    </row>
    <row r="14" spans="1:40" outlineLevel="1">
      <c r="C14" s="10" t="s">
        <v>365</v>
      </c>
      <c r="D14" s="10" t="s">
        <v>366</v>
      </c>
      <c r="G14" s="124" t="str">
        <f>IF(ISERROR(VLOOKUP($D14&amp;"_"&amp;G$4,Square!$B$7:$AE$296,MATCH(G$7,Square!$B$6:$Y$6,0),0)),$B$7,VLOOKUP($D14&amp;"_"&amp;G$4,Square!$B$7:$AE$296,MATCH(G$7,Square!$B$6:$Y$6,0),0))</f>
        <v/>
      </c>
      <c r="H14" s="124" t="str">
        <f>IF(ISERROR(VLOOKUP($D14&amp;"_"&amp;H$4,Square!$B$7:$AE$296,MATCH(H$7,Square!$B$6:$Y$6,0),0)),$B$7,VLOOKUP($D14&amp;"_"&amp;H$4,Square!$B$7:$AE$296,MATCH(H$7,Square!$B$6:$Y$6,0),0))</f>
        <v/>
      </c>
      <c r="I14" s="124" t="str">
        <f>IF(ISERROR(VLOOKUP($D14&amp;"_"&amp;I$4,Square!$B$7:$AE$296,MATCH(I$7,Square!$B$6:$Y$6,0),0)),$B$7,VLOOKUP($D14&amp;"_"&amp;I$4,Square!$B$7:$AE$296,MATCH(I$7,Square!$B$6:$Y$6,0),0))</f>
        <v/>
      </c>
      <c r="J14" s="124" t="str">
        <f>IF(ISERROR(VLOOKUP($D14&amp;"_"&amp;J$4,Square!$B$7:$AE$296,MATCH(J$7,Square!$B$6:$Y$6,0),0)),$B$7,VLOOKUP($D14&amp;"_"&amp;J$4,Square!$B$7:$AE$296,MATCH(J$7,Square!$B$6:$Y$6,0),0))</f>
        <v/>
      </c>
      <c r="K14" s="124" t="str">
        <f>IF(ISERROR(VLOOKUP($D14&amp;"_"&amp;K$4,Square!$B$7:$AE$296,MATCH(K$7,Square!$B$6:$Y$6,0),0)),$B$7,VLOOKUP($D14&amp;"_"&amp;K$4,Square!$B$7:$AE$296,MATCH(K$7,Square!$B$6:$Y$6,0),0))</f>
        <v/>
      </c>
      <c r="L14" s="124" t="str">
        <f>IF(ISERROR(VLOOKUP($D14&amp;"_"&amp;L$4,Square!$B$7:$AE$296,MATCH(L$7,Square!$B$6:$Y$6,0),0)),$B$7,VLOOKUP($D14&amp;"_"&amp;L$4,Square!$B$7:$AE$296,MATCH(L$7,Square!$B$6:$Y$6,0),0))</f>
        <v/>
      </c>
      <c r="M14" s="124" t="str">
        <f>IF(ISERROR(VLOOKUP($D14&amp;"_"&amp;M$4,Square!$B$7:$AE$296,MATCH(M$7,Square!$B$6:$Y$6,0),0)),$B$7,VLOOKUP($D14&amp;"_"&amp;M$4,Square!$B$7:$AE$296,MATCH(M$7,Square!$B$6:$Y$6,0),0))</f>
        <v/>
      </c>
      <c r="N14" s="124">
        <f>IF(ISERROR(VLOOKUP($D14&amp;"_"&amp;N$4,Square!$B$7:$AE$296,MATCH(N$7,Square!$B$6:$Y$6,0),0)),$B$7,VLOOKUP($D14&amp;"_"&amp;N$4,Square!$B$7:$AE$296,MATCH(N$7,Square!$B$6:$Y$6,0),0))</f>
        <v>2226</v>
      </c>
      <c r="O14" s="124" t="str">
        <f>IF(ISERROR(VLOOKUP($D14&amp;"_"&amp;O$4,Square!$B$7:$AE$296,MATCH(O$7,Square!$B$6:$Y$6,0),0)),$B$7,VLOOKUP($D14&amp;"_"&amp;O$4,Square!$B$7:$AE$296,MATCH(O$7,Square!$B$6:$Y$6,0),0))</f>
        <v/>
      </c>
      <c r="P14" s="124" t="str">
        <f>IF(ISERROR(VLOOKUP($D14&amp;"_"&amp;P$4,Square!$B$7:$AE$296,MATCH(P$7,Square!$B$6:$Y$6,0),0)),$B$7,VLOOKUP($D14&amp;"_"&amp;P$4,Square!$B$7:$AE$296,MATCH(P$7,Square!$B$6:$Y$6,0),0))</f>
        <v/>
      </c>
      <c r="Q14" s="124" t="str">
        <f>IF(ISERROR(VLOOKUP($D14&amp;"_"&amp;Q$4,Square!$B$7:$AE$296,MATCH(Q$7,Square!$B$6:$Y$6,0),0)),$B$7,VLOOKUP($D14&amp;"_"&amp;Q$4,Square!$B$7:$AE$296,MATCH(Q$7,Square!$B$6:$Y$6,0),0))</f>
        <v/>
      </c>
      <c r="R14" s="124" t="str">
        <f>IF(ISERROR(VLOOKUP($D14&amp;"_"&amp;R$4,Square!$B$7:$AE$296,MATCH(R$7,Square!$B$6:$Y$6,0),0)),$B$7,VLOOKUP($D14&amp;"_"&amp;R$4,Square!$B$7:$AE$296,MATCH(R$7,Square!$B$6:$Y$6,0),0))</f>
        <v/>
      </c>
      <c r="S14" s="124" t="str">
        <f>IF(ISERROR(VLOOKUP($D14&amp;"_"&amp;S$4,Square!$B$7:$AE$296,MATCH(S$7,Square!$B$6:$Y$6,0),0)),$B$7,VLOOKUP($D14&amp;"_"&amp;S$4,Square!$B$7:$AE$296,MATCH(S$7,Square!$B$6:$Y$6,0),0))</f>
        <v/>
      </c>
      <c r="T14" s="124" t="str">
        <f>IF(ISERROR(VLOOKUP($D14&amp;"_"&amp;T$4,Square!$B$7:$AE$296,MATCH(T$7,Square!$B$6:$Y$6,0),0)),$B$7,VLOOKUP($D14&amp;"_"&amp;T$4,Square!$B$7:$AE$296,MATCH(T$7,Square!$B$6:$Y$6,0),0))</f>
        <v/>
      </c>
      <c r="U14" s="124" t="str">
        <f>IF(ISERROR(VLOOKUP($D14&amp;"_"&amp;U$4,Square!$B$7:$AE$296,MATCH(U$7,Square!$B$6:$Y$6,0),0)),$B$7,VLOOKUP($D14&amp;"_"&amp;U$4,Square!$B$7:$AE$296,MATCH(U$7,Square!$B$6:$Y$6,0),0))</f>
        <v/>
      </c>
      <c r="V14" s="124" t="str">
        <f>IF(ISERROR(VLOOKUP($D14&amp;"_"&amp;V$4,Square!$B$7:$AE$296,MATCH(V$7,Square!$B$6:$Y$6,0),0)),$B$7,VLOOKUP($D14&amp;"_"&amp;V$4,Square!$B$7:$AE$296,MATCH(V$7,Square!$B$6:$Y$6,0),0))</f>
        <v/>
      </c>
      <c r="W14" s="124" t="str">
        <f>IF(ISERROR(VLOOKUP($D14&amp;"_"&amp;W$4,Square!$B$7:$AE$296,MATCH(W$7,Square!$B$6:$Y$6,0),0)),$B$7,VLOOKUP($D14&amp;"_"&amp;W$4,Square!$B$7:$AE$296,MATCH(W$7,Square!$B$6:$Y$6,0),0))</f>
        <v/>
      </c>
      <c r="X14" s="124" t="str">
        <f>IF(ISERROR(VLOOKUP($D14&amp;"_"&amp;X$4,Square!$B$7:$AE$296,MATCH(X$7,Square!$B$6:$Y$6,0),0)),$B$7,VLOOKUP($D14&amp;"_"&amp;X$4,Square!$B$7:$AE$296,MATCH(X$7,Square!$B$6:$Y$6,0),0))</f>
        <v/>
      </c>
      <c r="Y14" s="124" t="str">
        <f>IF(ISERROR(VLOOKUP($D14&amp;"_"&amp;Y$4,Square!$B$7:$AE$296,MATCH(Y$7,Square!$B$6:$Y$6,0),0)),$B$7,VLOOKUP($D14&amp;"_"&amp;Y$4,Square!$B$7:$AE$296,MATCH(Y$7,Square!$B$6:$Y$6,0),0))</f>
        <v/>
      </c>
      <c r="Z14" s="124" t="str">
        <f>IF(ISERROR(VLOOKUP($D14&amp;"_"&amp;Z$4,Square!$B$7:$AE$296,MATCH(Z$7,Square!$B$6:$Y$6,0),0)),$B$7,VLOOKUP($D14&amp;"_"&amp;Z$4,Square!$B$7:$AE$296,MATCH(Z$7,Square!$B$6:$Y$6,0),0))</f>
        <v/>
      </c>
      <c r="AA14" s="124" t="str">
        <f>IF(ISERROR(VLOOKUP($D14&amp;"_"&amp;AA$4,Square!$B$7:$AE$296,MATCH(AA$7,Square!$B$6:$Y$6,0),0)),$B$7,VLOOKUP($D14&amp;"_"&amp;AA$4,Square!$B$7:$AE$296,MATCH(AA$7,Square!$B$6:$Y$6,0),0))</f>
        <v/>
      </c>
      <c r="AB14" s="124" t="str">
        <f>IF(ISERROR(VLOOKUP($D14&amp;"_"&amp;AB$4,Square!$B$7:$AE$296,MATCH(AB$7,Square!$B$6:$Y$6,0),0)),$B$7,VLOOKUP($D14&amp;"_"&amp;AB$4,Square!$B$7:$AE$296,MATCH(AB$7,Square!$B$6:$Y$6,0),0))</f>
        <v/>
      </c>
      <c r="AC14" s="124" t="str">
        <f>IF(ISERROR(VLOOKUP($D14&amp;"_"&amp;AC$4,Square!$B$7:$AE$296,MATCH(AC$7,Square!$B$6:$Y$6,0),0)),$B$7,VLOOKUP($D14&amp;"_"&amp;AC$4,Square!$B$7:$AE$296,MATCH(AC$7,Square!$B$6:$Y$6,0),0))</f>
        <v/>
      </c>
      <c r="AD14" s="124" t="str">
        <f>IF(ISERROR(VLOOKUP($D14&amp;"_"&amp;AD$4,Square!$B$7:$AE$296,MATCH(AD$7,Square!$B$6:$Y$6,0),0)),$B$7,VLOOKUP($D14&amp;"_"&amp;AD$4,Square!$B$7:$AE$296,MATCH(AD$7,Square!$B$6:$Y$6,0),0))</f>
        <v/>
      </c>
      <c r="AE14" s="124" t="str">
        <f>IF(ISERROR(VLOOKUP($D14&amp;"_"&amp;AE$4,Square!$B$7:$AE$296,MATCH(AE$7,Square!$B$6:$Y$6,0),0)),$B$7,VLOOKUP($D14&amp;"_"&amp;AE$4,Square!$B$7:$AE$296,MATCH(AE$7,Square!$B$6:$Y$6,0),0))</f>
        <v/>
      </c>
      <c r="AF14" s="124" t="str">
        <f>IF(ISERROR(VLOOKUP($D14&amp;"_"&amp;AF$4,Square!$B$7:$AE$296,MATCH(AF$7,Square!$B$6:$Y$6,0),0)),$B$7,VLOOKUP($D14&amp;"_"&amp;AF$4,Square!$B$7:$AE$296,MATCH(AF$7,Square!$B$6:$Y$6,0),0))</f>
        <v/>
      </c>
      <c r="AG14" s="124" t="str">
        <f>IF(ISERROR(VLOOKUP($D14&amp;"_"&amp;AG$4,Square!$B$7:$AE$296,MATCH(AG$7,Square!$B$6:$Y$6,0),0)),$B$7,VLOOKUP($D14&amp;"_"&amp;AG$4,Square!$B$7:$AE$296,MATCH(AG$7,Square!$B$6:$Y$6,0),0))</f>
        <v/>
      </c>
      <c r="AH14" s="124"/>
    </row>
    <row r="15" spans="1:40" outlineLevel="1">
      <c r="C15" s="10" t="s">
        <v>367</v>
      </c>
      <c r="D15" s="10" t="s">
        <v>368</v>
      </c>
      <c r="G15" s="124" t="str">
        <f>IF(ISERROR(VLOOKUP($D15&amp;"_"&amp;G$4,Square!$B$7:$AE$296,MATCH(G$7,Square!$B$6:$Y$6,0),0)),$B$7,VLOOKUP($D15&amp;"_"&amp;G$4,Square!$B$7:$AE$296,MATCH(G$7,Square!$B$6:$Y$6,0),0))</f>
        <v/>
      </c>
      <c r="H15" s="124" t="str">
        <f>IF(ISERROR(VLOOKUP($D15&amp;"_"&amp;H$4,Square!$B$7:$AE$296,MATCH(H$7,Square!$B$6:$Y$6,0),0)),$B$7,VLOOKUP($D15&amp;"_"&amp;H$4,Square!$B$7:$AE$296,MATCH(H$7,Square!$B$6:$Y$6,0),0))</f>
        <v/>
      </c>
      <c r="I15" s="124" t="str">
        <f>IF(ISERROR(VLOOKUP($D15&amp;"_"&amp;I$4,Square!$B$7:$AE$296,MATCH(I$7,Square!$B$6:$Y$6,0),0)),$B$7,VLOOKUP($D15&amp;"_"&amp;I$4,Square!$B$7:$AE$296,MATCH(I$7,Square!$B$6:$Y$6,0),0))</f>
        <v/>
      </c>
      <c r="J15" s="124" t="str">
        <f>IF(ISERROR(VLOOKUP($D15&amp;"_"&amp;J$4,Square!$B$7:$AE$296,MATCH(J$7,Square!$B$6:$Y$6,0),0)),$B$7,VLOOKUP($D15&amp;"_"&amp;J$4,Square!$B$7:$AE$296,MATCH(J$7,Square!$B$6:$Y$6,0),0))</f>
        <v/>
      </c>
      <c r="K15" s="124" t="str">
        <f>IF(ISERROR(VLOOKUP($D15&amp;"_"&amp;K$4,Square!$B$7:$AE$296,MATCH(K$7,Square!$B$6:$Y$6,0),0)),$B$7,VLOOKUP($D15&amp;"_"&amp;K$4,Square!$B$7:$AE$296,MATCH(K$7,Square!$B$6:$Y$6,0),0))</f>
        <v/>
      </c>
      <c r="L15" s="124" t="str">
        <f>IF(ISERROR(VLOOKUP($D15&amp;"_"&amp;L$4,Square!$B$7:$AE$296,MATCH(L$7,Square!$B$6:$Y$6,0),0)),$B$7,VLOOKUP($D15&amp;"_"&amp;L$4,Square!$B$7:$AE$296,MATCH(L$7,Square!$B$6:$Y$6,0),0))</f>
        <v/>
      </c>
      <c r="M15" s="124" t="str">
        <f>IF(ISERROR(VLOOKUP($D15&amp;"_"&amp;M$4,Square!$B$7:$AE$296,MATCH(M$7,Square!$B$6:$Y$6,0),0)),$B$7,VLOOKUP($D15&amp;"_"&amp;M$4,Square!$B$7:$AE$296,MATCH(M$7,Square!$B$6:$Y$6,0),0))</f>
        <v/>
      </c>
      <c r="N15" s="124">
        <f>IF(ISERROR(VLOOKUP($D15&amp;"_"&amp;N$4,Square!$B$7:$AE$296,MATCH(N$7,Square!$B$6:$Y$6,0),0)),$B$7,VLOOKUP($D15&amp;"_"&amp;N$4,Square!$B$7:$AE$296,MATCH(N$7,Square!$B$6:$Y$6,0),0))</f>
        <v>2226</v>
      </c>
      <c r="O15" s="124" t="str">
        <f>IF(ISERROR(VLOOKUP($D15&amp;"_"&amp;O$4,Square!$B$7:$AE$296,MATCH(O$7,Square!$B$6:$Y$6,0),0)),$B$7,VLOOKUP($D15&amp;"_"&amp;O$4,Square!$B$7:$AE$296,MATCH(O$7,Square!$B$6:$Y$6,0),0))</f>
        <v/>
      </c>
      <c r="P15" s="124" t="str">
        <f>IF(ISERROR(VLOOKUP($D15&amp;"_"&amp;P$4,Square!$B$7:$AE$296,MATCH(P$7,Square!$B$6:$Y$6,0),0)),$B$7,VLOOKUP($D15&amp;"_"&amp;P$4,Square!$B$7:$AE$296,MATCH(P$7,Square!$B$6:$Y$6,0),0))</f>
        <v/>
      </c>
      <c r="Q15" s="124" t="str">
        <f>IF(ISERROR(VLOOKUP($D15&amp;"_"&amp;Q$4,Square!$B$7:$AE$296,MATCH(Q$7,Square!$B$6:$Y$6,0),0)),$B$7,VLOOKUP($D15&amp;"_"&amp;Q$4,Square!$B$7:$AE$296,MATCH(Q$7,Square!$B$6:$Y$6,0),0))</f>
        <v/>
      </c>
      <c r="R15" s="124" t="str">
        <f>IF(ISERROR(VLOOKUP($D15&amp;"_"&amp;R$4,Square!$B$7:$AE$296,MATCH(R$7,Square!$B$6:$Y$6,0),0)),$B$7,VLOOKUP($D15&amp;"_"&amp;R$4,Square!$B$7:$AE$296,MATCH(R$7,Square!$B$6:$Y$6,0),0))</f>
        <v/>
      </c>
      <c r="S15" s="124" t="str">
        <f>IF(ISERROR(VLOOKUP($D15&amp;"_"&amp;S$4,Square!$B$7:$AE$296,MATCH(S$7,Square!$B$6:$Y$6,0),0)),$B$7,VLOOKUP($D15&amp;"_"&amp;S$4,Square!$B$7:$AE$296,MATCH(S$7,Square!$B$6:$Y$6,0),0))</f>
        <v/>
      </c>
      <c r="T15" s="124" t="str">
        <f>IF(ISERROR(VLOOKUP($D15&amp;"_"&amp;T$4,Square!$B$7:$AE$296,MATCH(T$7,Square!$B$6:$Y$6,0),0)),$B$7,VLOOKUP($D15&amp;"_"&amp;T$4,Square!$B$7:$AE$296,MATCH(T$7,Square!$B$6:$Y$6,0),0))</f>
        <v/>
      </c>
      <c r="U15" s="124" t="str">
        <f>IF(ISERROR(VLOOKUP($D15&amp;"_"&amp;U$4,Square!$B$7:$AE$296,MATCH(U$7,Square!$B$6:$Y$6,0),0)),$B$7,VLOOKUP($D15&amp;"_"&amp;U$4,Square!$B$7:$AE$296,MATCH(U$7,Square!$B$6:$Y$6,0),0))</f>
        <v/>
      </c>
      <c r="V15" s="124" t="str">
        <f>IF(ISERROR(VLOOKUP($D15&amp;"_"&amp;V$4,Square!$B$7:$AE$296,MATCH(V$7,Square!$B$6:$Y$6,0),0)),$B$7,VLOOKUP($D15&amp;"_"&amp;V$4,Square!$B$7:$AE$296,MATCH(V$7,Square!$B$6:$Y$6,0),0))</f>
        <v/>
      </c>
      <c r="W15" s="124" t="str">
        <f>IF(ISERROR(VLOOKUP($D15&amp;"_"&amp;W$4,Square!$B$7:$AE$296,MATCH(W$7,Square!$B$6:$Y$6,0),0)),$B$7,VLOOKUP($D15&amp;"_"&amp;W$4,Square!$B$7:$AE$296,MATCH(W$7,Square!$B$6:$Y$6,0),0))</f>
        <v/>
      </c>
      <c r="X15" s="124" t="str">
        <f>IF(ISERROR(VLOOKUP($D15&amp;"_"&amp;X$4,Square!$B$7:$AE$296,MATCH(X$7,Square!$B$6:$Y$6,0),0)),$B$7,VLOOKUP($D15&amp;"_"&amp;X$4,Square!$B$7:$AE$296,MATCH(X$7,Square!$B$6:$Y$6,0),0))</f>
        <v/>
      </c>
      <c r="Y15" s="124" t="str">
        <f>IF(ISERROR(VLOOKUP($D15&amp;"_"&amp;Y$4,Square!$B$7:$AE$296,MATCH(Y$7,Square!$B$6:$Y$6,0),0)),$B$7,VLOOKUP($D15&amp;"_"&amp;Y$4,Square!$B$7:$AE$296,MATCH(Y$7,Square!$B$6:$Y$6,0),0))</f>
        <v/>
      </c>
      <c r="Z15" s="124" t="str">
        <f>IF(ISERROR(VLOOKUP($D15&amp;"_"&amp;Z$4,Square!$B$7:$AE$296,MATCH(Z$7,Square!$B$6:$Y$6,0),0)),$B$7,VLOOKUP($D15&amp;"_"&amp;Z$4,Square!$B$7:$AE$296,MATCH(Z$7,Square!$B$6:$Y$6,0),0))</f>
        <v/>
      </c>
      <c r="AA15" s="124" t="str">
        <f>IF(ISERROR(VLOOKUP($D15&amp;"_"&amp;AA$4,Square!$B$7:$AE$296,MATCH(AA$7,Square!$B$6:$Y$6,0),0)),$B$7,VLOOKUP($D15&amp;"_"&amp;AA$4,Square!$B$7:$AE$296,MATCH(AA$7,Square!$B$6:$Y$6,0),0))</f>
        <v/>
      </c>
      <c r="AB15" s="124" t="str">
        <f>IF(ISERROR(VLOOKUP($D15&amp;"_"&amp;AB$4,Square!$B$7:$AE$296,MATCH(AB$7,Square!$B$6:$Y$6,0),0)),$B$7,VLOOKUP($D15&amp;"_"&amp;AB$4,Square!$B$7:$AE$296,MATCH(AB$7,Square!$B$6:$Y$6,0),0))</f>
        <v/>
      </c>
      <c r="AC15" s="124" t="str">
        <f>IF(ISERROR(VLOOKUP($D15&amp;"_"&amp;AC$4,Square!$B$7:$AE$296,MATCH(AC$7,Square!$B$6:$Y$6,0),0)),$B$7,VLOOKUP($D15&amp;"_"&amp;AC$4,Square!$B$7:$AE$296,MATCH(AC$7,Square!$B$6:$Y$6,0),0))</f>
        <v/>
      </c>
      <c r="AD15" s="124" t="str">
        <f>IF(ISERROR(VLOOKUP($D15&amp;"_"&amp;AD$4,Square!$B$7:$AE$296,MATCH(AD$7,Square!$B$6:$Y$6,0),0)),$B$7,VLOOKUP($D15&amp;"_"&amp;AD$4,Square!$B$7:$AE$296,MATCH(AD$7,Square!$B$6:$Y$6,0),0))</f>
        <v/>
      </c>
      <c r="AE15" s="124" t="str">
        <f>IF(ISERROR(VLOOKUP($D15&amp;"_"&amp;AE$4,Square!$B$7:$AE$296,MATCH(AE$7,Square!$B$6:$Y$6,0),0)),$B$7,VLOOKUP($D15&amp;"_"&amp;AE$4,Square!$B$7:$AE$296,MATCH(AE$7,Square!$B$6:$Y$6,0),0))</f>
        <v/>
      </c>
      <c r="AF15" s="124" t="str">
        <f>IF(ISERROR(VLOOKUP($D15&amp;"_"&amp;AF$4,Square!$B$7:$AE$296,MATCH(AF$7,Square!$B$6:$Y$6,0),0)),$B$7,VLOOKUP($D15&amp;"_"&amp;AF$4,Square!$B$7:$AE$296,MATCH(AF$7,Square!$B$6:$Y$6,0),0))</f>
        <v/>
      </c>
      <c r="AG15" s="124" t="str">
        <f>IF(ISERROR(VLOOKUP($D15&amp;"_"&amp;AG$4,Square!$B$7:$AE$296,MATCH(AG$7,Square!$B$6:$Y$6,0),0)),$B$7,VLOOKUP($D15&amp;"_"&amp;AG$4,Square!$B$7:$AE$296,MATCH(AG$7,Square!$B$6:$Y$6,0),0))</f>
        <v/>
      </c>
      <c r="AH15" s="124"/>
    </row>
    <row r="16" spans="1:40" outlineLevel="1">
      <c r="C16" s="10" t="s">
        <v>369</v>
      </c>
      <c r="D16" s="10" t="s">
        <v>370</v>
      </c>
      <c r="G16" s="124" t="str">
        <f>IF(ISERROR(VLOOKUP($D16&amp;"_"&amp;G$4,Square!$B$7:$AE$296,MATCH(G$7,Square!$B$6:$Y$6,0),0)),$B$7,VLOOKUP($D16&amp;"_"&amp;G$4,Square!$B$7:$AE$296,MATCH(G$7,Square!$B$6:$Y$6,0),0))</f>
        <v/>
      </c>
      <c r="H16" s="124" t="str">
        <f>IF(ISERROR(VLOOKUP($D16&amp;"_"&amp;H$4,Square!$B$7:$AE$296,MATCH(H$7,Square!$B$6:$Y$6,0),0)),$B$7,VLOOKUP($D16&amp;"_"&amp;H$4,Square!$B$7:$AE$296,MATCH(H$7,Square!$B$6:$Y$6,0),0))</f>
        <v/>
      </c>
      <c r="I16" s="124" t="str">
        <f>IF(ISERROR(VLOOKUP($D16&amp;"_"&amp;I$4,Square!$B$7:$AE$296,MATCH(I$7,Square!$B$6:$Y$6,0),0)),$B$7,VLOOKUP($D16&amp;"_"&amp;I$4,Square!$B$7:$AE$296,MATCH(I$7,Square!$B$6:$Y$6,0),0))</f>
        <v/>
      </c>
      <c r="J16" s="124" t="str">
        <f>IF(ISERROR(VLOOKUP($D16&amp;"_"&amp;J$4,Square!$B$7:$AE$296,MATCH(J$7,Square!$B$6:$Y$6,0),0)),$B$7,VLOOKUP($D16&amp;"_"&amp;J$4,Square!$B$7:$AE$296,MATCH(J$7,Square!$B$6:$Y$6,0),0))</f>
        <v/>
      </c>
      <c r="K16" s="124" t="str">
        <f>IF(ISERROR(VLOOKUP($D16&amp;"_"&amp;K$4,Square!$B$7:$AE$296,MATCH(K$7,Square!$B$6:$Y$6,0),0)),$B$7,VLOOKUP($D16&amp;"_"&amp;K$4,Square!$B$7:$AE$296,MATCH(K$7,Square!$B$6:$Y$6,0),0))</f>
        <v/>
      </c>
      <c r="L16" s="124" t="str">
        <f>IF(ISERROR(VLOOKUP($D16&amp;"_"&amp;L$4,Square!$B$7:$AE$296,MATCH(L$7,Square!$B$6:$Y$6,0),0)),$B$7,VLOOKUP($D16&amp;"_"&amp;L$4,Square!$B$7:$AE$296,MATCH(L$7,Square!$B$6:$Y$6,0),0))</f>
        <v/>
      </c>
      <c r="M16" s="124" t="str">
        <f>IF(ISERROR(VLOOKUP($D16&amp;"_"&amp;M$4,Square!$B$7:$AE$296,MATCH(M$7,Square!$B$6:$Y$6,0),0)),$B$7,VLOOKUP($D16&amp;"_"&amp;M$4,Square!$B$7:$AE$296,MATCH(M$7,Square!$B$6:$Y$6,0),0))</f>
        <v/>
      </c>
      <c r="N16" s="124">
        <f>IF(ISERROR(VLOOKUP($D16&amp;"_"&amp;N$4,Square!$B$7:$AE$296,MATCH(N$7,Square!$B$6:$Y$6,0),0)),$B$7,VLOOKUP($D16&amp;"_"&amp;N$4,Square!$B$7:$AE$296,MATCH(N$7,Square!$B$6:$Y$6,0),0))</f>
        <v>2226</v>
      </c>
      <c r="O16" s="124" t="str">
        <f>IF(ISERROR(VLOOKUP($D16&amp;"_"&amp;O$4,Square!$B$7:$AE$296,MATCH(O$7,Square!$B$6:$Y$6,0),0)),$B$7,VLOOKUP($D16&amp;"_"&amp;O$4,Square!$B$7:$AE$296,MATCH(O$7,Square!$B$6:$Y$6,0),0))</f>
        <v/>
      </c>
      <c r="P16" s="124" t="str">
        <f>IF(ISERROR(VLOOKUP($D16&amp;"_"&amp;P$4,Square!$B$7:$AE$296,MATCH(P$7,Square!$B$6:$Y$6,0),0)),$B$7,VLOOKUP($D16&amp;"_"&amp;P$4,Square!$B$7:$AE$296,MATCH(P$7,Square!$B$6:$Y$6,0),0))</f>
        <v/>
      </c>
      <c r="Q16" s="124" t="str">
        <f>IF(ISERROR(VLOOKUP($D16&amp;"_"&amp;Q$4,Square!$B$7:$AE$296,MATCH(Q$7,Square!$B$6:$Y$6,0),0)),$B$7,VLOOKUP($D16&amp;"_"&amp;Q$4,Square!$B$7:$AE$296,MATCH(Q$7,Square!$B$6:$Y$6,0),0))</f>
        <v/>
      </c>
      <c r="R16" s="124" t="str">
        <f>IF(ISERROR(VLOOKUP($D16&amp;"_"&amp;R$4,Square!$B$7:$AE$296,MATCH(R$7,Square!$B$6:$Y$6,0),0)),$B$7,VLOOKUP($D16&amp;"_"&amp;R$4,Square!$B$7:$AE$296,MATCH(R$7,Square!$B$6:$Y$6,0),0))</f>
        <v/>
      </c>
      <c r="S16" s="124" t="str">
        <f>IF(ISERROR(VLOOKUP($D16&amp;"_"&amp;S$4,Square!$B$7:$AE$296,MATCH(S$7,Square!$B$6:$Y$6,0),0)),$B$7,VLOOKUP($D16&amp;"_"&amp;S$4,Square!$B$7:$AE$296,MATCH(S$7,Square!$B$6:$Y$6,0),0))</f>
        <v/>
      </c>
      <c r="T16" s="124" t="str">
        <f>IF(ISERROR(VLOOKUP($D16&amp;"_"&amp;T$4,Square!$B$7:$AE$296,MATCH(T$7,Square!$B$6:$Y$6,0),0)),$B$7,VLOOKUP($D16&amp;"_"&amp;T$4,Square!$B$7:$AE$296,MATCH(T$7,Square!$B$6:$Y$6,0),0))</f>
        <v/>
      </c>
      <c r="U16" s="124" t="str">
        <f>IF(ISERROR(VLOOKUP($D16&amp;"_"&amp;U$4,Square!$B$7:$AE$296,MATCH(U$7,Square!$B$6:$Y$6,0),0)),$B$7,VLOOKUP($D16&amp;"_"&amp;U$4,Square!$B$7:$AE$296,MATCH(U$7,Square!$B$6:$Y$6,0),0))</f>
        <v/>
      </c>
      <c r="V16" s="124" t="str">
        <f>IF(ISERROR(VLOOKUP($D16&amp;"_"&amp;V$4,Square!$B$7:$AE$296,MATCH(V$7,Square!$B$6:$Y$6,0),0)),$B$7,VLOOKUP($D16&amp;"_"&amp;V$4,Square!$B$7:$AE$296,MATCH(V$7,Square!$B$6:$Y$6,0),0))</f>
        <v/>
      </c>
      <c r="W16" s="124" t="str">
        <f>IF(ISERROR(VLOOKUP($D16&amp;"_"&amp;W$4,Square!$B$7:$AE$296,MATCH(W$7,Square!$B$6:$Y$6,0),0)),$B$7,VLOOKUP($D16&amp;"_"&amp;W$4,Square!$B$7:$AE$296,MATCH(W$7,Square!$B$6:$Y$6,0),0))</f>
        <v/>
      </c>
      <c r="X16" s="124" t="str">
        <f>IF(ISERROR(VLOOKUP($D16&amp;"_"&amp;X$4,Square!$B$7:$AE$296,MATCH(X$7,Square!$B$6:$Y$6,0),0)),$B$7,VLOOKUP($D16&amp;"_"&amp;X$4,Square!$B$7:$AE$296,MATCH(X$7,Square!$B$6:$Y$6,0),0))</f>
        <v/>
      </c>
      <c r="Y16" s="124" t="str">
        <f>IF(ISERROR(VLOOKUP($D16&amp;"_"&amp;Y$4,Square!$B$7:$AE$296,MATCH(Y$7,Square!$B$6:$Y$6,0),0)),$B$7,VLOOKUP($D16&amp;"_"&amp;Y$4,Square!$B$7:$AE$296,MATCH(Y$7,Square!$B$6:$Y$6,0),0))</f>
        <v/>
      </c>
      <c r="Z16" s="124" t="str">
        <f>IF(ISERROR(VLOOKUP($D16&amp;"_"&amp;Z$4,Square!$B$7:$AE$296,MATCH(Z$7,Square!$B$6:$Y$6,0),0)),$B$7,VLOOKUP($D16&amp;"_"&amp;Z$4,Square!$B$7:$AE$296,MATCH(Z$7,Square!$B$6:$Y$6,0),0))</f>
        <v/>
      </c>
      <c r="AA16" s="124" t="str">
        <f>IF(ISERROR(VLOOKUP($D16&amp;"_"&amp;AA$4,Square!$B$7:$AE$296,MATCH(AA$7,Square!$B$6:$Y$6,0),0)),$B$7,VLOOKUP($D16&amp;"_"&amp;AA$4,Square!$B$7:$AE$296,MATCH(AA$7,Square!$B$6:$Y$6,0),0))</f>
        <v/>
      </c>
      <c r="AB16" s="124" t="str">
        <f>IF(ISERROR(VLOOKUP($D16&amp;"_"&amp;AB$4,Square!$B$7:$AE$296,MATCH(AB$7,Square!$B$6:$Y$6,0),0)),$B$7,VLOOKUP($D16&amp;"_"&amp;AB$4,Square!$B$7:$AE$296,MATCH(AB$7,Square!$B$6:$Y$6,0),0))</f>
        <v/>
      </c>
      <c r="AC16" s="124" t="str">
        <f>IF(ISERROR(VLOOKUP($D16&amp;"_"&amp;AC$4,Square!$B$7:$AE$296,MATCH(AC$7,Square!$B$6:$Y$6,0),0)),$B$7,VLOOKUP($D16&amp;"_"&amp;AC$4,Square!$B$7:$AE$296,MATCH(AC$7,Square!$B$6:$Y$6,0),0))</f>
        <v/>
      </c>
      <c r="AD16" s="124" t="str">
        <f>IF(ISERROR(VLOOKUP($D16&amp;"_"&amp;AD$4,Square!$B$7:$AE$296,MATCH(AD$7,Square!$B$6:$Y$6,0),0)),$B$7,VLOOKUP($D16&amp;"_"&amp;AD$4,Square!$B$7:$AE$296,MATCH(AD$7,Square!$B$6:$Y$6,0),0))</f>
        <v/>
      </c>
      <c r="AE16" s="124" t="str">
        <f>IF(ISERROR(VLOOKUP($D16&amp;"_"&amp;AE$4,Square!$B$7:$AE$296,MATCH(AE$7,Square!$B$6:$Y$6,0),0)),$B$7,VLOOKUP($D16&amp;"_"&amp;AE$4,Square!$B$7:$AE$296,MATCH(AE$7,Square!$B$6:$Y$6,0),0))</f>
        <v/>
      </c>
      <c r="AF16" s="124" t="str">
        <f>IF(ISERROR(VLOOKUP($D16&amp;"_"&amp;AF$4,Square!$B$7:$AE$296,MATCH(AF$7,Square!$B$6:$Y$6,0),0)),$B$7,VLOOKUP($D16&amp;"_"&amp;AF$4,Square!$B$7:$AE$296,MATCH(AF$7,Square!$B$6:$Y$6,0),0))</f>
        <v/>
      </c>
      <c r="AG16" s="124" t="str">
        <f>IF(ISERROR(VLOOKUP($D16&amp;"_"&amp;AG$4,Square!$B$7:$AE$296,MATCH(AG$7,Square!$B$6:$Y$6,0),0)),$B$7,VLOOKUP($D16&amp;"_"&amp;AG$4,Square!$B$7:$AE$296,MATCH(AG$7,Square!$B$6:$Y$6,0),0))</f>
        <v/>
      </c>
      <c r="AH16" s="124"/>
    </row>
    <row r="17" spans="3:34" outlineLevel="1">
      <c r="C17" s="10" t="s">
        <v>371</v>
      </c>
      <c r="D17" s="10" t="s">
        <v>372</v>
      </c>
      <c r="G17" s="124">
        <f>IF(ISERROR(VLOOKUP($D17&amp;"_"&amp;G$4,Square!$B$7:$AE$296,MATCH(G$7,Square!$B$6:$Y$6,0),0)),$B$7,VLOOKUP($D17&amp;"_"&amp;G$4,Square!$B$7:$AE$296,MATCH(G$7,Square!$B$6:$Y$6,0),0))</f>
        <v>1783</v>
      </c>
      <c r="H17" s="124" t="str">
        <f>IF(ISERROR(VLOOKUP($D17&amp;"_"&amp;H$4,Square!$B$7:$AE$296,MATCH(H$7,Square!$B$6:$Y$6,0),0)),$B$7,VLOOKUP($D17&amp;"_"&amp;H$4,Square!$B$7:$AE$296,MATCH(H$7,Square!$B$6:$Y$6,0),0))</f>
        <v/>
      </c>
      <c r="I17" s="124" t="str">
        <f>IF(ISERROR(VLOOKUP($D17&amp;"_"&amp;I$4,Square!$B$7:$AE$296,MATCH(I$7,Square!$B$6:$Y$6,0),0)),$B$7,VLOOKUP($D17&amp;"_"&amp;I$4,Square!$B$7:$AE$296,MATCH(I$7,Square!$B$6:$Y$6,0),0))</f>
        <v/>
      </c>
      <c r="J17" s="124" t="str">
        <f>IF(ISERROR(VLOOKUP($D17&amp;"_"&amp;J$4,Square!$B$7:$AE$296,MATCH(J$7,Square!$B$6:$Y$6,0),0)),$B$7,VLOOKUP($D17&amp;"_"&amp;J$4,Square!$B$7:$AE$296,MATCH(J$7,Square!$B$6:$Y$6,0),0))</f>
        <v/>
      </c>
      <c r="K17" s="124" t="str">
        <f>IF(ISERROR(VLOOKUP($D17&amp;"_"&amp;K$4,Square!$B$7:$AE$296,MATCH(K$7,Square!$B$6:$Y$6,0),0)),$B$7,VLOOKUP($D17&amp;"_"&amp;K$4,Square!$B$7:$AE$296,MATCH(K$7,Square!$B$6:$Y$6,0),0))</f>
        <v/>
      </c>
      <c r="L17" s="124" t="str">
        <f>IF(ISERROR(VLOOKUP($D17&amp;"_"&amp;L$4,Square!$B$7:$AE$296,MATCH(L$7,Square!$B$6:$Y$6,0),0)),$B$7,VLOOKUP($D17&amp;"_"&amp;L$4,Square!$B$7:$AE$296,MATCH(L$7,Square!$B$6:$Y$6,0),0))</f>
        <v/>
      </c>
      <c r="M17" s="124" t="str">
        <f>IF(ISERROR(VLOOKUP($D17&amp;"_"&amp;M$4,Square!$B$7:$AE$296,MATCH(M$7,Square!$B$6:$Y$6,0),0)),$B$7,VLOOKUP($D17&amp;"_"&amp;M$4,Square!$B$7:$AE$296,MATCH(M$7,Square!$B$6:$Y$6,0),0))</f>
        <v/>
      </c>
      <c r="N17" s="124" t="str">
        <f>IF(ISERROR(VLOOKUP($D17&amp;"_"&amp;N$4,Square!$B$7:$AE$296,MATCH(N$7,Square!$B$6:$Y$6,0),0)),$B$7,VLOOKUP($D17&amp;"_"&amp;N$4,Square!$B$7:$AE$296,MATCH(N$7,Square!$B$6:$Y$6,0),0))</f>
        <v/>
      </c>
      <c r="O17" s="124" t="str">
        <f>IF(ISERROR(VLOOKUP($D17&amp;"_"&amp;O$4,Square!$B$7:$AE$296,MATCH(O$7,Square!$B$6:$Y$6,0),0)),$B$7,VLOOKUP($D17&amp;"_"&amp;O$4,Square!$B$7:$AE$296,MATCH(O$7,Square!$B$6:$Y$6,0),0))</f>
        <v/>
      </c>
      <c r="P17" s="124" t="str">
        <f>IF(ISERROR(VLOOKUP($D17&amp;"_"&amp;P$4,Square!$B$7:$AE$296,MATCH(P$7,Square!$B$6:$Y$6,0),0)),$B$7,VLOOKUP($D17&amp;"_"&amp;P$4,Square!$B$7:$AE$296,MATCH(P$7,Square!$B$6:$Y$6,0),0))</f>
        <v/>
      </c>
      <c r="Q17" s="124" t="str">
        <f>IF(ISERROR(VLOOKUP($D17&amp;"_"&amp;Q$4,Square!$B$7:$AE$296,MATCH(Q$7,Square!$B$6:$Y$6,0),0)),$B$7,VLOOKUP($D17&amp;"_"&amp;Q$4,Square!$B$7:$AE$296,MATCH(Q$7,Square!$B$6:$Y$6,0),0))</f>
        <v/>
      </c>
      <c r="R17" s="124" t="str">
        <f>IF(ISERROR(VLOOKUP($D17&amp;"_"&amp;R$4,Square!$B$7:$AE$296,MATCH(R$7,Square!$B$6:$Y$6,0),0)),$B$7,VLOOKUP($D17&amp;"_"&amp;R$4,Square!$B$7:$AE$296,MATCH(R$7,Square!$B$6:$Y$6,0),0))</f>
        <v/>
      </c>
      <c r="S17" s="124" t="str">
        <f>IF(ISERROR(VLOOKUP($D17&amp;"_"&amp;S$4,Square!$B$7:$AE$296,MATCH(S$7,Square!$B$6:$Y$6,0),0)),$B$7,VLOOKUP($D17&amp;"_"&amp;S$4,Square!$B$7:$AE$296,MATCH(S$7,Square!$B$6:$Y$6,0),0))</f>
        <v/>
      </c>
      <c r="T17" s="124" t="str">
        <f>IF(ISERROR(VLOOKUP($D17&amp;"_"&amp;T$4,Square!$B$7:$AE$296,MATCH(T$7,Square!$B$6:$Y$6,0),0)),$B$7,VLOOKUP($D17&amp;"_"&amp;T$4,Square!$B$7:$AE$296,MATCH(T$7,Square!$B$6:$Y$6,0),0))</f>
        <v/>
      </c>
      <c r="U17" s="124" t="str">
        <f>IF(ISERROR(VLOOKUP($D17&amp;"_"&amp;U$4,Square!$B$7:$AE$296,MATCH(U$7,Square!$B$6:$Y$6,0),0)),$B$7,VLOOKUP($D17&amp;"_"&amp;U$4,Square!$B$7:$AE$296,MATCH(U$7,Square!$B$6:$Y$6,0),0))</f>
        <v/>
      </c>
      <c r="V17" s="124" t="str">
        <f>IF(ISERROR(VLOOKUP($D17&amp;"_"&amp;V$4,Square!$B$7:$AE$296,MATCH(V$7,Square!$B$6:$Y$6,0),0)),$B$7,VLOOKUP($D17&amp;"_"&amp;V$4,Square!$B$7:$AE$296,MATCH(V$7,Square!$B$6:$Y$6,0),0))</f>
        <v/>
      </c>
      <c r="W17" s="124" t="str">
        <f>IF(ISERROR(VLOOKUP($D17&amp;"_"&amp;W$4,Square!$B$7:$AE$296,MATCH(W$7,Square!$B$6:$Y$6,0),0)),$B$7,VLOOKUP($D17&amp;"_"&amp;W$4,Square!$B$7:$AE$296,MATCH(W$7,Square!$B$6:$Y$6,0),0))</f>
        <v/>
      </c>
      <c r="X17" s="124" t="str">
        <f>IF(ISERROR(VLOOKUP($D17&amp;"_"&amp;X$4,Square!$B$7:$AE$296,MATCH(X$7,Square!$B$6:$Y$6,0),0)),$B$7,VLOOKUP($D17&amp;"_"&amp;X$4,Square!$B$7:$AE$296,MATCH(X$7,Square!$B$6:$Y$6,0),0))</f>
        <v/>
      </c>
      <c r="Y17" s="124" t="str">
        <f>IF(ISERROR(VLOOKUP($D17&amp;"_"&amp;Y$4,Square!$B$7:$AE$296,MATCH(Y$7,Square!$B$6:$Y$6,0),0)),$B$7,VLOOKUP($D17&amp;"_"&amp;Y$4,Square!$B$7:$AE$296,MATCH(Y$7,Square!$B$6:$Y$6,0),0))</f>
        <v/>
      </c>
      <c r="Z17" s="124" t="str">
        <f>IF(ISERROR(VLOOKUP($D17&amp;"_"&amp;Z$4,Square!$B$7:$AE$296,MATCH(Z$7,Square!$B$6:$Y$6,0),0)),$B$7,VLOOKUP($D17&amp;"_"&amp;Z$4,Square!$B$7:$AE$296,MATCH(Z$7,Square!$B$6:$Y$6,0),0))</f>
        <v/>
      </c>
      <c r="AA17" s="124" t="str">
        <f>IF(ISERROR(VLOOKUP($D17&amp;"_"&amp;AA$4,Square!$B$7:$AE$296,MATCH(AA$7,Square!$B$6:$Y$6,0),0)),$B$7,VLOOKUP($D17&amp;"_"&amp;AA$4,Square!$B$7:$AE$296,MATCH(AA$7,Square!$B$6:$Y$6,0),0))</f>
        <v/>
      </c>
      <c r="AB17" s="124" t="str">
        <f>IF(ISERROR(VLOOKUP($D17&amp;"_"&amp;AB$4,Square!$B$7:$AE$296,MATCH(AB$7,Square!$B$6:$Y$6,0),0)),$B$7,VLOOKUP($D17&amp;"_"&amp;AB$4,Square!$B$7:$AE$296,MATCH(AB$7,Square!$B$6:$Y$6,0),0))</f>
        <v/>
      </c>
      <c r="AC17" s="124" t="str">
        <f>IF(ISERROR(VLOOKUP($D17&amp;"_"&amp;AC$4,Square!$B$7:$AE$296,MATCH(AC$7,Square!$B$6:$Y$6,0),0)),$B$7,VLOOKUP($D17&amp;"_"&amp;AC$4,Square!$B$7:$AE$296,MATCH(AC$7,Square!$B$6:$Y$6,0),0))</f>
        <v/>
      </c>
      <c r="AD17" s="124" t="str">
        <f>IF(ISERROR(VLOOKUP($D17&amp;"_"&amp;AD$4,Square!$B$7:$AE$296,MATCH(AD$7,Square!$B$6:$Y$6,0),0)),$B$7,VLOOKUP($D17&amp;"_"&amp;AD$4,Square!$B$7:$AE$296,MATCH(AD$7,Square!$B$6:$Y$6,0),0))</f>
        <v/>
      </c>
      <c r="AE17" s="124" t="str">
        <f>IF(ISERROR(VLOOKUP($D17&amp;"_"&amp;AE$4,Square!$B$7:$AE$296,MATCH(AE$7,Square!$B$6:$Y$6,0),0)),$B$7,VLOOKUP($D17&amp;"_"&amp;AE$4,Square!$B$7:$AE$296,MATCH(AE$7,Square!$B$6:$Y$6,0),0))</f>
        <v/>
      </c>
      <c r="AF17" s="124" t="str">
        <f>IF(ISERROR(VLOOKUP($D17&amp;"_"&amp;AF$4,Square!$B$7:$AE$296,MATCH(AF$7,Square!$B$6:$Y$6,0),0)),$B$7,VLOOKUP($D17&amp;"_"&amp;AF$4,Square!$B$7:$AE$296,MATCH(AF$7,Square!$B$6:$Y$6,0),0))</f>
        <v/>
      </c>
      <c r="AG17" s="124" t="str">
        <f>IF(ISERROR(VLOOKUP($D17&amp;"_"&amp;AG$4,Square!$B$7:$AE$296,MATCH(AG$7,Square!$B$6:$Y$6,0),0)),$B$7,VLOOKUP($D17&amp;"_"&amp;AG$4,Square!$B$7:$AE$296,MATCH(AG$7,Square!$B$6:$Y$6,0),0))</f>
        <v/>
      </c>
      <c r="AH17" s="124"/>
    </row>
    <row r="18" spans="3:34" outlineLevel="1">
      <c r="C18" s="10" t="s">
        <v>373</v>
      </c>
      <c r="D18" s="10" t="s">
        <v>417</v>
      </c>
      <c r="G18" s="124">
        <f>IF(ISERROR(VLOOKUP($D18&amp;"_"&amp;G$4,Square!$B$7:$AE$296,MATCH(G$7,Square!$B$6:$Y$6,0),0)),$B$7,VLOOKUP($D18&amp;"_"&amp;G$4,Square!$B$7:$AE$296,MATCH(G$7,Square!$B$6:$Y$6,0),0))</f>
        <v>1783</v>
      </c>
      <c r="H18" s="124">
        <f>IF(ISERROR(VLOOKUP($D18&amp;"_"&amp;H$4,Square!$B$7:$AE$296,MATCH(H$7,Square!$B$6:$Y$6,0),0)),$B$7,VLOOKUP($D18&amp;"_"&amp;H$4,Square!$B$7:$AE$296,MATCH(H$7,Square!$B$6:$Y$6,0),0))</f>
        <v>1943</v>
      </c>
      <c r="I18" s="124">
        <f>IF(ISERROR(VLOOKUP($D18&amp;"_"&amp;I$4,Square!$B$7:$AE$296,MATCH(I$7,Square!$B$6:$Y$6,0),0)),$B$7,VLOOKUP($D18&amp;"_"&amp;I$4,Square!$B$7:$AE$296,MATCH(I$7,Square!$B$6:$Y$6,0),0))</f>
        <v>1885</v>
      </c>
      <c r="J18" s="124">
        <f>IF(ISERROR(VLOOKUP($D18&amp;"_"&amp;J$4,Square!$B$7:$AE$296,MATCH(J$7,Square!$B$6:$Y$6,0),0)),$B$7,VLOOKUP($D18&amp;"_"&amp;J$4,Square!$B$7:$AE$296,MATCH(J$7,Square!$B$6:$Y$6,0),0))</f>
        <v>1966</v>
      </c>
      <c r="K18" s="124">
        <f>IF(ISERROR(VLOOKUP($D18&amp;"_"&amp;K$4,Square!$B$7:$AE$296,MATCH(K$7,Square!$B$6:$Y$6,0),0)),$B$7,VLOOKUP($D18&amp;"_"&amp;K$4,Square!$B$7:$AE$296,MATCH(K$7,Square!$B$6:$Y$6,0),0))</f>
        <v>2131</v>
      </c>
      <c r="L18" s="124">
        <f>IF(ISERROR(VLOOKUP($D18&amp;"_"&amp;L$4,Square!$B$7:$AE$296,MATCH(L$7,Square!$B$6:$Y$6,0),0)),$B$7,VLOOKUP($D18&amp;"_"&amp;L$4,Square!$B$7:$AE$296,MATCH(L$7,Square!$B$6:$Y$6,0),0))</f>
        <v>2164</v>
      </c>
      <c r="M18" s="124">
        <f>IF(ISERROR(VLOOKUP($D18&amp;"_"&amp;M$4,Square!$B$7:$AE$296,MATCH(M$7,Square!$B$6:$Y$6,0),0)),$B$7,VLOOKUP($D18&amp;"_"&amp;M$4,Square!$B$7:$AE$296,MATCH(M$7,Square!$B$6:$Y$6,0),0))</f>
        <v>2207</v>
      </c>
      <c r="N18" s="124" t="str">
        <f>IF(ISERROR(VLOOKUP($D18&amp;"_"&amp;N$4,Square!$B$7:$AE$296,MATCH(N$7,Square!$B$6:$Y$6,0),0)),$B$7,VLOOKUP($D18&amp;"_"&amp;N$4,Square!$B$7:$AE$296,MATCH(N$7,Square!$B$6:$Y$6,0),0))</f>
        <v/>
      </c>
      <c r="O18" s="124">
        <f>IF(ISERROR(VLOOKUP($D18&amp;"_"&amp;O$4,Square!$B$7:$AE$296,MATCH(O$7,Square!$B$6:$Y$6,0),0)),$B$7,VLOOKUP($D18&amp;"_"&amp;O$4,Square!$B$7:$AE$296,MATCH(O$7,Square!$B$6:$Y$6,0),0))</f>
        <v>2374</v>
      </c>
      <c r="P18" s="124">
        <f>IF(ISERROR(VLOOKUP($D18&amp;"_"&amp;P$4,Square!$B$7:$AE$296,MATCH(P$7,Square!$B$6:$Y$6,0),0)),$B$7,VLOOKUP($D18&amp;"_"&amp;P$4,Square!$B$7:$AE$296,MATCH(P$7,Square!$B$6:$Y$6,0),0))</f>
        <v>2488</v>
      </c>
      <c r="Q18" s="124">
        <f>IF(ISERROR(VLOOKUP($D18&amp;"_"&amp;Q$4,Square!$B$7:$AE$296,MATCH(Q$7,Square!$B$6:$Y$6,0),0)),$B$7,VLOOKUP($D18&amp;"_"&amp;Q$4,Square!$B$7:$AE$296,MATCH(Q$7,Square!$B$6:$Y$6,0),0))</f>
        <v>2445</v>
      </c>
      <c r="R18" s="124">
        <f>IF(ISERROR(VLOOKUP($D18&amp;"_"&amp;R$4,Square!$B$7:$AE$296,MATCH(R$7,Square!$B$6:$Y$6,0),0)),$B$7,VLOOKUP($D18&amp;"_"&amp;R$4,Square!$B$7:$AE$296,MATCH(R$7,Square!$B$6:$Y$6,0),0))</f>
        <v>2485</v>
      </c>
      <c r="S18" s="124" t="str">
        <f>IF(ISERROR(VLOOKUP($D18&amp;"_"&amp;S$4,Square!$B$7:$AE$296,MATCH(S$7,Square!$B$6:$Y$6,0),0)),$B$7,VLOOKUP($D18&amp;"_"&amp;S$4,Square!$B$7:$AE$296,MATCH(S$7,Square!$B$6:$Y$6,0),0))</f>
        <v>2599_2207</v>
      </c>
      <c r="T18" s="124">
        <f>IF(ISERROR(VLOOKUP($D18&amp;"_"&amp;T$4,Square!$B$7:$AE$296,MATCH(T$7,Square!$B$6:$Y$6,0),0)),$B$7,VLOOKUP($D18&amp;"_"&amp;T$4,Square!$B$7:$AE$296,MATCH(T$7,Square!$B$6:$Y$6,0),0))</f>
        <v>2700</v>
      </c>
      <c r="U18" s="124">
        <f>IF(ISERROR(VLOOKUP($D18&amp;"_"&amp;U$4,Square!$B$7:$AE$296,MATCH(U$7,Square!$B$6:$Y$6,0),0)),$B$7,VLOOKUP($D18&amp;"_"&amp;U$4,Square!$B$7:$AE$296,MATCH(U$7,Square!$B$6:$Y$6,0),0))</f>
        <v>2710</v>
      </c>
      <c r="V18" s="124">
        <f>IF(ISERROR(VLOOKUP($D18&amp;"_"&amp;V$4,Square!$B$7:$AE$296,MATCH(V$7,Square!$B$6:$Y$6,0),0)),$B$7,VLOOKUP($D18&amp;"_"&amp;V$4,Square!$B$7:$AE$296,MATCH(V$7,Square!$B$6:$Y$6,0),0))</f>
        <v>2748</v>
      </c>
      <c r="W18" s="124">
        <f>IF(ISERROR(VLOOKUP($D18&amp;"_"&amp;W$4,Square!$B$7:$AE$296,MATCH(W$7,Square!$B$6:$Y$6,0),0)),$B$7,VLOOKUP($D18&amp;"_"&amp;W$4,Square!$B$7:$AE$296,MATCH(W$7,Square!$B$6:$Y$6,0),0))</f>
        <v>2772</v>
      </c>
      <c r="X18" s="124">
        <f>IF(ISERROR(VLOOKUP($D18&amp;"_"&amp;X$4,Square!$B$7:$AE$296,MATCH(X$7,Square!$B$6:$Y$6,0),0)),$B$7,VLOOKUP($D18&amp;"_"&amp;X$4,Square!$B$7:$AE$296,MATCH(X$7,Square!$B$6:$Y$6,0),0))</f>
        <v>2522</v>
      </c>
      <c r="Y18" s="124">
        <f>IF(ISERROR(VLOOKUP($D18&amp;"_"&amp;Y$4,Square!$B$7:$AE$296,MATCH(Y$7,Square!$B$6:$Y$6,0),0)),$B$7,VLOOKUP($D18&amp;"_"&amp;Y$4,Square!$B$7:$AE$296,MATCH(Y$7,Square!$B$6:$Y$6,0),0))</f>
        <v>3091</v>
      </c>
      <c r="Z18" s="124">
        <f>IF(ISERROR(VLOOKUP($D18&amp;"_"&amp;Z$4,Square!$B$7:$AE$296,MATCH(Z$7,Square!$B$6:$Y$6,0),0)),$B$7,VLOOKUP($D18&amp;"_"&amp;Z$4,Square!$B$7:$AE$296,MATCH(Z$7,Square!$B$6:$Y$6,0),0))</f>
        <v>2462</v>
      </c>
      <c r="AA18" s="124">
        <f>IF(ISERROR(VLOOKUP($D18&amp;"_"&amp;AA$4,Square!$B$7:$AE$296,MATCH(AA$7,Square!$B$6:$Y$6,0),0)),$B$7,VLOOKUP($D18&amp;"_"&amp;AA$4,Square!$B$7:$AE$296,MATCH(AA$7,Square!$B$6:$Y$6,0),0))</f>
        <v>2522</v>
      </c>
      <c r="AB18" s="124">
        <f>IF(ISERROR(VLOOKUP($D18&amp;"_"&amp;AB$4,Square!$B$7:$AE$296,MATCH(AB$7,Square!$B$6:$Y$6,0),0)),$B$7,VLOOKUP($D18&amp;"_"&amp;AB$4,Square!$B$7:$AE$296,MATCH(AB$7,Square!$B$6:$Y$6,0),0))</f>
        <v>2839</v>
      </c>
      <c r="AC18" s="124">
        <f>IF(ISERROR(VLOOKUP($D18&amp;"_"&amp;AC$4,Square!$B$7:$AE$296,MATCH(AC$7,Square!$B$6:$Y$6,0),0)),$B$7,VLOOKUP($D18&amp;"_"&amp;AC$4,Square!$B$7:$AE$296,MATCH(AC$7,Square!$B$6:$Y$6,0),0))</f>
        <v>3158</v>
      </c>
      <c r="AD18" s="124">
        <f>IF(ISERROR(VLOOKUP($D18&amp;"_"&amp;AD$4,Square!$B$7:$AE$296,MATCH(AD$7,Square!$B$6:$Y$6,0),0)),$B$7,VLOOKUP($D18&amp;"_"&amp;AD$4,Square!$B$7:$AE$296,MATCH(AD$7,Square!$B$6:$Y$6,0),0))</f>
        <v>3324</v>
      </c>
      <c r="AE18" s="124">
        <f>IF(ISERROR(VLOOKUP($D18&amp;"_"&amp;AE$4,Square!$B$7:$AE$296,MATCH(AE$7,Square!$B$6:$Y$6,0),0)),$B$7,VLOOKUP($D18&amp;"_"&amp;AE$4,Square!$B$7:$AE$296,MATCH(AE$7,Square!$B$6:$Y$6,0),0))</f>
        <v>3455</v>
      </c>
      <c r="AF18" s="124">
        <f>IF(ISERROR(VLOOKUP($D18&amp;"_"&amp;AF$4,Square!$B$7:$AE$296,MATCH(AF$7,Square!$B$6:$Y$6,0),0)),$B$7,VLOOKUP($D18&amp;"_"&amp;AF$4,Square!$B$7:$AE$296,MATCH(AF$7,Square!$B$6:$Y$6,0),0))</f>
        <v>3706</v>
      </c>
      <c r="AG18" s="124">
        <f>IF(ISERROR(VLOOKUP($D18&amp;"_"&amp;AG$4,Square!$B$7:$AE$296,MATCH(AG$7,Square!$B$6:$Y$6,0),0)),$B$7,VLOOKUP($D18&amp;"_"&amp;AG$4,Square!$B$7:$AE$296,MATCH(AG$7,Square!$B$6:$Y$6,0),0))</f>
        <v>3760</v>
      </c>
      <c r="AH18" s="124"/>
    </row>
    <row r="19" spans="3:34" outlineLevel="1">
      <c r="C19" s="10" t="s">
        <v>406</v>
      </c>
      <c r="D19" s="10" t="s">
        <v>418</v>
      </c>
      <c r="G19" s="124" t="str">
        <f>IF(ISERROR(VLOOKUP($D19&amp;"_"&amp;G$4,Square!$B$7:$AE$296,MATCH(G$7,Square!$B$6:$Y$6,0),0)),$B$7,VLOOKUP($D19&amp;"_"&amp;G$4,Square!$B$7:$AE$296,MATCH(G$7,Square!$B$6:$Y$6,0),0))</f>
        <v/>
      </c>
      <c r="H19" s="124" t="str">
        <f>IF(ISERROR(VLOOKUP($D19&amp;"_"&amp;H$4,Square!$B$7:$AE$296,MATCH(H$7,Square!$B$6:$Y$6,0),0)),$B$7,VLOOKUP($D19&amp;"_"&amp;H$4,Square!$B$7:$AE$296,MATCH(H$7,Square!$B$6:$Y$6,0),0))</f>
        <v/>
      </c>
      <c r="I19" s="124" t="str">
        <f>IF(ISERROR(VLOOKUP($D19&amp;"_"&amp;I$4,Square!$B$7:$AE$296,MATCH(I$7,Square!$B$6:$Y$6,0),0)),$B$7,VLOOKUP($D19&amp;"_"&amp;I$4,Square!$B$7:$AE$296,MATCH(I$7,Square!$B$6:$Y$6,0),0))</f>
        <v/>
      </c>
      <c r="J19" s="124" t="str">
        <f>IF(ISERROR(VLOOKUP($D19&amp;"_"&amp;J$4,Square!$B$7:$AE$296,MATCH(J$7,Square!$B$6:$Y$6,0),0)),$B$7,VLOOKUP($D19&amp;"_"&amp;J$4,Square!$B$7:$AE$296,MATCH(J$7,Square!$B$6:$Y$6,0),0))</f>
        <v/>
      </c>
      <c r="K19" s="124">
        <f>IF(ISERROR(VLOOKUP($D19&amp;"_"&amp;K$4,Square!$B$7:$AE$296,MATCH(K$7,Square!$B$6:$Y$6,0),0)),$B$7,VLOOKUP($D19&amp;"_"&amp;K$4,Square!$B$7:$AE$296,MATCH(K$7,Square!$B$6:$Y$6,0),0))</f>
        <v>2130</v>
      </c>
      <c r="L19" s="124">
        <f>IF(ISERROR(VLOOKUP($D19&amp;"_"&amp;L$4,Square!$B$7:$AE$296,MATCH(L$7,Square!$B$6:$Y$6,0),0)),$B$7,VLOOKUP($D19&amp;"_"&amp;L$4,Square!$B$7:$AE$296,MATCH(L$7,Square!$B$6:$Y$6,0),0))</f>
        <v>2164</v>
      </c>
      <c r="M19" s="124">
        <f>IF(ISERROR(VLOOKUP($D19&amp;"_"&amp;M$4,Square!$B$7:$AE$296,MATCH(M$7,Square!$B$6:$Y$6,0),0)),$B$7,VLOOKUP($D19&amp;"_"&amp;M$4,Square!$B$7:$AE$296,MATCH(M$7,Square!$B$6:$Y$6,0),0))</f>
        <v>2207</v>
      </c>
      <c r="N19" s="124" t="str">
        <f>IF(ISERROR(VLOOKUP($D19&amp;"_"&amp;N$4,Square!$B$7:$AE$296,MATCH(N$7,Square!$B$6:$Y$6,0),0)),$B$7,VLOOKUP($D19&amp;"_"&amp;N$4,Square!$B$7:$AE$296,MATCH(N$7,Square!$B$6:$Y$6,0),0))</f>
        <v/>
      </c>
      <c r="O19" s="124">
        <f>IF(ISERROR(VLOOKUP($D19&amp;"_"&amp;O$4,Square!$B$7:$AE$296,MATCH(O$7,Square!$B$6:$Y$6,0),0)),$B$7,VLOOKUP($D19&amp;"_"&amp;O$4,Square!$B$7:$AE$296,MATCH(O$7,Square!$B$6:$Y$6,0),0))</f>
        <v>2374</v>
      </c>
      <c r="P19" s="124">
        <f>IF(ISERROR(VLOOKUP($D19&amp;"_"&amp;P$4,Square!$B$7:$AE$296,MATCH(P$7,Square!$B$6:$Y$6,0),0)),$B$7,VLOOKUP($D19&amp;"_"&amp;P$4,Square!$B$7:$AE$296,MATCH(P$7,Square!$B$6:$Y$6,0),0))</f>
        <v>2488</v>
      </c>
      <c r="Q19" s="124">
        <f>IF(ISERROR(VLOOKUP($D19&amp;"_"&amp;Q$4,Square!$B$7:$AE$296,MATCH(Q$7,Square!$B$6:$Y$6,0),0)),$B$7,VLOOKUP($D19&amp;"_"&amp;Q$4,Square!$B$7:$AE$296,MATCH(Q$7,Square!$B$6:$Y$6,0),0))</f>
        <v>2445</v>
      </c>
      <c r="R19" s="124">
        <f>IF(ISERROR(VLOOKUP($D19&amp;"_"&amp;R$4,Square!$B$7:$AE$296,MATCH(R$7,Square!$B$6:$Y$6,0),0)),$B$7,VLOOKUP($D19&amp;"_"&amp;R$4,Square!$B$7:$AE$296,MATCH(R$7,Square!$B$6:$Y$6,0),0))</f>
        <v>2485</v>
      </c>
      <c r="S19" s="124" t="str">
        <f>IF(ISERROR(VLOOKUP($D19&amp;"_"&amp;S$4,Square!$B$7:$AE$296,MATCH(S$7,Square!$B$6:$Y$6,0),0)),$B$7,VLOOKUP($D19&amp;"_"&amp;S$4,Square!$B$7:$AE$296,MATCH(S$7,Square!$B$6:$Y$6,0),0))</f>
        <v>2599_2207</v>
      </c>
      <c r="T19" s="124">
        <f>IF(ISERROR(VLOOKUP($D19&amp;"_"&amp;T$4,Square!$B$7:$AE$296,MATCH(T$7,Square!$B$6:$Y$6,0),0)),$B$7,VLOOKUP($D19&amp;"_"&amp;T$4,Square!$B$7:$AE$296,MATCH(T$7,Square!$B$6:$Y$6,0),0))</f>
        <v>2700</v>
      </c>
      <c r="U19" s="124">
        <f>IF(ISERROR(VLOOKUP($D19&amp;"_"&amp;U$4,Square!$B$7:$AE$296,MATCH(U$7,Square!$B$6:$Y$6,0),0)),$B$7,VLOOKUP($D19&amp;"_"&amp;U$4,Square!$B$7:$AE$296,MATCH(U$7,Square!$B$6:$Y$6,0),0))</f>
        <v>2710</v>
      </c>
      <c r="V19" s="124">
        <f>IF(ISERROR(VLOOKUP($D19&amp;"_"&amp;V$4,Square!$B$7:$AE$296,MATCH(V$7,Square!$B$6:$Y$6,0),0)),$B$7,VLOOKUP($D19&amp;"_"&amp;V$4,Square!$B$7:$AE$296,MATCH(V$7,Square!$B$6:$Y$6,0),0))</f>
        <v>2748</v>
      </c>
      <c r="W19" s="124">
        <f>IF(ISERROR(VLOOKUP($D19&amp;"_"&amp;W$4,Square!$B$7:$AE$296,MATCH(W$7,Square!$B$6:$Y$6,0),0)),$B$7,VLOOKUP($D19&amp;"_"&amp;W$4,Square!$B$7:$AE$296,MATCH(W$7,Square!$B$6:$Y$6,0),0))</f>
        <v>2772</v>
      </c>
      <c r="X19" s="124">
        <f>IF(ISERROR(VLOOKUP($D19&amp;"_"&amp;X$4,Square!$B$7:$AE$296,MATCH(X$7,Square!$B$6:$Y$6,0),0)),$B$7,VLOOKUP($D19&amp;"_"&amp;X$4,Square!$B$7:$AE$296,MATCH(X$7,Square!$B$6:$Y$6,0),0))</f>
        <v>2522</v>
      </c>
      <c r="Y19" s="124">
        <f>IF(ISERROR(VLOOKUP($D19&amp;"_"&amp;Y$4,Square!$B$7:$AE$296,MATCH(Y$7,Square!$B$6:$Y$6,0),0)),$B$7,VLOOKUP($D19&amp;"_"&amp;Y$4,Square!$B$7:$AE$296,MATCH(Y$7,Square!$B$6:$Y$6,0),0))</f>
        <v>3091</v>
      </c>
      <c r="Z19" s="124">
        <f>IF(ISERROR(VLOOKUP($D19&amp;"_"&amp;Z$4,Square!$B$7:$AE$296,MATCH(Z$7,Square!$B$6:$Y$6,0),0)),$B$7,VLOOKUP($D19&amp;"_"&amp;Z$4,Square!$B$7:$AE$296,MATCH(Z$7,Square!$B$6:$Y$6,0),0))</f>
        <v>2462</v>
      </c>
      <c r="AA19" s="124">
        <f>IF(ISERROR(VLOOKUP($D19&amp;"_"&amp;AA$4,Square!$B$7:$AE$296,MATCH(AA$7,Square!$B$6:$Y$6,0),0)),$B$7,VLOOKUP($D19&amp;"_"&amp;AA$4,Square!$B$7:$AE$296,MATCH(AA$7,Square!$B$6:$Y$6,0),0))</f>
        <v>2522</v>
      </c>
      <c r="AB19" s="124">
        <f>IF(ISERROR(VLOOKUP($D19&amp;"_"&amp;AB$4,Square!$B$7:$AE$296,MATCH(AB$7,Square!$B$6:$Y$6,0),0)),$B$7,VLOOKUP($D19&amp;"_"&amp;AB$4,Square!$B$7:$AE$296,MATCH(AB$7,Square!$B$6:$Y$6,0),0))</f>
        <v>2839</v>
      </c>
      <c r="AC19" s="124">
        <f>IF(ISERROR(VLOOKUP($D19&amp;"_"&amp;AC$4,Square!$B$7:$AE$296,MATCH(AC$7,Square!$B$6:$Y$6,0),0)),$B$7,VLOOKUP($D19&amp;"_"&amp;AC$4,Square!$B$7:$AE$296,MATCH(AC$7,Square!$B$6:$Y$6,0),0))</f>
        <v>3158</v>
      </c>
      <c r="AD19" s="124">
        <f>IF(ISERROR(VLOOKUP($D19&amp;"_"&amp;AD$4,Square!$B$7:$AE$296,MATCH(AD$7,Square!$B$6:$Y$6,0),0)),$B$7,VLOOKUP($D19&amp;"_"&amp;AD$4,Square!$B$7:$AE$296,MATCH(AD$7,Square!$B$6:$Y$6,0),0))</f>
        <v>3324</v>
      </c>
      <c r="AE19" s="124">
        <f>IF(ISERROR(VLOOKUP($D19&amp;"_"&amp;AE$4,Square!$B$7:$AE$296,MATCH(AE$7,Square!$B$6:$Y$6,0),0)),$B$7,VLOOKUP($D19&amp;"_"&amp;AE$4,Square!$B$7:$AE$296,MATCH(AE$7,Square!$B$6:$Y$6,0),0))</f>
        <v>3455</v>
      </c>
      <c r="AF19" s="124">
        <f>IF(ISERROR(VLOOKUP($D19&amp;"_"&amp;AF$4,Square!$B$7:$AE$296,MATCH(AF$7,Square!$B$6:$Y$6,0),0)),$B$7,VLOOKUP($D19&amp;"_"&amp;AF$4,Square!$B$7:$AE$296,MATCH(AF$7,Square!$B$6:$Y$6,0),0))</f>
        <v>3706</v>
      </c>
      <c r="AG19" s="124">
        <f>IF(ISERROR(VLOOKUP($D19&amp;"_"&amp;AG$4,Square!$B$7:$AE$296,MATCH(AG$7,Square!$B$6:$Y$6,0),0)),$B$7,VLOOKUP($D19&amp;"_"&amp;AG$4,Square!$B$7:$AE$296,MATCH(AG$7,Square!$B$6:$Y$6,0),0))</f>
        <v>3760</v>
      </c>
      <c r="AH19" s="124"/>
    </row>
    <row r="20" spans="3:34" outlineLevel="1">
      <c r="C20" s="10" t="s">
        <v>408</v>
      </c>
      <c r="D20" s="10" t="s">
        <v>420</v>
      </c>
      <c r="G20" s="124" t="str">
        <f>IF(ISERROR(VLOOKUP($D20&amp;"_"&amp;G$4,Square!$B$7:$AE$296,MATCH(G$7,Square!$B$6:$Y$6,0),0)),$B$7,VLOOKUP($D20&amp;"_"&amp;G$4,Square!$B$7:$AE$296,MATCH(G$7,Square!$B$6:$Y$6,0),0))</f>
        <v/>
      </c>
      <c r="H20" s="124" t="str">
        <f>IF(ISERROR(VLOOKUP($D20&amp;"_"&amp;H$4,Square!$B$7:$AE$296,MATCH(H$7,Square!$B$6:$Y$6,0),0)),$B$7,VLOOKUP($D20&amp;"_"&amp;H$4,Square!$B$7:$AE$296,MATCH(H$7,Square!$B$6:$Y$6,0),0))</f>
        <v/>
      </c>
      <c r="I20" s="124" t="str">
        <f>IF(ISERROR(VLOOKUP($D20&amp;"_"&amp;I$4,Square!$B$7:$AE$296,MATCH(I$7,Square!$B$6:$Y$6,0),0)),$B$7,VLOOKUP($D20&amp;"_"&amp;I$4,Square!$B$7:$AE$296,MATCH(I$7,Square!$B$6:$Y$6,0),0))</f>
        <v/>
      </c>
      <c r="J20" s="124" t="str">
        <f>IF(ISERROR(VLOOKUP($D20&amp;"_"&amp;J$4,Square!$B$7:$AE$296,MATCH(J$7,Square!$B$6:$Y$6,0),0)),$B$7,VLOOKUP($D20&amp;"_"&amp;J$4,Square!$B$7:$AE$296,MATCH(J$7,Square!$B$6:$Y$6,0),0))</f>
        <v/>
      </c>
      <c r="K20" s="124" t="str">
        <f>IF(ISERROR(VLOOKUP($D20&amp;"_"&amp;K$4,Square!$B$7:$AE$296,MATCH(K$7,Square!$B$6:$Y$6,0),0)),$B$7,VLOOKUP($D20&amp;"_"&amp;K$4,Square!$B$7:$AE$296,MATCH(K$7,Square!$B$6:$Y$6,0),0))</f>
        <v/>
      </c>
      <c r="L20" s="124" t="str">
        <f>IF(ISERROR(VLOOKUP($D20&amp;"_"&amp;L$4,Square!$B$7:$AE$296,MATCH(L$7,Square!$B$6:$Y$6,0),0)),$B$7,VLOOKUP($D20&amp;"_"&amp;L$4,Square!$B$7:$AE$296,MATCH(L$7,Square!$B$6:$Y$6,0),0))</f>
        <v/>
      </c>
      <c r="M20" s="124" t="str">
        <f>IF(ISERROR(VLOOKUP($D20&amp;"_"&amp;M$4,Square!$B$7:$AE$296,MATCH(M$7,Square!$B$6:$Y$6,0),0)),$B$7,VLOOKUP($D20&amp;"_"&amp;M$4,Square!$B$7:$AE$296,MATCH(M$7,Square!$B$6:$Y$6,0),0))</f>
        <v/>
      </c>
      <c r="N20" s="124" t="str">
        <f>IF(ISERROR(VLOOKUP($D20&amp;"_"&amp;N$4,Square!$B$7:$AE$296,MATCH(N$7,Square!$B$6:$Y$6,0),0)),$B$7,VLOOKUP($D20&amp;"_"&amp;N$4,Square!$B$7:$AE$296,MATCH(N$7,Square!$B$6:$Y$6,0),0))</f>
        <v/>
      </c>
      <c r="O20" s="124" t="str">
        <f>IF(ISERROR(VLOOKUP($D20&amp;"_"&amp;O$4,Square!$B$7:$AE$296,MATCH(O$7,Square!$B$6:$Y$6,0),0)),$B$7,VLOOKUP($D20&amp;"_"&amp;O$4,Square!$B$7:$AE$296,MATCH(O$7,Square!$B$6:$Y$6,0),0))</f>
        <v/>
      </c>
      <c r="P20" s="124" t="str">
        <f>IF(ISERROR(VLOOKUP($D20&amp;"_"&amp;P$4,Square!$B$7:$AE$296,MATCH(P$7,Square!$B$6:$Y$6,0),0)),$B$7,VLOOKUP($D20&amp;"_"&amp;P$4,Square!$B$7:$AE$296,MATCH(P$7,Square!$B$6:$Y$6,0),0))</f>
        <v/>
      </c>
      <c r="Q20" s="124" t="str">
        <f>IF(ISERROR(VLOOKUP($D20&amp;"_"&amp;Q$4,Square!$B$7:$AE$296,MATCH(Q$7,Square!$B$6:$Y$6,0),0)),$B$7,VLOOKUP($D20&amp;"_"&amp;Q$4,Square!$B$7:$AE$296,MATCH(Q$7,Square!$B$6:$Y$6,0),0))</f>
        <v/>
      </c>
      <c r="R20" s="124" t="str">
        <f>IF(ISERROR(VLOOKUP($D20&amp;"_"&amp;R$4,Square!$B$7:$AE$296,MATCH(R$7,Square!$B$6:$Y$6,0),0)),$B$7,VLOOKUP($D20&amp;"_"&amp;R$4,Square!$B$7:$AE$296,MATCH(R$7,Square!$B$6:$Y$6,0),0))</f>
        <v/>
      </c>
      <c r="S20" s="124" t="str">
        <f>IF(ISERROR(VLOOKUP($D20&amp;"_"&amp;S$4,Square!$B$7:$AE$296,MATCH(S$7,Square!$B$6:$Y$6,0),0)),$B$7,VLOOKUP($D20&amp;"_"&amp;S$4,Square!$B$7:$AE$296,MATCH(S$7,Square!$B$6:$Y$6,0),0))</f>
        <v/>
      </c>
      <c r="T20" s="124">
        <f>IF(ISERROR(VLOOKUP($D20&amp;"_"&amp;T$4,Square!$B$7:$AE$296,MATCH(T$7,Square!$B$6:$Y$6,0),0)),$B$7,VLOOKUP($D20&amp;"_"&amp;T$4,Square!$B$7:$AE$296,MATCH(T$7,Square!$B$6:$Y$6,0),0))</f>
        <v>2700</v>
      </c>
      <c r="U20" s="124">
        <f>IF(ISERROR(VLOOKUP($D20&amp;"_"&amp;U$4,Square!$B$7:$AE$296,MATCH(U$7,Square!$B$6:$Y$6,0),0)),$B$7,VLOOKUP($D20&amp;"_"&amp;U$4,Square!$B$7:$AE$296,MATCH(U$7,Square!$B$6:$Y$6,0),0))</f>
        <v>2710</v>
      </c>
      <c r="V20" s="124">
        <f>IF(ISERROR(VLOOKUP($D20&amp;"_"&amp;V$4,Square!$B$7:$AE$296,MATCH(V$7,Square!$B$6:$Y$6,0),0)),$B$7,VLOOKUP($D20&amp;"_"&amp;V$4,Square!$B$7:$AE$296,MATCH(V$7,Square!$B$6:$Y$6,0),0))</f>
        <v>2748</v>
      </c>
      <c r="W20" s="124" t="str">
        <f>IF(ISERROR(VLOOKUP($D20&amp;"_"&amp;W$4,Square!$B$7:$AE$296,MATCH(W$7,Square!$B$6:$Y$6,0),0)),$B$7,VLOOKUP($D20&amp;"_"&amp;W$4,Square!$B$7:$AE$296,MATCH(W$7,Square!$B$6:$Y$6,0),0))</f>
        <v/>
      </c>
      <c r="X20" s="124">
        <f>IF(ISERROR(VLOOKUP($D20&amp;"_"&amp;X$4,Square!$B$7:$AE$296,MATCH(X$7,Square!$B$6:$Y$6,0),0)),$B$7,VLOOKUP($D20&amp;"_"&amp;X$4,Square!$B$7:$AE$296,MATCH(X$7,Square!$B$6:$Y$6,0),0))</f>
        <v>2522</v>
      </c>
      <c r="Y20" s="124">
        <f>IF(ISERROR(VLOOKUP($D20&amp;"_"&amp;Y$4,Square!$B$7:$AE$296,MATCH(Y$7,Square!$B$6:$Y$6,0),0)),$B$7,VLOOKUP($D20&amp;"_"&amp;Y$4,Square!$B$7:$AE$296,MATCH(Y$7,Square!$B$6:$Y$6,0),0))</f>
        <v>3091</v>
      </c>
      <c r="Z20" s="124" t="str">
        <f>IF(ISERROR(VLOOKUP($D20&amp;"_"&amp;Z$4,Square!$B$7:$AE$296,MATCH(Z$7,Square!$B$6:$Y$6,0),0)),$B$7,VLOOKUP($D20&amp;"_"&amp;Z$4,Square!$B$7:$AE$296,MATCH(Z$7,Square!$B$6:$Y$6,0),0))</f>
        <v/>
      </c>
      <c r="AA20" s="124">
        <f>IF(ISERROR(VLOOKUP($D20&amp;"_"&amp;AA$4,Square!$B$7:$AE$296,MATCH(AA$7,Square!$B$6:$Y$6,0),0)),$B$7,VLOOKUP($D20&amp;"_"&amp;AA$4,Square!$B$7:$AE$296,MATCH(AA$7,Square!$B$6:$Y$6,0),0))</f>
        <v>2522</v>
      </c>
      <c r="AB20" s="124" t="str">
        <f>IF(ISERROR(VLOOKUP($D20&amp;"_"&amp;AB$4,Square!$B$7:$AE$296,MATCH(AB$7,Square!$B$6:$Y$6,0),0)),$B$7,VLOOKUP($D20&amp;"_"&amp;AB$4,Square!$B$7:$AE$296,MATCH(AB$7,Square!$B$6:$Y$6,0),0))</f>
        <v/>
      </c>
      <c r="AC20" s="124">
        <f>IF(ISERROR(VLOOKUP($D20&amp;"_"&amp;AC$4,Square!$B$7:$AE$296,MATCH(AC$7,Square!$B$6:$Y$6,0),0)),$B$7,VLOOKUP($D20&amp;"_"&amp;AC$4,Square!$B$7:$AE$296,MATCH(AC$7,Square!$B$6:$Y$6,0),0))</f>
        <v>3158</v>
      </c>
      <c r="AD20" s="124">
        <f>IF(ISERROR(VLOOKUP($D20&amp;"_"&amp;AD$4,Square!$B$7:$AE$296,MATCH(AD$7,Square!$B$6:$Y$6,0),0)),$B$7,VLOOKUP($D20&amp;"_"&amp;AD$4,Square!$B$7:$AE$296,MATCH(AD$7,Square!$B$6:$Y$6,0),0))</f>
        <v>3324</v>
      </c>
      <c r="AE20" s="124">
        <f>IF(ISERROR(VLOOKUP($D20&amp;"_"&amp;AE$4,Square!$B$7:$AE$296,MATCH(AE$7,Square!$B$6:$Y$6,0),0)),$B$7,VLOOKUP($D20&amp;"_"&amp;AE$4,Square!$B$7:$AE$296,MATCH(AE$7,Square!$B$6:$Y$6,0),0))</f>
        <v>3455</v>
      </c>
      <c r="AF20" s="124">
        <f>IF(ISERROR(VLOOKUP($D20&amp;"_"&amp;AF$4,Square!$B$7:$AE$296,MATCH(AF$7,Square!$B$6:$Y$6,0),0)),$B$7,VLOOKUP($D20&amp;"_"&amp;AF$4,Square!$B$7:$AE$296,MATCH(AF$7,Square!$B$6:$Y$6,0),0))</f>
        <v>3706</v>
      </c>
      <c r="AG20" s="124">
        <f>IF(ISERROR(VLOOKUP($D20&amp;"_"&amp;AG$4,Square!$B$7:$AE$296,MATCH(AG$7,Square!$B$6:$Y$6,0),0)),$B$7,VLOOKUP($D20&amp;"_"&amp;AG$4,Square!$B$7:$AE$296,MATCH(AG$7,Square!$B$6:$Y$6,0),0))</f>
        <v>3760</v>
      </c>
      <c r="AH20" s="124"/>
    </row>
    <row r="21" spans="3:34" outlineLevel="1">
      <c r="C21" s="10" t="s">
        <v>407</v>
      </c>
      <c r="D21" s="10" t="s">
        <v>419</v>
      </c>
      <c r="G21" s="124" t="str">
        <f>IF(ISERROR(VLOOKUP($D21&amp;"_"&amp;G$4,Square!$B$7:$AE$296,MATCH(G$7,Square!$B$6:$Y$6,0),0)),$B$7,VLOOKUP($D21&amp;"_"&amp;G$4,Square!$B$7:$AE$296,MATCH(G$7,Square!$B$6:$Y$6,0),0))</f>
        <v/>
      </c>
      <c r="H21" s="124" t="str">
        <f>IF(ISERROR(VLOOKUP($D21&amp;"_"&amp;H$4,Square!$B$7:$AE$296,MATCH(H$7,Square!$B$6:$Y$6,0),0)),$B$7,VLOOKUP($D21&amp;"_"&amp;H$4,Square!$B$7:$AE$296,MATCH(H$7,Square!$B$6:$Y$6,0),0))</f>
        <v/>
      </c>
      <c r="I21" s="124" t="str">
        <f>IF(ISERROR(VLOOKUP($D21&amp;"_"&amp;I$4,Square!$B$7:$AE$296,MATCH(I$7,Square!$B$6:$Y$6,0),0)),$B$7,VLOOKUP($D21&amp;"_"&amp;I$4,Square!$B$7:$AE$296,MATCH(I$7,Square!$B$6:$Y$6,0),0))</f>
        <v/>
      </c>
      <c r="J21" s="124" t="str">
        <f>IF(ISERROR(VLOOKUP($D21&amp;"_"&amp;J$4,Square!$B$7:$AE$296,MATCH(J$7,Square!$B$6:$Y$6,0),0)),$B$7,VLOOKUP($D21&amp;"_"&amp;J$4,Square!$B$7:$AE$296,MATCH(J$7,Square!$B$6:$Y$6,0),0))</f>
        <v/>
      </c>
      <c r="K21" s="124" t="str">
        <f>IF(ISERROR(VLOOKUP($D21&amp;"_"&amp;K$4,Square!$B$7:$AE$296,MATCH(K$7,Square!$B$6:$Y$6,0),0)),$B$7,VLOOKUP($D21&amp;"_"&amp;K$4,Square!$B$7:$AE$296,MATCH(K$7,Square!$B$6:$Y$6,0),0))</f>
        <v/>
      </c>
      <c r="L21" s="124" t="str">
        <f>IF(ISERROR(VLOOKUP($D21&amp;"_"&amp;L$4,Square!$B$7:$AE$296,MATCH(L$7,Square!$B$6:$Y$6,0),0)),$B$7,VLOOKUP($D21&amp;"_"&amp;L$4,Square!$B$7:$AE$296,MATCH(L$7,Square!$B$6:$Y$6,0),0))</f>
        <v/>
      </c>
      <c r="M21" s="124" t="str">
        <f>IF(ISERROR(VLOOKUP($D21&amp;"_"&amp;M$4,Square!$B$7:$AE$296,MATCH(M$7,Square!$B$6:$Y$6,0),0)),$B$7,VLOOKUP($D21&amp;"_"&amp;M$4,Square!$B$7:$AE$296,MATCH(M$7,Square!$B$6:$Y$6,0),0))</f>
        <v/>
      </c>
      <c r="N21" s="124" t="str">
        <f>IF(ISERROR(VLOOKUP($D21&amp;"_"&amp;N$4,Square!$B$7:$AE$296,MATCH(N$7,Square!$B$6:$Y$6,0),0)),$B$7,VLOOKUP($D21&amp;"_"&amp;N$4,Square!$B$7:$AE$296,MATCH(N$7,Square!$B$6:$Y$6,0),0))</f>
        <v/>
      </c>
      <c r="O21" s="124">
        <f>IF(ISERROR(VLOOKUP($D21&amp;"_"&amp;O$4,Square!$B$7:$AE$296,MATCH(O$7,Square!$B$6:$Y$6,0),0)),$B$7,VLOOKUP($D21&amp;"_"&amp;O$4,Square!$B$7:$AE$296,MATCH(O$7,Square!$B$6:$Y$6,0),0))</f>
        <v>2374</v>
      </c>
      <c r="P21" s="124">
        <f>IF(ISERROR(VLOOKUP($D21&amp;"_"&amp;P$4,Square!$B$7:$AE$296,MATCH(P$7,Square!$B$6:$Y$6,0),0)),$B$7,VLOOKUP($D21&amp;"_"&amp;P$4,Square!$B$7:$AE$296,MATCH(P$7,Square!$B$6:$Y$6,0),0))</f>
        <v>2488</v>
      </c>
      <c r="Q21" s="124">
        <f>IF(ISERROR(VLOOKUP($D21&amp;"_"&amp;Q$4,Square!$B$7:$AE$296,MATCH(Q$7,Square!$B$6:$Y$6,0),0)),$B$7,VLOOKUP($D21&amp;"_"&amp;Q$4,Square!$B$7:$AE$296,MATCH(Q$7,Square!$B$6:$Y$6,0),0))</f>
        <v>2445</v>
      </c>
      <c r="R21" s="124">
        <f>IF(ISERROR(VLOOKUP($D21&amp;"_"&amp;R$4,Square!$B$7:$AE$296,MATCH(R$7,Square!$B$6:$Y$6,0),0)),$B$7,VLOOKUP($D21&amp;"_"&amp;R$4,Square!$B$7:$AE$296,MATCH(R$7,Square!$B$6:$Y$6,0),0))</f>
        <v>2485</v>
      </c>
      <c r="S21" s="124" t="str">
        <f>IF(ISERROR(VLOOKUP($D21&amp;"_"&amp;S$4,Square!$B$7:$AE$296,MATCH(S$7,Square!$B$6:$Y$6,0),0)),$B$7,VLOOKUP($D21&amp;"_"&amp;S$4,Square!$B$7:$AE$296,MATCH(S$7,Square!$B$6:$Y$6,0),0))</f>
        <v>2599_2207</v>
      </c>
      <c r="T21" s="124">
        <f>IF(ISERROR(VLOOKUP($D21&amp;"_"&amp;T$4,Square!$B$7:$AE$296,MATCH(T$7,Square!$B$6:$Y$6,0),0)),$B$7,VLOOKUP($D21&amp;"_"&amp;T$4,Square!$B$7:$AE$296,MATCH(T$7,Square!$B$6:$Y$6,0),0))</f>
        <v>2700</v>
      </c>
      <c r="U21" s="124">
        <f>IF(ISERROR(VLOOKUP($D21&amp;"_"&amp;U$4,Square!$B$7:$AE$296,MATCH(U$7,Square!$B$6:$Y$6,0),0)),$B$7,VLOOKUP($D21&amp;"_"&amp;U$4,Square!$B$7:$AE$296,MATCH(U$7,Square!$B$6:$Y$6,0),0))</f>
        <v>2710</v>
      </c>
      <c r="V21" s="124">
        <f>IF(ISERROR(VLOOKUP($D21&amp;"_"&amp;V$4,Square!$B$7:$AE$296,MATCH(V$7,Square!$B$6:$Y$6,0),0)),$B$7,VLOOKUP($D21&amp;"_"&amp;V$4,Square!$B$7:$AE$296,MATCH(V$7,Square!$B$6:$Y$6,0),0))</f>
        <v>2748</v>
      </c>
      <c r="W21" s="124" t="str">
        <f>IF(ISERROR(VLOOKUP($D21&amp;"_"&amp;W$4,Square!$B$7:$AE$296,MATCH(W$7,Square!$B$6:$Y$6,0),0)),$B$7,VLOOKUP($D21&amp;"_"&amp;W$4,Square!$B$7:$AE$296,MATCH(W$7,Square!$B$6:$Y$6,0),0))</f>
        <v/>
      </c>
      <c r="X21" s="124">
        <f>IF(ISERROR(VLOOKUP($D21&amp;"_"&amp;X$4,Square!$B$7:$AE$296,MATCH(X$7,Square!$B$6:$Y$6,0),0)),$B$7,VLOOKUP($D21&amp;"_"&amp;X$4,Square!$B$7:$AE$296,MATCH(X$7,Square!$B$6:$Y$6,0),0))</f>
        <v>2522</v>
      </c>
      <c r="Y21" s="124">
        <f>IF(ISERROR(VLOOKUP($D21&amp;"_"&amp;Y$4,Square!$B$7:$AE$296,MATCH(Y$7,Square!$B$6:$Y$6,0),0)),$B$7,VLOOKUP($D21&amp;"_"&amp;Y$4,Square!$B$7:$AE$296,MATCH(Y$7,Square!$B$6:$Y$6,0),0))</f>
        <v>3091</v>
      </c>
      <c r="Z21" s="124">
        <f>IF(ISERROR(VLOOKUP($D21&amp;"_"&amp;Z$4,Square!$B$7:$AE$296,MATCH(Z$7,Square!$B$6:$Y$6,0),0)),$B$7,VLOOKUP($D21&amp;"_"&amp;Z$4,Square!$B$7:$AE$296,MATCH(Z$7,Square!$B$6:$Y$6,0),0))</f>
        <v>2462</v>
      </c>
      <c r="AA21" s="124">
        <f>IF(ISERROR(VLOOKUP($D21&amp;"_"&amp;AA$4,Square!$B$7:$AE$296,MATCH(AA$7,Square!$B$6:$Y$6,0),0)),$B$7,VLOOKUP($D21&amp;"_"&amp;AA$4,Square!$B$7:$AE$296,MATCH(AA$7,Square!$B$6:$Y$6,0),0))</f>
        <v>2522</v>
      </c>
      <c r="AB21" s="124">
        <f>IF(ISERROR(VLOOKUP($D21&amp;"_"&amp;AB$4,Square!$B$7:$AE$296,MATCH(AB$7,Square!$B$6:$Y$6,0),0)),$B$7,VLOOKUP($D21&amp;"_"&amp;AB$4,Square!$B$7:$AE$296,MATCH(AB$7,Square!$B$6:$Y$6,0),0))</f>
        <v>2839</v>
      </c>
      <c r="AC21" s="124">
        <f>IF(ISERROR(VLOOKUP($D21&amp;"_"&amp;AC$4,Square!$B$7:$AE$296,MATCH(AC$7,Square!$B$6:$Y$6,0),0)),$B$7,VLOOKUP($D21&amp;"_"&amp;AC$4,Square!$B$7:$AE$296,MATCH(AC$7,Square!$B$6:$Y$6,0),0))</f>
        <v>3158</v>
      </c>
      <c r="AD21" s="124" t="str">
        <f>IF(ISERROR(VLOOKUP($D21&amp;"_"&amp;AD$4,Square!$B$7:$AE$296,MATCH(AD$7,Square!$B$6:$Y$6,0),0)),$B$7,VLOOKUP($D21&amp;"_"&amp;AD$4,Square!$B$7:$AE$296,MATCH(AD$7,Square!$B$6:$Y$6,0),0))</f>
        <v/>
      </c>
      <c r="AE21" s="124" t="str">
        <f>IF(ISERROR(VLOOKUP($D21&amp;"_"&amp;AE$4,Square!$B$7:$AE$296,MATCH(AE$7,Square!$B$6:$Y$6,0),0)),$B$7,VLOOKUP($D21&amp;"_"&amp;AE$4,Square!$B$7:$AE$296,MATCH(AE$7,Square!$B$6:$Y$6,0),0))</f>
        <v/>
      </c>
      <c r="AF21" s="124" t="str">
        <f>IF(ISERROR(VLOOKUP($D21&amp;"_"&amp;AF$4,Square!$B$7:$AE$296,MATCH(AF$7,Square!$B$6:$Y$6,0),0)),$B$7,VLOOKUP($D21&amp;"_"&amp;AF$4,Square!$B$7:$AE$296,MATCH(AF$7,Square!$B$6:$Y$6,0),0))</f>
        <v/>
      </c>
      <c r="AG21" s="124" t="str">
        <f>IF(ISERROR(VLOOKUP($D21&amp;"_"&amp;AG$4,Square!$B$7:$AE$296,MATCH(AG$7,Square!$B$6:$Y$6,0),0)),$B$7,VLOOKUP($D21&amp;"_"&amp;AG$4,Square!$B$7:$AE$296,MATCH(AG$7,Square!$B$6:$Y$6,0),0))</f>
        <v/>
      </c>
      <c r="AH21" s="124"/>
    </row>
    <row r="22" spans="3:34" outlineLevel="1">
      <c r="C22" s="10" t="s">
        <v>409</v>
      </c>
      <c r="D22" s="10" t="s">
        <v>421</v>
      </c>
      <c r="G22" s="124">
        <f>IF(ISERROR(VLOOKUP($D22&amp;"_"&amp;G$4,Square!$B$7:$AE$296,MATCH(G$7,Square!$B$6:$Y$6,0),0)),$B$7,VLOOKUP($D22&amp;"_"&amp;G$4,Square!$B$7:$AE$296,MATCH(G$7,Square!$B$6:$Y$6,0),0))</f>
        <v>1783</v>
      </c>
      <c r="H22" s="124">
        <f>IF(ISERROR(VLOOKUP($D22&amp;"_"&amp;H$4,Square!$B$7:$AE$296,MATCH(H$7,Square!$B$6:$Y$6,0),0)),$B$7,VLOOKUP($D22&amp;"_"&amp;H$4,Square!$B$7:$AE$296,MATCH(H$7,Square!$B$6:$Y$6,0),0))</f>
        <v>1943</v>
      </c>
      <c r="I22" s="124">
        <f>IF(ISERROR(VLOOKUP($D22&amp;"_"&amp;I$4,Square!$B$7:$AE$296,MATCH(I$7,Square!$B$6:$Y$6,0),0)),$B$7,VLOOKUP($D22&amp;"_"&amp;I$4,Square!$B$7:$AE$296,MATCH(I$7,Square!$B$6:$Y$6,0),0))</f>
        <v>1885</v>
      </c>
      <c r="J22" s="124">
        <f>IF(ISERROR(VLOOKUP($D22&amp;"_"&amp;J$4,Square!$B$7:$AE$296,MATCH(J$7,Square!$B$6:$Y$6,0),0)),$B$7,VLOOKUP($D22&amp;"_"&amp;J$4,Square!$B$7:$AE$296,MATCH(J$7,Square!$B$6:$Y$6,0),0))</f>
        <v>1966</v>
      </c>
      <c r="K22" s="124">
        <f>IF(ISERROR(VLOOKUP($D22&amp;"_"&amp;K$4,Square!$B$7:$AE$296,MATCH(K$7,Square!$B$6:$Y$6,0),0)),$B$7,VLOOKUP($D22&amp;"_"&amp;K$4,Square!$B$7:$AE$296,MATCH(K$7,Square!$B$6:$Y$6,0),0))</f>
        <v>2131</v>
      </c>
      <c r="L22" s="124">
        <f>IF(ISERROR(VLOOKUP($D22&amp;"_"&amp;L$4,Square!$B$7:$AE$296,MATCH(L$7,Square!$B$6:$Y$6,0),0)),$B$7,VLOOKUP($D22&amp;"_"&amp;L$4,Square!$B$7:$AE$296,MATCH(L$7,Square!$B$6:$Y$6,0),0))</f>
        <v>2164</v>
      </c>
      <c r="M22" s="124">
        <f>IF(ISERROR(VLOOKUP($D22&amp;"_"&amp;M$4,Square!$B$7:$AE$296,MATCH(M$7,Square!$B$6:$Y$6,0),0)),$B$7,VLOOKUP($D22&amp;"_"&amp;M$4,Square!$B$7:$AE$296,MATCH(M$7,Square!$B$6:$Y$6,0),0))</f>
        <v>2207</v>
      </c>
      <c r="N22" s="124" t="str">
        <f>IF(ISERROR(VLOOKUP($D22&amp;"_"&amp;N$4,Square!$B$7:$AE$296,MATCH(N$7,Square!$B$6:$Y$6,0),0)),$B$7,VLOOKUP($D22&amp;"_"&amp;N$4,Square!$B$7:$AE$296,MATCH(N$7,Square!$B$6:$Y$6,0),0))</f>
        <v/>
      </c>
      <c r="O22" s="124">
        <f>IF(ISERROR(VLOOKUP($D22&amp;"_"&amp;O$4,Square!$B$7:$AE$296,MATCH(O$7,Square!$B$6:$Y$6,0),0)),$B$7,VLOOKUP($D22&amp;"_"&amp;O$4,Square!$B$7:$AE$296,MATCH(O$7,Square!$B$6:$Y$6,0),0))</f>
        <v>2374</v>
      </c>
      <c r="P22" s="124">
        <f>IF(ISERROR(VLOOKUP($D22&amp;"_"&amp;P$4,Square!$B$7:$AE$296,MATCH(P$7,Square!$B$6:$Y$6,0),0)),$B$7,VLOOKUP($D22&amp;"_"&amp;P$4,Square!$B$7:$AE$296,MATCH(P$7,Square!$B$6:$Y$6,0),0))</f>
        <v>2488</v>
      </c>
      <c r="Q22" s="124">
        <f>IF(ISERROR(VLOOKUP($D22&amp;"_"&amp;Q$4,Square!$B$7:$AE$296,MATCH(Q$7,Square!$B$6:$Y$6,0),0)),$B$7,VLOOKUP($D22&amp;"_"&amp;Q$4,Square!$B$7:$AE$296,MATCH(Q$7,Square!$B$6:$Y$6,0),0))</f>
        <v>2445</v>
      </c>
      <c r="R22" s="124">
        <f>IF(ISERROR(VLOOKUP($D22&amp;"_"&amp;R$4,Square!$B$7:$AE$296,MATCH(R$7,Square!$B$6:$Y$6,0),0)),$B$7,VLOOKUP($D22&amp;"_"&amp;R$4,Square!$B$7:$AE$296,MATCH(R$7,Square!$B$6:$Y$6,0),0))</f>
        <v>2485</v>
      </c>
      <c r="S22" s="124" t="str">
        <f>IF(ISERROR(VLOOKUP($D22&amp;"_"&amp;S$4,Square!$B$7:$AE$296,MATCH(S$7,Square!$B$6:$Y$6,0),0)),$B$7,VLOOKUP($D22&amp;"_"&amp;S$4,Square!$B$7:$AE$296,MATCH(S$7,Square!$B$6:$Y$6,0),0))</f>
        <v>2599_2207</v>
      </c>
      <c r="T22" s="124">
        <f>IF(ISERROR(VLOOKUP($D22&amp;"_"&amp;T$4,Square!$B$7:$AE$296,MATCH(T$7,Square!$B$6:$Y$6,0),0)),$B$7,VLOOKUP($D22&amp;"_"&amp;T$4,Square!$B$7:$AE$296,MATCH(T$7,Square!$B$6:$Y$6,0),0))</f>
        <v>2700</v>
      </c>
      <c r="U22" s="124">
        <f>IF(ISERROR(VLOOKUP($D22&amp;"_"&amp;U$4,Square!$B$7:$AE$296,MATCH(U$7,Square!$B$6:$Y$6,0),0)),$B$7,VLOOKUP($D22&amp;"_"&amp;U$4,Square!$B$7:$AE$296,MATCH(U$7,Square!$B$6:$Y$6,0),0))</f>
        <v>2710</v>
      </c>
      <c r="V22" s="124">
        <f>IF(ISERROR(VLOOKUP($D22&amp;"_"&amp;V$4,Square!$B$7:$AE$296,MATCH(V$7,Square!$B$6:$Y$6,0),0)),$B$7,VLOOKUP($D22&amp;"_"&amp;V$4,Square!$B$7:$AE$296,MATCH(V$7,Square!$B$6:$Y$6,0),0))</f>
        <v>2748</v>
      </c>
      <c r="W22" s="124">
        <f>IF(ISERROR(VLOOKUP($D22&amp;"_"&amp;W$4,Square!$B$7:$AE$296,MATCH(W$7,Square!$B$6:$Y$6,0),0)),$B$7,VLOOKUP($D22&amp;"_"&amp;W$4,Square!$B$7:$AE$296,MATCH(W$7,Square!$B$6:$Y$6,0),0))</f>
        <v>2772</v>
      </c>
      <c r="X22" s="124">
        <f>IF(ISERROR(VLOOKUP($D22&amp;"_"&amp;X$4,Square!$B$7:$AE$296,MATCH(X$7,Square!$B$6:$Y$6,0),0)),$B$7,VLOOKUP($D22&amp;"_"&amp;X$4,Square!$B$7:$AE$296,MATCH(X$7,Square!$B$6:$Y$6,0),0))</f>
        <v>2522</v>
      </c>
      <c r="Y22" s="124">
        <f>IF(ISERROR(VLOOKUP($D22&amp;"_"&amp;Y$4,Square!$B$7:$AE$296,MATCH(Y$7,Square!$B$6:$Y$6,0),0)),$B$7,VLOOKUP($D22&amp;"_"&amp;Y$4,Square!$B$7:$AE$296,MATCH(Y$7,Square!$B$6:$Y$6,0),0))</f>
        <v>3091</v>
      </c>
      <c r="Z22" s="124">
        <f>IF(ISERROR(VLOOKUP($D22&amp;"_"&amp;Z$4,Square!$B$7:$AE$296,MATCH(Z$7,Square!$B$6:$Y$6,0),0)),$B$7,VLOOKUP($D22&amp;"_"&amp;Z$4,Square!$B$7:$AE$296,MATCH(Z$7,Square!$B$6:$Y$6,0),0))</f>
        <v>2462</v>
      </c>
      <c r="AA22" s="124">
        <f>IF(ISERROR(VLOOKUP($D22&amp;"_"&amp;AA$4,Square!$B$7:$AE$296,MATCH(AA$7,Square!$B$6:$Y$6,0),0)),$B$7,VLOOKUP($D22&amp;"_"&amp;AA$4,Square!$B$7:$AE$296,MATCH(AA$7,Square!$B$6:$Y$6,0),0))</f>
        <v>2522</v>
      </c>
      <c r="AB22" s="124">
        <f>IF(ISERROR(VLOOKUP($D22&amp;"_"&amp;AB$4,Square!$B$7:$AE$296,MATCH(AB$7,Square!$B$6:$Y$6,0),0)),$B$7,VLOOKUP($D22&amp;"_"&amp;AB$4,Square!$B$7:$AE$296,MATCH(AB$7,Square!$B$6:$Y$6,0),0))</f>
        <v>2839</v>
      </c>
      <c r="AC22" s="124">
        <f>IF(ISERROR(VLOOKUP($D22&amp;"_"&amp;AC$4,Square!$B$7:$AE$296,MATCH(AC$7,Square!$B$6:$Y$6,0),0)),$B$7,VLOOKUP($D22&amp;"_"&amp;AC$4,Square!$B$7:$AE$296,MATCH(AC$7,Square!$B$6:$Y$6,0),0))</f>
        <v>3158</v>
      </c>
      <c r="AD22" s="124">
        <f>IF(ISERROR(VLOOKUP($D22&amp;"_"&amp;AD$4,Square!$B$7:$AE$296,MATCH(AD$7,Square!$B$6:$Y$6,0),0)),$B$7,VLOOKUP($D22&amp;"_"&amp;AD$4,Square!$B$7:$AE$296,MATCH(AD$7,Square!$B$6:$Y$6,0),0))</f>
        <v>3324</v>
      </c>
      <c r="AE22" s="124">
        <f>IF(ISERROR(VLOOKUP($D22&amp;"_"&amp;AE$4,Square!$B$7:$AE$296,MATCH(AE$7,Square!$B$6:$Y$6,0),0)),$B$7,VLOOKUP($D22&amp;"_"&amp;AE$4,Square!$B$7:$AE$296,MATCH(AE$7,Square!$B$6:$Y$6,0),0))</f>
        <v>3455</v>
      </c>
      <c r="AF22" s="124">
        <f>IF(ISERROR(VLOOKUP($D22&amp;"_"&amp;AF$4,Square!$B$7:$AE$296,MATCH(AF$7,Square!$B$6:$Y$6,0),0)),$B$7,VLOOKUP($D22&amp;"_"&amp;AF$4,Square!$B$7:$AE$296,MATCH(AF$7,Square!$B$6:$Y$6,0),0))</f>
        <v>3706</v>
      </c>
      <c r="AG22" s="124">
        <f>IF(ISERROR(VLOOKUP($D22&amp;"_"&amp;AG$4,Square!$B$7:$AE$296,MATCH(AG$7,Square!$B$6:$Y$6,0),0)),$B$7,VLOOKUP($D22&amp;"_"&amp;AG$4,Square!$B$7:$AE$296,MATCH(AG$7,Square!$B$6:$Y$6,0),0))</f>
        <v>3760</v>
      </c>
      <c r="AH22" s="124"/>
    </row>
    <row r="23" spans="3:34" outlineLevel="1">
      <c r="C23" s="10" t="s">
        <v>374</v>
      </c>
      <c r="D23" s="10" t="s">
        <v>375</v>
      </c>
      <c r="G23" s="124">
        <f>IF(ISERROR(VLOOKUP($D23&amp;"_"&amp;G$4,Square!$B$7:$AE$296,MATCH(G$7,Square!$B$6:$Y$6,0),0)),$B$7,VLOOKUP($D23&amp;"_"&amp;G$4,Square!$B$7:$AE$296,MATCH(G$7,Square!$B$6:$Y$6,0),0))</f>
        <v>1783</v>
      </c>
      <c r="H23" s="124">
        <f>IF(ISERROR(VLOOKUP($D23&amp;"_"&amp;H$4,Square!$B$7:$AE$296,MATCH(H$7,Square!$B$6:$Y$6,0),0)),$B$7,VLOOKUP($D23&amp;"_"&amp;H$4,Square!$B$7:$AE$296,MATCH(H$7,Square!$B$6:$Y$6,0),0))</f>
        <v>1943</v>
      </c>
      <c r="I23" s="124">
        <f>IF(ISERROR(VLOOKUP($D23&amp;"_"&amp;I$4,Square!$B$7:$AE$296,MATCH(I$7,Square!$B$6:$Y$6,0),0)),$B$7,VLOOKUP($D23&amp;"_"&amp;I$4,Square!$B$7:$AE$296,MATCH(I$7,Square!$B$6:$Y$6,0),0))</f>
        <v>1885</v>
      </c>
      <c r="J23" s="124" t="str">
        <f>IF(ISERROR(VLOOKUP($D23&amp;"_"&amp;J$4,Square!$B$7:$AE$296,MATCH(J$7,Square!$B$6:$Y$6,0),0)),$B$7,VLOOKUP($D23&amp;"_"&amp;J$4,Square!$B$7:$AE$296,MATCH(J$7,Square!$B$6:$Y$6,0),0))</f>
        <v/>
      </c>
      <c r="K23" s="124" t="str">
        <f>IF(ISERROR(VLOOKUP($D23&amp;"_"&amp;K$4,Square!$B$7:$AE$296,MATCH(K$7,Square!$B$6:$Y$6,0),0)),$B$7,VLOOKUP($D23&amp;"_"&amp;K$4,Square!$B$7:$AE$296,MATCH(K$7,Square!$B$6:$Y$6,0),0))</f>
        <v/>
      </c>
      <c r="L23" s="124" t="str">
        <f>IF(ISERROR(VLOOKUP($D23&amp;"_"&amp;L$4,Square!$B$7:$AE$296,MATCH(L$7,Square!$B$6:$Y$6,0),0)),$B$7,VLOOKUP($D23&amp;"_"&amp;L$4,Square!$B$7:$AE$296,MATCH(L$7,Square!$B$6:$Y$6,0),0))</f>
        <v/>
      </c>
      <c r="M23" s="124" t="str">
        <f>IF(ISERROR(VLOOKUP($D23&amp;"_"&amp;M$4,Square!$B$7:$AE$296,MATCH(M$7,Square!$B$6:$Y$6,0),0)),$B$7,VLOOKUP($D23&amp;"_"&amp;M$4,Square!$B$7:$AE$296,MATCH(M$7,Square!$B$6:$Y$6,0),0))</f>
        <v/>
      </c>
      <c r="N23" s="124" t="str">
        <f>IF(ISERROR(VLOOKUP($D23&amp;"_"&amp;N$4,Square!$B$7:$AE$296,MATCH(N$7,Square!$B$6:$Y$6,0),0)),$B$7,VLOOKUP($D23&amp;"_"&amp;N$4,Square!$B$7:$AE$296,MATCH(N$7,Square!$B$6:$Y$6,0),0))</f>
        <v/>
      </c>
      <c r="O23" s="124" t="str">
        <f>IF(ISERROR(VLOOKUP($D23&amp;"_"&amp;O$4,Square!$B$7:$AE$296,MATCH(O$7,Square!$B$6:$Y$6,0),0)),$B$7,VLOOKUP($D23&amp;"_"&amp;O$4,Square!$B$7:$AE$296,MATCH(O$7,Square!$B$6:$Y$6,0),0))</f>
        <v/>
      </c>
      <c r="P23" s="124" t="str">
        <f>IF(ISERROR(VLOOKUP($D23&amp;"_"&amp;P$4,Square!$B$7:$AE$296,MATCH(P$7,Square!$B$6:$Y$6,0),0)),$B$7,VLOOKUP($D23&amp;"_"&amp;P$4,Square!$B$7:$AE$296,MATCH(P$7,Square!$B$6:$Y$6,0),0))</f>
        <v/>
      </c>
      <c r="Q23" s="124" t="str">
        <f>IF(ISERROR(VLOOKUP($D23&amp;"_"&amp;Q$4,Square!$B$7:$AE$296,MATCH(Q$7,Square!$B$6:$Y$6,0),0)),$B$7,VLOOKUP($D23&amp;"_"&amp;Q$4,Square!$B$7:$AE$296,MATCH(Q$7,Square!$B$6:$Y$6,0),0))</f>
        <v/>
      </c>
      <c r="R23" s="124" t="str">
        <f>IF(ISERROR(VLOOKUP($D23&amp;"_"&amp;R$4,Square!$B$7:$AE$296,MATCH(R$7,Square!$B$6:$Y$6,0),0)),$B$7,VLOOKUP($D23&amp;"_"&amp;R$4,Square!$B$7:$AE$296,MATCH(R$7,Square!$B$6:$Y$6,0),0))</f>
        <v/>
      </c>
      <c r="S23" s="124" t="str">
        <f>IF(ISERROR(VLOOKUP($D23&amp;"_"&amp;S$4,Square!$B$7:$AE$296,MATCH(S$7,Square!$B$6:$Y$6,0),0)),$B$7,VLOOKUP($D23&amp;"_"&amp;S$4,Square!$B$7:$AE$296,MATCH(S$7,Square!$B$6:$Y$6,0),0))</f>
        <v/>
      </c>
      <c r="T23" s="124" t="str">
        <f>IF(ISERROR(VLOOKUP($D23&amp;"_"&amp;T$4,Square!$B$7:$AE$296,MATCH(T$7,Square!$B$6:$Y$6,0),0)),$B$7,VLOOKUP($D23&amp;"_"&amp;T$4,Square!$B$7:$AE$296,MATCH(T$7,Square!$B$6:$Y$6,0),0))</f>
        <v/>
      </c>
      <c r="U23" s="124" t="str">
        <f>IF(ISERROR(VLOOKUP($D23&amp;"_"&amp;U$4,Square!$B$7:$AE$296,MATCH(U$7,Square!$B$6:$Y$6,0),0)),$B$7,VLOOKUP($D23&amp;"_"&amp;U$4,Square!$B$7:$AE$296,MATCH(U$7,Square!$B$6:$Y$6,0),0))</f>
        <v/>
      </c>
      <c r="V23" s="124" t="str">
        <f>IF(ISERROR(VLOOKUP($D23&amp;"_"&amp;V$4,Square!$B$7:$AE$296,MATCH(V$7,Square!$B$6:$Y$6,0),0)),$B$7,VLOOKUP($D23&amp;"_"&amp;V$4,Square!$B$7:$AE$296,MATCH(V$7,Square!$B$6:$Y$6,0),0))</f>
        <v/>
      </c>
      <c r="W23" s="124" t="str">
        <f>IF(ISERROR(VLOOKUP($D23&amp;"_"&amp;W$4,Square!$B$7:$AE$296,MATCH(W$7,Square!$B$6:$Y$6,0),0)),$B$7,VLOOKUP($D23&amp;"_"&amp;W$4,Square!$B$7:$AE$296,MATCH(W$7,Square!$B$6:$Y$6,0),0))</f>
        <v/>
      </c>
      <c r="X23" s="124" t="str">
        <f>IF(ISERROR(VLOOKUP($D23&amp;"_"&amp;X$4,Square!$B$7:$AE$296,MATCH(X$7,Square!$B$6:$Y$6,0),0)),$B$7,VLOOKUP($D23&amp;"_"&amp;X$4,Square!$B$7:$AE$296,MATCH(X$7,Square!$B$6:$Y$6,0),0))</f>
        <v/>
      </c>
      <c r="Y23" s="124" t="str">
        <f>IF(ISERROR(VLOOKUP($D23&amp;"_"&amp;Y$4,Square!$B$7:$AE$296,MATCH(Y$7,Square!$B$6:$Y$6,0),0)),$B$7,VLOOKUP($D23&amp;"_"&amp;Y$4,Square!$B$7:$AE$296,MATCH(Y$7,Square!$B$6:$Y$6,0),0))</f>
        <v/>
      </c>
      <c r="Z23" s="124" t="str">
        <f>IF(ISERROR(VLOOKUP($D23&amp;"_"&amp;Z$4,Square!$B$7:$AE$296,MATCH(Z$7,Square!$B$6:$Y$6,0),0)),$B$7,VLOOKUP($D23&amp;"_"&amp;Z$4,Square!$B$7:$AE$296,MATCH(Z$7,Square!$B$6:$Y$6,0),0))</f>
        <v/>
      </c>
      <c r="AA23" s="124" t="str">
        <f>IF(ISERROR(VLOOKUP($D23&amp;"_"&amp;AA$4,Square!$B$7:$AE$296,MATCH(AA$7,Square!$B$6:$Y$6,0),0)),$B$7,VLOOKUP($D23&amp;"_"&amp;AA$4,Square!$B$7:$AE$296,MATCH(AA$7,Square!$B$6:$Y$6,0),0))</f>
        <v/>
      </c>
      <c r="AB23" s="124" t="str">
        <f>IF(ISERROR(VLOOKUP($D23&amp;"_"&amp;AB$4,Square!$B$7:$AE$296,MATCH(AB$7,Square!$B$6:$Y$6,0),0)),$B$7,VLOOKUP($D23&amp;"_"&amp;AB$4,Square!$B$7:$AE$296,MATCH(AB$7,Square!$B$6:$Y$6,0),0))</f>
        <v/>
      </c>
      <c r="AC23" s="124" t="str">
        <f>IF(ISERROR(VLOOKUP($D23&amp;"_"&amp;AC$4,Square!$B$7:$AE$296,MATCH(AC$7,Square!$B$6:$Y$6,0),0)),$B$7,VLOOKUP($D23&amp;"_"&amp;AC$4,Square!$B$7:$AE$296,MATCH(AC$7,Square!$B$6:$Y$6,0),0))</f>
        <v/>
      </c>
      <c r="AD23" s="124" t="str">
        <f>IF(ISERROR(VLOOKUP($D23&amp;"_"&amp;AD$4,Square!$B$7:$AE$296,MATCH(AD$7,Square!$B$6:$Y$6,0),0)),$B$7,VLOOKUP($D23&amp;"_"&amp;AD$4,Square!$B$7:$AE$296,MATCH(AD$7,Square!$B$6:$Y$6,0),0))</f>
        <v/>
      </c>
      <c r="AE23" s="124" t="str">
        <f>IF(ISERROR(VLOOKUP($D23&amp;"_"&amp;AE$4,Square!$B$7:$AE$296,MATCH(AE$7,Square!$B$6:$Y$6,0),0)),$B$7,VLOOKUP($D23&amp;"_"&amp;AE$4,Square!$B$7:$AE$296,MATCH(AE$7,Square!$B$6:$Y$6,0),0))</f>
        <v/>
      </c>
      <c r="AF23" s="124" t="str">
        <f>IF(ISERROR(VLOOKUP($D23&amp;"_"&amp;AF$4,Square!$B$7:$AE$296,MATCH(AF$7,Square!$B$6:$Y$6,0),0)),$B$7,VLOOKUP($D23&amp;"_"&amp;AF$4,Square!$B$7:$AE$296,MATCH(AF$7,Square!$B$6:$Y$6,0),0))</f>
        <v/>
      </c>
      <c r="AG23" s="124" t="str">
        <f>IF(ISERROR(VLOOKUP($D23&amp;"_"&amp;AG$4,Square!$B$7:$AE$296,MATCH(AG$7,Square!$B$6:$Y$6,0),0)),$B$7,VLOOKUP($D23&amp;"_"&amp;AG$4,Square!$B$7:$AE$296,MATCH(AG$7,Square!$B$6:$Y$6,0),0))</f>
        <v/>
      </c>
      <c r="AH23" s="124"/>
    </row>
    <row r="24" spans="3:34" outlineLevel="1">
      <c r="C24" s="10" t="s">
        <v>410</v>
      </c>
      <c r="D24" s="10" t="s">
        <v>422</v>
      </c>
      <c r="G24" s="124" t="str">
        <f>IF(ISERROR(VLOOKUP($D24&amp;"_"&amp;G$4,Square!$B$7:$AE$296,MATCH(G$7,Square!$B$6:$Y$6,0),0)),$B$7,VLOOKUP($D24&amp;"_"&amp;G$4,Square!$B$7:$AE$296,MATCH(G$7,Square!$B$6:$Y$6,0),0))</f>
        <v/>
      </c>
      <c r="H24" s="124" t="str">
        <f>IF(ISERROR(VLOOKUP($D24&amp;"_"&amp;H$4,Square!$B$7:$AE$296,MATCH(H$7,Square!$B$6:$Y$6,0),0)),$B$7,VLOOKUP($D24&amp;"_"&amp;H$4,Square!$B$7:$AE$296,MATCH(H$7,Square!$B$6:$Y$6,0),0))</f>
        <v/>
      </c>
      <c r="I24" s="124" t="str">
        <f>IF(ISERROR(VLOOKUP($D24&amp;"_"&amp;I$4,Square!$B$7:$AE$296,MATCH(I$7,Square!$B$6:$Y$6,0),0)),$B$7,VLOOKUP($D24&amp;"_"&amp;I$4,Square!$B$7:$AE$296,MATCH(I$7,Square!$B$6:$Y$6,0),0))</f>
        <v/>
      </c>
      <c r="J24" s="124" t="str">
        <f>IF(ISERROR(VLOOKUP($D24&amp;"_"&amp;J$4,Square!$B$7:$AE$296,MATCH(J$7,Square!$B$6:$Y$6,0),0)),$B$7,VLOOKUP($D24&amp;"_"&amp;J$4,Square!$B$7:$AE$296,MATCH(J$7,Square!$B$6:$Y$6,0),0))</f>
        <v/>
      </c>
      <c r="K24" s="124">
        <f>IF(ISERROR(VLOOKUP($D24&amp;"_"&amp;K$4,Square!$B$7:$AE$296,MATCH(K$7,Square!$B$6:$Y$6,0),0)),$B$7,VLOOKUP($D24&amp;"_"&amp;K$4,Square!$B$7:$AE$296,MATCH(K$7,Square!$B$6:$Y$6,0),0))</f>
        <v>2131</v>
      </c>
      <c r="L24" s="124">
        <f>IF(ISERROR(VLOOKUP($D24&amp;"_"&amp;L$4,Square!$B$7:$AE$296,MATCH(L$7,Square!$B$6:$Y$6,0),0)),$B$7,VLOOKUP($D24&amp;"_"&amp;L$4,Square!$B$7:$AE$296,MATCH(L$7,Square!$B$6:$Y$6,0),0))</f>
        <v>2164</v>
      </c>
      <c r="M24" s="124">
        <f>IF(ISERROR(VLOOKUP($D24&amp;"_"&amp;M$4,Square!$B$7:$AE$296,MATCH(M$7,Square!$B$6:$Y$6,0),0)),$B$7,VLOOKUP($D24&amp;"_"&amp;M$4,Square!$B$7:$AE$296,MATCH(M$7,Square!$B$6:$Y$6,0),0))</f>
        <v>2207</v>
      </c>
      <c r="N24" s="124" t="str">
        <f>IF(ISERROR(VLOOKUP($D24&amp;"_"&amp;N$4,Square!$B$7:$AE$296,MATCH(N$7,Square!$B$6:$Y$6,0),0)),$B$7,VLOOKUP($D24&amp;"_"&amp;N$4,Square!$B$7:$AE$296,MATCH(N$7,Square!$B$6:$Y$6,0),0))</f>
        <v/>
      </c>
      <c r="O24" s="124">
        <f>IF(ISERROR(VLOOKUP($D24&amp;"_"&amp;O$4,Square!$B$7:$AE$296,MATCH(O$7,Square!$B$6:$Y$6,0),0)),$B$7,VLOOKUP($D24&amp;"_"&amp;O$4,Square!$B$7:$AE$296,MATCH(O$7,Square!$B$6:$Y$6,0),0))</f>
        <v>2374</v>
      </c>
      <c r="P24" s="124">
        <f>IF(ISERROR(VLOOKUP($D24&amp;"_"&amp;P$4,Square!$B$7:$AE$296,MATCH(P$7,Square!$B$6:$Y$6,0),0)),$B$7,VLOOKUP($D24&amp;"_"&amp;P$4,Square!$B$7:$AE$296,MATCH(P$7,Square!$B$6:$Y$6,0),0))</f>
        <v>2488</v>
      </c>
      <c r="Q24" s="124">
        <f>IF(ISERROR(VLOOKUP($D24&amp;"_"&amp;Q$4,Square!$B$7:$AE$296,MATCH(Q$7,Square!$B$6:$Y$6,0),0)),$B$7,VLOOKUP($D24&amp;"_"&amp;Q$4,Square!$B$7:$AE$296,MATCH(Q$7,Square!$B$6:$Y$6,0),0))</f>
        <v>2445</v>
      </c>
      <c r="R24" s="124">
        <f>IF(ISERROR(VLOOKUP($D24&amp;"_"&amp;R$4,Square!$B$7:$AE$296,MATCH(R$7,Square!$B$6:$Y$6,0),0)),$B$7,VLOOKUP($D24&amp;"_"&amp;R$4,Square!$B$7:$AE$296,MATCH(R$7,Square!$B$6:$Y$6,0),0))</f>
        <v>2485</v>
      </c>
      <c r="S24" s="124" t="str">
        <f>IF(ISERROR(VLOOKUP($D24&amp;"_"&amp;S$4,Square!$B$7:$AE$296,MATCH(S$7,Square!$B$6:$Y$6,0),0)),$B$7,VLOOKUP($D24&amp;"_"&amp;S$4,Square!$B$7:$AE$296,MATCH(S$7,Square!$B$6:$Y$6,0),0))</f>
        <v>2599_2207</v>
      </c>
      <c r="T24" s="124">
        <f>IF(ISERROR(VLOOKUP($D24&amp;"_"&amp;T$4,Square!$B$7:$AE$296,MATCH(T$7,Square!$B$6:$Y$6,0),0)),$B$7,VLOOKUP($D24&amp;"_"&amp;T$4,Square!$B$7:$AE$296,MATCH(T$7,Square!$B$6:$Y$6,0),0))</f>
        <v>2700</v>
      </c>
      <c r="U24" s="124">
        <f>IF(ISERROR(VLOOKUP($D24&amp;"_"&amp;U$4,Square!$B$7:$AE$296,MATCH(U$7,Square!$B$6:$Y$6,0),0)),$B$7,VLOOKUP($D24&amp;"_"&amp;U$4,Square!$B$7:$AE$296,MATCH(U$7,Square!$B$6:$Y$6,0),0))</f>
        <v>2710</v>
      </c>
      <c r="V24" s="124">
        <f>IF(ISERROR(VLOOKUP($D24&amp;"_"&amp;V$4,Square!$B$7:$AE$296,MATCH(V$7,Square!$B$6:$Y$6,0),0)),$B$7,VLOOKUP($D24&amp;"_"&amp;V$4,Square!$B$7:$AE$296,MATCH(V$7,Square!$B$6:$Y$6,0),0))</f>
        <v>2748</v>
      </c>
      <c r="W24" s="124">
        <f>IF(ISERROR(VLOOKUP($D24&amp;"_"&amp;W$4,Square!$B$7:$AE$296,MATCH(W$7,Square!$B$6:$Y$6,0),0)),$B$7,VLOOKUP($D24&amp;"_"&amp;W$4,Square!$B$7:$AE$296,MATCH(W$7,Square!$B$6:$Y$6,0),0))</f>
        <v>2772</v>
      </c>
      <c r="X24" s="124">
        <f>IF(ISERROR(VLOOKUP($D24&amp;"_"&amp;X$4,Square!$B$7:$AE$296,MATCH(X$7,Square!$B$6:$Y$6,0),0)),$B$7,VLOOKUP($D24&amp;"_"&amp;X$4,Square!$B$7:$AE$296,MATCH(X$7,Square!$B$6:$Y$6,0),0))</f>
        <v>2522</v>
      </c>
      <c r="Y24" s="124">
        <f>IF(ISERROR(VLOOKUP($D24&amp;"_"&amp;Y$4,Square!$B$7:$AE$296,MATCH(Y$7,Square!$B$6:$Y$6,0),0)),$B$7,VLOOKUP($D24&amp;"_"&amp;Y$4,Square!$B$7:$AE$296,MATCH(Y$7,Square!$B$6:$Y$6,0),0))</f>
        <v>3091</v>
      </c>
      <c r="Z24" s="124">
        <f>IF(ISERROR(VLOOKUP($D24&amp;"_"&amp;Z$4,Square!$B$7:$AE$296,MATCH(Z$7,Square!$B$6:$Y$6,0),0)),$B$7,VLOOKUP($D24&amp;"_"&amp;Z$4,Square!$B$7:$AE$296,MATCH(Z$7,Square!$B$6:$Y$6,0),0))</f>
        <v>2462</v>
      </c>
      <c r="AA24" s="124">
        <f>IF(ISERROR(VLOOKUP($D24&amp;"_"&amp;AA$4,Square!$B$7:$AE$296,MATCH(AA$7,Square!$B$6:$Y$6,0),0)),$B$7,VLOOKUP($D24&amp;"_"&amp;AA$4,Square!$B$7:$AE$296,MATCH(AA$7,Square!$B$6:$Y$6,0),0))</f>
        <v>2522</v>
      </c>
      <c r="AB24" s="124">
        <f>IF(ISERROR(VLOOKUP($D24&amp;"_"&amp;AB$4,Square!$B$7:$AE$296,MATCH(AB$7,Square!$B$6:$Y$6,0),0)),$B$7,VLOOKUP($D24&amp;"_"&amp;AB$4,Square!$B$7:$AE$296,MATCH(AB$7,Square!$B$6:$Y$6,0),0))</f>
        <v>2839</v>
      </c>
      <c r="AC24" s="124">
        <f>IF(ISERROR(VLOOKUP($D24&amp;"_"&amp;AC$4,Square!$B$7:$AE$296,MATCH(AC$7,Square!$B$6:$Y$6,0),0)),$B$7,VLOOKUP($D24&amp;"_"&amp;AC$4,Square!$B$7:$AE$296,MATCH(AC$7,Square!$B$6:$Y$6,0),0))</f>
        <v>3158</v>
      </c>
      <c r="AD24" s="124">
        <f>IF(ISERROR(VLOOKUP($D24&amp;"_"&amp;AD$4,Square!$B$7:$AE$296,MATCH(AD$7,Square!$B$6:$Y$6,0),0)),$B$7,VLOOKUP($D24&amp;"_"&amp;AD$4,Square!$B$7:$AE$296,MATCH(AD$7,Square!$B$6:$Y$6,0),0))</f>
        <v>3324</v>
      </c>
      <c r="AE24" s="124">
        <f>IF(ISERROR(VLOOKUP($D24&amp;"_"&amp;AE$4,Square!$B$7:$AE$296,MATCH(AE$7,Square!$B$6:$Y$6,0),0)),$B$7,VLOOKUP($D24&amp;"_"&amp;AE$4,Square!$B$7:$AE$296,MATCH(AE$7,Square!$B$6:$Y$6,0),0))</f>
        <v>3455</v>
      </c>
      <c r="AF24" s="124">
        <f>IF(ISERROR(VLOOKUP($D24&amp;"_"&amp;AF$4,Square!$B$7:$AE$296,MATCH(AF$7,Square!$B$6:$Y$6,0),0)),$B$7,VLOOKUP($D24&amp;"_"&amp;AF$4,Square!$B$7:$AE$296,MATCH(AF$7,Square!$B$6:$Y$6,0),0))</f>
        <v>3706</v>
      </c>
      <c r="AG24" s="124">
        <f>IF(ISERROR(VLOOKUP($D24&amp;"_"&amp;AG$4,Square!$B$7:$AE$296,MATCH(AG$7,Square!$B$6:$Y$6,0),0)),$B$7,VLOOKUP($D24&amp;"_"&amp;AG$4,Square!$B$7:$AE$296,MATCH(AG$7,Square!$B$6:$Y$6,0),0))</f>
        <v>3760</v>
      </c>
      <c r="AH24" s="124"/>
    </row>
    <row r="25" spans="3:34" outlineLevel="1">
      <c r="C25" s="10" t="s">
        <v>411</v>
      </c>
      <c r="D25" s="10" t="s">
        <v>423</v>
      </c>
      <c r="G25" s="124">
        <f>IF(ISERROR(VLOOKUP($D25&amp;"_"&amp;G$4,Square!$B$7:$AE$296,MATCH(G$7,Square!$B$6:$Y$6,0),0)),$B$7,VLOOKUP($D25&amp;"_"&amp;G$4,Square!$B$7:$AE$296,MATCH(G$7,Square!$B$6:$Y$6,0),0))</f>
        <v>1783</v>
      </c>
      <c r="H25" s="124">
        <f>IF(ISERROR(VLOOKUP($D25&amp;"_"&amp;H$4,Square!$B$7:$AE$296,MATCH(H$7,Square!$B$6:$Y$6,0),0)),$B$7,VLOOKUP($D25&amp;"_"&amp;H$4,Square!$B$7:$AE$296,MATCH(H$7,Square!$B$6:$Y$6,0),0))</f>
        <v>1943</v>
      </c>
      <c r="I25" s="124">
        <f>IF(ISERROR(VLOOKUP($D25&amp;"_"&amp;I$4,Square!$B$7:$AE$296,MATCH(I$7,Square!$B$6:$Y$6,0),0)),$B$7,VLOOKUP($D25&amp;"_"&amp;I$4,Square!$B$7:$AE$296,MATCH(I$7,Square!$B$6:$Y$6,0),0))</f>
        <v>1885</v>
      </c>
      <c r="J25" s="124">
        <f>IF(ISERROR(VLOOKUP($D25&amp;"_"&amp;J$4,Square!$B$7:$AE$296,MATCH(J$7,Square!$B$6:$Y$6,0),0)),$B$7,VLOOKUP($D25&amp;"_"&amp;J$4,Square!$B$7:$AE$296,MATCH(J$7,Square!$B$6:$Y$6,0),0))</f>
        <v>1966</v>
      </c>
      <c r="K25" s="124">
        <f>IF(ISERROR(VLOOKUP($D25&amp;"_"&amp;K$4,Square!$B$7:$AE$296,MATCH(K$7,Square!$B$6:$Y$6,0),0)),$B$7,VLOOKUP($D25&amp;"_"&amp;K$4,Square!$B$7:$AE$296,MATCH(K$7,Square!$B$6:$Y$6,0),0))</f>
        <v>2131</v>
      </c>
      <c r="L25" s="124">
        <f>IF(ISERROR(VLOOKUP($D25&amp;"_"&amp;L$4,Square!$B$7:$AE$296,MATCH(L$7,Square!$B$6:$Y$6,0),0)),$B$7,VLOOKUP($D25&amp;"_"&amp;L$4,Square!$B$7:$AE$296,MATCH(L$7,Square!$B$6:$Y$6,0),0))</f>
        <v>2164</v>
      </c>
      <c r="M25" s="124">
        <f>IF(ISERROR(VLOOKUP($D25&amp;"_"&amp;M$4,Square!$B$7:$AE$296,MATCH(M$7,Square!$B$6:$Y$6,0),0)),$B$7,VLOOKUP($D25&amp;"_"&amp;M$4,Square!$B$7:$AE$296,MATCH(M$7,Square!$B$6:$Y$6,0),0))</f>
        <v>2207</v>
      </c>
      <c r="N25" s="124" t="str">
        <f>IF(ISERROR(VLOOKUP($D25&amp;"_"&amp;N$4,Square!$B$7:$AE$296,MATCH(N$7,Square!$B$6:$Y$6,0),0)),$B$7,VLOOKUP($D25&amp;"_"&amp;N$4,Square!$B$7:$AE$296,MATCH(N$7,Square!$B$6:$Y$6,0),0))</f>
        <v/>
      </c>
      <c r="O25" s="124">
        <f>IF(ISERROR(VLOOKUP($D25&amp;"_"&amp;O$4,Square!$B$7:$AE$296,MATCH(O$7,Square!$B$6:$Y$6,0),0)),$B$7,VLOOKUP($D25&amp;"_"&amp;O$4,Square!$B$7:$AE$296,MATCH(O$7,Square!$B$6:$Y$6,0),0))</f>
        <v>2374</v>
      </c>
      <c r="P25" s="124">
        <f>IF(ISERROR(VLOOKUP($D25&amp;"_"&amp;P$4,Square!$B$7:$AE$296,MATCH(P$7,Square!$B$6:$Y$6,0),0)),$B$7,VLOOKUP($D25&amp;"_"&amp;P$4,Square!$B$7:$AE$296,MATCH(P$7,Square!$B$6:$Y$6,0),0))</f>
        <v>2488</v>
      </c>
      <c r="Q25" s="124">
        <f>IF(ISERROR(VLOOKUP($D25&amp;"_"&amp;Q$4,Square!$B$7:$AE$296,MATCH(Q$7,Square!$B$6:$Y$6,0),0)),$B$7,VLOOKUP($D25&amp;"_"&amp;Q$4,Square!$B$7:$AE$296,MATCH(Q$7,Square!$B$6:$Y$6,0),0))</f>
        <v>2445</v>
      </c>
      <c r="R25" s="124">
        <f>IF(ISERROR(VLOOKUP($D25&amp;"_"&amp;R$4,Square!$B$7:$AE$296,MATCH(R$7,Square!$B$6:$Y$6,0),0)),$B$7,VLOOKUP($D25&amp;"_"&amp;R$4,Square!$B$7:$AE$296,MATCH(R$7,Square!$B$6:$Y$6,0),0))</f>
        <v>2485</v>
      </c>
      <c r="S25" s="124" t="str">
        <f>IF(ISERROR(VLOOKUP($D25&amp;"_"&amp;S$4,Square!$B$7:$AE$296,MATCH(S$7,Square!$B$6:$Y$6,0),0)),$B$7,VLOOKUP($D25&amp;"_"&amp;S$4,Square!$B$7:$AE$296,MATCH(S$7,Square!$B$6:$Y$6,0),0))</f>
        <v>2599_2207</v>
      </c>
      <c r="T25" s="124">
        <f>IF(ISERROR(VLOOKUP($D25&amp;"_"&amp;T$4,Square!$B$7:$AE$296,MATCH(T$7,Square!$B$6:$Y$6,0),0)),$B$7,VLOOKUP($D25&amp;"_"&amp;T$4,Square!$B$7:$AE$296,MATCH(T$7,Square!$B$6:$Y$6,0),0))</f>
        <v>2700</v>
      </c>
      <c r="U25" s="124">
        <f>IF(ISERROR(VLOOKUP($D25&amp;"_"&amp;U$4,Square!$B$7:$AE$296,MATCH(U$7,Square!$B$6:$Y$6,0),0)),$B$7,VLOOKUP($D25&amp;"_"&amp;U$4,Square!$B$7:$AE$296,MATCH(U$7,Square!$B$6:$Y$6,0),0))</f>
        <v>2710</v>
      </c>
      <c r="V25" s="124">
        <f>IF(ISERROR(VLOOKUP($D25&amp;"_"&amp;V$4,Square!$B$7:$AE$296,MATCH(V$7,Square!$B$6:$Y$6,0),0)),$B$7,VLOOKUP($D25&amp;"_"&amp;V$4,Square!$B$7:$AE$296,MATCH(V$7,Square!$B$6:$Y$6,0),0))</f>
        <v>2748</v>
      </c>
      <c r="W25" s="124">
        <f>IF(ISERROR(VLOOKUP($D25&amp;"_"&amp;W$4,Square!$B$7:$AE$296,MATCH(W$7,Square!$B$6:$Y$6,0),0)),$B$7,VLOOKUP($D25&amp;"_"&amp;W$4,Square!$B$7:$AE$296,MATCH(W$7,Square!$B$6:$Y$6,0),0))</f>
        <v>2772</v>
      </c>
      <c r="X25" s="124">
        <f>IF(ISERROR(VLOOKUP($D25&amp;"_"&amp;X$4,Square!$B$7:$AE$296,MATCH(X$7,Square!$B$6:$Y$6,0),0)),$B$7,VLOOKUP($D25&amp;"_"&amp;X$4,Square!$B$7:$AE$296,MATCH(X$7,Square!$B$6:$Y$6,0),0))</f>
        <v>2522</v>
      </c>
      <c r="Y25" s="124">
        <f>IF(ISERROR(VLOOKUP($D25&amp;"_"&amp;Y$4,Square!$B$7:$AE$296,MATCH(Y$7,Square!$B$6:$Y$6,0),0)),$B$7,VLOOKUP($D25&amp;"_"&amp;Y$4,Square!$B$7:$AE$296,MATCH(Y$7,Square!$B$6:$Y$6,0),0))</f>
        <v>3091</v>
      </c>
      <c r="Z25" s="124">
        <f>IF(ISERROR(VLOOKUP($D25&amp;"_"&amp;Z$4,Square!$B$7:$AE$296,MATCH(Z$7,Square!$B$6:$Y$6,0),0)),$B$7,VLOOKUP($D25&amp;"_"&amp;Z$4,Square!$B$7:$AE$296,MATCH(Z$7,Square!$B$6:$Y$6,0),0))</f>
        <v>2462</v>
      </c>
      <c r="AA25" s="124">
        <f>IF(ISERROR(VLOOKUP($D25&amp;"_"&amp;AA$4,Square!$B$7:$AE$296,MATCH(AA$7,Square!$B$6:$Y$6,0),0)),$B$7,VLOOKUP($D25&amp;"_"&amp;AA$4,Square!$B$7:$AE$296,MATCH(AA$7,Square!$B$6:$Y$6,0),0))</f>
        <v>2522</v>
      </c>
      <c r="AB25" s="124">
        <f>IF(ISERROR(VLOOKUP($D25&amp;"_"&amp;AB$4,Square!$B$7:$AE$296,MATCH(AB$7,Square!$B$6:$Y$6,0),0)),$B$7,VLOOKUP($D25&amp;"_"&amp;AB$4,Square!$B$7:$AE$296,MATCH(AB$7,Square!$B$6:$Y$6,0),0))</f>
        <v>2839</v>
      </c>
      <c r="AC25" s="124">
        <f>IF(ISERROR(VLOOKUP($D25&amp;"_"&amp;AC$4,Square!$B$7:$AE$296,MATCH(AC$7,Square!$B$6:$Y$6,0),0)),$B$7,VLOOKUP($D25&amp;"_"&amp;AC$4,Square!$B$7:$AE$296,MATCH(AC$7,Square!$B$6:$Y$6,0),0))</f>
        <v>3158</v>
      </c>
      <c r="AD25" s="124">
        <f>IF(ISERROR(VLOOKUP($D25&amp;"_"&amp;AD$4,Square!$B$7:$AE$296,MATCH(AD$7,Square!$B$6:$Y$6,0),0)),$B$7,VLOOKUP($D25&amp;"_"&amp;AD$4,Square!$B$7:$AE$296,MATCH(AD$7,Square!$B$6:$Y$6,0),0))</f>
        <v>3324</v>
      </c>
      <c r="AE25" s="124">
        <f>IF(ISERROR(VLOOKUP($D25&amp;"_"&amp;AE$4,Square!$B$7:$AE$296,MATCH(AE$7,Square!$B$6:$Y$6,0),0)),$B$7,VLOOKUP($D25&amp;"_"&amp;AE$4,Square!$B$7:$AE$296,MATCH(AE$7,Square!$B$6:$Y$6,0),0))</f>
        <v>3455</v>
      </c>
      <c r="AF25" s="124">
        <f>IF(ISERROR(VLOOKUP($D25&amp;"_"&amp;AF$4,Square!$B$7:$AE$296,MATCH(AF$7,Square!$B$6:$Y$6,0),0)),$B$7,VLOOKUP($D25&amp;"_"&amp;AF$4,Square!$B$7:$AE$296,MATCH(AF$7,Square!$B$6:$Y$6,0),0))</f>
        <v>3706</v>
      </c>
      <c r="AG25" s="124">
        <f>IF(ISERROR(VLOOKUP($D25&amp;"_"&amp;AG$4,Square!$B$7:$AE$296,MATCH(AG$7,Square!$B$6:$Y$6,0),0)),$B$7,VLOOKUP($D25&amp;"_"&amp;AG$4,Square!$B$7:$AE$296,MATCH(AG$7,Square!$B$6:$Y$6,0),0))</f>
        <v>3760</v>
      </c>
      <c r="AH25" s="124"/>
    </row>
    <row r="26" spans="3:34" outlineLevel="1">
      <c r="C26" s="10" t="s">
        <v>412</v>
      </c>
      <c r="D26" s="10" t="s">
        <v>424</v>
      </c>
      <c r="G26" s="124">
        <f>IF(ISERROR(VLOOKUP($D26&amp;"_"&amp;G$4,Square!$B$7:$AE$296,MATCH(G$7,Square!$B$6:$Y$6,0),0)),$B$7,VLOOKUP($D26&amp;"_"&amp;G$4,Square!$B$7:$AE$296,MATCH(G$7,Square!$B$6:$Y$6,0),0))</f>
        <v>1783</v>
      </c>
      <c r="H26" s="124">
        <f>IF(ISERROR(VLOOKUP($D26&amp;"_"&amp;H$4,Square!$B$7:$AE$296,MATCH(H$7,Square!$B$6:$Y$6,0),0)),$B$7,VLOOKUP($D26&amp;"_"&amp;H$4,Square!$B$7:$AE$296,MATCH(H$7,Square!$B$6:$Y$6,0),0))</f>
        <v>1943</v>
      </c>
      <c r="I26" s="124">
        <f>IF(ISERROR(VLOOKUP($D26&amp;"_"&amp;I$4,Square!$B$7:$AE$296,MATCH(I$7,Square!$B$6:$Y$6,0),0)),$B$7,VLOOKUP($D26&amp;"_"&amp;I$4,Square!$B$7:$AE$296,MATCH(I$7,Square!$B$6:$Y$6,0),0))</f>
        <v>1885</v>
      </c>
      <c r="J26" s="124">
        <f>IF(ISERROR(VLOOKUP($D26&amp;"_"&amp;J$4,Square!$B$7:$AE$296,MATCH(J$7,Square!$B$6:$Y$6,0),0)),$B$7,VLOOKUP($D26&amp;"_"&amp;J$4,Square!$B$7:$AE$296,MATCH(J$7,Square!$B$6:$Y$6,0),0))</f>
        <v>1966</v>
      </c>
      <c r="K26" s="124">
        <f>IF(ISERROR(VLOOKUP($D26&amp;"_"&amp;K$4,Square!$B$7:$AE$296,MATCH(K$7,Square!$B$6:$Y$6,0),0)),$B$7,VLOOKUP($D26&amp;"_"&amp;K$4,Square!$B$7:$AE$296,MATCH(K$7,Square!$B$6:$Y$6,0),0))</f>
        <v>2131</v>
      </c>
      <c r="L26" s="124">
        <f>IF(ISERROR(VLOOKUP($D26&amp;"_"&amp;L$4,Square!$B$7:$AE$296,MATCH(L$7,Square!$B$6:$Y$6,0),0)),$B$7,VLOOKUP($D26&amp;"_"&amp;L$4,Square!$B$7:$AE$296,MATCH(L$7,Square!$B$6:$Y$6,0),0))</f>
        <v>2164</v>
      </c>
      <c r="M26" s="124">
        <f>IF(ISERROR(VLOOKUP($D26&amp;"_"&amp;M$4,Square!$B$7:$AE$296,MATCH(M$7,Square!$B$6:$Y$6,0),0)),$B$7,VLOOKUP($D26&amp;"_"&amp;M$4,Square!$B$7:$AE$296,MATCH(M$7,Square!$B$6:$Y$6,0),0))</f>
        <v>2207</v>
      </c>
      <c r="N26" s="124" t="str">
        <f>IF(ISERROR(VLOOKUP($D26&amp;"_"&amp;N$4,Square!$B$7:$AE$296,MATCH(N$7,Square!$B$6:$Y$6,0),0)),$B$7,VLOOKUP($D26&amp;"_"&amp;N$4,Square!$B$7:$AE$296,MATCH(N$7,Square!$B$6:$Y$6,0),0))</f>
        <v/>
      </c>
      <c r="O26" s="124">
        <f>IF(ISERROR(VLOOKUP($D26&amp;"_"&amp;O$4,Square!$B$7:$AE$296,MATCH(O$7,Square!$B$6:$Y$6,0),0)),$B$7,VLOOKUP($D26&amp;"_"&amp;O$4,Square!$B$7:$AE$296,MATCH(O$7,Square!$B$6:$Y$6,0),0))</f>
        <v>2374</v>
      </c>
      <c r="P26" s="124">
        <f>IF(ISERROR(VLOOKUP($D26&amp;"_"&amp;P$4,Square!$B$7:$AE$296,MATCH(P$7,Square!$B$6:$Y$6,0),0)),$B$7,VLOOKUP($D26&amp;"_"&amp;P$4,Square!$B$7:$AE$296,MATCH(P$7,Square!$B$6:$Y$6,0),0))</f>
        <v>2488</v>
      </c>
      <c r="Q26" s="124">
        <f>IF(ISERROR(VLOOKUP($D26&amp;"_"&amp;Q$4,Square!$B$7:$AE$296,MATCH(Q$7,Square!$B$6:$Y$6,0),0)),$B$7,VLOOKUP($D26&amp;"_"&amp;Q$4,Square!$B$7:$AE$296,MATCH(Q$7,Square!$B$6:$Y$6,0),0))</f>
        <v>2445</v>
      </c>
      <c r="R26" s="124">
        <f>IF(ISERROR(VLOOKUP($D26&amp;"_"&amp;R$4,Square!$B$7:$AE$296,MATCH(R$7,Square!$B$6:$Y$6,0),0)),$B$7,VLOOKUP($D26&amp;"_"&amp;R$4,Square!$B$7:$AE$296,MATCH(R$7,Square!$B$6:$Y$6,0),0))</f>
        <v>2485</v>
      </c>
      <c r="S26" s="124" t="str">
        <f>IF(ISERROR(VLOOKUP($D26&amp;"_"&amp;S$4,Square!$B$7:$AE$296,MATCH(S$7,Square!$B$6:$Y$6,0),0)),$B$7,VLOOKUP($D26&amp;"_"&amp;S$4,Square!$B$7:$AE$296,MATCH(S$7,Square!$B$6:$Y$6,0),0))</f>
        <v>2599_2207</v>
      </c>
      <c r="T26" s="124">
        <f>IF(ISERROR(VLOOKUP($D26&amp;"_"&amp;T$4,Square!$B$7:$AE$296,MATCH(T$7,Square!$B$6:$Y$6,0),0)),$B$7,VLOOKUP($D26&amp;"_"&amp;T$4,Square!$B$7:$AE$296,MATCH(T$7,Square!$B$6:$Y$6,0),0))</f>
        <v>2700</v>
      </c>
      <c r="U26" s="124">
        <f>IF(ISERROR(VLOOKUP($D26&amp;"_"&amp;U$4,Square!$B$7:$AE$296,MATCH(U$7,Square!$B$6:$Y$6,0),0)),$B$7,VLOOKUP($D26&amp;"_"&amp;U$4,Square!$B$7:$AE$296,MATCH(U$7,Square!$B$6:$Y$6,0),0))</f>
        <v>2710</v>
      </c>
      <c r="V26" s="124">
        <f>IF(ISERROR(VLOOKUP($D26&amp;"_"&amp;V$4,Square!$B$7:$AE$296,MATCH(V$7,Square!$B$6:$Y$6,0),0)),$B$7,VLOOKUP($D26&amp;"_"&amp;V$4,Square!$B$7:$AE$296,MATCH(V$7,Square!$B$6:$Y$6,0),0))</f>
        <v>2748</v>
      </c>
      <c r="W26" s="124">
        <f>IF(ISERROR(VLOOKUP($D26&amp;"_"&amp;W$4,Square!$B$7:$AE$296,MATCH(W$7,Square!$B$6:$Y$6,0),0)),$B$7,VLOOKUP($D26&amp;"_"&amp;W$4,Square!$B$7:$AE$296,MATCH(W$7,Square!$B$6:$Y$6,0),0))</f>
        <v>2772</v>
      </c>
      <c r="X26" s="124">
        <f>IF(ISERROR(VLOOKUP($D26&amp;"_"&amp;X$4,Square!$B$7:$AE$296,MATCH(X$7,Square!$B$6:$Y$6,0),0)),$B$7,VLOOKUP($D26&amp;"_"&amp;X$4,Square!$B$7:$AE$296,MATCH(X$7,Square!$B$6:$Y$6,0),0))</f>
        <v>2522</v>
      </c>
      <c r="Y26" s="124">
        <f>IF(ISERROR(VLOOKUP($D26&amp;"_"&amp;Y$4,Square!$B$7:$AE$296,MATCH(Y$7,Square!$B$6:$Y$6,0),0)),$B$7,VLOOKUP($D26&amp;"_"&amp;Y$4,Square!$B$7:$AE$296,MATCH(Y$7,Square!$B$6:$Y$6,0),0))</f>
        <v>3091</v>
      </c>
      <c r="Z26" s="124">
        <f>IF(ISERROR(VLOOKUP($D26&amp;"_"&amp;Z$4,Square!$B$7:$AE$296,MATCH(Z$7,Square!$B$6:$Y$6,0),0)),$B$7,VLOOKUP($D26&amp;"_"&amp;Z$4,Square!$B$7:$AE$296,MATCH(Z$7,Square!$B$6:$Y$6,0),0))</f>
        <v>2462</v>
      </c>
      <c r="AA26" s="124">
        <f>IF(ISERROR(VLOOKUP($D26&amp;"_"&amp;AA$4,Square!$B$7:$AE$296,MATCH(AA$7,Square!$B$6:$Y$6,0),0)),$B$7,VLOOKUP($D26&amp;"_"&amp;AA$4,Square!$B$7:$AE$296,MATCH(AA$7,Square!$B$6:$Y$6,0),0))</f>
        <v>2522</v>
      </c>
      <c r="AB26" s="124">
        <f>IF(ISERROR(VLOOKUP($D26&amp;"_"&amp;AB$4,Square!$B$7:$AE$296,MATCH(AB$7,Square!$B$6:$Y$6,0),0)),$B$7,VLOOKUP($D26&amp;"_"&amp;AB$4,Square!$B$7:$AE$296,MATCH(AB$7,Square!$B$6:$Y$6,0),0))</f>
        <v>2839</v>
      </c>
      <c r="AC26" s="124">
        <f>IF(ISERROR(VLOOKUP($D26&amp;"_"&amp;AC$4,Square!$B$7:$AE$296,MATCH(AC$7,Square!$B$6:$Y$6,0),0)),$B$7,VLOOKUP($D26&amp;"_"&amp;AC$4,Square!$B$7:$AE$296,MATCH(AC$7,Square!$B$6:$Y$6,0),0))</f>
        <v>3158</v>
      </c>
      <c r="AD26" s="124">
        <f>IF(ISERROR(VLOOKUP($D26&amp;"_"&amp;AD$4,Square!$B$7:$AE$296,MATCH(AD$7,Square!$B$6:$Y$6,0),0)),$B$7,VLOOKUP($D26&amp;"_"&amp;AD$4,Square!$B$7:$AE$296,MATCH(AD$7,Square!$B$6:$Y$6,0),0))</f>
        <v>3324</v>
      </c>
      <c r="AE26" s="124">
        <f>IF(ISERROR(VLOOKUP($D26&amp;"_"&amp;AE$4,Square!$B$7:$AE$296,MATCH(AE$7,Square!$B$6:$Y$6,0),0)),$B$7,VLOOKUP($D26&amp;"_"&amp;AE$4,Square!$B$7:$AE$296,MATCH(AE$7,Square!$B$6:$Y$6,0),0))</f>
        <v>3455</v>
      </c>
      <c r="AF26" s="124">
        <f>IF(ISERROR(VLOOKUP($D26&amp;"_"&amp;AF$4,Square!$B$7:$AE$296,MATCH(AF$7,Square!$B$6:$Y$6,0),0)),$B$7,VLOOKUP($D26&amp;"_"&amp;AF$4,Square!$B$7:$AE$296,MATCH(AF$7,Square!$B$6:$Y$6,0),0))</f>
        <v>3706</v>
      </c>
      <c r="AG26" s="124">
        <f>IF(ISERROR(VLOOKUP($D26&amp;"_"&amp;AG$4,Square!$B$7:$AE$296,MATCH(AG$7,Square!$B$6:$Y$6,0),0)),$B$7,VLOOKUP($D26&amp;"_"&amp;AG$4,Square!$B$7:$AE$296,MATCH(AG$7,Square!$B$6:$Y$6,0),0))</f>
        <v>3760</v>
      </c>
      <c r="AH26" s="124"/>
    </row>
    <row r="27" spans="3:34" outlineLevel="1">
      <c r="C27" s="10" t="s">
        <v>376</v>
      </c>
      <c r="D27" s="10" t="s">
        <v>377</v>
      </c>
      <c r="G27" s="124" t="str">
        <f>IF(ISERROR(VLOOKUP($D27&amp;"_"&amp;G$4,Square!$B$7:$AE$296,MATCH(G$7,Square!$B$6:$Y$6,0),0)),$B$7,VLOOKUP($D27&amp;"_"&amp;G$4,Square!$B$7:$AE$296,MATCH(G$7,Square!$B$6:$Y$6,0),0))</f>
        <v/>
      </c>
      <c r="H27" s="124" t="str">
        <f>IF(ISERROR(VLOOKUP($D27&amp;"_"&amp;H$4,Square!$B$7:$AE$296,MATCH(H$7,Square!$B$6:$Y$6,0),0)),$B$7,VLOOKUP($D27&amp;"_"&amp;H$4,Square!$B$7:$AE$296,MATCH(H$7,Square!$B$6:$Y$6,0),0))</f>
        <v/>
      </c>
      <c r="I27" s="124" t="str">
        <f>IF(ISERROR(VLOOKUP($D27&amp;"_"&amp;I$4,Square!$B$7:$AE$296,MATCH(I$7,Square!$B$6:$Y$6,0),0)),$B$7,VLOOKUP($D27&amp;"_"&amp;I$4,Square!$B$7:$AE$296,MATCH(I$7,Square!$B$6:$Y$6,0),0))</f>
        <v/>
      </c>
      <c r="J27" s="124" t="str">
        <f>IF(ISERROR(VLOOKUP($D27&amp;"_"&amp;J$4,Square!$B$7:$AE$296,MATCH(J$7,Square!$B$6:$Y$6,0),0)),$B$7,VLOOKUP($D27&amp;"_"&amp;J$4,Square!$B$7:$AE$296,MATCH(J$7,Square!$B$6:$Y$6,0),0))</f>
        <v/>
      </c>
      <c r="K27" s="124" t="str">
        <f>IF(ISERROR(VLOOKUP($D27&amp;"_"&amp;K$4,Square!$B$7:$AE$296,MATCH(K$7,Square!$B$6:$Y$6,0),0)),$B$7,VLOOKUP($D27&amp;"_"&amp;K$4,Square!$B$7:$AE$296,MATCH(K$7,Square!$B$6:$Y$6,0),0))</f>
        <v/>
      </c>
      <c r="L27" s="124" t="str">
        <f>IF(ISERROR(VLOOKUP($D27&amp;"_"&amp;L$4,Square!$B$7:$AE$296,MATCH(L$7,Square!$B$6:$Y$6,0),0)),$B$7,VLOOKUP($D27&amp;"_"&amp;L$4,Square!$B$7:$AE$296,MATCH(L$7,Square!$B$6:$Y$6,0),0))</f>
        <v/>
      </c>
      <c r="M27" s="124" t="str">
        <f>IF(ISERROR(VLOOKUP($D27&amp;"_"&amp;M$4,Square!$B$7:$AE$296,MATCH(M$7,Square!$B$6:$Y$6,0),0)),$B$7,VLOOKUP($D27&amp;"_"&amp;M$4,Square!$B$7:$AE$296,MATCH(M$7,Square!$B$6:$Y$6,0),0))</f>
        <v/>
      </c>
      <c r="N27" s="124">
        <f>IF(ISERROR(VLOOKUP($D27&amp;"_"&amp;N$4,Square!$B$7:$AE$296,MATCH(N$7,Square!$B$6:$Y$6,0),0)),$B$7,VLOOKUP($D27&amp;"_"&amp;N$4,Square!$B$7:$AE$296,MATCH(N$7,Square!$B$6:$Y$6,0),0))</f>
        <v>2226</v>
      </c>
      <c r="O27" s="124" t="str">
        <f>IF(ISERROR(VLOOKUP($D27&amp;"_"&amp;O$4,Square!$B$7:$AE$296,MATCH(O$7,Square!$B$6:$Y$6,0),0)),$B$7,VLOOKUP($D27&amp;"_"&amp;O$4,Square!$B$7:$AE$296,MATCH(O$7,Square!$B$6:$Y$6,0),0))</f>
        <v/>
      </c>
      <c r="P27" s="124" t="str">
        <f>IF(ISERROR(VLOOKUP($D27&amp;"_"&amp;P$4,Square!$B$7:$AE$296,MATCH(P$7,Square!$B$6:$Y$6,0),0)),$B$7,VLOOKUP($D27&amp;"_"&amp;P$4,Square!$B$7:$AE$296,MATCH(P$7,Square!$B$6:$Y$6,0),0))</f>
        <v/>
      </c>
      <c r="Q27" s="124" t="str">
        <f>IF(ISERROR(VLOOKUP($D27&amp;"_"&amp;Q$4,Square!$B$7:$AE$296,MATCH(Q$7,Square!$B$6:$Y$6,0),0)),$B$7,VLOOKUP($D27&amp;"_"&amp;Q$4,Square!$B$7:$AE$296,MATCH(Q$7,Square!$B$6:$Y$6,0),0))</f>
        <v/>
      </c>
      <c r="R27" s="124" t="str">
        <f>IF(ISERROR(VLOOKUP($D27&amp;"_"&amp;R$4,Square!$B$7:$AE$296,MATCH(R$7,Square!$B$6:$Y$6,0),0)),$B$7,VLOOKUP($D27&amp;"_"&amp;R$4,Square!$B$7:$AE$296,MATCH(R$7,Square!$B$6:$Y$6,0),0))</f>
        <v/>
      </c>
      <c r="S27" s="124" t="str">
        <f>IF(ISERROR(VLOOKUP($D27&amp;"_"&amp;S$4,Square!$B$7:$AE$296,MATCH(S$7,Square!$B$6:$Y$6,0),0)),$B$7,VLOOKUP($D27&amp;"_"&amp;S$4,Square!$B$7:$AE$296,MATCH(S$7,Square!$B$6:$Y$6,0),0))</f>
        <v/>
      </c>
      <c r="T27" s="124" t="str">
        <f>IF(ISERROR(VLOOKUP($D27&amp;"_"&amp;T$4,Square!$B$7:$AE$296,MATCH(T$7,Square!$B$6:$Y$6,0),0)),$B$7,VLOOKUP($D27&amp;"_"&amp;T$4,Square!$B$7:$AE$296,MATCH(T$7,Square!$B$6:$Y$6,0),0))</f>
        <v/>
      </c>
      <c r="U27" s="124" t="str">
        <f>IF(ISERROR(VLOOKUP($D27&amp;"_"&amp;U$4,Square!$B$7:$AE$296,MATCH(U$7,Square!$B$6:$Y$6,0),0)),$B$7,VLOOKUP($D27&amp;"_"&amp;U$4,Square!$B$7:$AE$296,MATCH(U$7,Square!$B$6:$Y$6,0),0))</f>
        <v/>
      </c>
      <c r="V27" s="124" t="str">
        <f>IF(ISERROR(VLOOKUP($D27&amp;"_"&amp;V$4,Square!$B$7:$AE$296,MATCH(V$7,Square!$B$6:$Y$6,0),0)),$B$7,VLOOKUP($D27&amp;"_"&amp;V$4,Square!$B$7:$AE$296,MATCH(V$7,Square!$B$6:$Y$6,0),0))</f>
        <v/>
      </c>
      <c r="W27" s="124" t="str">
        <f>IF(ISERROR(VLOOKUP($D27&amp;"_"&amp;W$4,Square!$B$7:$AE$296,MATCH(W$7,Square!$B$6:$Y$6,0),0)),$B$7,VLOOKUP($D27&amp;"_"&amp;W$4,Square!$B$7:$AE$296,MATCH(W$7,Square!$B$6:$Y$6,0),0))</f>
        <v/>
      </c>
      <c r="X27" s="124" t="str">
        <f>IF(ISERROR(VLOOKUP($D27&amp;"_"&amp;X$4,Square!$B$7:$AE$296,MATCH(X$7,Square!$B$6:$Y$6,0),0)),$B$7,VLOOKUP($D27&amp;"_"&amp;X$4,Square!$B$7:$AE$296,MATCH(X$7,Square!$B$6:$Y$6,0),0))</f>
        <v/>
      </c>
      <c r="Y27" s="124" t="str">
        <f>IF(ISERROR(VLOOKUP($D27&amp;"_"&amp;Y$4,Square!$B$7:$AE$296,MATCH(Y$7,Square!$B$6:$Y$6,0),0)),$B$7,VLOOKUP($D27&amp;"_"&amp;Y$4,Square!$B$7:$AE$296,MATCH(Y$7,Square!$B$6:$Y$6,0),0))</f>
        <v/>
      </c>
      <c r="Z27" s="124" t="str">
        <f>IF(ISERROR(VLOOKUP($D27&amp;"_"&amp;Z$4,Square!$B$7:$AE$296,MATCH(Z$7,Square!$B$6:$Y$6,0),0)),$B$7,VLOOKUP($D27&amp;"_"&amp;Z$4,Square!$B$7:$AE$296,MATCH(Z$7,Square!$B$6:$Y$6,0),0))</f>
        <v/>
      </c>
      <c r="AA27" s="124" t="str">
        <f>IF(ISERROR(VLOOKUP($D27&amp;"_"&amp;AA$4,Square!$B$7:$AE$296,MATCH(AA$7,Square!$B$6:$Y$6,0),0)),$B$7,VLOOKUP($D27&amp;"_"&amp;AA$4,Square!$B$7:$AE$296,MATCH(AA$7,Square!$B$6:$Y$6,0),0))</f>
        <v/>
      </c>
      <c r="AB27" s="124" t="str">
        <f>IF(ISERROR(VLOOKUP($D27&amp;"_"&amp;AB$4,Square!$B$7:$AE$296,MATCH(AB$7,Square!$B$6:$Y$6,0),0)),$B$7,VLOOKUP($D27&amp;"_"&amp;AB$4,Square!$B$7:$AE$296,MATCH(AB$7,Square!$B$6:$Y$6,0),0))</f>
        <v/>
      </c>
      <c r="AC27" s="124" t="str">
        <f>IF(ISERROR(VLOOKUP($D27&amp;"_"&amp;AC$4,Square!$B$7:$AE$296,MATCH(AC$7,Square!$B$6:$Y$6,0),0)),$B$7,VLOOKUP($D27&amp;"_"&amp;AC$4,Square!$B$7:$AE$296,MATCH(AC$7,Square!$B$6:$Y$6,0),0))</f>
        <v/>
      </c>
      <c r="AD27" s="124" t="str">
        <f>IF(ISERROR(VLOOKUP($D27&amp;"_"&amp;AD$4,Square!$B$7:$AE$296,MATCH(AD$7,Square!$B$6:$Y$6,0),0)),$B$7,VLOOKUP($D27&amp;"_"&amp;AD$4,Square!$B$7:$AE$296,MATCH(AD$7,Square!$B$6:$Y$6,0),0))</f>
        <v/>
      </c>
      <c r="AE27" s="124" t="str">
        <f>IF(ISERROR(VLOOKUP($D27&amp;"_"&amp;AE$4,Square!$B$7:$AE$296,MATCH(AE$7,Square!$B$6:$Y$6,0),0)),$B$7,VLOOKUP($D27&amp;"_"&amp;AE$4,Square!$B$7:$AE$296,MATCH(AE$7,Square!$B$6:$Y$6,0),0))</f>
        <v/>
      </c>
      <c r="AF27" s="124" t="str">
        <f>IF(ISERROR(VLOOKUP($D27&amp;"_"&amp;AF$4,Square!$B$7:$AE$296,MATCH(AF$7,Square!$B$6:$Y$6,0),0)),$B$7,VLOOKUP($D27&amp;"_"&amp;AF$4,Square!$B$7:$AE$296,MATCH(AF$7,Square!$B$6:$Y$6,0),0))</f>
        <v/>
      </c>
      <c r="AG27" s="124" t="str">
        <f>IF(ISERROR(VLOOKUP($D27&amp;"_"&amp;AG$4,Square!$B$7:$AE$296,MATCH(AG$7,Square!$B$6:$Y$6,0),0)),$B$7,VLOOKUP($D27&amp;"_"&amp;AG$4,Square!$B$7:$AE$296,MATCH(AG$7,Square!$B$6:$Y$6,0),0))</f>
        <v/>
      </c>
      <c r="AH27" s="124"/>
    </row>
    <row r="28" spans="3:34" outlineLevel="1">
      <c r="C28" s="10" t="s">
        <v>414</v>
      </c>
      <c r="D28" s="10" t="s">
        <v>426</v>
      </c>
      <c r="G28" s="124" t="str">
        <f>IF(ISERROR(VLOOKUP($D28&amp;"_"&amp;G$4,Square!$B$7:$AE$296,MATCH(G$7,Square!$B$6:$Y$6,0),0)),$B$7,VLOOKUP($D28&amp;"_"&amp;G$4,Square!$B$7:$AE$296,MATCH(G$7,Square!$B$6:$Y$6,0),0))</f>
        <v/>
      </c>
      <c r="H28" s="124" t="str">
        <f>IF(ISERROR(VLOOKUP($D28&amp;"_"&amp;H$4,Square!$B$7:$AE$296,MATCH(H$7,Square!$B$6:$Y$6,0),0)),$B$7,VLOOKUP($D28&amp;"_"&amp;H$4,Square!$B$7:$AE$296,MATCH(H$7,Square!$B$6:$Y$6,0),0))</f>
        <v/>
      </c>
      <c r="I28" s="124" t="str">
        <f>IF(ISERROR(VLOOKUP($D28&amp;"_"&amp;I$4,Square!$B$7:$AE$296,MATCH(I$7,Square!$B$6:$Y$6,0),0)),$B$7,VLOOKUP($D28&amp;"_"&amp;I$4,Square!$B$7:$AE$296,MATCH(I$7,Square!$B$6:$Y$6,0),0))</f>
        <v/>
      </c>
      <c r="J28" s="124" t="str">
        <f>IF(ISERROR(VLOOKUP($D28&amp;"_"&amp;J$4,Square!$B$7:$AE$296,MATCH(J$7,Square!$B$6:$Y$6,0),0)),$B$7,VLOOKUP($D28&amp;"_"&amp;J$4,Square!$B$7:$AE$296,MATCH(J$7,Square!$B$6:$Y$6,0),0))</f>
        <v/>
      </c>
      <c r="K28" s="124">
        <f>IF(ISERROR(VLOOKUP($D28&amp;"_"&amp;K$4,Square!$B$7:$AE$296,MATCH(K$7,Square!$B$6:$Y$6,0),0)),$B$7,VLOOKUP($D28&amp;"_"&amp;K$4,Square!$B$7:$AE$296,MATCH(K$7,Square!$B$6:$Y$6,0),0))</f>
        <v>2131</v>
      </c>
      <c r="L28" s="124">
        <f>IF(ISERROR(VLOOKUP($D28&amp;"_"&amp;L$4,Square!$B$7:$AE$296,MATCH(L$7,Square!$B$6:$Y$6,0),0)),$B$7,VLOOKUP($D28&amp;"_"&amp;L$4,Square!$B$7:$AE$296,MATCH(L$7,Square!$B$6:$Y$6,0),0))</f>
        <v>2164</v>
      </c>
      <c r="M28" s="124">
        <f>IF(ISERROR(VLOOKUP($D28&amp;"_"&amp;M$4,Square!$B$7:$AE$296,MATCH(M$7,Square!$B$6:$Y$6,0),0)),$B$7,VLOOKUP($D28&amp;"_"&amp;M$4,Square!$B$7:$AE$296,MATCH(M$7,Square!$B$6:$Y$6,0),0))</f>
        <v>2207</v>
      </c>
      <c r="N28" s="124" t="str">
        <f>IF(ISERROR(VLOOKUP($D28&amp;"_"&amp;N$4,Square!$B$7:$AE$296,MATCH(N$7,Square!$B$6:$Y$6,0),0)),$B$7,VLOOKUP($D28&amp;"_"&amp;N$4,Square!$B$7:$AE$296,MATCH(N$7,Square!$B$6:$Y$6,0),0))</f>
        <v/>
      </c>
      <c r="O28" s="124" t="str">
        <f>IF(ISERROR(VLOOKUP($D28&amp;"_"&amp;O$4,Square!$B$7:$AE$296,MATCH(O$7,Square!$B$6:$Y$6,0),0)),$B$7,VLOOKUP($D28&amp;"_"&amp;O$4,Square!$B$7:$AE$296,MATCH(O$7,Square!$B$6:$Y$6,0),0))</f>
        <v/>
      </c>
      <c r="P28" s="124">
        <f>IF(ISERROR(VLOOKUP($D28&amp;"_"&amp;P$4,Square!$B$7:$AE$296,MATCH(P$7,Square!$B$6:$Y$6,0),0)),$B$7,VLOOKUP($D28&amp;"_"&amp;P$4,Square!$B$7:$AE$296,MATCH(P$7,Square!$B$6:$Y$6,0),0))</f>
        <v>2488</v>
      </c>
      <c r="Q28" s="124" t="str">
        <f>IF(ISERROR(VLOOKUP($D28&amp;"_"&amp;Q$4,Square!$B$7:$AE$296,MATCH(Q$7,Square!$B$6:$Y$6,0),0)),$B$7,VLOOKUP($D28&amp;"_"&amp;Q$4,Square!$B$7:$AE$296,MATCH(Q$7,Square!$B$6:$Y$6,0),0))</f>
        <v/>
      </c>
      <c r="R28" s="124">
        <f>IF(ISERROR(VLOOKUP($D28&amp;"_"&amp;R$4,Square!$B$7:$AE$296,MATCH(R$7,Square!$B$6:$Y$6,0),0)),$B$7,VLOOKUP($D28&amp;"_"&amp;R$4,Square!$B$7:$AE$296,MATCH(R$7,Square!$B$6:$Y$6,0),0))</f>
        <v>2485</v>
      </c>
      <c r="S28" s="124" t="str">
        <f>IF(ISERROR(VLOOKUP($D28&amp;"_"&amp;S$4,Square!$B$7:$AE$296,MATCH(S$7,Square!$B$6:$Y$6,0),0)),$B$7,VLOOKUP($D28&amp;"_"&amp;S$4,Square!$B$7:$AE$296,MATCH(S$7,Square!$B$6:$Y$6,0),0))</f>
        <v>2599_2207</v>
      </c>
      <c r="T28" s="124">
        <f>IF(ISERROR(VLOOKUP($D28&amp;"_"&amp;T$4,Square!$B$7:$AE$296,MATCH(T$7,Square!$B$6:$Y$6,0),0)),$B$7,VLOOKUP($D28&amp;"_"&amp;T$4,Square!$B$7:$AE$296,MATCH(T$7,Square!$B$6:$Y$6,0),0))</f>
        <v>2700</v>
      </c>
      <c r="U28" s="124">
        <f>IF(ISERROR(VLOOKUP($D28&amp;"_"&amp;U$4,Square!$B$7:$AE$296,MATCH(U$7,Square!$B$6:$Y$6,0),0)),$B$7,VLOOKUP($D28&amp;"_"&amp;U$4,Square!$B$7:$AE$296,MATCH(U$7,Square!$B$6:$Y$6,0),0))</f>
        <v>2710</v>
      </c>
      <c r="V28" s="124" t="str">
        <f>IF(ISERROR(VLOOKUP($D28&amp;"_"&amp;V$4,Square!$B$7:$AE$296,MATCH(V$7,Square!$B$6:$Y$6,0),0)),$B$7,VLOOKUP($D28&amp;"_"&amp;V$4,Square!$B$7:$AE$296,MATCH(V$7,Square!$B$6:$Y$6,0),0))</f>
        <v/>
      </c>
      <c r="W28" s="124">
        <f>IF(ISERROR(VLOOKUP($D28&amp;"_"&amp;W$4,Square!$B$7:$AE$296,MATCH(W$7,Square!$B$6:$Y$6,0),0)),$B$7,VLOOKUP($D28&amp;"_"&amp;W$4,Square!$B$7:$AE$296,MATCH(W$7,Square!$B$6:$Y$6,0),0))</f>
        <v>2772</v>
      </c>
      <c r="X28" s="124">
        <f>IF(ISERROR(VLOOKUP($D28&amp;"_"&amp;X$4,Square!$B$7:$AE$296,MATCH(X$7,Square!$B$6:$Y$6,0),0)),$B$7,VLOOKUP($D28&amp;"_"&amp;X$4,Square!$B$7:$AE$296,MATCH(X$7,Square!$B$6:$Y$6,0),0))</f>
        <v>2522</v>
      </c>
      <c r="Y28" s="124" t="str">
        <f>IF(ISERROR(VLOOKUP($D28&amp;"_"&amp;Y$4,Square!$B$7:$AE$296,MATCH(Y$7,Square!$B$6:$Y$6,0),0)),$B$7,VLOOKUP($D28&amp;"_"&amp;Y$4,Square!$B$7:$AE$296,MATCH(Y$7,Square!$B$6:$Y$6,0),0))</f>
        <v/>
      </c>
      <c r="Z28" s="124">
        <f>IF(ISERROR(VLOOKUP($D28&amp;"_"&amp;Z$4,Square!$B$7:$AE$296,MATCH(Z$7,Square!$B$6:$Y$6,0),0)),$B$7,VLOOKUP($D28&amp;"_"&amp;Z$4,Square!$B$7:$AE$296,MATCH(Z$7,Square!$B$6:$Y$6,0),0))</f>
        <v>2462</v>
      </c>
      <c r="AA28" s="124">
        <f>IF(ISERROR(VLOOKUP($D28&amp;"_"&amp;AA$4,Square!$B$7:$AE$296,MATCH(AA$7,Square!$B$6:$Y$6,0),0)),$B$7,VLOOKUP($D28&amp;"_"&amp;AA$4,Square!$B$7:$AE$296,MATCH(AA$7,Square!$B$6:$Y$6,0),0))</f>
        <v>2522</v>
      </c>
      <c r="AB28" s="124">
        <f>IF(ISERROR(VLOOKUP($D28&amp;"_"&amp;AB$4,Square!$B$7:$AE$296,MATCH(AB$7,Square!$B$6:$Y$6,0),0)),$B$7,VLOOKUP($D28&amp;"_"&amp;AB$4,Square!$B$7:$AE$296,MATCH(AB$7,Square!$B$6:$Y$6,0),0))</f>
        <v>2839</v>
      </c>
      <c r="AC28" s="124" t="str">
        <f>IF(ISERROR(VLOOKUP($D28&amp;"_"&amp;AC$4,Square!$B$7:$AE$296,MATCH(AC$7,Square!$B$6:$Y$6,0),0)),$B$7,VLOOKUP($D28&amp;"_"&amp;AC$4,Square!$B$7:$AE$296,MATCH(AC$7,Square!$B$6:$Y$6,0),0))</f>
        <v/>
      </c>
      <c r="AD28" s="124" t="str">
        <f>IF(ISERROR(VLOOKUP($D28&amp;"_"&amp;AD$4,Square!$B$7:$AE$296,MATCH(AD$7,Square!$B$6:$Y$6,0),0)),$B$7,VLOOKUP($D28&amp;"_"&amp;AD$4,Square!$B$7:$AE$296,MATCH(AD$7,Square!$B$6:$Y$6,0),0))</f>
        <v/>
      </c>
      <c r="AE28" s="124" t="str">
        <f>IF(ISERROR(VLOOKUP($D28&amp;"_"&amp;AE$4,Square!$B$7:$AE$296,MATCH(AE$7,Square!$B$6:$Y$6,0),0)),$B$7,VLOOKUP($D28&amp;"_"&amp;AE$4,Square!$B$7:$AE$296,MATCH(AE$7,Square!$B$6:$Y$6,0),0))</f>
        <v/>
      </c>
      <c r="AF28" s="124" t="str">
        <f>IF(ISERROR(VLOOKUP($D28&amp;"_"&amp;AF$4,Square!$B$7:$AE$296,MATCH(AF$7,Square!$B$6:$Y$6,0),0)),$B$7,VLOOKUP($D28&amp;"_"&amp;AF$4,Square!$B$7:$AE$296,MATCH(AF$7,Square!$B$6:$Y$6,0),0))</f>
        <v/>
      </c>
      <c r="AG28" s="124" t="str">
        <f>IF(ISERROR(VLOOKUP($D28&amp;"_"&amp;AG$4,Square!$B$7:$AE$296,MATCH(AG$7,Square!$B$6:$Y$6,0),0)),$B$7,VLOOKUP($D28&amp;"_"&amp;AG$4,Square!$B$7:$AE$296,MATCH(AG$7,Square!$B$6:$Y$6,0),0))</f>
        <v/>
      </c>
      <c r="AH28" s="124"/>
    </row>
    <row r="29" spans="3:34" outlineLevel="1">
      <c r="C29" s="10" t="s">
        <v>413</v>
      </c>
      <c r="D29" s="10" t="s">
        <v>425</v>
      </c>
      <c r="G29" s="124">
        <f>IF(ISERROR(VLOOKUP($D29&amp;"_"&amp;G$4,Square!$B$7:$AE$296,MATCH(G$7,Square!$B$6:$Y$6,0),0)),$B$7,VLOOKUP($D29&amp;"_"&amp;G$4,Square!$B$7:$AE$296,MATCH(G$7,Square!$B$6:$Y$6,0),0))</f>
        <v>1783</v>
      </c>
      <c r="H29" s="124">
        <f>IF(ISERROR(VLOOKUP($D29&amp;"_"&amp;H$4,Square!$B$7:$AE$296,MATCH(H$7,Square!$B$6:$Y$6,0),0)),$B$7,VLOOKUP($D29&amp;"_"&amp;H$4,Square!$B$7:$AE$296,MATCH(H$7,Square!$B$6:$Y$6,0),0))</f>
        <v>1943</v>
      </c>
      <c r="I29" s="124">
        <f>IF(ISERROR(VLOOKUP($D29&amp;"_"&amp;I$4,Square!$B$7:$AE$296,MATCH(I$7,Square!$B$6:$Y$6,0),0)),$B$7,VLOOKUP($D29&amp;"_"&amp;I$4,Square!$B$7:$AE$296,MATCH(I$7,Square!$B$6:$Y$6,0),0))</f>
        <v>1885</v>
      </c>
      <c r="J29" s="124">
        <f>IF(ISERROR(VLOOKUP($D29&amp;"_"&amp;J$4,Square!$B$7:$AE$296,MATCH(J$7,Square!$B$6:$Y$6,0),0)),$B$7,VLOOKUP($D29&amp;"_"&amp;J$4,Square!$B$7:$AE$296,MATCH(J$7,Square!$B$6:$Y$6,0),0))</f>
        <v>1966</v>
      </c>
      <c r="K29" s="124">
        <f>IF(ISERROR(VLOOKUP($D29&amp;"_"&amp;K$4,Square!$B$7:$AE$296,MATCH(K$7,Square!$B$6:$Y$6,0),0)),$B$7,VLOOKUP($D29&amp;"_"&amp;K$4,Square!$B$7:$AE$296,MATCH(K$7,Square!$B$6:$Y$6,0),0))</f>
        <v>2131</v>
      </c>
      <c r="L29" s="124">
        <f>IF(ISERROR(VLOOKUP($D29&amp;"_"&amp;L$4,Square!$B$7:$AE$296,MATCH(L$7,Square!$B$6:$Y$6,0),0)),$B$7,VLOOKUP($D29&amp;"_"&amp;L$4,Square!$B$7:$AE$296,MATCH(L$7,Square!$B$6:$Y$6,0),0))</f>
        <v>2164</v>
      </c>
      <c r="M29" s="124">
        <f>IF(ISERROR(VLOOKUP($D29&amp;"_"&amp;M$4,Square!$B$7:$AE$296,MATCH(M$7,Square!$B$6:$Y$6,0),0)),$B$7,VLOOKUP($D29&amp;"_"&amp;M$4,Square!$B$7:$AE$296,MATCH(M$7,Square!$B$6:$Y$6,0),0))</f>
        <v>2207</v>
      </c>
      <c r="N29" s="124" t="str">
        <f>IF(ISERROR(VLOOKUP($D29&amp;"_"&amp;N$4,Square!$B$7:$AE$296,MATCH(N$7,Square!$B$6:$Y$6,0),0)),$B$7,VLOOKUP($D29&amp;"_"&amp;N$4,Square!$B$7:$AE$296,MATCH(N$7,Square!$B$6:$Y$6,0),0))</f>
        <v/>
      </c>
      <c r="O29" s="124">
        <f>IF(ISERROR(VLOOKUP($D29&amp;"_"&amp;O$4,Square!$B$7:$AE$296,MATCH(O$7,Square!$B$6:$Y$6,0),0)),$B$7,VLOOKUP($D29&amp;"_"&amp;O$4,Square!$B$7:$AE$296,MATCH(O$7,Square!$B$6:$Y$6,0),0))</f>
        <v>2374</v>
      </c>
      <c r="P29" s="124">
        <f>IF(ISERROR(VLOOKUP($D29&amp;"_"&amp;P$4,Square!$B$7:$AE$296,MATCH(P$7,Square!$B$6:$Y$6,0),0)),$B$7,VLOOKUP($D29&amp;"_"&amp;P$4,Square!$B$7:$AE$296,MATCH(P$7,Square!$B$6:$Y$6,0),0))</f>
        <v>2488</v>
      </c>
      <c r="Q29" s="124">
        <f>IF(ISERROR(VLOOKUP($D29&amp;"_"&amp;Q$4,Square!$B$7:$AE$296,MATCH(Q$7,Square!$B$6:$Y$6,0),0)),$B$7,VLOOKUP($D29&amp;"_"&amp;Q$4,Square!$B$7:$AE$296,MATCH(Q$7,Square!$B$6:$Y$6,0),0))</f>
        <v>2445</v>
      </c>
      <c r="R29" s="124">
        <f>IF(ISERROR(VLOOKUP($D29&amp;"_"&amp;R$4,Square!$B$7:$AE$296,MATCH(R$7,Square!$B$6:$Y$6,0),0)),$B$7,VLOOKUP($D29&amp;"_"&amp;R$4,Square!$B$7:$AE$296,MATCH(R$7,Square!$B$6:$Y$6,0),0))</f>
        <v>2485</v>
      </c>
      <c r="S29" s="124" t="str">
        <f>IF(ISERROR(VLOOKUP($D29&amp;"_"&amp;S$4,Square!$B$7:$AE$296,MATCH(S$7,Square!$B$6:$Y$6,0),0)),$B$7,VLOOKUP($D29&amp;"_"&amp;S$4,Square!$B$7:$AE$296,MATCH(S$7,Square!$B$6:$Y$6,0),0))</f>
        <v>2599_2207</v>
      </c>
      <c r="T29" s="124">
        <f>IF(ISERROR(VLOOKUP($D29&amp;"_"&amp;T$4,Square!$B$7:$AE$296,MATCH(T$7,Square!$B$6:$Y$6,0),0)),$B$7,VLOOKUP($D29&amp;"_"&amp;T$4,Square!$B$7:$AE$296,MATCH(T$7,Square!$B$6:$Y$6,0),0))</f>
        <v>2700</v>
      </c>
      <c r="U29" s="124">
        <f>IF(ISERROR(VLOOKUP($D29&amp;"_"&amp;U$4,Square!$B$7:$AE$296,MATCH(U$7,Square!$B$6:$Y$6,0),0)),$B$7,VLOOKUP($D29&amp;"_"&amp;U$4,Square!$B$7:$AE$296,MATCH(U$7,Square!$B$6:$Y$6,0),0))</f>
        <v>2710</v>
      </c>
      <c r="V29" s="124">
        <f>IF(ISERROR(VLOOKUP($D29&amp;"_"&amp;V$4,Square!$B$7:$AE$296,MATCH(V$7,Square!$B$6:$Y$6,0),0)),$B$7,VLOOKUP($D29&amp;"_"&amp;V$4,Square!$B$7:$AE$296,MATCH(V$7,Square!$B$6:$Y$6,0),0))</f>
        <v>2748</v>
      </c>
      <c r="W29" s="124">
        <f>IF(ISERROR(VLOOKUP($D29&amp;"_"&amp;W$4,Square!$B$7:$AE$296,MATCH(W$7,Square!$B$6:$Y$6,0),0)),$B$7,VLOOKUP($D29&amp;"_"&amp;W$4,Square!$B$7:$AE$296,MATCH(W$7,Square!$B$6:$Y$6,0),0))</f>
        <v>2772</v>
      </c>
      <c r="X29" s="124">
        <f>IF(ISERROR(VLOOKUP($D29&amp;"_"&amp;X$4,Square!$B$7:$AE$296,MATCH(X$7,Square!$B$6:$Y$6,0),0)),$B$7,VLOOKUP($D29&amp;"_"&amp;X$4,Square!$B$7:$AE$296,MATCH(X$7,Square!$B$6:$Y$6,0),0))</f>
        <v>2522</v>
      </c>
      <c r="Y29" s="124">
        <f>IF(ISERROR(VLOOKUP($D29&amp;"_"&amp;Y$4,Square!$B$7:$AE$296,MATCH(Y$7,Square!$B$6:$Y$6,0),0)),$B$7,VLOOKUP($D29&amp;"_"&amp;Y$4,Square!$B$7:$AE$296,MATCH(Y$7,Square!$B$6:$Y$6,0),0))</f>
        <v>3091</v>
      </c>
      <c r="Z29" s="124">
        <f>IF(ISERROR(VLOOKUP($D29&amp;"_"&amp;Z$4,Square!$B$7:$AE$296,MATCH(Z$7,Square!$B$6:$Y$6,0),0)),$B$7,VLOOKUP($D29&amp;"_"&amp;Z$4,Square!$B$7:$AE$296,MATCH(Z$7,Square!$B$6:$Y$6,0),0))</f>
        <v>2462</v>
      </c>
      <c r="AA29" s="124">
        <f>IF(ISERROR(VLOOKUP($D29&amp;"_"&amp;AA$4,Square!$B$7:$AE$296,MATCH(AA$7,Square!$B$6:$Y$6,0),0)),$B$7,VLOOKUP($D29&amp;"_"&amp;AA$4,Square!$B$7:$AE$296,MATCH(AA$7,Square!$B$6:$Y$6,0),0))</f>
        <v>2522</v>
      </c>
      <c r="AB29" s="124">
        <f>IF(ISERROR(VLOOKUP($D29&amp;"_"&amp;AB$4,Square!$B$7:$AE$296,MATCH(AB$7,Square!$B$6:$Y$6,0),0)),$B$7,VLOOKUP($D29&amp;"_"&amp;AB$4,Square!$B$7:$AE$296,MATCH(AB$7,Square!$B$6:$Y$6,0),0))</f>
        <v>2839</v>
      </c>
      <c r="AC29" s="124">
        <f>IF(ISERROR(VLOOKUP($D29&amp;"_"&amp;AC$4,Square!$B$7:$AE$296,MATCH(AC$7,Square!$B$6:$Y$6,0),0)),$B$7,VLOOKUP($D29&amp;"_"&amp;AC$4,Square!$B$7:$AE$296,MATCH(AC$7,Square!$B$6:$Y$6,0),0))</f>
        <v>3158</v>
      </c>
      <c r="AD29" s="124">
        <f>IF(ISERROR(VLOOKUP($D29&amp;"_"&amp;AD$4,Square!$B$7:$AE$296,MATCH(AD$7,Square!$B$6:$Y$6,0),0)),$B$7,VLOOKUP($D29&amp;"_"&amp;AD$4,Square!$B$7:$AE$296,MATCH(AD$7,Square!$B$6:$Y$6,0),0))</f>
        <v>3324</v>
      </c>
      <c r="AE29" s="124">
        <f>IF(ISERROR(VLOOKUP($D29&amp;"_"&amp;AE$4,Square!$B$7:$AE$296,MATCH(AE$7,Square!$B$6:$Y$6,0),0)),$B$7,VLOOKUP($D29&amp;"_"&amp;AE$4,Square!$B$7:$AE$296,MATCH(AE$7,Square!$B$6:$Y$6,0),0))</f>
        <v>3455</v>
      </c>
      <c r="AF29" s="124">
        <f>IF(ISERROR(VLOOKUP($D29&amp;"_"&amp;AF$4,Square!$B$7:$AE$296,MATCH(AF$7,Square!$B$6:$Y$6,0),0)),$B$7,VLOOKUP($D29&amp;"_"&amp;AF$4,Square!$B$7:$AE$296,MATCH(AF$7,Square!$B$6:$Y$6,0),0))</f>
        <v>3706</v>
      </c>
      <c r="AG29" s="124">
        <f>IF(ISERROR(VLOOKUP($D29&amp;"_"&amp;AG$4,Square!$B$7:$AE$296,MATCH(AG$7,Square!$B$6:$Y$6,0),0)),$B$7,VLOOKUP($D29&amp;"_"&amp;AG$4,Square!$B$7:$AE$296,MATCH(AG$7,Square!$B$6:$Y$6,0),0))</f>
        <v>3760</v>
      </c>
      <c r="AH29" s="124"/>
    </row>
    <row r="30" spans="3:34" ht="13.5" outlineLevel="1" thickBot="1">
      <c r="C30" s="17"/>
      <c r="D30" s="17"/>
      <c r="E30" s="3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44"/>
    </row>
    <row r="31" spans="3:34" ht="13.5" thickTop="1"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3:34"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3:34" outlineLevel="1">
      <c r="C33" s="18"/>
      <c r="D33" s="14" t="s">
        <v>1525</v>
      </c>
      <c r="E33" s="33"/>
      <c r="F33" s="18"/>
      <c r="G33" s="19" t="s">
        <v>1543</v>
      </c>
      <c r="H33" s="19" t="s">
        <v>1543</v>
      </c>
      <c r="I33" s="19" t="s">
        <v>1543</v>
      </c>
      <c r="J33" s="19" t="s">
        <v>1543</v>
      </c>
      <c r="K33" s="19" t="s">
        <v>1543</v>
      </c>
      <c r="L33" s="19" t="s">
        <v>1543</v>
      </c>
      <c r="M33" s="19" t="s">
        <v>1543</v>
      </c>
      <c r="N33" s="19" t="s">
        <v>1543</v>
      </c>
      <c r="O33" s="19" t="s">
        <v>1543</v>
      </c>
      <c r="P33" s="19" t="s">
        <v>1543</v>
      </c>
      <c r="Q33" s="19" t="s">
        <v>1543</v>
      </c>
      <c r="R33" s="19" t="s">
        <v>1543</v>
      </c>
      <c r="S33" s="19" t="s">
        <v>1543</v>
      </c>
      <c r="T33" s="19" t="s">
        <v>1543</v>
      </c>
      <c r="U33" s="19" t="s">
        <v>1543</v>
      </c>
      <c r="V33" s="19" t="s">
        <v>1543</v>
      </c>
      <c r="W33" s="19" t="s">
        <v>1543</v>
      </c>
      <c r="X33" s="19" t="s">
        <v>1543</v>
      </c>
      <c r="Y33" s="19" t="s">
        <v>1543</v>
      </c>
      <c r="Z33" s="19" t="s">
        <v>1543</v>
      </c>
      <c r="AA33" s="19" t="s">
        <v>1543</v>
      </c>
      <c r="AB33" s="19" t="s">
        <v>1543</v>
      </c>
      <c r="AC33" s="19" t="s">
        <v>1543</v>
      </c>
      <c r="AD33" s="19" t="s">
        <v>1543</v>
      </c>
      <c r="AE33" s="19" t="s">
        <v>1543</v>
      </c>
      <c r="AF33" s="19" t="s">
        <v>1543</v>
      </c>
      <c r="AG33" s="19" t="s">
        <v>1543</v>
      </c>
      <c r="AH33" s="19"/>
    </row>
    <row r="35" spans="3:34" ht="13.5" thickBot="1">
      <c r="G35" s="16" t="s">
        <v>1544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43"/>
    </row>
    <row r="37" spans="3:34">
      <c r="C37" s="10" t="s">
        <v>403</v>
      </c>
      <c r="D37" s="10" t="s">
        <v>415</v>
      </c>
      <c r="G37" s="20" t="str">
        <f>IF(ISERROR(VLOOKUP($D37&amp;"_"&amp;G$4,Square!$B$7:$AE$296,MATCH(G$33,Square!$B$6:$Y$6,0),0)),$B$7,VLOOKUP($D37&amp;"_"&amp;G$4,Square!$B$7:$AE$296,MATCH(G$33,Square!$B$6:$Y$6,0),0))</f>
        <v/>
      </c>
      <c r="H37" s="20" t="str">
        <f>IF(ISERROR(VLOOKUP($D37&amp;"_"&amp;H$4,Square!$B$7:$AE$296,MATCH(H$33,Square!$B$6:$Y$6,0),0)),$B$7,VLOOKUP($D37&amp;"_"&amp;H$4,Square!$B$7:$AE$296,MATCH(H$33,Square!$B$6:$Y$6,0),0))</f>
        <v/>
      </c>
      <c r="I37" s="20" t="str">
        <f>IF(ISERROR(VLOOKUP($D37&amp;"_"&amp;I$4,Square!$B$7:$AE$296,MATCH(I$33,Square!$B$6:$Y$6,0),0)),$B$7,VLOOKUP($D37&amp;"_"&amp;I$4,Square!$B$7:$AE$296,MATCH(I$33,Square!$B$6:$Y$6,0),0))</f>
        <v/>
      </c>
      <c r="J37" s="20" t="str">
        <f>IF(ISERROR(VLOOKUP($D37&amp;"_"&amp;J$4,Square!$B$7:$AE$296,MATCH(J$33,Square!$B$6:$Y$6,0),0)),$B$7,VLOOKUP($D37&amp;"_"&amp;J$4,Square!$B$7:$AE$296,MATCH(J$33,Square!$B$6:$Y$6,0),0))</f>
        <v/>
      </c>
      <c r="K37" s="20">
        <f>IF(ISERROR(VLOOKUP($D37&amp;"_"&amp;K$4,Square!$B$7:$AE$296,MATCH(K$33,Square!$B$6:$Y$6,0),0)),$B$7,VLOOKUP($D37&amp;"_"&amp;K$4,Square!$B$7:$AE$296,MATCH(K$33,Square!$B$6:$Y$6,0),0))</f>
        <v>6.9115212434956635E-2</v>
      </c>
      <c r="L37" s="20">
        <f>IF(ISERROR(VLOOKUP($D37&amp;"_"&amp;L$4,Square!$B$7:$AE$296,MATCH(L$33,Square!$B$6:$Y$6,0),0)),$B$7,VLOOKUP($D37&amp;"_"&amp;L$4,Square!$B$7:$AE$296,MATCH(L$33,Square!$B$6:$Y$6,0),0))</f>
        <v>7.3426669354300658E-2</v>
      </c>
      <c r="M37" s="20">
        <f>IF(ISERROR(VLOOKUP($D37&amp;"_"&amp;M$4,Square!$B$7:$AE$296,MATCH(M$33,Square!$B$6:$Y$6,0),0)),$B$7,VLOOKUP($D37&amp;"_"&amp;M$4,Square!$B$7:$AE$296,MATCH(M$33,Square!$B$6:$Y$6,0),0))</f>
        <v>6.9015036374159733E-2</v>
      </c>
      <c r="N37" s="20" t="str">
        <f>IF(ISERROR(VLOOKUP($D37&amp;"_"&amp;N$4,Square!$B$7:$AE$296,MATCH(N$33,Square!$B$6:$Y$6,0),0)),$B$7,VLOOKUP($D37&amp;"_"&amp;N$4,Square!$B$7:$AE$296,MATCH(N$33,Square!$B$6:$Y$6,0),0))</f>
        <v/>
      </c>
      <c r="O37" s="20">
        <f>IF(ISERROR(VLOOKUP($D37&amp;"_"&amp;O$4,Square!$B$7:$AE$296,MATCH(O$33,Square!$B$6:$Y$6,0),0)),$B$7,VLOOKUP($D37&amp;"_"&amp;O$4,Square!$B$7:$AE$296,MATCH(O$33,Square!$B$6:$Y$6,0),0))</f>
        <v>7.3319487773772465E-2</v>
      </c>
      <c r="P37" s="20">
        <f>IF(ISERROR(VLOOKUP($D37&amp;"_"&amp;P$4,Square!$B$7:$AE$296,MATCH(P$33,Square!$B$6:$Y$6,0),0)),$B$7,VLOOKUP($D37&amp;"_"&amp;P$4,Square!$B$7:$AE$296,MATCH(P$33,Square!$B$6:$Y$6,0),0))</f>
        <v>7.613804583688899E-2</v>
      </c>
      <c r="Q37" s="20">
        <f>IF(ISERROR(VLOOKUP($D37&amp;"_"&amp;Q$4,Square!$B$7:$AE$296,MATCH(Q$33,Square!$B$6:$Y$6,0),0)),$B$7,VLOOKUP($D37&amp;"_"&amp;Q$4,Square!$B$7:$AE$296,MATCH(Q$33,Square!$B$6:$Y$6,0),0))</f>
        <v>7.5812182593249525E-2</v>
      </c>
      <c r="R37" s="20">
        <f>IF(ISERROR(VLOOKUP($D37&amp;"_"&amp;R$4,Square!$B$7:$AE$296,MATCH(R$33,Square!$B$6:$Y$6,0),0)),$B$7,VLOOKUP($D37&amp;"_"&amp;R$4,Square!$B$7:$AE$296,MATCH(R$33,Square!$B$6:$Y$6,0),0))</f>
        <v>6.832729016328809E-2</v>
      </c>
      <c r="S37" s="20">
        <f>IF(ISERROR(VLOOKUP($D37&amp;"_"&amp;S$4,Square!$B$7:$AE$296,MATCH(S$33,Square!$B$6:$Y$6,0),0)),$B$7,VLOOKUP($D37&amp;"_"&amp;S$4,Square!$B$7:$AE$296,MATCH(S$33,Square!$B$6:$Y$6,0),0))</f>
        <v>7.6708786899261222E-2</v>
      </c>
      <c r="T37" s="20">
        <f>IF(ISERROR(VLOOKUP($D37&amp;"_"&amp;T$4,Square!$B$7:$AE$296,MATCH(T$33,Square!$B$6:$Y$6,0),0)),$B$7,VLOOKUP($D37&amp;"_"&amp;T$4,Square!$B$7:$AE$296,MATCH(T$33,Square!$B$6:$Y$6,0),0))</f>
        <v>7.938937683100164E-2</v>
      </c>
      <c r="U37" s="20">
        <f>IF(ISERROR(VLOOKUP($D37&amp;"_"&amp;U$4,Square!$B$7:$AE$296,MATCH(U$33,Square!$B$6:$Y$6,0),0)),$B$7,VLOOKUP($D37&amp;"_"&amp;U$4,Square!$B$7:$AE$296,MATCH(U$33,Square!$B$6:$Y$6,0),0))</f>
        <v>8.4164930843246305E-2</v>
      </c>
      <c r="V37" s="20">
        <f>IF(ISERROR(VLOOKUP($D37&amp;"_"&amp;V$4,Square!$B$7:$AE$296,MATCH(V$33,Square!$B$6:$Y$6,0),0)),$B$7,VLOOKUP($D37&amp;"_"&amp;V$4,Square!$B$7:$AE$296,MATCH(V$33,Square!$B$6:$Y$6,0),0))</f>
        <v>7.9017529836046624E-2</v>
      </c>
      <c r="W37" s="20">
        <f>IF(ISERROR(VLOOKUP($D37&amp;"_"&amp;W$4,Square!$B$7:$AE$296,MATCH(W$33,Square!$B$6:$Y$6,0),0)),$B$7,VLOOKUP($D37&amp;"_"&amp;W$4,Square!$B$7:$AE$296,MATCH(W$33,Square!$B$6:$Y$6,0),0))</f>
        <v>8.0975703889994088E-2</v>
      </c>
      <c r="X37" s="20">
        <f>IF(ISERROR(VLOOKUP($D37&amp;"_"&amp;X$4,Square!$B$7:$AE$296,MATCH(X$33,Square!$B$6:$Y$6,0),0)),$B$7,VLOOKUP($D37&amp;"_"&amp;X$4,Square!$B$7:$AE$296,MATCH(X$33,Square!$B$6:$Y$6,0),0))</f>
        <v>7.3476544868972274E-2</v>
      </c>
      <c r="Y37" s="20">
        <f>IF(ISERROR(VLOOKUP($D37&amp;"_"&amp;Y$4,Square!$B$7:$AE$296,MATCH(Y$33,Square!$B$6:$Y$6,0),0)),$B$7,VLOOKUP($D37&amp;"_"&amp;Y$4,Square!$B$7:$AE$296,MATCH(Y$33,Square!$B$6:$Y$6,0),0))</f>
        <v>7.3342270066771742E-2</v>
      </c>
      <c r="Z37" s="20">
        <f>IF(ISERROR(VLOOKUP($D37&amp;"_"&amp;Z$4,Square!$B$7:$AE$296,MATCH(Z$33,Square!$B$6:$Y$6,0),0)),$B$7,VLOOKUP($D37&amp;"_"&amp;Z$4,Square!$B$7:$AE$296,MATCH(Z$33,Square!$B$6:$Y$6,0),0))</f>
        <v>7.0962249029561567E-2</v>
      </c>
      <c r="AA37" s="20">
        <f>IF(ISERROR(VLOOKUP($D37&amp;"_"&amp;AA$4,Square!$B$7:$AE$296,MATCH(AA$33,Square!$B$6:$Y$6,0),0)),$B$7,VLOOKUP($D37&amp;"_"&amp;AA$4,Square!$B$7:$AE$296,MATCH(AA$33,Square!$B$6:$Y$6,0),0))</f>
        <v>8.2565633443042172E-2</v>
      </c>
      <c r="AB37" s="20">
        <f>IF(ISERROR(VLOOKUP($D37&amp;"_"&amp;AB$4,Square!$B$7:$AE$296,MATCH(AB$33,Square!$B$6:$Y$6,0),0)),$B$7,VLOOKUP($D37&amp;"_"&amp;AB$4,Square!$B$7:$AE$296,MATCH(AB$33,Square!$B$6:$Y$6,0),0))</f>
        <v>7.6715408905822791E-2</v>
      </c>
      <c r="AC37" s="20">
        <f>IF(ISERROR(VLOOKUP($D37&amp;"_"&amp;AC$4,Square!$B$7:$AE$296,MATCH(AC$33,Square!$B$6:$Y$6,0),0)),$B$7,VLOOKUP($D37&amp;"_"&amp;AC$4,Square!$B$7:$AE$296,MATCH(AC$33,Square!$B$6:$Y$6,0),0))</f>
        <v>7.1262781871867353E-2</v>
      </c>
      <c r="AD37" s="20" t="str">
        <f>IF(ISERROR(VLOOKUP($D37&amp;"_"&amp;AD$4,Square!$B$7:$AE$296,MATCH(AD$33,Square!$B$6:$Y$6,0),0)),$B$7,VLOOKUP($D37&amp;"_"&amp;AD$4,Square!$B$7:$AE$296,MATCH(AD$33,Square!$B$6:$Y$6,0),0))</f>
        <v/>
      </c>
      <c r="AE37" s="20" t="str">
        <f>IF(ISERROR(VLOOKUP($D37&amp;"_"&amp;AE$4,Square!$B$7:$AE$296,MATCH(AE$33,Square!$B$6:$Y$6,0),0)),$B$7,VLOOKUP($D37&amp;"_"&amp;AE$4,Square!$B$7:$AE$296,MATCH(AE$33,Square!$B$6:$Y$6,0),0))</f>
        <v/>
      </c>
      <c r="AF37" s="20" t="str">
        <f>IF(ISERROR(VLOOKUP($D37&amp;"_"&amp;AF$4,Square!$B$7:$AE$296,MATCH(AF$33,Square!$B$6:$Y$6,0),0)),$B$7,VLOOKUP($D37&amp;"_"&amp;AF$4,Square!$B$7:$AE$296,MATCH(AF$33,Square!$B$6:$Y$6,0),0))</f>
        <v/>
      </c>
      <c r="AG37" s="20" t="str">
        <f>IF(ISERROR(VLOOKUP($D37&amp;"_"&amp;AG$4,Square!$B$7:$AE$296,MATCH(AG$33,Square!$B$6:$Y$6,0),0)),$B$7,VLOOKUP($D37&amp;"_"&amp;AG$4,Square!$B$7:$AE$296,MATCH(AG$33,Square!$B$6:$Y$6,0),0))</f>
        <v/>
      </c>
      <c r="AH37" s="20"/>
    </row>
    <row r="38" spans="3:34">
      <c r="C38" s="10" t="s">
        <v>404</v>
      </c>
      <c r="D38" s="10" t="s">
        <v>416</v>
      </c>
      <c r="G38" s="20" t="str">
        <f>IF(ISERROR(VLOOKUP($D38&amp;"_"&amp;G$4,Square!$B$7:$AE$296,MATCH(G$33,Square!$B$6:$Y$6,0),0)),$B$7,VLOOKUP($D38&amp;"_"&amp;G$4,Square!$B$7:$AE$296,MATCH(G$33,Square!$B$6:$Y$6,0),0))</f>
        <v/>
      </c>
      <c r="H38" s="20" t="str">
        <f>IF(ISERROR(VLOOKUP($D38&amp;"_"&amp;H$4,Square!$B$7:$AE$296,MATCH(H$33,Square!$B$6:$Y$6,0),0)),$B$7,VLOOKUP($D38&amp;"_"&amp;H$4,Square!$B$7:$AE$296,MATCH(H$33,Square!$B$6:$Y$6,0),0))</f>
        <v/>
      </c>
      <c r="I38" s="20" t="str">
        <f>IF(ISERROR(VLOOKUP($D38&amp;"_"&amp;I$4,Square!$B$7:$AE$296,MATCH(I$33,Square!$B$6:$Y$6,0),0)),$B$7,VLOOKUP($D38&amp;"_"&amp;I$4,Square!$B$7:$AE$296,MATCH(I$33,Square!$B$6:$Y$6,0),0))</f>
        <v/>
      </c>
      <c r="J38" s="20" t="str">
        <f>IF(ISERROR(VLOOKUP($D38&amp;"_"&amp;J$4,Square!$B$7:$AE$296,MATCH(J$33,Square!$B$6:$Y$6,0),0)),$B$7,VLOOKUP($D38&amp;"_"&amp;J$4,Square!$B$7:$AE$296,MATCH(J$33,Square!$B$6:$Y$6,0),0))</f>
        <v/>
      </c>
      <c r="K38" s="20">
        <f>IF(ISERROR(VLOOKUP($D38&amp;"_"&amp;K$4,Square!$B$7:$AE$296,MATCH(K$33,Square!$B$6:$Y$6,0),0)),$B$7,VLOOKUP($D38&amp;"_"&amp;K$4,Square!$B$7:$AE$296,MATCH(K$33,Square!$B$6:$Y$6,0),0))</f>
        <v>7.0928505411762016E-2</v>
      </c>
      <c r="L38" s="20">
        <f>IF(ISERROR(VLOOKUP($D38&amp;"_"&amp;L$4,Square!$B$7:$AE$296,MATCH(L$33,Square!$B$6:$Y$6,0),0)),$B$7,VLOOKUP($D38&amp;"_"&amp;L$4,Square!$B$7:$AE$296,MATCH(L$33,Square!$B$6:$Y$6,0),0))</f>
        <v>7.2403043880762019E-2</v>
      </c>
      <c r="M38" s="20">
        <f>IF(ISERROR(VLOOKUP($D38&amp;"_"&amp;M$4,Square!$B$7:$AE$296,MATCH(M$33,Square!$B$6:$Y$6,0),0)),$B$7,VLOOKUP($D38&amp;"_"&amp;M$4,Square!$B$7:$AE$296,MATCH(M$33,Square!$B$6:$Y$6,0),0))</f>
        <v>6.761651497187722E-2</v>
      </c>
      <c r="N38" s="20" t="str">
        <f>IF(ISERROR(VLOOKUP($D38&amp;"_"&amp;N$4,Square!$B$7:$AE$296,MATCH(N$33,Square!$B$6:$Y$6,0),0)),$B$7,VLOOKUP($D38&amp;"_"&amp;N$4,Square!$B$7:$AE$296,MATCH(N$33,Square!$B$6:$Y$6,0),0))</f>
        <v/>
      </c>
      <c r="O38" s="20">
        <f>IF(ISERROR(VLOOKUP($D38&amp;"_"&amp;O$4,Square!$B$7:$AE$296,MATCH(O$33,Square!$B$6:$Y$6,0),0)),$B$7,VLOOKUP($D38&amp;"_"&amp;O$4,Square!$B$7:$AE$296,MATCH(O$33,Square!$B$6:$Y$6,0),0))</f>
        <v>7.1786391939317462E-2</v>
      </c>
      <c r="P38" s="20">
        <f>IF(ISERROR(VLOOKUP($D38&amp;"_"&amp;P$4,Square!$B$7:$AE$296,MATCH(P$33,Square!$B$6:$Y$6,0),0)),$B$7,VLOOKUP($D38&amp;"_"&amp;P$4,Square!$B$7:$AE$296,MATCH(P$33,Square!$B$6:$Y$6,0),0))</f>
        <v>7.1820882070708345E-2</v>
      </c>
      <c r="Q38" s="20">
        <f>IF(ISERROR(VLOOKUP($D38&amp;"_"&amp;Q$4,Square!$B$7:$AE$296,MATCH(Q$33,Square!$B$6:$Y$6,0),0)),$B$7,VLOOKUP($D38&amp;"_"&amp;Q$4,Square!$B$7:$AE$296,MATCH(Q$33,Square!$B$6:$Y$6,0),0))</f>
        <v>7.1513849166712384E-2</v>
      </c>
      <c r="R38" s="20">
        <f>IF(ISERROR(VLOOKUP($D38&amp;"_"&amp;R$4,Square!$B$7:$AE$296,MATCH(R$33,Square!$B$6:$Y$6,0),0)),$B$7,VLOOKUP($D38&amp;"_"&amp;R$4,Square!$B$7:$AE$296,MATCH(R$33,Square!$B$6:$Y$6,0),0))</f>
        <v>7.3669605913655942E-2</v>
      </c>
      <c r="S38" s="20">
        <f>IF(ISERROR(VLOOKUP($D38&amp;"_"&amp;S$4,Square!$B$7:$AE$296,MATCH(S$33,Square!$B$6:$Y$6,0),0)),$B$7,VLOOKUP($D38&amp;"_"&amp;S$4,Square!$B$7:$AE$296,MATCH(S$33,Square!$B$6:$Y$6,0),0))</f>
        <v>7.2538019195951015E-2</v>
      </c>
      <c r="T38" s="20">
        <f>IF(ISERROR(VLOOKUP($D38&amp;"_"&amp;T$4,Square!$B$7:$AE$296,MATCH(T$33,Square!$B$6:$Y$6,0),0)),$B$7,VLOOKUP($D38&amp;"_"&amp;T$4,Square!$B$7:$AE$296,MATCH(T$33,Square!$B$6:$Y$6,0),0))</f>
        <v>7.7296609522360948E-2</v>
      </c>
      <c r="U38" s="20">
        <f>IF(ISERROR(VLOOKUP($D38&amp;"_"&amp;U$4,Square!$B$7:$AE$296,MATCH(U$33,Square!$B$6:$Y$6,0),0)),$B$7,VLOOKUP($D38&amp;"_"&amp;U$4,Square!$B$7:$AE$296,MATCH(U$33,Square!$B$6:$Y$6,0),0))</f>
        <v>7.8793649805789068E-2</v>
      </c>
      <c r="V38" s="20">
        <f>IF(ISERROR(VLOOKUP($D38&amp;"_"&amp;V$4,Square!$B$7:$AE$296,MATCH(V$33,Square!$B$6:$Y$6,0),0)),$B$7,VLOOKUP($D38&amp;"_"&amp;V$4,Square!$B$7:$AE$296,MATCH(V$33,Square!$B$6:$Y$6,0),0))</f>
        <v>7.8247625649416286E-2</v>
      </c>
      <c r="W38" s="20">
        <f>IF(ISERROR(VLOOKUP($D38&amp;"_"&amp;W$4,Square!$B$7:$AE$296,MATCH(W$33,Square!$B$6:$Y$6,0),0)),$B$7,VLOOKUP($D38&amp;"_"&amp;W$4,Square!$B$7:$AE$296,MATCH(W$33,Square!$B$6:$Y$6,0),0))</f>
        <v>7.4382099558194081E-2</v>
      </c>
      <c r="X38" s="20">
        <f>IF(ISERROR(VLOOKUP($D38&amp;"_"&amp;X$4,Square!$B$7:$AE$296,MATCH(X$33,Square!$B$6:$Y$6,0),0)),$B$7,VLOOKUP($D38&amp;"_"&amp;X$4,Square!$B$7:$AE$296,MATCH(X$33,Square!$B$6:$Y$6,0),0))</f>
        <v>7.0899302069547032E-2</v>
      </c>
      <c r="Y38" s="20">
        <f>IF(ISERROR(VLOOKUP($D38&amp;"_"&amp;Y$4,Square!$B$7:$AE$296,MATCH(Y$33,Square!$B$6:$Y$6,0),0)),$B$7,VLOOKUP($D38&amp;"_"&amp;Y$4,Square!$B$7:$AE$296,MATCH(Y$33,Square!$B$6:$Y$6,0),0))</f>
        <v>7.1463119685591853E-2</v>
      </c>
      <c r="Z38" s="20">
        <f>IF(ISERROR(VLOOKUP($D38&amp;"_"&amp;Z$4,Square!$B$7:$AE$296,MATCH(Z$33,Square!$B$6:$Y$6,0),0)),$B$7,VLOOKUP($D38&amp;"_"&amp;Z$4,Square!$B$7:$AE$296,MATCH(Z$33,Square!$B$6:$Y$6,0),0))</f>
        <v>6.6599096841264749E-2</v>
      </c>
      <c r="AA38" s="20">
        <f>IF(ISERROR(VLOOKUP($D38&amp;"_"&amp;AA$4,Square!$B$7:$AE$296,MATCH(AA$33,Square!$B$6:$Y$6,0),0)),$B$7,VLOOKUP($D38&amp;"_"&amp;AA$4,Square!$B$7:$AE$296,MATCH(AA$33,Square!$B$6:$Y$6,0),0))</f>
        <v>7.8140307200109504E-2</v>
      </c>
      <c r="AB38" s="20">
        <f>IF(ISERROR(VLOOKUP($D38&amp;"_"&amp;AB$4,Square!$B$7:$AE$296,MATCH(AB$33,Square!$B$6:$Y$6,0),0)),$B$7,VLOOKUP($D38&amp;"_"&amp;AB$4,Square!$B$7:$AE$296,MATCH(AB$33,Square!$B$6:$Y$6,0),0))</f>
        <v>7.3475284351606107E-2</v>
      </c>
      <c r="AC38" s="20">
        <f>IF(ISERROR(VLOOKUP($D38&amp;"_"&amp;AC$4,Square!$B$7:$AE$296,MATCH(AC$33,Square!$B$6:$Y$6,0),0)),$B$7,VLOOKUP($D38&amp;"_"&amp;AC$4,Square!$B$7:$AE$296,MATCH(AC$33,Square!$B$6:$Y$6,0),0))</f>
        <v>6.9002880335551853E-2</v>
      </c>
      <c r="AD38" s="20">
        <f>IF(ISERROR(VLOOKUP($D38&amp;"_"&amp;AD$4,Square!$B$7:$AE$296,MATCH(AD$33,Square!$B$6:$Y$6,0),0)),$B$7,VLOOKUP($D38&amp;"_"&amp;AD$4,Square!$B$7:$AE$296,MATCH(AD$33,Square!$B$6:$Y$6,0),0))</f>
        <v>7.4557665214633514E-2</v>
      </c>
      <c r="AE38" s="20">
        <f>IF(ISERROR(VLOOKUP($D38&amp;"_"&amp;AE$4,Square!$B$7:$AE$296,MATCH(AE$33,Square!$B$6:$Y$6,0),0)),$B$7,VLOOKUP($D38&amp;"_"&amp;AE$4,Square!$B$7:$AE$296,MATCH(AE$33,Square!$B$6:$Y$6,0),0))</f>
        <v>6.5777341387762533E-2</v>
      </c>
      <c r="AF38" s="20">
        <f>IF(ISERROR(VLOOKUP($D38&amp;"_"&amp;AF$4,Square!$B$7:$AE$296,MATCH(AF$33,Square!$B$6:$Y$6,0),0)),$B$7,VLOOKUP($D38&amp;"_"&amp;AF$4,Square!$B$7:$AE$296,MATCH(AF$33,Square!$B$6:$Y$6,0),0))</f>
        <v>6.4860935567490008E-2</v>
      </c>
      <c r="AG38" s="20">
        <f>IF(ISERROR(VLOOKUP($D38&amp;"_"&amp;AG$4,Square!$B$7:$AE$296,MATCH(AG$33,Square!$B$6:$Y$6,0),0)),$B$7,VLOOKUP($D38&amp;"_"&amp;AG$4,Square!$B$7:$AE$296,MATCH(AG$33,Square!$B$6:$Y$6,0),0))</f>
        <v>6.5634685926231853E-2</v>
      </c>
      <c r="AH38" s="20"/>
    </row>
    <row r="39" spans="3:34">
      <c r="C39" s="10" t="s">
        <v>361</v>
      </c>
      <c r="D39" s="10" t="s">
        <v>362</v>
      </c>
      <c r="G39" s="20" t="str">
        <f>IF(ISERROR(VLOOKUP($D39&amp;"_"&amp;G$4,Square!$B$7:$AE$296,MATCH(G$33,Square!$B$6:$Y$6,0),0)),$B$7,VLOOKUP($D39&amp;"_"&amp;G$4,Square!$B$7:$AE$296,MATCH(G$33,Square!$B$6:$Y$6,0),0))</f>
        <v/>
      </c>
      <c r="H39" s="20" t="str">
        <f>IF(ISERROR(VLOOKUP($D39&amp;"_"&amp;H$4,Square!$B$7:$AE$296,MATCH(H$33,Square!$B$6:$Y$6,0),0)),$B$7,VLOOKUP($D39&amp;"_"&amp;H$4,Square!$B$7:$AE$296,MATCH(H$33,Square!$B$6:$Y$6,0),0))</f>
        <v/>
      </c>
      <c r="I39" s="20" t="str">
        <f>IF(ISERROR(VLOOKUP($D39&amp;"_"&amp;I$4,Square!$B$7:$AE$296,MATCH(I$33,Square!$B$6:$Y$6,0),0)),$B$7,VLOOKUP($D39&amp;"_"&amp;I$4,Square!$B$7:$AE$296,MATCH(I$33,Square!$B$6:$Y$6,0),0))</f>
        <v/>
      </c>
      <c r="J39" s="20" t="str">
        <f>IF(ISERROR(VLOOKUP($D39&amp;"_"&amp;J$4,Square!$B$7:$AE$296,MATCH(J$33,Square!$B$6:$Y$6,0),0)),$B$7,VLOOKUP($D39&amp;"_"&amp;J$4,Square!$B$7:$AE$296,MATCH(J$33,Square!$B$6:$Y$6,0),0))</f>
        <v/>
      </c>
      <c r="K39" s="20" t="str">
        <f>IF(ISERROR(VLOOKUP($D39&amp;"_"&amp;K$4,Square!$B$7:$AE$296,MATCH(K$33,Square!$B$6:$Y$6,0),0)),$B$7,VLOOKUP($D39&amp;"_"&amp;K$4,Square!$B$7:$AE$296,MATCH(K$33,Square!$B$6:$Y$6,0),0))</f>
        <v/>
      </c>
      <c r="L39" s="20" t="str">
        <f>IF(ISERROR(VLOOKUP($D39&amp;"_"&amp;L$4,Square!$B$7:$AE$296,MATCH(L$33,Square!$B$6:$Y$6,0),0)),$B$7,VLOOKUP($D39&amp;"_"&amp;L$4,Square!$B$7:$AE$296,MATCH(L$33,Square!$B$6:$Y$6,0),0))</f>
        <v/>
      </c>
      <c r="M39" s="20" t="str">
        <f>IF(ISERROR(VLOOKUP($D39&amp;"_"&amp;M$4,Square!$B$7:$AE$296,MATCH(M$33,Square!$B$6:$Y$6,0),0)),$B$7,VLOOKUP($D39&amp;"_"&amp;M$4,Square!$B$7:$AE$296,MATCH(M$33,Square!$B$6:$Y$6,0),0))</f>
        <v/>
      </c>
      <c r="N39" s="20">
        <f>IF(ISERROR(VLOOKUP($D39&amp;"_"&amp;N$4,Square!$B$7:$AE$296,MATCH(N$33,Square!$B$6:$Y$6,0),0)),$B$7,VLOOKUP($D39&amp;"_"&amp;N$4,Square!$B$7:$AE$296,MATCH(N$33,Square!$B$6:$Y$6,0),0))</f>
        <v>6.2408571192655873E-2</v>
      </c>
      <c r="O39" s="20" t="str">
        <f>IF(ISERROR(VLOOKUP($D39&amp;"_"&amp;O$4,Square!$B$7:$AE$296,MATCH(O$33,Square!$B$6:$Y$6,0),0)),$B$7,VLOOKUP($D39&amp;"_"&amp;O$4,Square!$B$7:$AE$296,MATCH(O$33,Square!$B$6:$Y$6,0),0))</f>
        <v/>
      </c>
      <c r="P39" s="20" t="str">
        <f>IF(ISERROR(VLOOKUP($D39&amp;"_"&amp;P$4,Square!$B$7:$AE$296,MATCH(P$33,Square!$B$6:$Y$6,0),0)),$B$7,VLOOKUP($D39&amp;"_"&amp;P$4,Square!$B$7:$AE$296,MATCH(P$33,Square!$B$6:$Y$6,0),0))</f>
        <v/>
      </c>
      <c r="Q39" s="20" t="str">
        <f>IF(ISERROR(VLOOKUP($D39&amp;"_"&amp;Q$4,Square!$B$7:$AE$296,MATCH(Q$33,Square!$B$6:$Y$6,0),0)),$B$7,VLOOKUP($D39&amp;"_"&amp;Q$4,Square!$B$7:$AE$296,MATCH(Q$33,Square!$B$6:$Y$6,0),0))</f>
        <v/>
      </c>
      <c r="R39" s="20" t="str">
        <f>IF(ISERROR(VLOOKUP($D39&amp;"_"&amp;R$4,Square!$B$7:$AE$296,MATCH(R$33,Square!$B$6:$Y$6,0),0)),$B$7,VLOOKUP($D39&amp;"_"&amp;R$4,Square!$B$7:$AE$296,MATCH(R$33,Square!$B$6:$Y$6,0),0))</f>
        <v/>
      </c>
      <c r="S39" s="20" t="str">
        <f>IF(ISERROR(VLOOKUP($D39&amp;"_"&amp;S$4,Square!$B$7:$AE$296,MATCH(S$33,Square!$B$6:$Y$6,0),0)),$B$7,VLOOKUP($D39&amp;"_"&amp;S$4,Square!$B$7:$AE$296,MATCH(S$33,Square!$B$6:$Y$6,0),0))</f>
        <v/>
      </c>
      <c r="T39" s="20" t="str">
        <f>IF(ISERROR(VLOOKUP($D39&amp;"_"&amp;T$4,Square!$B$7:$AE$296,MATCH(T$33,Square!$B$6:$Y$6,0),0)),$B$7,VLOOKUP($D39&amp;"_"&amp;T$4,Square!$B$7:$AE$296,MATCH(T$33,Square!$B$6:$Y$6,0),0))</f>
        <v/>
      </c>
      <c r="U39" s="20" t="str">
        <f>IF(ISERROR(VLOOKUP($D39&amp;"_"&amp;U$4,Square!$B$7:$AE$296,MATCH(U$33,Square!$B$6:$Y$6,0),0)),$B$7,VLOOKUP($D39&amp;"_"&amp;U$4,Square!$B$7:$AE$296,MATCH(U$33,Square!$B$6:$Y$6,0),0))</f>
        <v/>
      </c>
      <c r="V39" s="20" t="str">
        <f>IF(ISERROR(VLOOKUP($D39&amp;"_"&amp;V$4,Square!$B$7:$AE$296,MATCH(V$33,Square!$B$6:$Y$6,0),0)),$B$7,VLOOKUP($D39&amp;"_"&amp;V$4,Square!$B$7:$AE$296,MATCH(V$33,Square!$B$6:$Y$6,0),0))</f>
        <v/>
      </c>
      <c r="W39" s="20" t="str">
        <f>IF(ISERROR(VLOOKUP($D39&amp;"_"&amp;W$4,Square!$B$7:$AE$296,MATCH(W$33,Square!$B$6:$Y$6,0),0)),$B$7,VLOOKUP($D39&amp;"_"&amp;W$4,Square!$B$7:$AE$296,MATCH(W$33,Square!$B$6:$Y$6,0),0))</f>
        <v/>
      </c>
      <c r="X39" s="20" t="str">
        <f>IF(ISERROR(VLOOKUP($D39&amp;"_"&amp;X$4,Square!$B$7:$AE$296,MATCH(X$33,Square!$B$6:$Y$6,0),0)),$B$7,VLOOKUP($D39&amp;"_"&amp;X$4,Square!$B$7:$AE$296,MATCH(X$33,Square!$B$6:$Y$6,0),0))</f>
        <v/>
      </c>
      <c r="Y39" s="20" t="str">
        <f>IF(ISERROR(VLOOKUP($D39&amp;"_"&amp;Y$4,Square!$B$7:$AE$296,MATCH(Y$33,Square!$B$6:$Y$6,0),0)),$B$7,VLOOKUP($D39&amp;"_"&amp;Y$4,Square!$B$7:$AE$296,MATCH(Y$33,Square!$B$6:$Y$6,0),0))</f>
        <v/>
      </c>
      <c r="Z39" s="20" t="str">
        <f>IF(ISERROR(VLOOKUP($D39&amp;"_"&amp;Z$4,Square!$B$7:$AE$296,MATCH(Z$33,Square!$B$6:$Y$6,0),0)),$B$7,VLOOKUP($D39&amp;"_"&amp;Z$4,Square!$B$7:$AE$296,MATCH(Z$33,Square!$B$6:$Y$6,0),0))</f>
        <v/>
      </c>
      <c r="AA39" s="20" t="str">
        <f>IF(ISERROR(VLOOKUP($D39&amp;"_"&amp;AA$4,Square!$B$7:$AE$296,MATCH(AA$33,Square!$B$6:$Y$6,0),0)),$B$7,VLOOKUP($D39&amp;"_"&amp;AA$4,Square!$B$7:$AE$296,MATCH(AA$33,Square!$B$6:$Y$6,0),0))</f>
        <v/>
      </c>
      <c r="AB39" s="20" t="str">
        <f>IF(ISERROR(VLOOKUP($D39&amp;"_"&amp;AB$4,Square!$B$7:$AE$296,MATCH(AB$33,Square!$B$6:$Y$6,0),0)),$B$7,VLOOKUP($D39&amp;"_"&amp;AB$4,Square!$B$7:$AE$296,MATCH(AB$33,Square!$B$6:$Y$6,0),0))</f>
        <v/>
      </c>
      <c r="AC39" s="20" t="str">
        <f>IF(ISERROR(VLOOKUP($D39&amp;"_"&amp;AC$4,Square!$B$7:$AE$296,MATCH(AC$33,Square!$B$6:$Y$6,0),0)),$B$7,VLOOKUP($D39&amp;"_"&amp;AC$4,Square!$B$7:$AE$296,MATCH(AC$33,Square!$B$6:$Y$6,0),0))</f>
        <v/>
      </c>
      <c r="AD39" s="20" t="str">
        <f>IF(ISERROR(VLOOKUP($D39&amp;"_"&amp;AD$4,Square!$B$7:$AE$296,MATCH(AD$33,Square!$B$6:$Y$6,0),0)),$B$7,VLOOKUP($D39&amp;"_"&amp;AD$4,Square!$B$7:$AE$296,MATCH(AD$33,Square!$B$6:$Y$6,0),0))</f>
        <v/>
      </c>
      <c r="AE39" s="20" t="str">
        <f>IF(ISERROR(VLOOKUP($D39&amp;"_"&amp;AE$4,Square!$B$7:$AE$296,MATCH(AE$33,Square!$B$6:$Y$6,0),0)),$B$7,VLOOKUP($D39&amp;"_"&amp;AE$4,Square!$B$7:$AE$296,MATCH(AE$33,Square!$B$6:$Y$6,0),0))</f>
        <v/>
      </c>
      <c r="AF39" s="20" t="str">
        <f>IF(ISERROR(VLOOKUP($D39&amp;"_"&amp;AF$4,Square!$B$7:$AE$296,MATCH(AF$33,Square!$B$6:$Y$6,0),0)),$B$7,VLOOKUP($D39&amp;"_"&amp;AF$4,Square!$B$7:$AE$296,MATCH(AF$33,Square!$B$6:$Y$6,0),0))</f>
        <v/>
      </c>
      <c r="AG39" s="20" t="str">
        <f>IF(ISERROR(VLOOKUP($D39&amp;"_"&amp;AG$4,Square!$B$7:$AE$296,MATCH(AG$33,Square!$B$6:$Y$6,0),0)),$B$7,VLOOKUP($D39&amp;"_"&amp;AG$4,Square!$B$7:$AE$296,MATCH(AG$33,Square!$B$6:$Y$6,0),0))</f>
        <v/>
      </c>
      <c r="AH39" s="20"/>
    </row>
    <row r="40" spans="3:34">
      <c r="C40" s="10" t="s">
        <v>363</v>
      </c>
      <c r="D40" s="10" t="s">
        <v>364</v>
      </c>
      <c r="G40" s="20">
        <f>IF(ISERROR(VLOOKUP($D40&amp;"_"&amp;G$4,Square!$B$7:$AE$296,MATCH(G$33,Square!$B$6:$Y$6,0),0)),$B$7,VLOOKUP($D40&amp;"_"&amp;G$4,Square!$B$7:$AE$296,MATCH(G$33,Square!$B$6:$Y$6,0),0))</f>
        <v>7.5953715192029453E-2</v>
      </c>
      <c r="H40" s="20">
        <f>IF(ISERROR(VLOOKUP($D40&amp;"_"&amp;H$4,Square!$B$7:$AE$296,MATCH(H$33,Square!$B$6:$Y$6,0),0)),$B$7,VLOOKUP($D40&amp;"_"&amp;H$4,Square!$B$7:$AE$296,MATCH(H$33,Square!$B$6:$Y$6,0),0))</f>
        <v>7.8640880196178348E-2</v>
      </c>
      <c r="I40" s="20">
        <f>IF(ISERROR(VLOOKUP($D40&amp;"_"&amp;I$4,Square!$B$7:$AE$296,MATCH(I$33,Square!$B$6:$Y$6,0),0)),$B$7,VLOOKUP($D40&amp;"_"&amp;I$4,Square!$B$7:$AE$296,MATCH(I$33,Square!$B$6:$Y$6,0),0))</f>
        <v>7.8434664571726792E-2</v>
      </c>
      <c r="J40" s="20" t="str">
        <f>IF(ISERROR(VLOOKUP($D40&amp;"_"&amp;J$4,Square!$B$7:$AE$296,MATCH(J$33,Square!$B$6:$Y$6,0),0)),$B$7,VLOOKUP($D40&amp;"_"&amp;J$4,Square!$B$7:$AE$296,MATCH(J$33,Square!$B$6:$Y$6,0),0))</f>
        <v/>
      </c>
      <c r="K40" s="20" t="str">
        <f>IF(ISERROR(VLOOKUP($D40&amp;"_"&amp;K$4,Square!$B$7:$AE$296,MATCH(K$33,Square!$B$6:$Y$6,0),0)),$B$7,VLOOKUP($D40&amp;"_"&amp;K$4,Square!$B$7:$AE$296,MATCH(K$33,Square!$B$6:$Y$6,0),0))</f>
        <v/>
      </c>
      <c r="L40" s="20" t="str">
        <f>IF(ISERROR(VLOOKUP($D40&amp;"_"&amp;L$4,Square!$B$7:$AE$296,MATCH(L$33,Square!$B$6:$Y$6,0),0)),$B$7,VLOOKUP($D40&amp;"_"&amp;L$4,Square!$B$7:$AE$296,MATCH(L$33,Square!$B$6:$Y$6,0),0))</f>
        <v/>
      </c>
      <c r="M40" s="20" t="str">
        <f>IF(ISERROR(VLOOKUP($D40&amp;"_"&amp;M$4,Square!$B$7:$AE$296,MATCH(M$33,Square!$B$6:$Y$6,0),0)),$B$7,VLOOKUP($D40&amp;"_"&amp;M$4,Square!$B$7:$AE$296,MATCH(M$33,Square!$B$6:$Y$6,0),0))</f>
        <v/>
      </c>
      <c r="N40" s="20" t="str">
        <f>IF(ISERROR(VLOOKUP($D40&amp;"_"&amp;N$4,Square!$B$7:$AE$296,MATCH(N$33,Square!$B$6:$Y$6,0),0)),$B$7,VLOOKUP($D40&amp;"_"&amp;N$4,Square!$B$7:$AE$296,MATCH(N$33,Square!$B$6:$Y$6,0),0))</f>
        <v/>
      </c>
      <c r="O40" s="20" t="str">
        <f>IF(ISERROR(VLOOKUP($D40&amp;"_"&amp;O$4,Square!$B$7:$AE$296,MATCH(O$33,Square!$B$6:$Y$6,0),0)),$B$7,VLOOKUP($D40&amp;"_"&amp;O$4,Square!$B$7:$AE$296,MATCH(O$33,Square!$B$6:$Y$6,0),0))</f>
        <v/>
      </c>
      <c r="P40" s="20" t="str">
        <f>IF(ISERROR(VLOOKUP($D40&amp;"_"&amp;P$4,Square!$B$7:$AE$296,MATCH(P$33,Square!$B$6:$Y$6,0),0)),$B$7,VLOOKUP($D40&amp;"_"&amp;P$4,Square!$B$7:$AE$296,MATCH(P$33,Square!$B$6:$Y$6,0),0))</f>
        <v/>
      </c>
      <c r="Q40" s="20" t="str">
        <f>IF(ISERROR(VLOOKUP($D40&amp;"_"&amp;Q$4,Square!$B$7:$AE$296,MATCH(Q$33,Square!$B$6:$Y$6,0),0)),$B$7,VLOOKUP($D40&amp;"_"&amp;Q$4,Square!$B$7:$AE$296,MATCH(Q$33,Square!$B$6:$Y$6,0),0))</f>
        <v/>
      </c>
      <c r="R40" s="20" t="str">
        <f>IF(ISERROR(VLOOKUP($D40&amp;"_"&amp;R$4,Square!$B$7:$AE$296,MATCH(R$33,Square!$B$6:$Y$6,0),0)),$B$7,VLOOKUP($D40&amp;"_"&amp;R$4,Square!$B$7:$AE$296,MATCH(R$33,Square!$B$6:$Y$6,0),0))</f>
        <v/>
      </c>
      <c r="S40" s="20" t="str">
        <f>IF(ISERROR(VLOOKUP($D40&amp;"_"&amp;S$4,Square!$B$7:$AE$296,MATCH(S$33,Square!$B$6:$Y$6,0),0)),$B$7,VLOOKUP($D40&amp;"_"&amp;S$4,Square!$B$7:$AE$296,MATCH(S$33,Square!$B$6:$Y$6,0),0))</f>
        <v/>
      </c>
      <c r="T40" s="20" t="str">
        <f>IF(ISERROR(VLOOKUP($D40&amp;"_"&amp;T$4,Square!$B$7:$AE$296,MATCH(T$33,Square!$B$6:$Y$6,0),0)),$B$7,VLOOKUP($D40&amp;"_"&amp;T$4,Square!$B$7:$AE$296,MATCH(T$33,Square!$B$6:$Y$6,0),0))</f>
        <v/>
      </c>
      <c r="U40" s="20" t="str">
        <f>IF(ISERROR(VLOOKUP($D40&amp;"_"&amp;U$4,Square!$B$7:$AE$296,MATCH(U$33,Square!$B$6:$Y$6,0),0)),$B$7,VLOOKUP($D40&amp;"_"&amp;U$4,Square!$B$7:$AE$296,MATCH(U$33,Square!$B$6:$Y$6,0),0))</f>
        <v/>
      </c>
      <c r="V40" s="20" t="str">
        <f>IF(ISERROR(VLOOKUP($D40&amp;"_"&amp;V$4,Square!$B$7:$AE$296,MATCH(V$33,Square!$B$6:$Y$6,0),0)),$B$7,VLOOKUP($D40&amp;"_"&amp;V$4,Square!$B$7:$AE$296,MATCH(V$33,Square!$B$6:$Y$6,0),0))</f>
        <v/>
      </c>
      <c r="W40" s="20" t="str">
        <f>IF(ISERROR(VLOOKUP($D40&amp;"_"&amp;W$4,Square!$B$7:$AE$296,MATCH(W$33,Square!$B$6:$Y$6,0),0)),$B$7,VLOOKUP($D40&amp;"_"&amp;W$4,Square!$B$7:$AE$296,MATCH(W$33,Square!$B$6:$Y$6,0),0))</f>
        <v/>
      </c>
      <c r="X40" s="20" t="str">
        <f>IF(ISERROR(VLOOKUP($D40&amp;"_"&amp;X$4,Square!$B$7:$AE$296,MATCH(X$33,Square!$B$6:$Y$6,0),0)),$B$7,VLOOKUP($D40&amp;"_"&amp;X$4,Square!$B$7:$AE$296,MATCH(X$33,Square!$B$6:$Y$6,0),0))</f>
        <v/>
      </c>
      <c r="Y40" s="20" t="str">
        <f>IF(ISERROR(VLOOKUP($D40&amp;"_"&amp;Y$4,Square!$B$7:$AE$296,MATCH(Y$33,Square!$B$6:$Y$6,0),0)),$B$7,VLOOKUP($D40&amp;"_"&amp;Y$4,Square!$B$7:$AE$296,MATCH(Y$33,Square!$B$6:$Y$6,0),0))</f>
        <v/>
      </c>
      <c r="Z40" s="20" t="str">
        <f>IF(ISERROR(VLOOKUP($D40&amp;"_"&amp;Z$4,Square!$B$7:$AE$296,MATCH(Z$33,Square!$B$6:$Y$6,0),0)),$B$7,VLOOKUP($D40&amp;"_"&amp;Z$4,Square!$B$7:$AE$296,MATCH(Z$33,Square!$B$6:$Y$6,0),0))</f>
        <v/>
      </c>
      <c r="AA40" s="20" t="str">
        <f>IF(ISERROR(VLOOKUP($D40&amp;"_"&amp;AA$4,Square!$B$7:$AE$296,MATCH(AA$33,Square!$B$6:$Y$6,0),0)),$B$7,VLOOKUP($D40&amp;"_"&amp;AA$4,Square!$B$7:$AE$296,MATCH(AA$33,Square!$B$6:$Y$6,0),0))</f>
        <v/>
      </c>
      <c r="AB40" s="20" t="str">
        <f>IF(ISERROR(VLOOKUP($D40&amp;"_"&amp;AB$4,Square!$B$7:$AE$296,MATCH(AB$33,Square!$B$6:$Y$6,0),0)),$B$7,VLOOKUP($D40&amp;"_"&amp;AB$4,Square!$B$7:$AE$296,MATCH(AB$33,Square!$B$6:$Y$6,0),0))</f>
        <v/>
      </c>
      <c r="AC40" s="20" t="str">
        <f>IF(ISERROR(VLOOKUP($D40&amp;"_"&amp;AC$4,Square!$B$7:$AE$296,MATCH(AC$33,Square!$B$6:$Y$6,0),0)),$B$7,VLOOKUP($D40&amp;"_"&amp;AC$4,Square!$B$7:$AE$296,MATCH(AC$33,Square!$B$6:$Y$6,0),0))</f>
        <v/>
      </c>
      <c r="AD40" s="20" t="str">
        <f>IF(ISERROR(VLOOKUP($D40&amp;"_"&amp;AD$4,Square!$B$7:$AE$296,MATCH(AD$33,Square!$B$6:$Y$6,0),0)),$B$7,VLOOKUP($D40&amp;"_"&amp;AD$4,Square!$B$7:$AE$296,MATCH(AD$33,Square!$B$6:$Y$6,0),0))</f>
        <v/>
      </c>
      <c r="AE40" s="20" t="str">
        <f>IF(ISERROR(VLOOKUP($D40&amp;"_"&amp;AE$4,Square!$B$7:$AE$296,MATCH(AE$33,Square!$B$6:$Y$6,0),0)),$B$7,VLOOKUP($D40&amp;"_"&amp;AE$4,Square!$B$7:$AE$296,MATCH(AE$33,Square!$B$6:$Y$6,0),0))</f>
        <v/>
      </c>
      <c r="AF40" s="20" t="str">
        <f>IF(ISERROR(VLOOKUP($D40&amp;"_"&amp;AF$4,Square!$B$7:$AE$296,MATCH(AF$33,Square!$B$6:$Y$6,0),0)),$B$7,VLOOKUP($D40&amp;"_"&amp;AF$4,Square!$B$7:$AE$296,MATCH(AF$33,Square!$B$6:$Y$6,0),0))</f>
        <v/>
      </c>
      <c r="AG40" s="20" t="str">
        <f>IF(ISERROR(VLOOKUP($D40&amp;"_"&amp;AG$4,Square!$B$7:$AE$296,MATCH(AG$33,Square!$B$6:$Y$6,0),0)),$B$7,VLOOKUP($D40&amp;"_"&amp;AG$4,Square!$B$7:$AE$296,MATCH(AG$33,Square!$B$6:$Y$6,0),0))</f>
        <v/>
      </c>
      <c r="AH40" s="20"/>
    </row>
    <row r="41" spans="3:34">
      <c r="C41" s="10" t="s">
        <v>365</v>
      </c>
      <c r="D41" s="10" t="s">
        <v>366</v>
      </c>
      <c r="G41" s="20" t="str">
        <f>IF(ISERROR(VLOOKUP($D41&amp;"_"&amp;G$4,Square!$B$7:$AE$296,MATCH(G$33,Square!$B$6:$Y$6,0),0)),$B$7,VLOOKUP($D41&amp;"_"&amp;G$4,Square!$B$7:$AE$296,MATCH(G$33,Square!$B$6:$Y$6,0),0))</f>
        <v/>
      </c>
      <c r="H41" s="20" t="str">
        <f>IF(ISERROR(VLOOKUP($D41&amp;"_"&amp;H$4,Square!$B$7:$AE$296,MATCH(H$33,Square!$B$6:$Y$6,0),0)),$B$7,VLOOKUP($D41&amp;"_"&amp;H$4,Square!$B$7:$AE$296,MATCH(H$33,Square!$B$6:$Y$6,0),0))</f>
        <v/>
      </c>
      <c r="I41" s="20" t="str">
        <f>IF(ISERROR(VLOOKUP($D41&amp;"_"&amp;I$4,Square!$B$7:$AE$296,MATCH(I$33,Square!$B$6:$Y$6,0),0)),$B$7,VLOOKUP($D41&amp;"_"&amp;I$4,Square!$B$7:$AE$296,MATCH(I$33,Square!$B$6:$Y$6,0),0))</f>
        <v/>
      </c>
      <c r="J41" s="20" t="str">
        <f>IF(ISERROR(VLOOKUP($D41&amp;"_"&amp;J$4,Square!$B$7:$AE$296,MATCH(J$33,Square!$B$6:$Y$6,0),0)),$B$7,VLOOKUP($D41&amp;"_"&amp;J$4,Square!$B$7:$AE$296,MATCH(J$33,Square!$B$6:$Y$6,0),0))</f>
        <v/>
      </c>
      <c r="K41" s="20" t="str">
        <f>IF(ISERROR(VLOOKUP($D41&amp;"_"&amp;K$4,Square!$B$7:$AE$296,MATCH(K$33,Square!$B$6:$Y$6,0),0)),$B$7,VLOOKUP($D41&amp;"_"&amp;K$4,Square!$B$7:$AE$296,MATCH(K$33,Square!$B$6:$Y$6,0),0))</f>
        <v/>
      </c>
      <c r="L41" s="20" t="str">
        <f>IF(ISERROR(VLOOKUP($D41&amp;"_"&amp;L$4,Square!$B$7:$AE$296,MATCH(L$33,Square!$B$6:$Y$6,0),0)),$B$7,VLOOKUP($D41&amp;"_"&amp;L$4,Square!$B$7:$AE$296,MATCH(L$33,Square!$B$6:$Y$6,0),0))</f>
        <v/>
      </c>
      <c r="M41" s="20" t="str">
        <f>IF(ISERROR(VLOOKUP($D41&amp;"_"&amp;M$4,Square!$B$7:$AE$296,MATCH(M$33,Square!$B$6:$Y$6,0),0)),$B$7,VLOOKUP($D41&amp;"_"&amp;M$4,Square!$B$7:$AE$296,MATCH(M$33,Square!$B$6:$Y$6,0),0))</f>
        <v/>
      </c>
      <c r="N41" s="20">
        <f>IF(ISERROR(VLOOKUP($D41&amp;"_"&amp;N$4,Square!$B$7:$AE$296,MATCH(N$33,Square!$B$6:$Y$6,0),0)),$B$7,VLOOKUP($D41&amp;"_"&amp;N$4,Square!$B$7:$AE$296,MATCH(N$33,Square!$B$6:$Y$6,0),0))</f>
        <v>7.0046189630977668E-2</v>
      </c>
      <c r="O41" s="20" t="str">
        <f>IF(ISERROR(VLOOKUP($D41&amp;"_"&amp;O$4,Square!$B$7:$AE$296,MATCH(O$33,Square!$B$6:$Y$6,0),0)),$B$7,VLOOKUP($D41&amp;"_"&amp;O$4,Square!$B$7:$AE$296,MATCH(O$33,Square!$B$6:$Y$6,0),0))</f>
        <v/>
      </c>
      <c r="P41" s="20" t="str">
        <f>IF(ISERROR(VLOOKUP($D41&amp;"_"&amp;P$4,Square!$B$7:$AE$296,MATCH(P$33,Square!$B$6:$Y$6,0),0)),$B$7,VLOOKUP($D41&amp;"_"&amp;P$4,Square!$B$7:$AE$296,MATCH(P$33,Square!$B$6:$Y$6,0),0))</f>
        <v/>
      </c>
      <c r="Q41" s="20" t="str">
        <f>IF(ISERROR(VLOOKUP($D41&amp;"_"&amp;Q$4,Square!$B$7:$AE$296,MATCH(Q$33,Square!$B$6:$Y$6,0),0)),$B$7,VLOOKUP($D41&amp;"_"&amp;Q$4,Square!$B$7:$AE$296,MATCH(Q$33,Square!$B$6:$Y$6,0),0))</f>
        <v/>
      </c>
      <c r="R41" s="20" t="str">
        <f>IF(ISERROR(VLOOKUP($D41&amp;"_"&amp;R$4,Square!$B$7:$AE$296,MATCH(R$33,Square!$B$6:$Y$6,0),0)),$B$7,VLOOKUP($D41&amp;"_"&amp;R$4,Square!$B$7:$AE$296,MATCH(R$33,Square!$B$6:$Y$6,0),0))</f>
        <v/>
      </c>
      <c r="S41" s="20" t="str">
        <f>IF(ISERROR(VLOOKUP($D41&amp;"_"&amp;S$4,Square!$B$7:$AE$296,MATCH(S$33,Square!$B$6:$Y$6,0),0)),$B$7,VLOOKUP($D41&amp;"_"&amp;S$4,Square!$B$7:$AE$296,MATCH(S$33,Square!$B$6:$Y$6,0),0))</f>
        <v/>
      </c>
      <c r="T41" s="20" t="str">
        <f>IF(ISERROR(VLOOKUP($D41&amp;"_"&amp;T$4,Square!$B$7:$AE$296,MATCH(T$33,Square!$B$6:$Y$6,0),0)),$B$7,VLOOKUP($D41&amp;"_"&amp;T$4,Square!$B$7:$AE$296,MATCH(T$33,Square!$B$6:$Y$6,0),0))</f>
        <v/>
      </c>
      <c r="U41" s="20" t="str">
        <f>IF(ISERROR(VLOOKUP($D41&amp;"_"&amp;U$4,Square!$B$7:$AE$296,MATCH(U$33,Square!$B$6:$Y$6,0),0)),$B$7,VLOOKUP($D41&amp;"_"&amp;U$4,Square!$B$7:$AE$296,MATCH(U$33,Square!$B$6:$Y$6,0),0))</f>
        <v/>
      </c>
      <c r="V41" s="20" t="str">
        <f>IF(ISERROR(VLOOKUP($D41&amp;"_"&amp;V$4,Square!$B$7:$AE$296,MATCH(V$33,Square!$B$6:$Y$6,0),0)),$B$7,VLOOKUP($D41&amp;"_"&amp;V$4,Square!$B$7:$AE$296,MATCH(V$33,Square!$B$6:$Y$6,0),0))</f>
        <v/>
      </c>
      <c r="W41" s="20" t="str">
        <f>IF(ISERROR(VLOOKUP($D41&amp;"_"&amp;W$4,Square!$B$7:$AE$296,MATCH(W$33,Square!$B$6:$Y$6,0),0)),$B$7,VLOOKUP($D41&amp;"_"&amp;W$4,Square!$B$7:$AE$296,MATCH(W$33,Square!$B$6:$Y$6,0),0))</f>
        <v/>
      </c>
      <c r="X41" s="20" t="str">
        <f>IF(ISERROR(VLOOKUP($D41&amp;"_"&amp;X$4,Square!$B$7:$AE$296,MATCH(X$33,Square!$B$6:$Y$6,0),0)),$B$7,VLOOKUP($D41&amp;"_"&amp;X$4,Square!$B$7:$AE$296,MATCH(X$33,Square!$B$6:$Y$6,0),0))</f>
        <v/>
      </c>
      <c r="Y41" s="20" t="str">
        <f>IF(ISERROR(VLOOKUP($D41&amp;"_"&amp;Y$4,Square!$B$7:$AE$296,MATCH(Y$33,Square!$B$6:$Y$6,0),0)),$B$7,VLOOKUP($D41&amp;"_"&amp;Y$4,Square!$B$7:$AE$296,MATCH(Y$33,Square!$B$6:$Y$6,0),0))</f>
        <v/>
      </c>
      <c r="Z41" s="20" t="str">
        <f>IF(ISERROR(VLOOKUP($D41&amp;"_"&amp;Z$4,Square!$B$7:$AE$296,MATCH(Z$33,Square!$B$6:$Y$6,0),0)),$B$7,VLOOKUP($D41&amp;"_"&amp;Z$4,Square!$B$7:$AE$296,MATCH(Z$33,Square!$B$6:$Y$6,0),0))</f>
        <v/>
      </c>
      <c r="AA41" s="20" t="str">
        <f>IF(ISERROR(VLOOKUP($D41&amp;"_"&amp;AA$4,Square!$B$7:$AE$296,MATCH(AA$33,Square!$B$6:$Y$6,0),0)),$B$7,VLOOKUP($D41&amp;"_"&amp;AA$4,Square!$B$7:$AE$296,MATCH(AA$33,Square!$B$6:$Y$6,0),0))</f>
        <v/>
      </c>
      <c r="AB41" s="20" t="str">
        <f>IF(ISERROR(VLOOKUP($D41&amp;"_"&amp;AB$4,Square!$B$7:$AE$296,MATCH(AB$33,Square!$B$6:$Y$6,0),0)),$B$7,VLOOKUP($D41&amp;"_"&amp;AB$4,Square!$B$7:$AE$296,MATCH(AB$33,Square!$B$6:$Y$6,0),0))</f>
        <v/>
      </c>
      <c r="AC41" s="20" t="str">
        <f>IF(ISERROR(VLOOKUP($D41&amp;"_"&amp;AC$4,Square!$B$7:$AE$296,MATCH(AC$33,Square!$B$6:$Y$6,0),0)),$B$7,VLOOKUP($D41&amp;"_"&amp;AC$4,Square!$B$7:$AE$296,MATCH(AC$33,Square!$B$6:$Y$6,0),0))</f>
        <v/>
      </c>
      <c r="AD41" s="20" t="str">
        <f>IF(ISERROR(VLOOKUP($D41&amp;"_"&amp;AD$4,Square!$B$7:$AE$296,MATCH(AD$33,Square!$B$6:$Y$6,0),0)),$B$7,VLOOKUP($D41&amp;"_"&amp;AD$4,Square!$B$7:$AE$296,MATCH(AD$33,Square!$B$6:$Y$6,0),0))</f>
        <v/>
      </c>
      <c r="AE41" s="20" t="str">
        <f>IF(ISERROR(VLOOKUP($D41&amp;"_"&amp;AE$4,Square!$B$7:$AE$296,MATCH(AE$33,Square!$B$6:$Y$6,0),0)),$B$7,VLOOKUP($D41&amp;"_"&amp;AE$4,Square!$B$7:$AE$296,MATCH(AE$33,Square!$B$6:$Y$6,0),0))</f>
        <v/>
      </c>
      <c r="AF41" s="20" t="str">
        <f>IF(ISERROR(VLOOKUP($D41&amp;"_"&amp;AF$4,Square!$B$7:$AE$296,MATCH(AF$33,Square!$B$6:$Y$6,0),0)),$B$7,VLOOKUP($D41&amp;"_"&amp;AF$4,Square!$B$7:$AE$296,MATCH(AF$33,Square!$B$6:$Y$6,0),0))</f>
        <v/>
      </c>
      <c r="AG41" s="20" t="str">
        <f>IF(ISERROR(VLOOKUP($D41&amp;"_"&amp;AG$4,Square!$B$7:$AE$296,MATCH(AG$33,Square!$B$6:$Y$6,0),0)),$B$7,VLOOKUP($D41&amp;"_"&amp;AG$4,Square!$B$7:$AE$296,MATCH(AG$33,Square!$B$6:$Y$6,0),0))</f>
        <v/>
      </c>
      <c r="AH41" s="20"/>
    </row>
    <row r="42" spans="3:34">
      <c r="C42" s="10" t="s">
        <v>367</v>
      </c>
      <c r="D42" s="10" t="s">
        <v>368</v>
      </c>
      <c r="G42" s="20" t="str">
        <f>IF(ISERROR(VLOOKUP($D42&amp;"_"&amp;G$4,Square!$B$7:$AE$296,MATCH(G$33,Square!$B$6:$Y$6,0),0)),$B$7,VLOOKUP($D42&amp;"_"&amp;G$4,Square!$B$7:$AE$296,MATCH(G$33,Square!$B$6:$Y$6,0),0))</f>
        <v/>
      </c>
      <c r="H42" s="20" t="str">
        <f>IF(ISERROR(VLOOKUP($D42&amp;"_"&amp;H$4,Square!$B$7:$AE$296,MATCH(H$33,Square!$B$6:$Y$6,0),0)),$B$7,VLOOKUP($D42&amp;"_"&amp;H$4,Square!$B$7:$AE$296,MATCH(H$33,Square!$B$6:$Y$6,0),0))</f>
        <v/>
      </c>
      <c r="I42" s="20" t="str">
        <f>IF(ISERROR(VLOOKUP($D42&amp;"_"&amp;I$4,Square!$B$7:$AE$296,MATCH(I$33,Square!$B$6:$Y$6,0),0)),$B$7,VLOOKUP($D42&amp;"_"&amp;I$4,Square!$B$7:$AE$296,MATCH(I$33,Square!$B$6:$Y$6,0),0))</f>
        <v/>
      </c>
      <c r="J42" s="20" t="str">
        <f>IF(ISERROR(VLOOKUP($D42&amp;"_"&amp;J$4,Square!$B$7:$AE$296,MATCH(J$33,Square!$B$6:$Y$6,0),0)),$B$7,VLOOKUP($D42&amp;"_"&amp;J$4,Square!$B$7:$AE$296,MATCH(J$33,Square!$B$6:$Y$6,0),0))</f>
        <v/>
      </c>
      <c r="K42" s="20" t="str">
        <f>IF(ISERROR(VLOOKUP($D42&amp;"_"&amp;K$4,Square!$B$7:$AE$296,MATCH(K$33,Square!$B$6:$Y$6,0),0)),$B$7,VLOOKUP($D42&amp;"_"&amp;K$4,Square!$B$7:$AE$296,MATCH(K$33,Square!$B$6:$Y$6,0),0))</f>
        <v/>
      </c>
      <c r="L42" s="20" t="str">
        <f>IF(ISERROR(VLOOKUP($D42&amp;"_"&amp;L$4,Square!$B$7:$AE$296,MATCH(L$33,Square!$B$6:$Y$6,0),0)),$B$7,VLOOKUP($D42&amp;"_"&amp;L$4,Square!$B$7:$AE$296,MATCH(L$33,Square!$B$6:$Y$6,0),0))</f>
        <v/>
      </c>
      <c r="M42" s="20" t="str">
        <f>IF(ISERROR(VLOOKUP($D42&amp;"_"&amp;M$4,Square!$B$7:$AE$296,MATCH(M$33,Square!$B$6:$Y$6,0),0)),$B$7,VLOOKUP($D42&amp;"_"&amp;M$4,Square!$B$7:$AE$296,MATCH(M$33,Square!$B$6:$Y$6,0),0))</f>
        <v/>
      </c>
      <c r="N42" s="20">
        <f>IF(ISERROR(VLOOKUP($D42&amp;"_"&amp;N$4,Square!$B$7:$AE$296,MATCH(N$33,Square!$B$6:$Y$6,0),0)),$B$7,VLOOKUP($D42&amp;"_"&amp;N$4,Square!$B$7:$AE$296,MATCH(N$33,Square!$B$6:$Y$6,0),0))</f>
        <v>6.3770602545649577E-2</v>
      </c>
      <c r="O42" s="20" t="str">
        <f>IF(ISERROR(VLOOKUP($D42&amp;"_"&amp;O$4,Square!$B$7:$AE$296,MATCH(O$33,Square!$B$6:$Y$6,0),0)),$B$7,VLOOKUP($D42&amp;"_"&amp;O$4,Square!$B$7:$AE$296,MATCH(O$33,Square!$B$6:$Y$6,0),0))</f>
        <v/>
      </c>
      <c r="P42" s="20" t="str">
        <f>IF(ISERROR(VLOOKUP($D42&amp;"_"&amp;P$4,Square!$B$7:$AE$296,MATCH(P$33,Square!$B$6:$Y$6,0),0)),$B$7,VLOOKUP($D42&amp;"_"&amp;P$4,Square!$B$7:$AE$296,MATCH(P$33,Square!$B$6:$Y$6,0),0))</f>
        <v/>
      </c>
      <c r="Q42" s="20" t="str">
        <f>IF(ISERROR(VLOOKUP($D42&amp;"_"&amp;Q$4,Square!$B$7:$AE$296,MATCH(Q$33,Square!$B$6:$Y$6,0),0)),$B$7,VLOOKUP($D42&amp;"_"&amp;Q$4,Square!$B$7:$AE$296,MATCH(Q$33,Square!$B$6:$Y$6,0),0))</f>
        <v/>
      </c>
      <c r="R42" s="20" t="str">
        <f>IF(ISERROR(VLOOKUP($D42&amp;"_"&amp;R$4,Square!$B$7:$AE$296,MATCH(R$33,Square!$B$6:$Y$6,0),0)),$B$7,VLOOKUP($D42&amp;"_"&amp;R$4,Square!$B$7:$AE$296,MATCH(R$33,Square!$B$6:$Y$6,0),0))</f>
        <v/>
      </c>
      <c r="S42" s="20" t="str">
        <f>IF(ISERROR(VLOOKUP($D42&amp;"_"&amp;S$4,Square!$B$7:$AE$296,MATCH(S$33,Square!$B$6:$Y$6,0),0)),$B$7,VLOOKUP($D42&amp;"_"&amp;S$4,Square!$B$7:$AE$296,MATCH(S$33,Square!$B$6:$Y$6,0),0))</f>
        <v/>
      </c>
      <c r="T42" s="20" t="str">
        <f>IF(ISERROR(VLOOKUP($D42&amp;"_"&amp;T$4,Square!$B$7:$AE$296,MATCH(T$33,Square!$B$6:$Y$6,0),0)),$B$7,VLOOKUP($D42&amp;"_"&amp;T$4,Square!$B$7:$AE$296,MATCH(T$33,Square!$B$6:$Y$6,0),0))</f>
        <v/>
      </c>
      <c r="U42" s="20" t="str">
        <f>IF(ISERROR(VLOOKUP($D42&amp;"_"&amp;U$4,Square!$B$7:$AE$296,MATCH(U$33,Square!$B$6:$Y$6,0),0)),$B$7,VLOOKUP($D42&amp;"_"&amp;U$4,Square!$B$7:$AE$296,MATCH(U$33,Square!$B$6:$Y$6,0),0))</f>
        <v/>
      </c>
      <c r="V42" s="20" t="str">
        <f>IF(ISERROR(VLOOKUP($D42&amp;"_"&amp;V$4,Square!$B$7:$AE$296,MATCH(V$33,Square!$B$6:$Y$6,0),0)),$B$7,VLOOKUP($D42&amp;"_"&amp;V$4,Square!$B$7:$AE$296,MATCH(V$33,Square!$B$6:$Y$6,0),0))</f>
        <v/>
      </c>
      <c r="W42" s="20" t="str">
        <f>IF(ISERROR(VLOOKUP($D42&amp;"_"&amp;W$4,Square!$B$7:$AE$296,MATCH(W$33,Square!$B$6:$Y$6,0),0)),$B$7,VLOOKUP($D42&amp;"_"&amp;W$4,Square!$B$7:$AE$296,MATCH(W$33,Square!$B$6:$Y$6,0),0))</f>
        <v/>
      </c>
      <c r="X42" s="20" t="str">
        <f>IF(ISERROR(VLOOKUP($D42&amp;"_"&amp;X$4,Square!$B$7:$AE$296,MATCH(X$33,Square!$B$6:$Y$6,0),0)),$B$7,VLOOKUP($D42&amp;"_"&amp;X$4,Square!$B$7:$AE$296,MATCH(X$33,Square!$B$6:$Y$6,0),0))</f>
        <v/>
      </c>
      <c r="Y42" s="20" t="str">
        <f>IF(ISERROR(VLOOKUP($D42&amp;"_"&amp;Y$4,Square!$B$7:$AE$296,MATCH(Y$33,Square!$B$6:$Y$6,0),0)),$B$7,VLOOKUP($D42&amp;"_"&amp;Y$4,Square!$B$7:$AE$296,MATCH(Y$33,Square!$B$6:$Y$6,0),0))</f>
        <v/>
      </c>
      <c r="Z42" s="20" t="str">
        <f>IF(ISERROR(VLOOKUP($D42&amp;"_"&amp;Z$4,Square!$B$7:$AE$296,MATCH(Z$33,Square!$B$6:$Y$6,0),0)),$B$7,VLOOKUP($D42&amp;"_"&amp;Z$4,Square!$B$7:$AE$296,MATCH(Z$33,Square!$B$6:$Y$6,0),0))</f>
        <v/>
      </c>
      <c r="AA42" s="20" t="str">
        <f>IF(ISERROR(VLOOKUP($D42&amp;"_"&amp;AA$4,Square!$B$7:$AE$296,MATCH(AA$33,Square!$B$6:$Y$6,0),0)),$B$7,VLOOKUP($D42&amp;"_"&amp;AA$4,Square!$B$7:$AE$296,MATCH(AA$33,Square!$B$6:$Y$6,0),0))</f>
        <v/>
      </c>
      <c r="AB42" s="20" t="str">
        <f>IF(ISERROR(VLOOKUP($D42&amp;"_"&amp;AB$4,Square!$B$7:$AE$296,MATCH(AB$33,Square!$B$6:$Y$6,0),0)),$B$7,VLOOKUP($D42&amp;"_"&amp;AB$4,Square!$B$7:$AE$296,MATCH(AB$33,Square!$B$6:$Y$6,0),0))</f>
        <v/>
      </c>
      <c r="AC42" s="20" t="str">
        <f>IF(ISERROR(VLOOKUP($D42&amp;"_"&amp;AC$4,Square!$B$7:$AE$296,MATCH(AC$33,Square!$B$6:$Y$6,0),0)),$B$7,VLOOKUP($D42&amp;"_"&amp;AC$4,Square!$B$7:$AE$296,MATCH(AC$33,Square!$B$6:$Y$6,0),0))</f>
        <v/>
      </c>
      <c r="AD42" s="20" t="str">
        <f>IF(ISERROR(VLOOKUP($D42&amp;"_"&amp;AD$4,Square!$B$7:$AE$296,MATCH(AD$33,Square!$B$6:$Y$6,0),0)),$B$7,VLOOKUP($D42&amp;"_"&amp;AD$4,Square!$B$7:$AE$296,MATCH(AD$33,Square!$B$6:$Y$6,0),0))</f>
        <v/>
      </c>
      <c r="AE42" s="20" t="str">
        <f>IF(ISERROR(VLOOKUP($D42&amp;"_"&amp;AE$4,Square!$B$7:$AE$296,MATCH(AE$33,Square!$B$6:$Y$6,0),0)),$B$7,VLOOKUP($D42&amp;"_"&amp;AE$4,Square!$B$7:$AE$296,MATCH(AE$33,Square!$B$6:$Y$6,0),0))</f>
        <v/>
      </c>
      <c r="AF42" s="20" t="str">
        <f>IF(ISERROR(VLOOKUP($D42&amp;"_"&amp;AF$4,Square!$B$7:$AE$296,MATCH(AF$33,Square!$B$6:$Y$6,0),0)),$B$7,VLOOKUP($D42&amp;"_"&amp;AF$4,Square!$B$7:$AE$296,MATCH(AF$33,Square!$B$6:$Y$6,0),0))</f>
        <v/>
      </c>
      <c r="AG42" s="20" t="str">
        <f>IF(ISERROR(VLOOKUP($D42&amp;"_"&amp;AG$4,Square!$B$7:$AE$296,MATCH(AG$33,Square!$B$6:$Y$6,0),0)),$B$7,VLOOKUP($D42&amp;"_"&amp;AG$4,Square!$B$7:$AE$296,MATCH(AG$33,Square!$B$6:$Y$6,0),0))</f>
        <v/>
      </c>
      <c r="AH42" s="20"/>
    </row>
    <row r="43" spans="3:34">
      <c r="C43" s="10" t="s">
        <v>369</v>
      </c>
      <c r="D43" s="10" t="s">
        <v>370</v>
      </c>
      <c r="G43" s="20" t="str">
        <f>IF(ISERROR(VLOOKUP($D43&amp;"_"&amp;G$4,Square!$B$7:$AE$296,MATCH(G$33,Square!$B$6:$Y$6,0),0)),$B$7,VLOOKUP($D43&amp;"_"&amp;G$4,Square!$B$7:$AE$296,MATCH(G$33,Square!$B$6:$Y$6,0),0))</f>
        <v/>
      </c>
      <c r="H43" s="20" t="str">
        <f>IF(ISERROR(VLOOKUP($D43&amp;"_"&amp;H$4,Square!$B$7:$AE$296,MATCH(H$33,Square!$B$6:$Y$6,0),0)),$B$7,VLOOKUP($D43&amp;"_"&amp;H$4,Square!$B$7:$AE$296,MATCH(H$33,Square!$B$6:$Y$6,0),0))</f>
        <v/>
      </c>
      <c r="I43" s="20" t="str">
        <f>IF(ISERROR(VLOOKUP($D43&amp;"_"&amp;I$4,Square!$B$7:$AE$296,MATCH(I$33,Square!$B$6:$Y$6,0),0)),$B$7,VLOOKUP($D43&amp;"_"&amp;I$4,Square!$B$7:$AE$296,MATCH(I$33,Square!$B$6:$Y$6,0),0))</f>
        <v/>
      </c>
      <c r="J43" s="20" t="str">
        <f>IF(ISERROR(VLOOKUP($D43&amp;"_"&amp;J$4,Square!$B$7:$AE$296,MATCH(J$33,Square!$B$6:$Y$6,0),0)),$B$7,VLOOKUP($D43&amp;"_"&amp;J$4,Square!$B$7:$AE$296,MATCH(J$33,Square!$B$6:$Y$6,0),0))</f>
        <v/>
      </c>
      <c r="K43" s="20" t="str">
        <f>IF(ISERROR(VLOOKUP($D43&amp;"_"&amp;K$4,Square!$B$7:$AE$296,MATCH(K$33,Square!$B$6:$Y$6,0),0)),$B$7,VLOOKUP($D43&amp;"_"&amp;K$4,Square!$B$7:$AE$296,MATCH(K$33,Square!$B$6:$Y$6,0),0))</f>
        <v/>
      </c>
      <c r="L43" s="20" t="str">
        <f>IF(ISERROR(VLOOKUP($D43&amp;"_"&amp;L$4,Square!$B$7:$AE$296,MATCH(L$33,Square!$B$6:$Y$6,0),0)),$B$7,VLOOKUP($D43&amp;"_"&amp;L$4,Square!$B$7:$AE$296,MATCH(L$33,Square!$B$6:$Y$6,0),0))</f>
        <v/>
      </c>
      <c r="M43" s="20" t="str">
        <f>IF(ISERROR(VLOOKUP($D43&amp;"_"&amp;M$4,Square!$B$7:$AE$296,MATCH(M$33,Square!$B$6:$Y$6,0),0)),$B$7,VLOOKUP($D43&amp;"_"&amp;M$4,Square!$B$7:$AE$296,MATCH(M$33,Square!$B$6:$Y$6,0),0))</f>
        <v/>
      </c>
      <c r="N43" s="20">
        <f>IF(ISERROR(VLOOKUP($D43&amp;"_"&amp;N$4,Square!$B$7:$AE$296,MATCH(N$33,Square!$B$6:$Y$6,0),0)),$B$7,VLOOKUP($D43&amp;"_"&amp;N$4,Square!$B$7:$AE$296,MATCH(N$33,Square!$B$6:$Y$6,0),0))</f>
        <v>5.675718340296565E-2</v>
      </c>
      <c r="O43" s="20" t="str">
        <f>IF(ISERROR(VLOOKUP($D43&amp;"_"&amp;O$4,Square!$B$7:$AE$296,MATCH(O$33,Square!$B$6:$Y$6,0),0)),$B$7,VLOOKUP($D43&amp;"_"&amp;O$4,Square!$B$7:$AE$296,MATCH(O$33,Square!$B$6:$Y$6,0),0))</f>
        <v/>
      </c>
      <c r="P43" s="20" t="str">
        <f>IF(ISERROR(VLOOKUP($D43&amp;"_"&amp;P$4,Square!$B$7:$AE$296,MATCH(P$33,Square!$B$6:$Y$6,0),0)),$B$7,VLOOKUP($D43&amp;"_"&amp;P$4,Square!$B$7:$AE$296,MATCH(P$33,Square!$B$6:$Y$6,0),0))</f>
        <v/>
      </c>
      <c r="Q43" s="20" t="str">
        <f>IF(ISERROR(VLOOKUP($D43&amp;"_"&amp;Q$4,Square!$B$7:$AE$296,MATCH(Q$33,Square!$B$6:$Y$6,0),0)),$B$7,VLOOKUP($D43&amp;"_"&amp;Q$4,Square!$B$7:$AE$296,MATCH(Q$33,Square!$B$6:$Y$6,0),0))</f>
        <v/>
      </c>
      <c r="R43" s="20" t="str">
        <f>IF(ISERROR(VLOOKUP($D43&amp;"_"&amp;R$4,Square!$B$7:$AE$296,MATCH(R$33,Square!$B$6:$Y$6,0),0)),$B$7,VLOOKUP($D43&amp;"_"&amp;R$4,Square!$B$7:$AE$296,MATCH(R$33,Square!$B$6:$Y$6,0),0))</f>
        <v/>
      </c>
      <c r="S43" s="20" t="str">
        <f>IF(ISERROR(VLOOKUP($D43&amp;"_"&amp;S$4,Square!$B$7:$AE$296,MATCH(S$33,Square!$B$6:$Y$6,0),0)),$B$7,VLOOKUP($D43&amp;"_"&amp;S$4,Square!$B$7:$AE$296,MATCH(S$33,Square!$B$6:$Y$6,0),0))</f>
        <v/>
      </c>
      <c r="T43" s="20" t="str">
        <f>IF(ISERROR(VLOOKUP($D43&amp;"_"&amp;T$4,Square!$B$7:$AE$296,MATCH(T$33,Square!$B$6:$Y$6,0),0)),$B$7,VLOOKUP($D43&amp;"_"&amp;T$4,Square!$B$7:$AE$296,MATCH(T$33,Square!$B$6:$Y$6,0),0))</f>
        <v/>
      </c>
      <c r="U43" s="20" t="str">
        <f>IF(ISERROR(VLOOKUP($D43&amp;"_"&amp;U$4,Square!$B$7:$AE$296,MATCH(U$33,Square!$B$6:$Y$6,0),0)),$B$7,VLOOKUP($D43&amp;"_"&amp;U$4,Square!$B$7:$AE$296,MATCH(U$33,Square!$B$6:$Y$6,0),0))</f>
        <v/>
      </c>
      <c r="V43" s="20" t="str">
        <f>IF(ISERROR(VLOOKUP($D43&amp;"_"&amp;V$4,Square!$B$7:$AE$296,MATCH(V$33,Square!$B$6:$Y$6,0),0)),$B$7,VLOOKUP($D43&amp;"_"&amp;V$4,Square!$B$7:$AE$296,MATCH(V$33,Square!$B$6:$Y$6,0),0))</f>
        <v/>
      </c>
      <c r="W43" s="20" t="str">
        <f>IF(ISERROR(VLOOKUP($D43&amp;"_"&amp;W$4,Square!$B$7:$AE$296,MATCH(W$33,Square!$B$6:$Y$6,0),0)),$B$7,VLOOKUP($D43&amp;"_"&amp;W$4,Square!$B$7:$AE$296,MATCH(W$33,Square!$B$6:$Y$6,0),0))</f>
        <v/>
      </c>
      <c r="X43" s="20" t="str">
        <f>IF(ISERROR(VLOOKUP($D43&amp;"_"&amp;X$4,Square!$B$7:$AE$296,MATCH(X$33,Square!$B$6:$Y$6,0),0)),$B$7,VLOOKUP($D43&amp;"_"&amp;X$4,Square!$B$7:$AE$296,MATCH(X$33,Square!$B$6:$Y$6,0),0))</f>
        <v/>
      </c>
      <c r="Y43" s="20" t="str">
        <f>IF(ISERROR(VLOOKUP($D43&amp;"_"&amp;Y$4,Square!$B$7:$AE$296,MATCH(Y$33,Square!$B$6:$Y$6,0),0)),$B$7,VLOOKUP($D43&amp;"_"&amp;Y$4,Square!$B$7:$AE$296,MATCH(Y$33,Square!$B$6:$Y$6,0),0))</f>
        <v/>
      </c>
      <c r="Z43" s="20" t="str">
        <f>IF(ISERROR(VLOOKUP($D43&amp;"_"&amp;Z$4,Square!$B$7:$AE$296,MATCH(Z$33,Square!$B$6:$Y$6,0),0)),$B$7,VLOOKUP($D43&amp;"_"&amp;Z$4,Square!$B$7:$AE$296,MATCH(Z$33,Square!$B$6:$Y$6,0),0))</f>
        <v/>
      </c>
      <c r="AA43" s="20" t="str">
        <f>IF(ISERROR(VLOOKUP($D43&amp;"_"&amp;AA$4,Square!$B$7:$AE$296,MATCH(AA$33,Square!$B$6:$Y$6,0),0)),$B$7,VLOOKUP($D43&amp;"_"&amp;AA$4,Square!$B$7:$AE$296,MATCH(AA$33,Square!$B$6:$Y$6,0),0))</f>
        <v/>
      </c>
      <c r="AB43" s="20" t="str">
        <f>IF(ISERROR(VLOOKUP($D43&amp;"_"&amp;AB$4,Square!$B$7:$AE$296,MATCH(AB$33,Square!$B$6:$Y$6,0),0)),$B$7,VLOOKUP($D43&amp;"_"&amp;AB$4,Square!$B$7:$AE$296,MATCH(AB$33,Square!$B$6:$Y$6,0),0))</f>
        <v/>
      </c>
      <c r="AC43" s="20" t="str">
        <f>IF(ISERROR(VLOOKUP($D43&amp;"_"&amp;AC$4,Square!$B$7:$AE$296,MATCH(AC$33,Square!$B$6:$Y$6,0),0)),$B$7,VLOOKUP($D43&amp;"_"&amp;AC$4,Square!$B$7:$AE$296,MATCH(AC$33,Square!$B$6:$Y$6,0),0))</f>
        <v/>
      </c>
      <c r="AD43" s="20" t="str">
        <f>IF(ISERROR(VLOOKUP($D43&amp;"_"&amp;AD$4,Square!$B$7:$AE$296,MATCH(AD$33,Square!$B$6:$Y$6,0),0)),$B$7,VLOOKUP($D43&amp;"_"&amp;AD$4,Square!$B$7:$AE$296,MATCH(AD$33,Square!$B$6:$Y$6,0),0))</f>
        <v/>
      </c>
      <c r="AE43" s="20" t="str">
        <f>IF(ISERROR(VLOOKUP($D43&amp;"_"&amp;AE$4,Square!$B$7:$AE$296,MATCH(AE$33,Square!$B$6:$Y$6,0),0)),$B$7,VLOOKUP($D43&amp;"_"&amp;AE$4,Square!$B$7:$AE$296,MATCH(AE$33,Square!$B$6:$Y$6,0),0))</f>
        <v/>
      </c>
      <c r="AF43" s="20" t="str">
        <f>IF(ISERROR(VLOOKUP($D43&amp;"_"&amp;AF$4,Square!$B$7:$AE$296,MATCH(AF$33,Square!$B$6:$Y$6,0),0)),$B$7,VLOOKUP($D43&amp;"_"&amp;AF$4,Square!$B$7:$AE$296,MATCH(AF$33,Square!$B$6:$Y$6,0),0))</f>
        <v/>
      </c>
      <c r="AG43" s="20" t="str">
        <f>IF(ISERROR(VLOOKUP($D43&amp;"_"&amp;AG$4,Square!$B$7:$AE$296,MATCH(AG$33,Square!$B$6:$Y$6,0),0)),$B$7,VLOOKUP($D43&amp;"_"&amp;AG$4,Square!$B$7:$AE$296,MATCH(AG$33,Square!$B$6:$Y$6,0),0))</f>
        <v/>
      </c>
      <c r="AH43" s="20"/>
    </row>
    <row r="44" spans="3:34">
      <c r="C44" s="10" t="s">
        <v>371</v>
      </c>
      <c r="D44" s="10" t="s">
        <v>372</v>
      </c>
      <c r="G44" s="20">
        <f>IF(ISERROR(VLOOKUP($D44&amp;"_"&amp;G$4,Square!$B$7:$AE$296,MATCH(G$33,Square!$B$6:$Y$6,0),0)),$B$7,VLOOKUP($D44&amp;"_"&amp;G$4,Square!$B$7:$AE$296,MATCH(G$33,Square!$B$6:$Y$6,0),0))</f>
        <v>7.785186564863017E-2</v>
      </c>
      <c r="H44" s="20" t="str">
        <f>IF(ISERROR(VLOOKUP($D44&amp;"_"&amp;H$4,Square!$B$7:$AE$296,MATCH(H$33,Square!$B$6:$Y$6,0),0)),$B$7,VLOOKUP($D44&amp;"_"&amp;H$4,Square!$B$7:$AE$296,MATCH(H$33,Square!$B$6:$Y$6,0),0))</f>
        <v/>
      </c>
      <c r="I44" s="20" t="str">
        <f>IF(ISERROR(VLOOKUP($D44&amp;"_"&amp;I$4,Square!$B$7:$AE$296,MATCH(I$33,Square!$B$6:$Y$6,0),0)),$B$7,VLOOKUP($D44&amp;"_"&amp;I$4,Square!$B$7:$AE$296,MATCH(I$33,Square!$B$6:$Y$6,0),0))</f>
        <v/>
      </c>
      <c r="J44" s="20" t="str">
        <f>IF(ISERROR(VLOOKUP($D44&amp;"_"&amp;J$4,Square!$B$7:$AE$296,MATCH(J$33,Square!$B$6:$Y$6,0),0)),$B$7,VLOOKUP($D44&amp;"_"&amp;J$4,Square!$B$7:$AE$296,MATCH(J$33,Square!$B$6:$Y$6,0),0))</f>
        <v/>
      </c>
      <c r="K44" s="20" t="str">
        <f>IF(ISERROR(VLOOKUP($D44&amp;"_"&amp;K$4,Square!$B$7:$AE$296,MATCH(K$33,Square!$B$6:$Y$6,0),0)),$B$7,VLOOKUP($D44&amp;"_"&amp;K$4,Square!$B$7:$AE$296,MATCH(K$33,Square!$B$6:$Y$6,0),0))</f>
        <v/>
      </c>
      <c r="L44" s="20" t="str">
        <f>IF(ISERROR(VLOOKUP($D44&amp;"_"&amp;L$4,Square!$B$7:$AE$296,MATCH(L$33,Square!$B$6:$Y$6,0),0)),$B$7,VLOOKUP($D44&amp;"_"&amp;L$4,Square!$B$7:$AE$296,MATCH(L$33,Square!$B$6:$Y$6,0),0))</f>
        <v/>
      </c>
      <c r="M44" s="20" t="str">
        <f>IF(ISERROR(VLOOKUP($D44&amp;"_"&amp;M$4,Square!$B$7:$AE$296,MATCH(M$33,Square!$B$6:$Y$6,0),0)),$B$7,VLOOKUP($D44&amp;"_"&amp;M$4,Square!$B$7:$AE$296,MATCH(M$33,Square!$B$6:$Y$6,0),0))</f>
        <v/>
      </c>
      <c r="N44" s="20" t="str">
        <f>IF(ISERROR(VLOOKUP($D44&amp;"_"&amp;N$4,Square!$B$7:$AE$296,MATCH(N$33,Square!$B$6:$Y$6,0),0)),$B$7,VLOOKUP($D44&amp;"_"&amp;N$4,Square!$B$7:$AE$296,MATCH(N$33,Square!$B$6:$Y$6,0),0))</f>
        <v/>
      </c>
      <c r="O44" s="20" t="str">
        <f>IF(ISERROR(VLOOKUP($D44&amp;"_"&amp;O$4,Square!$B$7:$AE$296,MATCH(O$33,Square!$B$6:$Y$6,0),0)),$B$7,VLOOKUP($D44&amp;"_"&amp;O$4,Square!$B$7:$AE$296,MATCH(O$33,Square!$B$6:$Y$6,0),0))</f>
        <v/>
      </c>
      <c r="P44" s="20" t="str">
        <f>IF(ISERROR(VLOOKUP($D44&amp;"_"&amp;P$4,Square!$B$7:$AE$296,MATCH(P$33,Square!$B$6:$Y$6,0),0)),$B$7,VLOOKUP($D44&amp;"_"&amp;P$4,Square!$B$7:$AE$296,MATCH(P$33,Square!$B$6:$Y$6,0),0))</f>
        <v/>
      </c>
      <c r="Q44" s="20" t="str">
        <f>IF(ISERROR(VLOOKUP($D44&amp;"_"&amp;Q$4,Square!$B$7:$AE$296,MATCH(Q$33,Square!$B$6:$Y$6,0),0)),$B$7,VLOOKUP($D44&amp;"_"&amp;Q$4,Square!$B$7:$AE$296,MATCH(Q$33,Square!$B$6:$Y$6,0),0))</f>
        <v/>
      </c>
      <c r="R44" s="20" t="str">
        <f>IF(ISERROR(VLOOKUP($D44&amp;"_"&amp;R$4,Square!$B$7:$AE$296,MATCH(R$33,Square!$B$6:$Y$6,0),0)),$B$7,VLOOKUP($D44&amp;"_"&amp;R$4,Square!$B$7:$AE$296,MATCH(R$33,Square!$B$6:$Y$6,0),0))</f>
        <v/>
      </c>
      <c r="S44" s="20" t="str">
        <f>IF(ISERROR(VLOOKUP($D44&amp;"_"&amp;S$4,Square!$B$7:$AE$296,MATCH(S$33,Square!$B$6:$Y$6,0),0)),$B$7,VLOOKUP($D44&amp;"_"&amp;S$4,Square!$B$7:$AE$296,MATCH(S$33,Square!$B$6:$Y$6,0),0))</f>
        <v/>
      </c>
      <c r="T44" s="20" t="str">
        <f>IF(ISERROR(VLOOKUP($D44&amp;"_"&amp;T$4,Square!$B$7:$AE$296,MATCH(T$33,Square!$B$6:$Y$6,0),0)),$B$7,VLOOKUP($D44&amp;"_"&amp;T$4,Square!$B$7:$AE$296,MATCH(T$33,Square!$B$6:$Y$6,0),0))</f>
        <v/>
      </c>
      <c r="U44" s="20" t="str">
        <f>IF(ISERROR(VLOOKUP($D44&amp;"_"&amp;U$4,Square!$B$7:$AE$296,MATCH(U$33,Square!$B$6:$Y$6,0),0)),$B$7,VLOOKUP($D44&amp;"_"&amp;U$4,Square!$B$7:$AE$296,MATCH(U$33,Square!$B$6:$Y$6,0),0))</f>
        <v/>
      </c>
      <c r="V44" s="20" t="str">
        <f>IF(ISERROR(VLOOKUP($D44&amp;"_"&amp;V$4,Square!$B$7:$AE$296,MATCH(V$33,Square!$B$6:$Y$6,0),0)),$B$7,VLOOKUP($D44&amp;"_"&amp;V$4,Square!$B$7:$AE$296,MATCH(V$33,Square!$B$6:$Y$6,0),0))</f>
        <v/>
      </c>
      <c r="W44" s="20" t="str">
        <f>IF(ISERROR(VLOOKUP($D44&amp;"_"&amp;W$4,Square!$B$7:$AE$296,MATCH(W$33,Square!$B$6:$Y$6,0),0)),$B$7,VLOOKUP($D44&amp;"_"&amp;W$4,Square!$B$7:$AE$296,MATCH(W$33,Square!$B$6:$Y$6,0),0))</f>
        <v/>
      </c>
      <c r="X44" s="20" t="str">
        <f>IF(ISERROR(VLOOKUP($D44&amp;"_"&amp;X$4,Square!$B$7:$AE$296,MATCH(X$33,Square!$B$6:$Y$6,0),0)),$B$7,VLOOKUP($D44&amp;"_"&amp;X$4,Square!$B$7:$AE$296,MATCH(X$33,Square!$B$6:$Y$6,0),0))</f>
        <v/>
      </c>
      <c r="Y44" s="20" t="str">
        <f>IF(ISERROR(VLOOKUP($D44&amp;"_"&amp;Y$4,Square!$B$7:$AE$296,MATCH(Y$33,Square!$B$6:$Y$6,0),0)),$B$7,VLOOKUP($D44&amp;"_"&amp;Y$4,Square!$B$7:$AE$296,MATCH(Y$33,Square!$B$6:$Y$6,0),0))</f>
        <v/>
      </c>
      <c r="Z44" s="20" t="str">
        <f>IF(ISERROR(VLOOKUP($D44&amp;"_"&amp;Z$4,Square!$B$7:$AE$296,MATCH(Z$33,Square!$B$6:$Y$6,0),0)),$B$7,VLOOKUP($D44&amp;"_"&amp;Z$4,Square!$B$7:$AE$296,MATCH(Z$33,Square!$B$6:$Y$6,0),0))</f>
        <v/>
      </c>
      <c r="AA44" s="20" t="str">
        <f>IF(ISERROR(VLOOKUP($D44&amp;"_"&amp;AA$4,Square!$B$7:$AE$296,MATCH(AA$33,Square!$B$6:$Y$6,0),0)),$B$7,VLOOKUP($D44&amp;"_"&amp;AA$4,Square!$B$7:$AE$296,MATCH(AA$33,Square!$B$6:$Y$6,0),0))</f>
        <v/>
      </c>
      <c r="AB44" s="20" t="str">
        <f>IF(ISERROR(VLOOKUP($D44&amp;"_"&amp;AB$4,Square!$B$7:$AE$296,MATCH(AB$33,Square!$B$6:$Y$6,0),0)),$B$7,VLOOKUP($D44&amp;"_"&amp;AB$4,Square!$B$7:$AE$296,MATCH(AB$33,Square!$B$6:$Y$6,0),0))</f>
        <v/>
      </c>
      <c r="AC44" s="20" t="str">
        <f>IF(ISERROR(VLOOKUP($D44&amp;"_"&amp;AC$4,Square!$B$7:$AE$296,MATCH(AC$33,Square!$B$6:$Y$6,0),0)),$B$7,VLOOKUP($D44&amp;"_"&amp;AC$4,Square!$B$7:$AE$296,MATCH(AC$33,Square!$B$6:$Y$6,0),0))</f>
        <v/>
      </c>
      <c r="AD44" s="20" t="str">
        <f>IF(ISERROR(VLOOKUP($D44&amp;"_"&amp;AD$4,Square!$B$7:$AE$296,MATCH(AD$33,Square!$B$6:$Y$6,0),0)),$B$7,VLOOKUP($D44&amp;"_"&amp;AD$4,Square!$B$7:$AE$296,MATCH(AD$33,Square!$B$6:$Y$6,0),0))</f>
        <v/>
      </c>
      <c r="AE44" s="20" t="str">
        <f>IF(ISERROR(VLOOKUP($D44&amp;"_"&amp;AE$4,Square!$B$7:$AE$296,MATCH(AE$33,Square!$B$6:$Y$6,0),0)),$B$7,VLOOKUP($D44&amp;"_"&amp;AE$4,Square!$B$7:$AE$296,MATCH(AE$33,Square!$B$6:$Y$6,0),0))</f>
        <v/>
      </c>
      <c r="AF44" s="20" t="str">
        <f>IF(ISERROR(VLOOKUP($D44&amp;"_"&amp;AF$4,Square!$B$7:$AE$296,MATCH(AF$33,Square!$B$6:$Y$6,0),0)),$B$7,VLOOKUP($D44&amp;"_"&amp;AF$4,Square!$B$7:$AE$296,MATCH(AF$33,Square!$B$6:$Y$6,0),0))</f>
        <v/>
      </c>
      <c r="AG44" s="20" t="str">
        <f>IF(ISERROR(VLOOKUP($D44&amp;"_"&amp;AG$4,Square!$B$7:$AE$296,MATCH(AG$33,Square!$B$6:$Y$6,0),0)),$B$7,VLOOKUP($D44&amp;"_"&amp;AG$4,Square!$B$7:$AE$296,MATCH(AG$33,Square!$B$6:$Y$6,0),0))</f>
        <v/>
      </c>
      <c r="AH44" s="20"/>
    </row>
    <row r="45" spans="3:34">
      <c r="C45" s="10" t="s">
        <v>373</v>
      </c>
      <c r="D45" s="10" t="s">
        <v>417</v>
      </c>
      <c r="G45" s="20">
        <f>IF(ISERROR(VLOOKUP($D45&amp;"_"&amp;G$4,Square!$B$7:$AE$296,MATCH(G$33,Square!$B$6:$Y$6,0),0)),$B$7,VLOOKUP($D45&amp;"_"&amp;G$4,Square!$B$7:$AE$296,MATCH(G$33,Square!$B$6:$Y$6,0),0))</f>
        <v>7.5690506689323922E-2</v>
      </c>
      <c r="H45" s="20">
        <f>IF(ISERROR(VLOOKUP($D45&amp;"_"&amp;H$4,Square!$B$7:$AE$296,MATCH(H$33,Square!$B$6:$Y$6,0),0)),$B$7,VLOOKUP($D45&amp;"_"&amp;H$4,Square!$B$7:$AE$296,MATCH(H$33,Square!$B$6:$Y$6,0),0))</f>
        <v>7.4534843364145731E-2</v>
      </c>
      <c r="I45" s="20">
        <f>IF(ISERROR(VLOOKUP($D45&amp;"_"&amp;I$4,Square!$B$7:$AE$296,MATCH(I$33,Square!$B$6:$Y$6,0),0)),$B$7,VLOOKUP($D45&amp;"_"&amp;I$4,Square!$B$7:$AE$296,MATCH(I$33,Square!$B$6:$Y$6,0),0))</f>
        <v>7.4377342162382301E-2</v>
      </c>
      <c r="J45" s="20">
        <f>IF(ISERROR(VLOOKUP($D45&amp;"_"&amp;J$4,Square!$B$7:$AE$296,MATCH(J$33,Square!$B$6:$Y$6,0),0)),$B$7,VLOOKUP($D45&amp;"_"&amp;J$4,Square!$B$7:$AE$296,MATCH(J$33,Square!$B$6:$Y$6,0),0))</f>
        <v>7.4261828049823592E-2</v>
      </c>
      <c r="K45" s="20">
        <f>IF(ISERROR(VLOOKUP($D45&amp;"_"&amp;K$4,Square!$B$7:$AE$296,MATCH(K$33,Square!$B$6:$Y$6,0),0)),$B$7,VLOOKUP($D45&amp;"_"&amp;K$4,Square!$B$7:$AE$296,MATCH(K$33,Square!$B$6:$Y$6,0),0))</f>
        <v>7.5135382129297532E-2</v>
      </c>
      <c r="L45" s="20">
        <f>IF(ISERROR(VLOOKUP($D45&amp;"_"&amp;L$4,Square!$B$7:$AE$296,MATCH(L$33,Square!$B$6:$Y$6,0),0)),$B$7,VLOOKUP($D45&amp;"_"&amp;L$4,Square!$B$7:$AE$296,MATCH(L$33,Square!$B$6:$Y$6,0),0))</f>
        <v>7.5697977363988589E-2</v>
      </c>
      <c r="M45" s="20">
        <f>IF(ISERROR(VLOOKUP($D45&amp;"_"&amp;M$4,Square!$B$7:$AE$296,MATCH(M$33,Square!$B$6:$Y$6,0),0)),$B$7,VLOOKUP($D45&amp;"_"&amp;M$4,Square!$B$7:$AE$296,MATCH(M$33,Square!$B$6:$Y$6,0),0))</f>
        <v>6.8701994221735271E-2</v>
      </c>
      <c r="N45" s="20" t="str">
        <f>IF(ISERROR(VLOOKUP($D45&amp;"_"&amp;N$4,Square!$B$7:$AE$296,MATCH(N$33,Square!$B$6:$Y$6,0),0)),$B$7,VLOOKUP($D45&amp;"_"&amp;N$4,Square!$B$7:$AE$296,MATCH(N$33,Square!$B$6:$Y$6,0),0))</f>
        <v/>
      </c>
      <c r="O45" s="20">
        <f>IF(ISERROR(VLOOKUP($D45&amp;"_"&amp;O$4,Square!$B$7:$AE$296,MATCH(O$33,Square!$B$6:$Y$6,0),0)),$B$7,VLOOKUP($D45&amp;"_"&amp;O$4,Square!$B$7:$AE$296,MATCH(O$33,Square!$B$6:$Y$6,0),0))</f>
        <v>7.2084447508130617E-2</v>
      </c>
      <c r="P45" s="20">
        <f>IF(ISERROR(VLOOKUP($D45&amp;"_"&amp;P$4,Square!$B$7:$AE$296,MATCH(P$33,Square!$B$6:$Y$6,0),0)),$B$7,VLOOKUP($D45&amp;"_"&amp;P$4,Square!$B$7:$AE$296,MATCH(P$33,Square!$B$6:$Y$6,0),0))</f>
        <v>7.1888143816229905E-2</v>
      </c>
      <c r="Q45" s="20">
        <f>IF(ISERROR(VLOOKUP($D45&amp;"_"&amp;Q$4,Square!$B$7:$AE$296,MATCH(Q$33,Square!$B$6:$Y$6,0),0)),$B$7,VLOOKUP($D45&amp;"_"&amp;Q$4,Square!$B$7:$AE$296,MATCH(Q$33,Square!$B$6:$Y$6,0),0))</f>
        <v>7.2353354953642104E-2</v>
      </c>
      <c r="R45" s="20">
        <f>IF(ISERROR(VLOOKUP($D45&amp;"_"&amp;R$4,Square!$B$7:$AE$296,MATCH(R$33,Square!$B$6:$Y$6,0),0)),$B$7,VLOOKUP($D45&amp;"_"&amp;R$4,Square!$B$7:$AE$296,MATCH(R$33,Square!$B$6:$Y$6,0),0))</f>
        <v>7.4981666686470091E-2</v>
      </c>
      <c r="S45" s="20">
        <f>IF(ISERROR(VLOOKUP($D45&amp;"_"&amp;S$4,Square!$B$7:$AE$296,MATCH(S$33,Square!$B$6:$Y$6,0),0)),$B$7,VLOOKUP($D45&amp;"_"&amp;S$4,Square!$B$7:$AE$296,MATCH(S$33,Square!$B$6:$Y$6,0),0))</f>
        <v>6.9015767493880456E-2</v>
      </c>
      <c r="T45" s="20">
        <f>IF(ISERROR(VLOOKUP($D45&amp;"_"&amp;T$4,Square!$B$7:$AE$296,MATCH(T$33,Square!$B$6:$Y$6,0),0)),$B$7,VLOOKUP($D45&amp;"_"&amp;T$4,Square!$B$7:$AE$296,MATCH(T$33,Square!$B$6:$Y$6,0),0))</f>
        <v>6.8119730845537338E-2</v>
      </c>
      <c r="U45" s="20">
        <f>IF(ISERROR(VLOOKUP($D45&amp;"_"&amp;U$4,Square!$B$7:$AE$296,MATCH(U$33,Square!$B$6:$Y$6,0),0)),$B$7,VLOOKUP($D45&amp;"_"&amp;U$4,Square!$B$7:$AE$296,MATCH(U$33,Square!$B$6:$Y$6,0),0))</f>
        <v>7.0180638551030308E-2</v>
      </c>
      <c r="V45" s="20">
        <f>IF(ISERROR(VLOOKUP($D45&amp;"_"&amp;V$4,Square!$B$7:$AE$296,MATCH(V$33,Square!$B$6:$Y$6,0),0)),$B$7,VLOOKUP($D45&amp;"_"&amp;V$4,Square!$B$7:$AE$296,MATCH(V$33,Square!$B$6:$Y$6,0),0))</f>
        <v>7.2380182051270975E-2</v>
      </c>
      <c r="W45" s="20">
        <f>IF(ISERROR(VLOOKUP($D45&amp;"_"&amp;W$4,Square!$B$7:$AE$296,MATCH(W$33,Square!$B$6:$Y$6,0),0)),$B$7,VLOOKUP($D45&amp;"_"&amp;W$4,Square!$B$7:$AE$296,MATCH(W$33,Square!$B$6:$Y$6,0),0))</f>
        <v>7.5468645464204745E-2</v>
      </c>
      <c r="X45" s="20">
        <f>IF(ISERROR(VLOOKUP($D45&amp;"_"&amp;X$4,Square!$B$7:$AE$296,MATCH(X$33,Square!$B$6:$Y$6,0),0)),$B$7,VLOOKUP($D45&amp;"_"&amp;X$4,Square!$B$7:$AE$296,MATCH(X$33,Square!$B$6:$Y$6,0),0))</f>
        <v>7.1484367817417238E-2</v>
      </c>
      <c r="Y45" s="20">
        <f>IF(ISERROR(VLOOKUP($D45&amp;"_"&amp;Y$4,Square!$B$7:$AE$296,MATCH(Y$33,Square!$B$6:$Y$6,0),0)),$B$7,VLOOKUP($D45&amp;"_"&amp;Y$4,Square!$B$7:$AE$296,MATCH(Y$33,Square!$B$6:$Y$6,0),0))</f>
        <v>7.6818720913180746E-2</v>
      </c>
      <c r="Z45" s="20">
        <f>IF(ISERROR(VLOOKUP($D45&amp;"_"&amp;Z$4,Square!$B$7:$AE$296,MATCH(Z$33,Square!$B$6:$Y$6,0),0)),$B$7,VLOOKUP($D45&amp;"_"&amp;Z$4,Square!$B$7:$AE$296,MATCH(Z$33,Square!$B$6:$Y$6,0),0))</f>
        <v>6.5403021498218306E-2</v>
      </c>
      <c r="AA45" s="20">
        <f>IF(ISERROR(VLOOKUP($D45&amp;"_"&amp;AA$4,Square!$B$7:$AE$296,MATCH(AA$33,Square!$B$6:$Y$6,0),0)),$B$7,VLOOKUP($D45&amp;"_"&amp;AA$4,Square!$B$7:$AE$296,MATCH(AA$33,Square!$B$6:$Y$6,0),0))</f>
        <v>7.1170159960689927E-2</v>
      </c>
      <c r="AB45" s="20">
        <f>IF(ISERROR(VLOOKUP($D45&amp;"_"&amp;AB$4,Square!$B$7:$AE$296,MATCH(AB$33,Square!$B$6:$Y$6,0),0)),$B$7,VLOOKUP($D45&amp;"_"&amp;AB$4,Square!$B$7:$AE$296,MATCH(AB$33,Square!$B$6:$Y$6,0),0))</f>
        <v>7.0424061170312025E-2</v>
      </c>
      <c r="AC45" s="20">
        <f>IF(ISERROR(VLOOKUP($D45&amp;"_"&amp;AC$4,Square!$B$7:$AE$296,MATCH(AC$33,Square!$B$6:$Y$6,0),0)),$B$7,VLOOKUP($D45&amp;"_"&amp;AC$4,Square!$B$7:$AE$296,MATCH(AC$33,Square!$B$6:$Y$6,0),0))</f>
        <v>7.9034299863147098E-2</v>
      </c>
      <c r="AD45" s="20">
        <f>IF(ISERROR(VLOOKUP($D45&amp;"_"&amp;AD$4,Square!$B$7:$AE$296,MATCH(AD$33,Square!$B$6:$Y$6,0),0)),$B$7,VLOOKUP($D45&amp;"_"&amp;AD$4,Square!$B$7:$AE$296,MATCH(AD$33,Square!$B$6:$Y$6,0),0))</f>
        <v>7.9786063179554653E-2</v>
      </c>
      <c r="AE45" s="20">
        <f>IF(ISERROR(VLOOKUP($D45&amp;"_"&amp;AE$4,Square!$B$7:$AE$296,MATCH(AE$33,Square!$B$6:$Y$6,0),0)),$B$7,VLOOKUP($D45&amp;"_"&amp;AE$4,Square!$B$7:$AE$296,MATCH(AE$33,Square!$B$6:$Y$6,0),0))</f>
        <v>7.4964538126066863E-2</v>
      </c>
      <c r="AF45" s="20">
        <f>IF(ISERROR(VLOOKUP($D45&amp;"_"&amp;AF$4,Square!$B$7:$AE$296,MATCH(AF$33,Square!$B$6:$Y$6,0),0)),$B$7,VLOOKUP($D45&amp;"_"&amp;AF$4,Square!$B$7:$AE$296,MATCH(AF$33,Square!$B$6:$Y$6,0),0))</f>
        <v>6.8436260898099385E-2</v>
      </c>
      <c r="AG45" s="20">
        <f>IF(ISERROR(VLOOKUP($D45&amp;"_"&amp;AG$4,Square!$B$7:$AE$296,MATCH(AG$33,Square!$B$6:$Y$6,0),0)),$B$7,VLOOKUP($D45&amp;"_"&amp;AG$4,Square!$B$7:$AE$296,MATCH(AG$33,Square!$B$6:$Y$6,0),0))</f>
        <v>6.9537318734764528E-2</v>
      </c>
      <c r="AH45" s="20"/>
    </row>
    <row r="46" spans="3:34">
      <c r="C46" s="10" t="s">
        <v>406</v>
      </c>
      <c r="D46" s="10" t="s">
        <v>418</v>
      </c>
      <c r="G46" s="20" t="str">
        <f>IF(ISERROR(VLOOKUP($D46&amp;"_"&amp;G$4,Square!$B$7:$AE$296,MATCH(G$33,Square!$B$6:$Y$6,0),0)),$B$7,VLOOKUP($D46&amp;"_"&amp;G$4,Square!$B$7:$AE$296,MATCH(G$33,Square!$B$6:$Y$6,0),0))</f>
        <v/>
      </c>
      <c r="H46" s="20" t="str">
        <f>IF(ISERROR(VLOOKUP($D46&amp;"_"&amp;H$4,Square!$B$7:$AE$296,MATCH(H$33,Square!$B$6:$Y$6,0),0)),$B$7,VLOOKUP($D46&amp;"_"&amp;H$4,Square!$B$7:$AE$296,MATCH(H$33,Square!$B$6:$Y$6,0),0))</f>
        <v/>
      </c>
      <c r="I46" s="20" t="str">
        <f>IF(ISERROR(VLOOKUP($D46&amp;"_"&amp;I$4,Square!$B$7:$AE$296,MATCH(I$33,Square!$B$6:$Y$6,0),0)),$B$7,VLOOKUP($D46&amp;"_"&amp;I$4,Square!$B$7:$AE$296,MATCH(I$33,Square!$B$6:$Y$6,0),0))</f>
        <v/>
      </c>
      <c r="J46" s="20" t="str">
        <f>IF(ISERROR(VLOOKUP($D46&amp;"_"&amp;J$4,Square!$B$7:$AE$296,MATCH(J$33,Square!$B$6:$Y$6,0),0)),$B$7,VLOOKUP($D46&amp;"_"&amp;J$4,Square!$B$7:$AE$296,MATCH(J$33,Square!$B$6:$Y$6,0),0))</f>
        <v/>
      </c>
      <c r="K46" s="20">
        <f>IF(ISERROR(VLOOKUP($D46&amp;"_"&amp;K$4,Square!$B$7:$AE$296,MATCH(K$33,Square!$B$6:$Y$6,0),0)),$B$7,VLOOKUP($D46&amp;"_"&amp;K$4,Square!$B$7:$AE$296,MATCH(K$33,Square!$B$6:$Y$6,0),0))</f>
        <v>6.2507790428822124E-2</v>
      </c>
      <c r="L46" s="20">
        <f>IF(ISERROR(VLOOKUP($D46&amp;"_"&amp;L$4,Square!$B$7:$AE$296,MATCH(L$33,Square!$B$6:$Y$6,0),0)),$B$7,VLOOKUP($D46&amp;"_"&amp;L$4,Square!$B$7:$AE$296,MATCH(L$33,Square!$B$6:$Y$6,0),0))</f>
        <v>7.1959775459915679E-2</v>
      </c>
      <c r="M46" s="20">
        <f>IF(ISERROR(VLOOKUP($D46&amp;"_"&amp;M$4,Square!$B$7:$AE$296,MATCH(M$33,Square!$B$6:$Y$6,0),0)),$B$7,VLOOKUP($D46&amp;"_"&amp;M$4,Square!$B$7:$AE$296,MATCH(M$33,Square!$B$6:$Y$6,0),0))</f>
        <v>6.411971848906961E-2</v>
      </c>
      <c r="N46" s="20" t="str">
        <f>IF(ISERROR(VLOOKUP($D46&amp;"_"&amp;N$4,Square!$B$7:$AE$296,MATCH(N$33,Square!$B$6:$Y$6,0),0)),$B$7,VLOOKUP($D46&amp;"_"&amp;N$4,Square!$B$7:$AE$296,MATCH(N$33,Square!$B$6:$Y$6,0),0))</f>
        <v/>
      </c>
      <c r="O46" s="20">
        <f>IF(ISERROR(VLOOKUP($D46&amp;"_"&amp;O$4,Square!$B$7:$AE$296,MATCH(O$33,Square!$B$6:$Y$6,0),0)),$B$7,VLOOKUP($D46&amp;"_"&amp;O$4,Square!$B$7:$AE$296,MATCH(O$33,Square!$B$6:$Y$6,0),0))</f>
        <v>7.2486865685344265E-2</v>
      </c>
      <c r="P46" s="20">
        <f>IF(ISERROR(VLOOKUP($D46&amp;"_"&amp;P$4,Square!$B$7:$AE$296,MATCH(P$33,Square!$B$6:$Y$6,0),0)),$B$7,VLOOKUP($D46&amp;"_"&amp;P$4,Square!$B$7:$AE$296,MATCH(P$33,Square!$B$6:$Y$6,0),0))</f>
        <v>7.4236323945319593E-2</v>
      </c>
      <c r="Q46" s="20">
        <f>IF(ISERROR(VLOOKUP($D46&amp;"_"&amp;Q$4,Square!$B$7:$AE$296,MATCH(Q$33,Square!$B$6:$Y$6,0),0)),$B$7,VLOOKUP($D46&amp;"_"&amp;Q$4,Square!$B$7:$AE$296,MATCH(Q$33,Square!$B$6:$Y$6,0),0))</f>
        <v>7.4642702788630028E-2</v>
      </c>
      <c r="R46" s="20">
        <f>IF(ISERROR(VLOOKUP($D46&amp;"_"&amp;R$4,Square!$B$7:$AE$296,MATCH(R$33,Square!$B$6:$Y$6,0),0)),$B$7,VLOOKUP($D46&amp;"_"&amp;R$4,Square!$B$7:$AE$296,MATCH(R$33,Square!$B$6:$Y$6,0),0))</f>
        <v>7.6515131834047651E-2</v>
      </c>
      <c r="S46" s="20">
        <f>IF(ISERROR(VLOOKUP($D46&amp;"_"&amp;S$4,Square!$B$7:$AE$296,MATCH(S$33,Square!$B$6:$Y$6,0),0)),$B$7,VLOOKUP($D46&amp;"_"&amp;S$4,Square!$B$7:$AE$296,MATCH(S$33,Square!$B$6:$Y$6,0),0))</f>
        <v>7.0647807578624822E-2</v>
      </c>
      <c r="T46" s="20">
        <f>IF(ISERROR(VLOOKUP($D46&amp;"_"&amp;T$4,Square!$B$7:$AE$296,MATCH(T$33,Square!$B$6:$Y$6,0),0)),$B$7,VLOOKUP($D46&amp;"_"&amp;T$4,Square!$B$7:$AE$296,MATCH(T$33,Square!$B$6:$Y$6,0),0))</f>
        <v>7.4079686093563774E-2</v>
      </c>
      <c r="U46" s="20">
        <f>IF(ISERROR(VLOOKUP($D46&amp;"_"&amp;U$4,Square!$B$7:$AE$296,MATCH(U$33,Square!$B$6:$Y$6,0),0)),$B$7,VLOOKUP($D46&amp;"_"&amp;U$4,Square!$B$7:$AE$296,MATCH(U$33,Square!$B$6:$Y$6,0),0))</f>
        <v>7.7185390816936372E-2</v>
      </c>
      <c r="V46" s="20">
        <f>IF(ISERROR(VLOOKUP($D46&amp;"_"&amp;V$4,Square!$B$7:$AE$296,MATCH(V$33,Square!$B$6:$Y$6,0),0)),$B$7,VLOOKUP($D46&amp;"_"&amp;V$4,Square!$B$7:$AE$296,MATCH(V$33,Square!$B$6:$Y$6,0),0))</f>
        <v>7.6753116596975854E-2</v>
      </c>
      <c r="W46" s="20">
        <f>IF(ISERROR(VLOOKUP($D46&amp;"_"&amp;W$4,Square!$B$7:$AE$296,MATCH(W$33,Square!$B$6:$Y$6,0),0)),$B$7,VLOOKUP($D46&amp;"_"&amp;W$4,Square!$B$7:$AE$296,MATCH(W$33,Square!$B$6:$Y$6,0),0))</f>
        <v>8.0103722434375871E-2</v>
      </c>
      <c r="X46" s="20">
        <f>IF(ISERROR(VLOOKUP($D46&amp;"_"&amp;X$4,Square!$B$7:$AE$296,MATCH(X$33,Square!$B$6:$Y$6,0),0)),$B$7,VLOOKUP($D46&amp;"_"&amp;X$4,Square!$B$7:$AE$296,MATCH(X$33,Square!$B$6:$Y$6,0),0))</f>
        <v>7.6538879003393206E-2</v>
      </c>
      <c r="Y46" s="20">
        <f>IF(ISERROR(VLOOKUP($D46&amp;"_"&amp;Y$4,Square!$B$7:$AE$296,MATCH(Y$33,Square!$B$6:$Y$6,0),0)),$B$7,VLOOKUP($D46&amp;"_"&amp;Y$4,Square!$B$7:$AE$296,MATCH(Y$33,Square!$B$6:$Y$6,0),0))</f>
        <v>7.646495648278126E-2</v>
      </c>
      <c r="Z46" s="20">
        <f>IF(ISERROR(VLOOKUP($D46&amp;"_"&amp;Z$4,Square!$B$7:$AE$296,MATCH(Z$33,Square!$B$6:$Y$6,0),0)),$B$7,VLOOKUP($D46&amp;"_"&amp;Z$4,Square!$B$7:$AE$296,MATCH(Z$33,Square!$B$6:$Y$6,0),0))</f>
        <v>6.7434345070366816E-2</v>
      </c>
      <c r="AA46" s="20">
        <f>IF(ISERROR(VLOOKUP($D46&amp;"_"&amp;AA$4,Square!$B$7:$AE$296,MATCH(AA$33,Square!$B$6:$Y$6,0),0)),$B$7,VLOOKUP($D46&amp;"_"&amp;AA$4,Square!$B$7:$AE$296,MATCH(AA$33,Square!$B$6:$Y$6,0),0))</f>
        <v>7.902531367810528E-2</v>
      </c>
      <c r="AB46" s="20">
        <f>IF(ISERROR(VLOOKUP($D46&amp;"_"&amp;AB$4,Square!$B$7:$AE$296,MATCH(AB$33,Square!$B$6:$Y$6,0),0)),$B$7,VLOOKUP($D46&amp;"_"&amp;AB$4,Square!$B$7:$AE$296,MATCH(AB$33,Square!$B$6:$Y$6,0),0))</f>
        <v>7.2443657711038903E-2</v>
      </c>
      <c r="AC46" s="20">
        <f>IF(ISERROR(VLOOKUP($D46&amp;"_"&amp;AC$4,Square!$B$7:$AE$296,MATCH(AC$33,Square!$B$6:$Y$6,0),0)),$B$7,VLOOKUP($D46&amp;"_"&amp;AC$4,Square!$B$7:$AE$296,MATCH(AC$33,Square!$B$6:$Y$6,0),0))</f>
        <v>7.3107998467950547E-2</v>
      </c>
      <c r="AD46" s="20">
        <f>IF(ISERROR(VLOOKUP($D46&amp;"_"&amp;AD$4,Square!$B$7:$AE$296,MATCH(AD$33,Square!$B$6:$Y$6,0),0)),$B$7,VLOOKUP($D46&amp;"_"&amp;AD$4,Square!$B$7:$AE$296,MATCH(AD$33,Square!$B$6:$Y$6,0),0))</f>
        <v>7.7551048198880146E-2</v>
      </c>
      <c r="AE46" s="20">
        <f>IF(ISERROR(VLOOKUP($D46&amp;"_"&amp;AE$4,Square!$B$7:$AE$296,MATCH(AE$33,Square!$B$6:$Y$6,0),0)),$B$7,VLOOKUP($D46&amp;"_"&amp;AE$4,Square!$B$7:$AE$296,MATCH(AE$33,Square!$B$6:$Y$6,0),0))</f>
        <v>7.0684965843798034E-2</v>
      </c>
      <c r="AF46" s="20">
        <f>IF(ISERROR(VLOOKUP($D46&amp;"_"&amp;AF$4,Square!$B$7:$AE$296,MATCH(AF$33,Square!$B$6:$Y$6,0),0)),$B$7,VLOOKUP($D46&amp;"_"&amp;AF$4,Square!$B$7:$AE$296,MATCH(AF$33,Square!$B$6:$Y$6,0),0))</f>
        <v>7.2191256794244943E-2</v>
      </c>
      <c r="AG46" s="20">
        <f>IF(ISERROR(VLOOKUP($D46&amp;"_"&amp;AG$4,Square!$B$7:$AE$296,MATCH(AG$33,Square!$B$6:$Y$6,0),0)),$B$7,VLOOKUP($D46&amp;"_"&amp;AG$4,Square!$B$7:$AE$296,MATCH(AG$33,Square!$B$6:$Y$6,0),0))</f>
        <v>7.178036026197189E-2</v>
      </c>
      <c r="AH46" s="20"/>
    </row>
    <row r="47" spans="3:34">
      <c r="C47" s="10" t="s">
        <v>408</v>
      </c>
      <c r="D47" s="10" t="s">
        <v>420</v>
      </c>
      <c r="G47" s="20" t="str">
        <f>IF(ISERROR(VLOOKUP($D47&amp;"_"&amp;G$4,Square!$B$7:$AE$296,MATCH(G$33,Square!$B$6:$Y$6,0),0)),$B$7,VLOOKUP($D47&amp;"_"&amp;G$4,Square!$B$7:$AE$296,MATCH(G$33,Square!$B$6:$Y$6,0),0))</f>
        <v/>
      </c>
      <c r="H47" s="20" t="str">
        <f>IF(ISERROR(VLOOKUP($D47&amp;"_"&amp;H$4,Square!$B$7:$AE$296,MATCH(H$33,Square!$B$6:$Y$6,0),0)),$B$7,VLOOKUP($D47&amp;"_"&amp;H$4,Square!$B$7:$AE$296,MATCH(H$33,Square!$B$6:$Y$6,0),0))</f>
        <v/>
      </c>
      <c r="I47" s="20" t="str">
        <f>IF(ISERROR(VLOOKUP($D47&amp;"_"&amp;I$4,Square!$B$7:$AE$296,MATCH(I$33,Square!$B$6:$Y$6,0),0)),$B$7,VLOOKUP($D47&amp;"_"&amp;I$4,Square!$B$7:$AE$296,MATCH(I$33,Square!$B$6:$Y$6,0),0))</f>
        <v/>
      </c>
      <c r="J47" s="20" t="str">
        <f>IF(ISERROR(VLOOKUP($D47&amp;"_"&amp;J$4,Square!$B$7:$AE$296,MATCH(J$33,Square!$B$6:$Y$6,0),0)),$B$7,VLOOKUP($D47&amp;"_"&amp;J$4,Square!$B$7:$AE$296,MATCH(J$33,Square!$B$6:$Y$6,0),0))</f>
        <v/>
      </c>
      <c r="K47" s="20" t="str">
        <f>IF(ISERROR(VLOOKUP($D47&amp;"_"&amp;K$4,Square!$B$7:$AE$296,MATCH(K$33,Square!$B$6:$Y$6,0),0)),$B$7,VLOOKUP($D47&amp;"_"&amp;K$4,Square!$B$7:$AE$296,MATCH(K$33,Square!$B$6:$Y$6,0),0))</f>
        <v/>
      </c>
      <c r="L47" s="20" t="str">
        <f>IF(ISERROR(VLOOKUP($D47&amp;"_"&amp;L$4,Square!$B$7:$AE$296,MATCH(L$33,Square!$B$6:$Y$6,0),0)),$B$7,VLOOKUP($D47&amp;"_"&amp;L$4,Square!$B$7:$AE$296,MATCH(L$33,Square!$B$6:$Y$6,0),0))</f>
        <v/>
      </c>
      <c r="M47" s="20" t="str">
        <f>IF(ISERROR(VLOOKUP($D47&amp;"_"&amp;M$4,Square!$B$7:$AE$296,MATCH(M$33,Square!$B$6:$Y$6,0),0)),$B$7,VLOOKUP($D47&amp;"_"&amp;M$4,Square!$B$7:$AE$296,MATCH(M$33,Square!$B$6:$Y$6,0),0))</f>
        <v/>
      </c>
      <c r="N47" s="20" t="str">
        <f>IF(ISERROR(VLOOKUP($D47&amp;"_"&amp;N$4,Square!$B$7:$AE$296,MATCH(N$33,Square!$B$6:$Y$6,0),0)),$B$7,VLOOKUP($D47&amp;"_"&amp;N$4,Square!$B$7:$AE$296,MATCH(N$33,Square!$B$6:$Y$6,0),0))</f>
        <v/>
      </c>
      <c r="O47" s="20" t="str">
        <f>IF(ISERROR(VLOOKUP($D47&amp;"_"&amp;O$4,Square!$B$7:$AE$296,MATCH(O$33,Square!$B$6:$Y$6,0),0)),$B$7,VLOOKUP($D47&amp;"_"&amp;O$4,Square!$B$7:$AE$296,MATCH(O$33,Square!$B$6:$Y$6,0),0))</f>
        <v/>
      </c>
      <c r="P47" s="20" t="str">
        <f>IF(ISERROR(VLOOKUP($D47&amp;"_"&amp;P$4,Square!$B$7:$AE$296,MATCH(P$33,Square!$B$6:$Y$6,0),0)),$B$7,VLOOKUP($D47&amp;"_"&amp;P$4,Square!$B$7:$AE$296,MATCH(P$33,Square!$B$6:$Y$6,0),0))</f>
        <v/>
      </c>
      <c r="Q47" s="20" t="str">
        <f>IF(ISERROR(VLOOKUP($D47&amp;"_"&amp;Q$4,Square!$B$7:$AE$296,MATCH(Q$33,Square!$B$6:$Y$6,0),0)),$B$7,VLOOKUP($D47&amp;"_"&amp;Q$4,Square!$B$7:$AE$296,MATCH(Q$33,Square!$B$6:$Y$6,0),0))</f>
        <v/>
      </c>
      <c r="R47" s="20" t="str">
        <f>IF(ISERROR(VLOOKUP($D47&amp;"_"&amp;R$4,Square!$B$7:$AE$296,MATCH(R$33,Square!$B$6:$Y$6,0),0)),$B$7,VLOOKUP($D47&amp;"_"&amp;R$4,Square!$B$7:$AE$296,MATCH(R$33,Square!$B$6:$Y$6,0),0))</f>
        <v/>
      </c>
      <c r="S47" s="20" t="str">
        <f>IF(ISERROR(VLOOKUP($D47&amp;"_"&amp;S$4,Square!$B$7:$AE$296,MATCH(S$33,Square!$B$6:$Y$6,0),0)),$B$7,VLOOKUP($D47&amp;"_"&amp;S$4,Square!$B$7:$AE$296,MATCH(S$33,Square!$B$6:$Y$6,0),0))</f>
        <v/>
      </c>
      <c r="T47" s="20">
        <f>IF(ISERROR(VLOOKUP($D47&amp;"_"&amp;T$4,Square!$B$7:$AE$296,MATCH(T$33,Square!$B$6:$Y$6,0),0)),$B$7,VLOOKUP($D47&amp;"_"&amp;T$4,Square!$B$7:$AE$296,MATCH(T$33,Square!$B$6:$Y$6,0),0))</f>
        <v>7.5137503383384693E-2</v>
      </c>
      <c r="U47" s="20">
        <f>IF(ISERROR(VLOOKUP($D47&amp;"_"&amp;U$4,Square!$B$7:$AE$296,MATCH(U$33,Square!$B$6:$Y$6,0),0)),$B$7,VLOOKUP($D47&amp;"_"&amp;U$4,Square!$B$7:$AE$296,MATCH(U$33,Square!$B$6:$Y$6,0),0))</f>
        <v>7.8709025351778289E-2</v>
      </c>
      <c r="V47" s="20">
        <f>IF(ISERROR(VLOOKUP($D47&amp;"_"&amp;V$4,Square!$B$7:$AE$296,MATCH(V$33,Square!$B$6:$Y$6,0),0)),$B$7,VLOOKUP($D47&amp;"_"&amp;V$4,Square!$B$7:$AE$296,MATCH(V$33,Square!$B$6:$Y$6,0),0))</f>
        <v>7.3950566226497233E-2</v>
      </c>
      <c r="W47" s="20" t="str">
        <f>IF(ISERROR(VLOOKUP($D47&amp;"_"&amp;W$4,Square!$B$7:$AE$296,MATCH(W$33,Square!$B$6:$Y$6,0),0)),$B$7,VLOOKUP($D47&amp;"_"&amp;W$4,Square!$B$7:$AE$296,MATCH(W$33,Square!$B$6:$Y$6,0),0))</f>
        <v/>
      </c>
      <c r="X47" s="20">
        <f>IF(ISERROR(VLOOKUP($D47&amp;"_"&amp;X$4,Square!$B$7:$AE$296,MATCH(X$33,Square!$B$6:$Y$6,0),0)),$B$7,VLOOKUP($D47&amp;"_"&amp;X$4,Square!$B$7:$AE$296,MATCH(X$33,Square!$B$6:$Y$6,0),0))</f>
        <v>6.8916986278876297E-2</v>
      </c>
      <c r="Y47" s="20">
        <f>IF(ISERROR(VLOOKUP($D47&amp;"_"&amp;Y$4,Square!$B$7:$AE$296,MATCH(Y$33,Square!$B$6:$Y$6,0),0)),$B$7,VLOOKUP($D47&amp;"_"&amp;Y$4,Square!$B$7:$AE$296,MATCH(Y$33,Square!$B$6:$Y$6,0),0))</f>
        <v>6.58137974054335E-2</v>
      </c>
      <c r="Z47" s="20" t="str">
        <f>IF(ISERROR(VLOOKUP($D47&amp;"_"&amp;Z$4,Square!$B$7:$AE$296,MATCH(Z$33,Square!$B$6:$Y$6,0),0)),$B$7,VLOOKUP($D47&amp;"_"&amp;Z$4,Square!$B$7:$AE$296,MATCH(Z$33,Square!$B$6:$Y$6,0),0))</f>
        <v/>
      </c>
      <c r="AA47" s="20">
        <f>IF(ISERROR(VLOOKUP($D47&amp;"_"&amp;AA$4,Square!$B$7:$AE$296,MATCH(AA$33,Square!$B$6:$Y$6,0),0)),$B$7,VLOOKUP($D47&amp;"_"&amp;AA$4,Square!$B$7:$AE$296,MATCH(AA$33,Square!$B$6:$Y$6,0),0))</f>
        <v>7.6279637105793885E-2</v>
      </c>
      <c r="AB47" s="20" t="str">
        <f>IF(ISERROR(VLOOKUP($D47&amp;"_"&amp;AB$4,Square!$B$7:$AE$296,MATCH(AB$33,Square!$B$6:$Y$6,0),0)),$B$7,VLOOKUP($D47&amp;"_"&amp;AB$4,Square!$B$7:$AE$296,MATCH(AB$33,Square!$B$6:$Y$6,0),0))</f>
        <v/>
      </c>
      <c r="AC47" s="20">
        <f>IF(ISERROR(VLOOKUP($D47&amp;"_"&amp;AC$4,Square!$B$7:$AE$296,MATCH(AC$33,Square!$B$6:$Y$6,0),0)),$B$7,VLOOKUP($D47&amp;"_"&amp;AC$4,Square!$B$7:$AE$296,MATCH(AC$33,Square!$B$6:$Y$6,0),0))</f>
        <v>6.5240871295624586E-2</v>
      </c>
      <c r="AD47" s="20">
        <f>IF(ISERROR(VLOOKUP($D47&amp;"_"&amp;AD$4,Square!$B$7:$AE$296,MATCH(AD$33,Square!$B$6:$Y$6,0),0)),$B$7,VLOOKUP($D47&amp;"_"&amp;AD$4,Square!$B$7:$AE$296,MATCH(AD$33,Square!$B$6:$Y$6,0),0))</f>
        <v>7.6935168177076643E-2</v>
      </c>
      <c r="AE47" s="20">
        <f>IF(ISERROR(VLOOKUP($D47&amp;"_"&amp;AE$4,Square!$B$7:$AE$296,MATCH(AE$33,Square!$B$6:$Y$6,0),0)),$B$7,VLOOKUP($D47&amp;"_"&amp;AE$4,Square!$B$7:$AE$296,MATCH(AE$33,Square!$B$6:$Y$6,0),0))</f>
        <v>6.5844899828755243E-2</v>
      </c>
      <c r="AF47" s="20">
        <f>IF(ISERROR(VLOOKUP($D47&amp;"_"&amp;AF$4,Square!$B$7:$AE$296,MATCH(AF$33,Square!$B$6:$Y$6,0),0)),$B$7,VLOOKUP($D47&amp;"_"&amp;AF$4,Square!$B$7:$AE$296,MATCH(AF$33,Square!$B$6:$Y$6,0),0))</f>
        <v>5.8132041375363749E-2</v>
      </c>
      <c r="AG47" s="20">
        <f>IF(ISERROR(VLOOKUP($D47&amp;"_"&amp;AG$4,Square!$B$7:$AE$296,MATCH(AG$33,Square!$B$6:$Y$6,0),0)),$B$7,VLOOKUP($D47&amp;"_"&amp;AG$4,Square!$B$7:$AE$296,MATCH(AG$33,Square!$B$6:$Y$6,0),0))</f>
        <v>5.7087405994111821E-2</v>
      </c>
      <c r="AH47" s="20"/>
    </row>
    <row r="48" spans="3:34">
      <c r="C48" s="10" t="s">
        <v>407</v>
      </c>
      <c r="D48" s="10" t="s">
        <v>419</v>
      </c>
      <c r="G48" s="20" t="str">
        <f>IF(ISERROR(VLOOKUP($D48&amp;"_"&amp;G$4,Square!$B$7:$AE$296,MATCH(G$33,Square!$B$6:$Y$6,0),0)),$B$7,VLOOKUP($D48&amp;"_"&amp;G$4,Square!$B$7:$AE$296,MATCH(G$33,Square!$B$6:$Y$6,0),0))</f>
        <v/>
      </c>
      <c r="H48" s="20" t="str">
        <f>IF(ISERROR(VLOOKUP($D48&amp;"_"&amp;H$4,Square!$B$7:$AE$296,MATCH(H$33,Square!$B$6:$Y$6,0),0)),$B$7,VLOOKUP($D48&amp;"_"&amp;H$4,Square!$B$7:$AE$296,MATCH(H$33,Square!$B$6:$Y$6,0),0))</f>
        <v/>
      </c>
      <c r="I48" s="20" t="str">
        <f>IF(ISERROR(VLOOKUP($D48&amp;"_"&amp;I$4,Square!$B$7:$AE$296,MATCH(I$33,Square!$B$6:$Y$6,0),0)),$B$7,VLOOKUP($D48&amp;"_"&amp;I$4,Square!$B$7:$AE$296,MATCH(I$33,Square!$B$6:$Y$6,0),0))</f>
        <v/>
      </c>
      <c r="J48" s="20" t="str">
        <f>IF(ISERROR(VLOOKUP($D48&amp;"_"&amp;J$4,Square!$B$7:$AE$296,MATCH(J$33,Square!$B$6:$Y$6,0),0)),$B$7,VLOOKUP($D48&amp;"_"&amp;J$4,Square!$B$7:$AE$296,MATCH(J$33,Square!$B$6:$Y$6,0),0))</f>
        <v/>
      </c>
      <c r="K48" s="20" t="str">
        <f>IF(ISERROR(VLOOKUP($D48&amp;"_"&amp;K$4,Square!$B$7:$AE$296,MATCH(K$33,Square!$B$6:$Y$6,0),0)),$B$7,VLOOKUP($D48&amp;"_"&amp;K$4,Square!$B$7:$AE$296,MATCH(K$33,Square!$B$6:$Y$6,0),0))</f>
        <v/>
      </c>
      <c r="L48" s="20" t="str">
        <f>IF(ISERROR(VLOOKUP($D48&amp;"_"&amp;L$4,Square!$B$7:$AE$296,MATCH(L$33,Square!$B$6:$Y$6,0),0)),$B$7,VLOOKUP($D48&amp;"_"&amp;L$4,Square!$B$7:$AE$296,MATCH(L$33,Square!$B$6:$Y$6,0),0))</f>
        <v/>
      </c>
      <c r="M48" s="20" t="str">
        <f>IF(ISERROR(VLOOKUP($D48&amp;"_"&amp;M$4,Square!$B$7:$AE$296,MATCH(M$33,Square!$B$6:$Y$6,0),0)),$B$7,VLOOKUP($D48&amp;"_"&amp;M$4,Square!$B$7:$AE$296,MATCH(M$33,Square!$B$6:$Y$6,0),0))</f>
        <v/>
      </c>
      <c r="N48" s="20" t="str">
        <f>IF(ISERROR(VLOOKUP($D48&amp;"_"&amp;N$4,Square!$B$7:$AE$296,MATCH(N$33,Square!$B$6:$Y$6,0),0)),$B$7,VLOOKUP($D48&amp;"_"&amp;N$4,Square!$B$7:$AE$296,MATCH(N$33,Square!$B$6:$Y$6,0),0))</f>
        <v/>
      </c>
      <c r="O48" s="20">
        <f>IF(ISERROR(VLOOKUP($D48&amp;"_"&amp;O$4,Square!$B$7:$AE$296,MATCH(O$33,Square!$B$6:$Y$6,0),0)),$B$7,VLOOKUP($D48&amp;"_"&amp;O$4,Square!$B$7:$AE$296,MATCH(O$33,Square!$B$6:$Y$6,0),0))</f>
        <v>7.7767886371099632E-2</v>
      </c>
      <c r="P48" s="20">
        <f>IF(ISERROR(VLOOKUP($D48&amp;"_"&amp;P$4,Square!$B$7:$AE$296,MATCH(P$33,Square!$B$6:$Y$6,0),0)),$B$7,VLOOKUP($D48&amp;"_"&amp;P$4,Square!$B$7:$AE$296,MATCH(P$33,Square!$B$6:$Y$6,0),0))</f>
        <v>8.423263585167777E-2</v>
      </c>
      <c r="Q48" s="20">
        <f>IF(ISERROR(VLOOKUP($D48&amp;"_"&amp;Q$4,Square!$B$7:$AE$296,MATCH(Q$33,Square!$B$6:$Y$6,0),0)),$B$7,VLOOKUP($D48&amp;"_"&amp;Q$4,Square!$B$7:$AE$296,MATCH(Q$33,Square!$B$6:$Y$6,0),0))</f>
        <v>8.69512400556222E-2</v>
      </c>
      <c r="R48" s="20">
        <f>IF(ISERROR(VLOOKUP($D48&amp;"_"&amp;R$4,Square!$B$7:$AE$296,MATCH(R$33,Square!$B$6:$Y$6,0),0)),$B$7,VLOOKUP($D48&amp;"_"&amp;R$4,Square!$B$7:$AE$296,MATCH(R$33,Square!$B$6:$Y$6,0),0))</f>
        <v>8.7016898784461921E-2</v>
      </c>
      <c r="S48" s="20">
        <f>IF(ISERROR(VLOOKUP($D48&amp;"_"&amp;S$4,Square!$B$7:$AE$296,MATCH(S$33,Square!$B$6:$Y$6,0),0)),$B$7,VLOOKUP($D48&amp;"_"&amp;S$4,Square!$B$7:$AE$296,MATCH(S$33,Square!$B$6:$Y$6,0),0))</f>
        <v>8.3209939477313213E-2</v>
      </c>
      <c r="T48" s="20">
        <f>IF(ISERROR(VLOOKUP($D48&amp;"_"&amp;T$4,Square!$B$7:$AE$296,MATCH(T$33,Square!$B$6:$Y$6,0),0)),$B$7,VLOOKUP($D48&amp;"_"&amp;T$4,Square!$B$7:$AE$296,MATCH(T$33,Square!$B$6:$Y$6,0),0))</f>
        <v>8.2908772802913255E-2</v>
      </c>
      <c r="U48" s="20">
        <f>IF(ISERROR(VLOOKUP($D48&amp;"_"&amp;U$4,Square!$B$7:$AE$296,MATCH(U$33,Square!$B$6:$Y$6,0),0)),$B$7,VLOOKUP($D48&amp;"_"&amp;U$4,Square!$B$7:$AE$296,MATCH(U$33,Square!$B$6:$Y$6,0),0))</f>
        <v>8.7582547051586246E-2</v>
      </c>
      <c r="V48" s="20">
        <f>IF(ISERROR(VLOOKUP($D48&amp;"_"&amp;V$4,Square!$B$7:$AE$296,MATCH(V$33,Square!$B$6:$Y$6,0),0)),$B$7,VLOOKUP($D48&amp;"_"&amp;V$4,Square!$B$7:$AE$296,MATCH(V$33,Square!$B$6:$Y$6,0),0))</f>
        <v>8.3090774575691057E-2</v>
      </c>
      <c r="W48" s="20" t="str">
        <f>IF(ISERROR(VLOOKUP($D48&amp;"_"&amp;W$4,Square!$B$7:$AE$296,MATCH(W$33,Square!$B$6:$Y$6,0),0)),$B$7,VLOOKUP($D48&amp;"_"&amp;W$4,Square!$B$7:$AE$296,MATCH(W$33,Square!$B$6:$Y$6,0),0))</f>
        <v/>
      </c>
      <c r="X48" s="20">
        <f>IF(ISERROR(VLOOKUP($D48&amp;"_"&amp;X$4,Square!$B$7:$AE$296,MATCH(X$33,Square!$B$6:$Y$6,0),0)),$B$7,VLOOKUP($D48&amp;"_"&amp;X$4,Square!$B$7:$AE$296,MATCH(X$33,Square!$B$6:$Y$6,0),0))</f>
        <v>7.638950452161504E-2</v>
      </c>
      <c r="Y48" s="20">
        <f>IF(ISERROR(VLOOKUP($D48&amp;"_"&amp;Y$4,Square!$B$7:$AE$296,MATCH(Y$33,Square!$B$6:$Y$6,0),0)),$B$7,VLOOKUP($D48&amp;"_"&amp;Y$4,Square!$B$7:$AE$296,MATCH(Y$33,Square!$B$6:$Y$6,0),0))</f>
        <v>7.3945041382475596E-2</v>
      </c>
      <c r="Z48" s="20">
        <f>IF(ISERROR(VLOOKUP($D48&amp;"_"&amp;Z$4,Square!$B$7:$AE$296,MATCH(Z$33,Square!$B$6:$Y$6,0),0)),$B$7,VLOOKUP($D48&amp;"_"&amp;Z$4,Square!$B$7:$AE$296,MATCH(Z$33,Square!$B$6:$Y$6,0),0))</f>
        <v>7.4749272788413146E-2</v>
      </c>
      <c r="AA48" s="20">
        <f>IF(ISERROR(VLOOKUP($D48&amp;"_"&amp;AA$4,Square!$B$7:$AE$296,MATCH(AA$33,Square!$B$6:$Y$6,0),0)),$B$7,VLOOKUP($D48&amp;"_"&amp;AA$4,Square!$B$7:$AE$296,MATCH(AA$33,Square!$B$6:$Y$6,0),0))</f>
        <v>8.4363734851191488E-2</v>
      </c>
      <c r="AB48" s="20">
        <f>IF(ISERROR(VLOOKUP($D48&amp;"_"&amp;AB$4,Square!$B$7:$AE$296,MATCH(AB$33,Square!$B$6:$Y$6,0),0)),$B$7,VLOOKUP($D48&amp;"_"&amp;AB$4,Square!$B$7:$AE$296,MATCH(AB$33,Square!$B$6:$Y$6,0),0))</f>
        <v>7.8697527885840862E-2</v>
      </c>
      <c r="AC48" s="20">
        <f>IF(ISERROR(VLOOKUP($D48&amp;"_"&amp;AC$4,Square!$B$7:$AE$296,MATCH(AC$33,Square!$B$6:$Y$6,0),0)),$B$7,VLOOKUP($D48&amp;"_"&amp;AC$4,Square!$B$7:$AE$296,MATCH(AC$33,Square!$B$6:$Y$6,0),0))</f>
        <v>7.3730140098586666E-2</v>
      </c>
      <c r="AD48" s="20" t="str">
        <f>IF(ISERROR(VLOOKUP($D48&amp;"_"&amp;AD$4,Square!$B$7:$AE$296,MATCH(AD$33,Square!$B$6:$Y$6,0),0)),$B$7,VLOOKUP($D48&amp;"_"&amp;AD$4,Square!$B$7:$AE$296,MATCH(AD$33,Square!$B$6:$Y$6,0),0))</f>
        <v/>
      </c>
      <c r="AE48" s="20" t="str">
        <f>IF(ISERROR(VLOOKUP($D48&amp;"_"&amp;AE$4,Square!$B$7:$AE$296,MATCH(AE$33,Square!$B$6:$Y$6,0),0)),$B$7,VLOOKUP($D48&amp;"_"&amp;AE$4,Square!$B$7:$AE$296,MATCH(AE$33,Square!$B$6:$Y$6,0),0))</f>
        <v/>
      </c>
      <c r="AF48" s="20" t="str">
        <f>IF(ISERROR(VLOOKUP($D48&amp;"_"&amp;AF$4,Square!$B$7:$AE$296,MATCH(AF$33,Square!$B$6:$Y$6,0),0)),$B$7,VLOOKUP($D48&amp;"_"&amp;AF$4,Square!$B$7:$AE$296,MATCH(AF$33,Square!$B$6:$Y$6,0),0))</f>
        <v/>
      </c>
      <c r="AG48" s="20" t="str">
        <f>IF(ISERROR(VLOOKUP($D48&amp;"_"&amp;AG$4,Square!$B$7:$AE$296,MATCH(AG$33,Square!$B$6:$Y$6,0),0)),$B$7,VLOOKUP($D48&amp;"_"&amp;AG$4,Square!$B$7:$AE$296,MATCH(AG$33,Square!$B$6:$Y$6,0),0))</f>
        <v/>
      </c>
      <c r="AH48" s="20"/>
    </row>
    <row r="49" spans="3:34">
      <c r="C49" s="10" t="s">
        <v>409</v>
      </c>
      <c r="D49" s="10" t="s">
        <v>421</v>
      </c>
      <c r="G49" s="20">
        <f>IF(ISERROR(VLOOKUP($D49&amp;"_"&amp;G$4,Square!$B$7:$AE$296,MATCH(G$33,Square!$B$6:$Y$6,0),0)),$B$7,VLOOKUP($D49&amp;"_"&amp;G$4,Square!$B$7:$AE$296,MATCH(G$33,Square!$B$6:$Y$6,0),0))</f>
        <v>7.2282260542021776E-2</v>
      </c>
      <c r="H49" s="20">
        <f>IF(ISERROR(VLOOKUP($D49&amp;"_"&amp;H$4,Square!$B$7:$AE$296,MATCH(H$33,Square!$B$6:$Y$6,0),0)),$B$7,VLOOKUP($D49&amp;"_"&amp;H$4,Square!$B$7:$AE$296,MATCH(H$33,Square!$B$6:$Y$6,0),0))</f>
        <v>7.3255501442294091E-2</v>
      </c>
      <c r="I49" s="20">
        <f>IF(ISERROR(VLOOKUP($D49&amp;"_"&amp;I$4,Square!$B$7:$AE$296,MATCH(I$33,Square!$B$6:$Y$6,0),0)),$B$7,VLOOKUP($D49&amp;"_"&amp;I$4,Square!$B$7:$AE$296,MATCH(I$33,Square!$B$6:$Y$6,0),0))</f>
        <v>7.3098759702570126E-2</v>
      </c>
      <c r="J49" s="20">
        <f>IF(ISERROR(VLOOKUP($D49&amp;"_"&amp;J$4,Square!$B$7:$AE$296,MATCH(J$33,Square!$B$6:$Y$6,0),0)),$B$7,VLOOKUP($D49&amp;"_"&amp;J$4,Square!$B$7:$AE$296,MATCH(J$33,Square!$B$6:$Y$6,0),0))</f>
        <v>7.349767582506106E-2</v>
      </c>
      <c r="K49" s="20">
        <f>IF(ISERROR(VLOOKUP($D49&amp;"_"&amp;K$4,Square!$B$7:$AE$296,MATCH(K$33,Square!$B$6:$Y$6,0),0)),$B$7,VLOOKUP($D49&amp;"_"&amp;K$4,Square!$B$7:$AE$296,MATCH(K$33,Square!$B$6:$Y$6,0),0))</f>
        <v>6.8353250510671121E-2</v>
      </c>
      <c r="L49" s="20">
        <f>IF(ISERROR(VLOOKUP($D49&amp;"_"&amp;L$4,Square!$B$7:$AE$296,MATCH(L$33,Square!$B$6:$Y$6,0),0)),$B$7,VLOOKUP($D49&amp;"_"&amp;L$4,Square!$B$7:$AE$296,MATCH(L$33,Square!$B$6:$Y$6,0),0))</f>
        <v>6.8313340163829159E-2</v>
      </c>
      <c r="M49" s="20">
        <f>IF(ISERROR(VLOOKUP($D49&amp;"_"&amp;M$4,Square!$B$7:$AE$296,MATCH(M$33,Square!$B$6:$Y$6,0),0)),$B$7,VLOOKUP($D49&amp;"_"&amp;M$4,Square!$B$7:$AE$296,MATCH(M$33,Square!$B$6:$Y$6,0),0))</f>
        <v>6.133055675974973E-2</v>
      </c>
      <c r="N49" s="20" t="str">
        <f>IF(ISERROR(VLOOKUP($D49&amp;"_"&amp;N$4,Square!$B$7:$AE$296,MATCH(N$33,Square!$B$6:$Y$6,0),0)),$B$7,VLOOKUP($D49&amp;"_"&amp;N$4,Square!$B$7:$AE$296,MATCH(N$33,Square!$B$6:$Y$6,0),0))</f>
        <v/>
      </c>
      <c r="O49" s="20">
        <f>IF(ISERROR(VLOOKUP($D49&amp;"_"&amp;O$4,Square!$B$7:$AE$296,MATCH(O$33,Square!$B$6:$Y$6,0),0)),$B$7,VLOOKUP($D49&amp;"_"&amp;O$4,Square!$B$7:$AE$296,MATCH(O$33,Square!$B$6:$Y$6,0),0))</f>
        <v>6.6175190780302859E-2</v>
      </c>
      <c r="P49" s="20">
        <f>IF(ISERROR(VLOOKUP($D49&amp;"_"&amp;P$4,Square!$B$7:$AE$296,MATCH(P$33,Square!$B$6:$Y$6,0),0)),$B$7,VLOOKUP($D49&amp;"_"&amp;P$4,Square!$B$7:$AE$296,MATCH(P$33,Square!$B$6:$Y$6,0),0))</f>
        <v>6.7300394105760233E-2</v>
      </c>
      <c r="Q49" s="20">
        <f>IF(ISERROR(VLOOKUP($D49&amp;"_"&amp;Q$4,Square!$B$7:$AE$296,MATCH(Q$33,Square!$B$6:$Y$6,0),0)),$B$7,VLOOKUP($D49&amp;"_"&amp;Q$4,Square!$B$7:$AE$296,MATCH(Q$33,Square!$B$6:$Y$6,0),0))</f>
        <v>6.7619203764889627E-2</v>
      </c>
      <c r="R49" s="20">
        <f>IF(ISERROR(VLOOKUP($D49&amp;"_"&amp;R$4,Square!$B$7:$AE$296,MATCH(R$33,Square!$B$6:$Y$6,0),0)),$B$7,VLOOKUP($D49&amp;"_"&amp;R$4,Square!$B$7:$AE$296,MATCH(R$33,Square!$B$6:$Y$6,0),0))</f>
        <v>6.8928033044832193E-2</v>
      </c>
      <c r="S49" s="20">
        <f>IF(ISERROR(VLOOKUP($D49&amp;"_"&amp;S$4,Square!$B$7:$AE$296,MATCH(S$33,Square!$B$6:$Y$6,0),0)),$B$7,VLOOKUP($D49&amp;"_"&amp;S$4,Square!$B$7:$AE$296,MATCH(S$33,Square!$B$6:$Y$6,0),0))</f>
        <v>6.6106298667880523E-2</v>
      </c>
      <c r="T49" s="20">
        <f>IF(ISERROR(VLOOKUP($D49&amp;"_"&amp;T$4,Square!$B$7:$AE$296,MATCH(T$33,Square!$B$6:$Y$6,0),0)),$B$7,VLOOKUP($D49&amp;"_"&amp;T$4,Square!$B$7:$AE$296,MATCH(T$33,Square!$B$6:$Y$6,0),0))</f>
        <v>7.0753927023502611E-2</v>
      </c>
      <c r="U49" s="20">
        <f>IF(ISERROR(VLOOKUP($D49&amp;"_"&amp;U$4,Square!$B$7:$AE$296,MATCH(U$33,Square!$B$6:$Y$6,0),0)),$B$7,VLOOKUP($D49&amp;"_"&amp;U$4,Square!$B$7:$AE$296,MATCH(U$33,Square!$B$6:$Y$6,0),0))</f>
        <v>7.5341221498751193E-2</v>
      </c>
      <c r="V49" s="20">
        <f>IF(ISERROR(VLOOKUP($D49&amp;"_"&amp;V$4,Square!$B$7:$AE$296,MATCH(V$33,Square!$B$6:$Y$6,0),0)),$B$7,VLOOKUP($D49&amp;"_"&amp;V$4,Square!$B$7:$AE$296,MATCH(V$33,Square!$B$6:$Y$6,0),0))</f>
        <v>7.156978066007301E-2</v>
      </c>
      <c r="W49" s="20">
        <f>IF(ISERROR(VLOOKUP($D49&amp;"_"&amp;W$4,Square!$B$7:$AE$296,MATCH(W$33,Square!$B$6:$Y$6,0),0)),$B$7,VLOOKUP($D49&amp;"_"&amp;W$4,Square!$B$7:$AE$296,MATCH(W$33,Square!$B$6:$Y$6,0),0))</f>
        <v>7.4080142842571126E-2</v>
      </c>
      <c r="X49" s="20">
        <f>IF(ISERROR(VLOOKUP($D49&amp;"_"&amp;X$4,Square!$B$7:$AE$296,MATCH(X$33,Square!$B$6:$Y$6,0),0)),$B$7,VLOOKUP($D49&amp;"_"&amp;X$4,Square!$B$7:$AE$296,MATCH(X$33,Square!$B$6:$Y$6,0),0))</f>
        <v>6.8963936428456413E-2</v>
      </c>
      <c r="Y49" s="20">
        <f>IF(ISERROR(VLOOKUP($D49&amp;"_"&amp;Y$4,Square!$B$7:$AE$296,MATCH(Y$33,Square!$B$6:$Y$6,0),0)),$B$7,VLOOKUP($D49&amp;"_"&amp;Y$4,Square!$B$7:$AE$296,MATCH(Y$33,Square!$B$6:$Y$6,0),0))</f>
        <v>7.0123678080600618E-2</v>
      </c>
      <c r="Z49" s="20">
        <f>IF(ISERROR(VLOOKUP($D49&amp;"_"&amp;Z$4,Square!$B$7:$AE$296,MATCH(Z$33,Square!$B$6:$Y$6,0),0)),$B$7,VLOOKUP($D49&amp;"_"&amp;Z$4,Square!$B$7:$AE$296,MATCH(Z$33,Square!$B$6:$Y$6,0),0))</f>
        <v>6.0306682143806439E-2</v>
      </c>
      <c r="AA49" s="20">
        <f>IF(ISERROR(VLOOKUP($D49&amp;"_"&amp;AA$4,Square!$B$7:$AE$296,MATCH(AA$33,Square!$B$6:$Y$6,0),0)),$B$7,VLOOKUP($D49&amp;"_"&amp;AA$4,Square!$B$7:$AE$296,MATCH(AA$33,Square!$B$6:$Y$6,0),0))</f>
        <v>7.2012558638508292E-2</v>
      </c>
      <c r="AB49" s="20">
        <f>IF(ISERROR(VLOOKUP($D49&amp;"_"&amp;AB$4,Square!$B$7:$AE$296,MATCH(AB$33,Square!$B$6:$Y$6,0),0)),$B$7,VLOOKUP($D49&amp;"_"&amp;AB$4,Square!$B$7:$AE$296,MATCH(AB$33,Square!$B$6:$Y$6,0),0))</f>
        <v>7.0909384780939888E-2</v>
      </c>
      <c r="AC49" s="20">
        <f>IF(ISERROR(VLOOKUP($D49&amp;"_"&amp;AC$4,Square!$B$7:$AE$296,MATCH(AC$33,Square!$B$6:$Y$6,0),0)),$B$7,VLOOKUP($D49&amp;"_"&amp;AC$4,Square!$B$7:$AE$296,MATCH(AC$33,Square!$B$6:$Y$6,0),0))</f>
        <v>6.5098775228292188E-2</v>
      </c>
      <c r="AD49" s="20">
        <f>IF(ISERROR(VLOOKUP($D49&amp;"_"&amp;AD$4,Square!$B$7:$AE$296,MATCH(AD$33,Square!$B$6:$Y$6,0),0)),$B$7,VLOOKUP($D49&amp;"_"&amp;AD$4,Square!$B$7:$AE$296,MATCH(AD$33,Square!$B$6:$Y$6,0),0))</f>
        <v>7.2875858378881067E-2</v>
      </c>
      <c r="AE49" s="20">
        <f>IF(ISERROR(VLOOKUP($D49&amp;"_"&amp;AE$4,Square!$B$7:$AE$296,MATCH(AE$33,Square!$B$6:$Y$6,0),0)),$B$7,VLOOKUP($D49&amp;"_"&amp;AE$4,Square!$B$7:$AE$296,MATCH(AE$33,Square!$B$6:$Y$6,0),0))</f>
        <v>6.7118339959474707E-2</v>
      </c>
      <c r="AF49" s="20">
        <f>IF(ISERROR(VLOOKUP($D49&amp;"_"&amp;AF$4,Square!$B$7:$AE$296,MATCH(AF$33,Square!$B$6:$Y$6,0),0)),$B$7,VLOOKUP($D49&amp;"_"&amp;AF$4,Square!$B$7:$AE$296,MATCH(AF$33,Square!$B$6:$Y$6,0),0))</f>
        <v>6.3493822258066948E-2</v>
      </c>
      <c r="AG49" s="20">
        <f>IF(ISERROR(VLOOKUP($D49&amp;"_"&amp;AG$4,Square!$B$7:$AE$296,MATCH(AG$33,Square!$B$6:$Y$6,0),0)),$B$7,VLOOKUP($D49&amp;"_"&amp;AG$4,Square!$B$7:$AE$296,MATCH(AG$33,Square!$B$6:$Y$6,0),0))</f>
        <v>6.3801063216166409E-2</v>
      </c>
      <c r="AH49" s="20"/>
    </row>
    <row r="50" spans="3:34">
      <c r="C50" s="10" t="s">
        <v>374</v>
      </c>
      <c r="D50" s="10" t="s">
        <v>375</v>
      </c>
      <c r="G50" s="20">
        <f>IF(ISERROR(VLOOKUP($D50&amp;"_"&amp;G$4,Square!$B$7:$AE$296,MATCH(G$33,Square!$B$6:$Y$6,0),0)),$B$7,VLOOKUP($D50&amp;"_"&amp;G$4,Square!$B$7:$AE$296,MATCH(G$33,Square!$B$6:$Y$6,0),0))</f>
        <v>8.213266459540175E-2</v>
      </c>
      <c r="H50" s="20">
        <f>IF(ISERROR(VLOOKUP($D50&amp;"_"&amp;H$4,Square!$B$7:$AE$296,MATCH(H$33,Square!$B$6:$Y$6,0),0)),$B$7,VLOOKUP($D50&amp;"_"&amp;H$4,Square!$B$7:$AE$296,MATCH(H$33,Square!$B$6:$Y$6,0),0))</f>
        <v>8.2584720264775147E-2</v>
      </c>
      <c r="I50" s="20">
        <f>IF(ISERROR(VLOOKUP($D50&amp;"_"&amp;I$4,Square!$B$7:$AE$296,MATCH(I$33,Square!$B$6:$Y$6,0),0)),$B$7,VLOOKUP($D50&amp;"_"&amp;I$4,Square!$B$7:$AE$296,MATCH(I$33,Square!$B$6:$Y$6,0),0))</f>
        <v>8.2405620647096722E-2</v>
      </c>
      <c r="J50" s="20" t="str">
        <f>IF(ISERROR(VLOOKUP($D50&amp;"_"&amp;J$4,Square!$B$7:$AE$296,MATCH(J$33,Square!$B$6:$Y$6,0),0)),$B$7,VLOOKUP($D50&amp;"_"&amp;J$4,Square!$B$7:$AE$296,MATCH(J$33,Square!$B$6:$Y$6,0),0))</f>
        <v/>
      </c>
      <c r="K50" s="20" t="str">
        <f>IF(ISERROR(VLOOKUP($D50&amp;"_"&amp;K$4,Square!$B$7:$AE$296,MATCH(K$33,Square!$B$6:$Y$6,0),0)),$B$7,VLOOKUP($D50&amp;"_"&amp;K$4,Square!$B$7:$AE$296,MATCH(K$33,Square!$B$6:$Y$6,0),0))</f>
        <v/>
      </c>
      <c r="L50" s="20" t="str">
        <f>IF(ISERROR(VLOOKUP($D50&amp;"_"&amp;L$4,Square!$B$7:$AE$296,MATCH(L$33,Square!$B$6:$Y$6,0),0)),$B$7,VLOOKUP($D50&amp;"_"&amp;L$4,Square!$B$7:$AE$296,MATCH(L$33,Square!$B$6:$Y$6,0),0))</f>
        <v/>
      </c>
      <c r="M50" s="20" t="str">
        <f>IF(ISERROR(VLOOKUP($D50&amp;"_"&amp;M$4,Square!$B$7:$AE$296,MATCH(M$33,Square!$B$6:$Y$6,0),0)),$B$7,VLOOKUP($D50&amp;"_"&amp;M$4,Square!$B$7:$AE$296,MATCH(M$33,Square!$B$6:$Y$6,0),0))</f>
        <v/>
      </c>
      <c r="N50" s="20" t="str">
        <f>IF(ISERROR(VLOOKUP($D50&amp;"_"&amp;N$4,Square!$B$7:$AE$296,MATCH(N$33,Square!$B$6:$Y$6,0),0)),$B$7,VLOOKUP($D50&amp;"_"&amp;N$4,Square!$B$7:$AE$296,MATCH(N$33,Square!$B$6:$Y$6,0),0))</f>
        <v/>
      </c>
      <c r="O50" s="20" t="str">
        <f>IF(ISERROR(VLOOKUP($D50&amp;"_"&amp;O$4,Square!$B$7:$AE$296,MATCH(O$33,Square!$B$6:$Y$6,0),0)),$B$7,VLOOKUP($D50&amp;"_"&amp;O$4,Square!$B$7:$AE$296,MATCH(O$33,Square!$B$6:$Y$6,0),0))</f>
        <v/>
      </c>
      <c r="P50" s="20" t="str">
        <f>IF(ISERROR(VLOOKUP($D50&amp;"_"&amp;P$4,Square!$B$7:$AE$296,MATCH(P$33,Square!$B$6:$Y$6,0),0)),$B$7,VLOOKUP($D50&amp;"_"&amp;P$4,Square!$B$7:$AE$296,MATCH(P$33,Square!$B$6:$Y$6,0),0))</f>
        <v/>
      </c>
      <c r="Q50" s="20" t="str">
        <f>IF(ISERROR(VLOOKUP($D50&amp;"_"&amp;Q$4,Square!$B$7:$AE$296,MATCH(Q$33,Square!$B$6:$Y$6,0),0)),$B$7,VLOOKUP($D50&amp;"_"&amp;Q$4,Square!$B$7:$AE$296,MATCH(Q$33,Square!$B$6:$Y$6,0),0))</f>
        <v/>
      </c>
      <c r="R50" s="20" t="str">
        <f>IF(ISERROR(VLOOKUP($D50&amp;"_"&amp;R$4,Square!$B$7:$AE$296,MATCH(R$33,Square!$B$6:$Y$6,0),0)),$B$7,VLOOKUP($D50&amp;"_"&amp;R$4,Square!$B$7:$AE$296,MATCH(R$33,Square!$B$6:$Y$6,0),0))</f>
        <v/>
      </c>
      <c r="S50" s="20" t="str">
        <f>IF(ISERROR(VLOOKUP($D50&amp;"_"&amp;S$4,Square!$B$7:$AE$296,MATCH(S$33,Square!$B$6:$Y$6,0),0)),$B$7,VLOOKUP($D50&amp;"_"&amp;S$4,Square!$B$7:$AE$296,MATCH(S$33,Square!$B$6:$Y$6,0),0))</f>
        <v/>
      </c>
      <c r="T50" s="20" t="str">
        <f>IF(ISERROR(VLOOKUP($D50&amp;"_"&amp;T$4,Square!$B$7:$AE$296,MATCH(T$33,Square!$B$6:$Y$6,0),0)),$B$7,VLOOKUP($D50&amp;"_"&amp;T$4,Square!$B$7:$AE$296,MATCH(T$33,Square!$B$6:$Y$6,0),0))</f>
        <v/>
      </c>
      <c r="U50" s="20" t="str">
        <f>IF(ISERROR(VLOOKUP($D50&amp;"_"&amp;U$4,Square!$B$7:$AE$296,MATCH(U$33,Square!$B$6:$Y$6,0),0)),$B$7,VLOOKUP($D50&amp;"_"&amp;U$4,Square!$B$7:$AE$296,MATCH(U$33,Square!$B$6:$Y$6,0),0))</f>
        <v/>
      </c>
      <c r="V50" s="20" t="str">
        <f>IF(ISERROR(VLOOKUP($D50&amp;"_"&amp;V$4,Square!$B$7:$AE$296,MATCH(V$33,Square!$B$6:$Y$6,0),0)),$B$7,VLOOKUP($D50&amp;"_"&amp;V$4,Square!$B$7:$AE$296,MATCH(V$33,Square!$B$6:$Y$6,0),0))</f>
        <v/>
      </c>
      <c r="W50" s="20" t="str">
        <f>IF(ISERROR(VLOOKUP($D50&amp;"_"&amp;W$4,Square!$B$7:$AE$296,MATCH(W$33,Square!$B$6:$Y$6,0),0)),$B$7,VLOOKUP($D50&amp;"_"&amp;W$4,Square!$B$7:$AE$296,MATCH(W$33,Square!$B$6:$Y$6,0),0))</f>
        <v/>
      </c>
      <c r="X50" s="20" t="str">
        <f>IF(ISERROR(VLOOKUP($D50&amp;"_"&amp;X$4,Square!$B$7:$AE$296,MATCH(X$33,Square!$B$6:$Y$6,0),0)),$B$7,VLOOKUP($D50&amp;"_"&amp;X$4,Square!$B$7:$AE$296,MATCH(X$33,Square!$B$6:$Y$6,0),0))</f>
        <v/>
      </c>
      <c r="Y50" s="20" t="str">
        <f>IF(ISERROR(VLOOKUP($D50&amp;"_"&amp;Y$4,Square!$B$7:$AE$296,MATCH(Y$33,Square!$B$6:$Y$6,0),0)),$B$7,VLOOKUP($D50&amp;"_"&amp;Y$4,Square!$B$7:$AE$296,MATCH(Y$33,Square!$B$6:$Y$6,0),0))</f>
        <v/>
      </c>
      <c r="Z50" s="20" t="str">
        <f>IF(ISERROR(VLOOKUP($D50&amp;"_"&amp;Z$4,Square!$B$7:$AE$296,MATCH(Z$33,Square!$B$6:$Y$6,0),0)),$B$7,VLOOKUP($D50&amp;"_"&amp;Z$4,Square!$B$7:$AE$296,MATCH(Z$33,Square!$B$6:$Y$6,0),0))</f>
        <v/>
      </c>
      <c r="AA50" s="20" t="str">
        <f>IF(ISERROR(VLOOKUP($D50&amp;"_"&amp;AA$4,Square!$B$7:$AE$296,MATCH(AA$33,Square!$B$6:$Y$6,0),0)),$B$7,VLOOKUP($D50&amp;"_"&amp;AA$4,Square!$B$7:$AE$296,MATCH(AA$33,Square!$B$6:$Y$6,0),0))</f>
        <v/>
      </c>
      <c r="AB50" s="20" t="str">
        <f>IF(ISERROR(VLOOKUP($D50&amp;"_"&amp;AB$4,Square!$B$7:$AE$296,MATCH(AB$33,Square!$B$6:$Y$6,0),0)),$B$7,VLOOKUP($D50&amp;"_"&amp;AB$4,Square!$B$7:$AE$296,MATCH(AB$33,Square!$B$6:$Y$6,0),0))</f>
        <v/>
      </c>
      <c r="AC50" s="20" t="str">
        <f>IF(ISERROR(VLOOKUP($D50&amp;"_"&amp;AC$4,Square!$B$7:$AE$296,MATCH(AC$33,Square!$B$6:$Y$6,0),0)),$B$7,VLOOKUP($D50&amp;"_"&amp;AC$4,Square!$B$7:$AE$296,MATCH(AC$33,Square!$B$6:$Y$6,0),0))</f>
        <v/>
      </c>
      <c r="AD50" s="20" t="str">
        <f>IF(ISERROR(VLOOKUP($D50&amp;"_"&amp;AD$4,Square!$B$7:$AE$296,MATCH(AD$33,Square!$B$6:$Y$6,0),0)),$B$7,VLOOKUP($D50&amp;"_"&amp;AD$4,Square!$B$7:$AE$296,MATCH(AD$33,Square!$B$6:$Y$6,0),0))</f>
        <v/>
      </c>
      <c r="AE50" s="20" t="str">
        <f>IF(ISERROR(VLOOKUP($D50&amp;"_"&amp;AE$4,Square!$B$7:$AE$296,MATCH(AE$33,Square!$B$6:$Y$6,0),0)),$B$7,VLOOKUP($D50&amp;"_"&amp;AE$4,Square!$B$7:$AE$296,MATCH(AE$33,Square!$B$6:$Y$6,0),0))</f>
        <v/>
      </c>
      <c r="AF50" s="20" t="str">
        <f>IF(ISERROR(VLOOKUP($D50&amp;"_"&amp;AF$4,Square!$B$7:$AE$296,MATCH(AF$33,Square!$B$6:$Y$6,0),0)),$B$7,VLOOKUP($D50&amp;"_"&amp;AF$4,Square!$B$7:$AE$296,MATCH(AF$33,Square!$B$6:$Y$6,0),0))</f>
        <v/>
      </c>
      <c r="AG50" s="20" t="str">
        <f>IF(ISERROR(VLOOKUP($D50&amp;"_"&amp;AG$4,Square!$B$7:$AE$296,MATCH(AG$33,Square!$B$6:$Y$6,0),0)),$B$7,VLOOKUP($D50&amp;"_"&amp;AG$4,Square!$B$7:$AE$296,MATCH(AG$33,Square!$B$6:$Y$6,0),0))</f>
        <v/>
      </c>
      <c r="AH50" s="20"/>
    </row>
    <row r="51" spans="3:34">
      <c r="C51" s="10" t="s">
        <v>410</v>
      </c>
      <c r="D51" s="10" t="s">
        <v>422</v>
      </c>
      <c r="G51" s="20" t="str">
        <f>IF(ISERROR(VLOOKUP($D51&amp;"_"&amp;G$4,Square!$B$7:$AE$296,MATCH(G$33,Square!$B$6:$Y$6,0),0)),$B$7,VLOOKUP($D51&amp;"_"&amp;G$4,Square!$B$7:$AE$296,MATCH(G$33,Square!$B$6:$Y$6,0),0))</f>
        <v/>
      </c>
      <c r="H51" s="20" t="str">
        <f>IF(ISERROR(VLOOKUP($D51&amp;"_"&amp;H$4,Square!$B$7:$AE$296,MATCH(H$33,Square!$B$6:$Y$6,0),0)),$B$7,VLOOKUP($D51&amp;"_"&amp;H$4,Square!$B$7:$AE$296,MATCH(H$33,Square!$B$6:$Y$6,0),0))</f>
        <v/>
      </c>
      <c r="I51" s="20" t="str">
        <f>IF(ISERROR(VLOOKUP($D51&amp;"_"&amp;I$4,Square!$B$7:$AE$296,MATCH(I$33,Square!$B$6:$Y$6,0),0)),$B$7,VLOOKUP($D51&amp;"_"&amp;I$4,Square!$B$7:$AE$296,MATCH(I$33,Square!$B$6:$Y$6,0),0))</f>
        <v/>
      </c>
      <c r="J51" s="20" t="str">
        <f>IF(ISERROR(VLOOKUP($D51&amp;"_"&amp;J$4,Square!$B$7:$AE$296,MATCH(J$33,Square!$B$6:$Y$6,0),0)),$B$7,VLOOKUP($D51&amp;"_"&amp;J$4,Square!$B$7:$AE$296,MATCH(J$33,Square!$B$6:$Y$6,0),0))</f>
        <v/>
      </c>
      <c r="K51" s="20">
        <f>IF(ISERROR(VLOOKUP($D51&amp;"_"&amp;K$4,Square!$B$7:$AE$296,MATCH(K$33,Square!$B$6:$Y$6,0),0)),$B$7,VLOOKUP($D51&amp;"_"&amp;K$4,Square!$B$7:$AE$296,MATCH(K$33,Square!$B$6:$Y$6,0),0))</f>
        <v>7.1366090999343351E-2</v>
      </c>
      <c r="L51" s="20">
        <f>IF(ISERROR(VLOOKUP($D51&amp;"_"&amp;L$4,Square!$B$7:$AE$296,MATCH(L$33,Square!$B$6:$Y$6,0),0)),$B$7,VLOOKUP($D51&amp;"_"&amp;L$4,Square!$B$7:$AE$296,MATCH(L$33,Square!$B$6:$Y$6,0),0))</f>
        <v>7.5653589642234204E-2</v>
      </c>
      <c r="M51" s="20">
        <f>IF(ISERROR(VLOOKUP($D51&amp;"_"&amp;M$4,Square!$B$7:$AE$296,MATCH(M$33,Square!$B$6:$Y$6,0),0)),$B$7,VLOOKUP($D51&amp;"_"&amp;M$4,Square!$B$7:$AE$296,MATCH(M$33,Square!$B$6:$Y$6,0),0))</f>
        <v>6.6366832486294949E-2</v>
      </c>
      <c r="N51" s="20" t="str">
        <f>IF(ISERROR(VLOOKUP($D51&amp;"_"&amp;N$4,Square!$B$7:$AE$296,MATCH(N$33,Square!$B$6:$Y$6,0),0)),$B$7,VLOOKUP($D51&amp;"_"&amp;N$4,Square!$B$7:$AE$296,MATCH(N$33,Square!$B$6:$Y$6,0),0))</f>
        <v/>
      </c>
      <c r="O51" s="20">
        <f>IF(ISERROR(VLOOKUP($D51&amp;"_"&amp;O$4,Square!$B$7:$AE$296,MATCH(O$33,Square!$B$6:$Y$6,0),0)),$B$7,VLOOKUP($D51&amp;"_"&amp;O$4,Square!$B$7:$AE$296,MATCH(O$33,Square!$B$6:$Y$6,0),0))</f>
        <v>7.2509236853500331E-2</v>
      </c>
      <c r="P51" s="20">
        <f>IF(ISERROR(VLOOKUP($D51&amp;"_"&amp;P$4,Square!$B$7:$AE$296,MATCH(P$33,Square!$B$6:$Y$6,0),0)),$B$7,VLOOKUP($D51&amp;"_"&amp;P$4,Square!$B$7:$AE$296,MATCH(P$33,Square!$B$6:$Y$6,0),0))</f>
        <v>7.3362569250462126E-2</v>
      </c>
      <c r="Q51" s="20">
        <f>IF(ISERROR(VLOOKUP($D51&amp;"_"&amp;Q$4,Square!$B$7:$AE$296,MATCH(Q$33,Square!$B$6:$Y$6,0),0)),$B$7,VLOOKUP($D51&amp;"_"&amp;Q$4,Square!$B$7:$AE$296,MATCH(Q$33,Square!$B$6:$Y$6,0),0))</f>
        <v>7.3662343927690749E-2</v>
      </c>
      <c r="R51" s="20">
        <f>IF(ISERROR(VLOOKUP($D51&amp;"_"&amp;R$4,Square!$B$7:$AE$296,MATCH(R$33,Square!$B$6:$Y$6,0),0)),$B$7,VLOOKUP($D51&amp;"_"&amp;R$4,Square!$B$7:$AE$296,MATCH(R$33,Square!$B$6:$Y$6,0),0))</f>
        <v>7.3863928103348853E-2</v>
      </c>
      <c r="S51" s="20">
        <f>IF(ISERROR(VLOOKUP($D51&amp;"_"&amp;S$4,Square!$B$7:$AE$296,MATCH(S$33,Square!$B$6:$Y$6,0),0)),$B$7,VLOOKUP($D51&amp;"_"&amp;S$4,Square!$B$7:$AE$296,MATCH(S$33,Square!$B$6:$Y$6,0),0))</f>
        <v>7.4094296200801782E-2</v>
      </c>
      <c r="T51" s="20">
        <f>IF(ISERROR(VLOOKUP($D51&amp;"_"&amp;T$4,Square!$B$7:$AE$296,MATCH(T$33,Square!$B$6:$Y$6,0),0)),$B$7,VLOOKUP($D51&amp;"_"&amp;T$4,Square!$B$7:$AE$296,MATCH(T$33,Square!$B$6:$Y$6,0),0))</f>
        <v>8.0970764907346948E-2</v>
      </c>
      <c r="U51" s="20">
        <f>IF(ISERROR(VLOOKUP($D51&amp;"_"&amp;U$4,Square!$B$7:$AE$296,MATCH(U$33,Square!$B$6:$Y$6,0),0)),$B$7,VLOOKUP($D51&amp;"_"&amp;U$4,Square!$B$7:$AE$296,MATCH(U$33,Square!$B$6:$Y$6,0),0))</f>
        <v>8.4441616731248961E-2</v>
      </c>
      <c r="V51" s="20">
        <f>IF(ISERROR(VLOOKUP($D51&amp;"_"&amp;V$4,Square!$B$7:$AE$296,MATCH(V$33,Square!$B$6:$Y$6,0),0)),$B$7,VLOOKUP($D51&amp;"_"&amp;V$4,Square!$B$7:$AE$296,MATCH(V$33,Square!$B$6:$Y$6,0),0))</f>
        <v>8.2658023735679681E-2</v>
      </c>
      <c r="W51" s="20">
        <f>IF(ISERROR(VLOOKUP($D51&amp;"_"&amp;W$4,Square!$B$7:$AE$296,MATCH(W$33,Square!$B$6:$Y$6,0),0)),$B$7,VLOOKUP($D51&amp;"_"&amp;W$4,Square!$B$7:$AE$296,MATCH(W$33,Square!$B$6:$Y$6,0),0))</f>
        <v>8.4453433713277834E-2</v>
      </c>
      <c r="X51" s="20">
        <f>IF(ISERROR(VLOOKUP($D51&amp;"_"&amp;X$4,Square!$B$7:$AE$296,MATCH(X$33,Square!$B$6:$Y$6,0),0)),$B$7,VLOOKUP($D51&amp;"_"&amp;X$4,Square!$B$7:$AE$296,MATCH(X$33,Square!$B$6:$Y$6,0),0))</f>
        <v>7.9730118518829496E-2</v>
      </c>
      <c r="Y51" s="20">
        <f>IF(ISERROR(VLOOKUP($D51&amp;"_"&amp;Y$4,Square!$B$7:$AE$296,MATCH(Y$33,Square!$B$6:$Y$6,0),0)),$B$7,VLOOKUP($D51&amp;"_"&amp;Y$4,Square!$B$7:$AE$296,MATCH(Y$33,Square!$B$6:$Y$6,0),0))</f>
        <v>7.197600392415536E-2</v>
      </c>
      <c r="Z51" s="20">
        <f>IF(ISERROR(VLOOKUP($D51&amp;"_"&amp;Z$4,Square!$B$7:$AE$296,MATCH(Z$33,Square!$B$6:$Y$6,0),0)),$B$7,VLOOKUP($D51&amp;"_"&amp;Z$4,Square!$B$7:$AE$296,MATCH(Z$33,Square!$B$6:$Y$6,0),0))</f>
        <v>6.7035916936562828E-2</v>
      </c>
      <c r="AA51" s="20">
        <f>IF(ISERROR(VLOOKUP($D51&amp;"_"&amp;AA$4,Square!$B$7:$AE$296,MATCH(AA$33,Square!$B$6:$Y$6,0),0)),$B$7,VLOOKUP($D51&amp;"_"&amp;AA$4,Square!$B$7:$AE$296,MATCH(AA$33,Square!$B$6:$Y$6,0),0))</f>
        <v>8.1875378893487102E-2</v>
      </c>
      <c r="AB51" s="20">
        <f>IF(ISERROR(VLOOKUP($D51&amp;"_"&amp;AB$4,Square!$B$7:$AE$296,MATCH(AB$33,Square!$B$6:$Y$6,0),0)),$B$7,VLOOKUP($D51&amp;"_"&amp;AB$4,Square!$B$7:$AE$296,MATCH(AB$33,Square!$B$6:$Y$6,0),0))</f>
        <v>7.9053585520577813E-2</v>
      </c>
      <c r="AC51" s="20">
        <f>IF(ISERROR(VLOOKUP($D51&amp;"_"&amp;AC$4,Square!$B$7:$AE$296,MATCH(AC$33,Square!$B$6:$Y$6,0),0)),$B$7,VLOOKUP($D51&amp;"_"&amp;AC$4,Square!$B$7:$AE$296,MATCH(AC$33,Square!$B$6:$Y$6,0),0))</f>
        <v>7.1390224067073918E-2</v>
      </c>
      <c r="AD51" s="20">
        <f>IF(ISERROR(VLOOKUP($D51&amp;"_"&amp;AD$4,Square!$B$7:$AE$296,MATCH(AD$33,Square!$B$6:$Y$6,0),0)),$B$7,VLOOKUP($D51&amp;"_"&amp;AD$4,Square!$B$7:$AE$296,MATCH(AD$33,Square!$B$6:$Y$6,0),0))</f>
        <v>7.5808678183902245E-2</v>
      </c>
      <c r="AE51" s="20">
        <f>IF(ISERROR(VLOOKUP($D51&amp;"_"&amp;AE$4,Square!$B$7:$AE$296,MATCH(AE$33,Square!$B$6:$Y$6,0),0)),$B$7,VLOOKUP($D51&amp;"_"&amp;AE$4,Square!$B$7:$AE$296,MATCH(AE$33,Square!$B$6:$Y$6,0),0))</f>
        <v>7.0263491797973615E-2</v>
      </c>
      <c r="AF51" s="20">
        <f>IF(ISERROR(VLOOKUP($D51&amp;"_"&amp;AF$4,Square!$B$7:$AE$296,MATCH(AF$33,Square!$B$6:$Y$6,0),0)),$B$7,VLOOKUP($D51&amp;"_"&amp;AF$4,Square!$B$7:$AE$296,MATCH(AF$33,Square!$B$6:$Y$6,0),0))</f>
        <v>6.7226771264352642E-2</v>
      </c>
      <c r="AG51" s="20">
        <f>IF(ISERROR(VLOOKUP($D51&amp;"_"&amp;AG$4,Square!$B$7:$AE$296,MATCH(AG$33,Square!$B$6:$Y$6,0),0)),$B$7,VLOOKUP($D51&amp;"_"&amp;AG$4,Square!$B$7:$AE$296,MATCH(AG$33,Square!$B$6:$Y$6,0),0))</f>
        <v>6.8782742902920191E-2</v>
      </c>
      <c r="AH51" s="20"/>
    </row>
    <row r="52" spans="3:34">
      <c r="C52" s="10" t="s">
        <v>411</v>
      </c>
      <c r="D52" s="10" t="s">
        <v>423</v>
      </c>
      <c r="G52" s="20">
        <f>IF(ISERROR(VLOOKUP($D52&amp;"_"&amp;G$4,Square!$B$7:$AE$296,MATCH(G$33,Square!$B$6:$Y$6,0),0)),$B$7,VLOOKUP($D52&amp;"_"&amp;G$4,Square!$B$7:$AE$296,MATCH(G$33,Square!$B$6:$Y$6,0),0))</f>
        <v>7.1024295490912839E-2</v>
      </c>
      <c r="H52" s="20">
        <f>IF(ISERROR(VLOOKUP($D52&amp;"_"&amp;H$4,Square!$B$7:$AE$296,MATCH(H$33,Square!$B$6:$Y$6,0),0)),$B$7,VLOOKUP($D52&amp;"_"&amp;H$4,Square!$B$7:$AE$296,MATCH(H$33,Square!$B$6:$Y$6,0),0))</f>
        <v>7.1494959877447875E-2</v>
      </c>
      <c r="I52" s="20">
        <f>IF(ISERROR(VLOOKUP($D52&amp;"_"&amp;I$4,Square!$B$7:$AE$296,MATCH(I$33,Square!$B$6:$Y$6,0),0)),$B$7,VLOOKUP($D52&amp;"_"&amp;I$4,Square!$B$7:$AE$296,MATCH(I$33,Square!$B$6:$Y$6,0),0))</f>
        <v>7.1344016467582039E-2</v>
      </c>
      <c r="J52" s="20">
        <f>IF(ISERROR(VLOOKUP($D52&amp;"_"&amp;J$4,Square!$B$7:$AE$296,MATCH(J$33,Square!$B$6:$Y$6,0),0)),$B$7,VLOOKUP($D52&amp;"_"&amp;J$4,Square!$B$7:$AE$296,MATCH(J$33,Square!$B$6:$Y$6,0),0))</f>
        <v>7.227552903792378E-2</v>
      </c>
      <c r="K52" s="20">
        <f>IF(ISERROR(VLOOKUP($D52&amp;"_"&amp;K$4,Square!$B$7:$AE$296,MATCH(K$33,Square!$B$6:$Y$6,0),0)),$B$7,VLOOKUP($D52&amp;"_"&amp;K$4,Square!$B$7:$AE$296,MATCH(K$33,Square!$B$6:$Y$6,0),0))</f>
        <v>6.8463168675436573E-2</v>
      </c>
      <c r="L52" s="20">
        <f>IF(ISERROR(VLOOKUP($D52&amp;"_"&amp;L$4,Square!$B$7:$AE$296,MATCH(L$33,Square!$B$6:$Y$6,0),0)),$B$7,VLOOKUP($D52&amp;"_"&amp;L$4,Square!$B$7:$AE$296,MATCH(L$33,Square!$B$6:$Y$6,0),0))</f>
        <v>7.0741448702231507E-2</v>
      </c>
      <c r="M52" s="20">
        <f>IF(ISERROR(VLOOKUP($D52&amp;"_"&amp;M$4,Square!$B$7:$AE$296,MATCH(M$33,Square!$B$6:$Y$6,0),0)),$B$7,VLOOKUP($D52&amp;"_"&amp;M$4,Square!$B$7:$AE$296,MATCH(M$33,Square!$B$6:$Y$6,0),0))</f>
        <v>6.4683673153558788E-2</v>
      </c>
      <c r="N52" s="20" t="str">
        <f>IF(ISERROR(VLOOKUP($D52&amp;"_"&amp;N$4,Square!$B$7:$AE$296,MATCH(N$33,Square!$B$6:$Y$6,0),0)),$B$7,VLOOKUP($D52&amp;"_"&amp;N$4,Square!$B$7:$AE$296,MATCH(N$33,Square!$B$6:$Y$6,0),0))</f>
        <v/>
      </c>
      <c r="O52" s="20">
        <f>IF(ISERROR(VLOOKUP($D52&amp;"_"&amp;O$4,Square!$B$7:$AE$296,MATCH(O$33,Square!$B$6:$Y$6,0),0)),$B$7,VLOOKUP($D52&amp;"_"&amp;O$4,Square!$B$7:$AE$296,MATCH(O$33,Square!$B$6:$Y$6,0),0))</f>
        <v>7.2528400503576743E-2</v>
      </c>
      <c r="P52" s="20">
        <f>IF(ISERROR(VLOOKUP($D52&amp;"_"&amp;P$4,Square!$B$7:$AE$296,MATCH(P$33,Square!$B$6:$Y$6,0),0)),$B$7,VLOOKUP($D52&amp;"_"&amp;P$4,Square!$B$7:$AE$296,MATCH(P$33,Square!$B$6:$Y$6,0),0))</f>
        <v>7.2509172243362563E-2</v>
      </c>
      <c r="Q52" s="20">
        <f>IF(ISERROR(VLOOKUP($D52&amp;"_"&amp;Q$4,Square!$B$7:$AE$296,MATCH(Q$33,Square!$B$6:$Y$6,0),0)),$B$7,VLOOKUP($D52&amp;"_"&amp;Q$4,Square!$B$7:$AE$296,MATCH(Q$33,Square!$B$6:$Y$6,0),0))</f>
        <v>7.16936535096417E-2</v>
      </c>
      <c r="R52" s="20">
        <f>IF(ISERROR(VLOOKUP($D52&amp;"_"&amp;R$4,Square!$B$7:$AE$296,MATCH(R$33,Square!$B$6:$Y$6,0),0)),$B$7,VLOOKUP($D52&amp;"_"&amp;R$4,Square!$B$7:$AE$296,MATCH(R$33,Square!$B$6:$Y$6,0),0))</f>
        <v>7.3347942000207431E-2</v>
      </c>
      <c r="S52" s="20">
        <f>IF(ISERROR(VLOOKUP($D52&amp;"_"&amp;S$4,Square!$B$7:$AE$296,MATCH(S$33,Square!$B$6:$Y$6,0),0)),$B$7,VLOOKUP($D52&amp;"_"&amp;S$4,Square!$B$7:$AE$296,MATCH(S$33,Square!$B$6:$Y$6,0),0))</f>
        <v>7.1594831344131721E-2</v>
      </c>
      <c r="T52" s="20">
        <f>IF(ISERROR(VLOOKUP($D52&amp;"_"&amp;T$4,Square!$B$7:$AE$296,MATCH(T$33,Square!$B$6:$Y$6,0),0)),$B$7,VLOOKUP($D52&amp;"_"&amp;T$4,Square!$B$7:$AE$296,MATCH(T$33,Square!$B$6:$Y$6,0),0))</f>
        <v>7.4830547557853774E-2</v>
      </c>
      <c r="U52" s="20">
        <f>IF(ISERROR(VLOOKUP($D52&amp;"_"&amp;U$4,Square!$B$7:$AE$296,MATCH(U$33,Square!$B$6:$Y$6,0),0)),$B$7,VLOOKUP($D52&amp;"_"&amp;U$4,Square!$B$7:$AE$296,MATCH(U$33,Square!$B$6:$Y$6,0),0))</f>
        <v>7.5395059420206939E-2</v>
      </c>
      <c r="V52" s="20">
        <f>IF(ISERROR(VLOOKUP($D52&amp;"_"&amp;V$4,Square!$B$7:$AE$296,MATCH(V$33,Square!$B$6:$Y$6,0),0)),$B$7,VLOOKUP($D52&amp;"_"&amp;V$4,Square!$B$7:$AE$296,MATCH(V$33,Square!$B$6:$Y$6,0),0))</f>
        <v>7.5864701591628725E-2</v>
      </c>
      <c r="W52" s="20">
        <f>IF(ISERROR(VLOOKUP($D52&amp;"_"&amp;W$4,Square!$B$7:$AE$296,MATCH(W$33,Square!$B$6:$Y$6,0),0)),$B$7,VLOOKUP($D52&amp;"_"&amp;W$4,Square!$B$7:$AE$296,MATCH(W$33,Square!$B$6:$Y$6,0),0))</f>
        <v>7.597392040655894E-2</v>
      </c>
      <c r="X52" s="20">
        <f>IF(ISERROR(VLOOKUP($D52&amp;"_"&amp;X$4,Square!$B$7:$AE$296,MATCH(X$33,Square!$B$6:$Y$6,0),0)),$B$7,VLOOKUP($D52&amp;"_"&amp;X$4,Square!$B$7:$AE$296,MATCH(X$33,Square!$B$6:$Y$6,0),0))</f>
        <v>7.6790113962417778E-2</v>
      </c>
      <c r="Y52" s="20">
        <f>IF(ISERROR(VLOOKUP($D52&amp;"_"&amp;Y$4,Square!$B$7:$AE$296,MATCH(Y$33,Square!$B$6:$Y$6,0),0)),$B$7,VLOOKUP($D52&amp;"_"&amp;Y$4,Square!$B$7:$AE$296,MATCH(Y$33,Square!$B$6:$Y$6,0),0))</f>
        <v>7.4649158443625421E-2</v>
      </c>
      <c r="Z52" s="20">
        <f>IF(ISERROR(VLOOKUP($D52&amp;"_"&amp;Z$4,Square!$B$7:$AE$296,MATCH(Z$33,Square!$B$6:$Y$6,0),0)),$B$7,VLOOKUP($D52&amp;"_"&amp;Z$4,Square!$B$7:$AE$296,MATCH(Z$33,Square!$B$6:$Y$6,0),0))</f>
        <v>6.3534438838870666E-2</v>
      </c>
      <c r="AA52" s="20">
        <f>IF(ISERROR(VLOOKUP($D52&amp;"_"&amp;AA$4,Square!$B$7:$AE$296,MATCH(AA$33,Square!$B$6:$Y$6,0),0)),$B$7,VLOOKUP($D52&amp;"_"&amp;AA$4,Square!$B$7:$AE$296,MATCH(AA$33,Square!$B$6:$Y$6,0),0))</f>
        <v>7.6970974291477992E-2</v>
      </c>
      <c r="AB52" s="20">
        <f>IF(ISERROR(VLOOKUP($D52&amp;"_"&amp;AB$4,Square!$B$7:$AE$296,MATCH(AB$33,Square!$B$6:$Y$6,0),0)),$B$7,VLOOKUP($D52&amp;"_"&amp;AB$4,Square!$B$7:$AE$296,MATCH(AB$33,Square!$B$6:$Y$6,0),0))</f>
        <v>7.8274667971630144E-2</v>
      </c>
      <c r="AC52" s="20">
        <f>IF(ISERROR(VLOOKUP($D52&amp;"_"&amp;AC$4,Square!$B$7:$AE$296,MATCH(AC$33,Square!$B$6:$Y$6,0),0)),$B$7,VLOOKUP($D52&amp;"_"&amp;AC$4,Square!$B$7:$AE$296,MATCH(AC$33,Square!$B$6:$Y$6,0),0))</f>
        <v>6.8764501541431572E-2</v>
      </c>
      <c r="AD52" s="20">
        <f>IF(ISERROR(VLOOKUP($D52&amp;"_"&amp;AD$4,Square!$B$7:$AE$296,MATCH(AD$33,Square!$B$6:$Y$6,0),0)),$B$7,VLOOKUP($D52&amp;"_"&amp;AD$4,Square!$B$7:$AE$296,MATCH(AD$33,Square!$B$6:$Y$6,0),0))</f>
        <v>7.1172950089994649E-2</v>
      </c>
      <c r="AE52" s="20">
        <f>IF(ISERROR(VLOOKUP($D52&amp;"_"&amp;AE$4,Square!$B$7:$AE$296,MATCH(AE$33,Square!$B$6:$Y$6,0),0)),$B$7,VLOOKUP($D52&amp;"_"&amp;AE$4,Square!$B$7:$AE$296,MATCH(AE$33,Square!$B$6:$Y$6,0),0))</f>
        <v>6.9553098141756364E-2</v>
      </c>
      <c r="AF52" s="20">
        <f>IF(ISERROR(VLOOKUP($D52&amp;"_"&amp;AF$4,Square!$B$7:$AE$296,MATCH(AF$33,Square!$B$6:$Y$6,0),0)),$B$7,VLOOKUP($D52&amp;"_"&amp;AF$4,Square!$B$7:$AE$296,MATCH(AF$33,Square!$B$6:$Y$6,0),0))</f>
        <v>6.8815853890991152E-2</v>
      </c>
      <c r="AG52" s="20">
        <f>IF(ISERROR(VLOOKUP($D52&amp;"_"&amp;AG$4,Square!$B$7:$AE$296,MATCH(AG$33,Square!$B$6:$Y$6,0),0)),$B$7,VLOOKUP($D52&amp;"_"&amp;AG$4,Square!$B$7:$AE$296,MATCH(AG$33,Square!$B$6:$Y$6,0),0))</f>
        <v>7.0803065972691287E-2</v>
      </c>
      <c r="AH52" s="20"/>
    </row>
    <row r="53" spans="3:34">
      <c r="C53" s="10" t="s">
        <v>412</v>
      </c>
      <c r="D53" s="10" t="s">
        <v>424</v>
      </c>
      <c r="G53" s="20">
        <f>IF(ISERROR(VLOOKUP($D53&amp;"_"&amp;G$4,Square!$B$7:$AE$296,MATCH(G$33,Square!$B$6:$Y$6,0),0)),$B$7,VLOOKUP($D53&amp;"_"&amp;G$4,Square!$B$7:$AE$296,MATCH(G$33,Square!$B$6:$Y$6,0),0))</f>
        <v>6.0165766732328499E-2</v>
      </c>
      <c r="H53" s="20">
        <f>IF(ISERROR(VLOOKUP($D53&amp;"_"&amp;H$4,Square!$B$7:$AE$296,MATCH(H$33,Square!$B$6:$Y$6,0),0)),$B$7,VLOOKUP($D53&amp;"_"&amp;H$4,Square!$B$7:$AE$296,MATCH(H$33,Square!$B$6:$Y$6,0),0))</f>
        <v>5.8340282686360267E-2</v>
      </c>
      <c r="I53" s="20">
        <f>IF(ISERROR(VLOOKUP($D53&amp;"_"&amp;I$4,Square!$B$7:$AE$296,MATCH(I$33,Square!$B$6:$Y$6,0),0)),$B$7,VLOOKUP($D53&amp;"_"&amp;I$4,Square!$B$7:$AE$296,MATCH(I$33,Square!$B$6:$Y$6,0),0))</f>
        <v>5.807041246146967E-2</v>
      </c>
      <c r="J53" s="20">
        <f>IF(ISERROR(VLOOKUP($D53&amp;"_"&amp;J$4,Square!$B$7:$AE$296,MATCH(J$33,Square!$B$6:$Y$6,0),0)),$B$7,VLOOKUP($D53&amp;"_"&amp;J$4,Square!$B$7:$AE$296,MATCH(J$33,Square!$B$6:$Y$6,0),0))</f>
        <v>5.7887839974973286E-2</v>
      </c>
      <c r="K53" s="20">
        <f>IF(ISERROR(VLOOKUP($D53&amp;"_"&amp;K$4,Square!$B$7:$AE$296,MATCH(K$33,Square!$B$6:$Y$6,0),0)),$B$7,VLOOKUP($D53&amp;"_"&amp;K$4,Square!$B$7:$AE$296,MATCH(K$33,Square!$B$6:$Y$6,0),0))</f>
        <v>5.7323751816825655E-2</v>
      </c>
      <c r="L53" s="20">
        <f>IF(ISERROR(VLOOKUP($D53&amp;"_"&amp;L$4,Square!$B$7:$AE$296,MATCH(L$33,Square!$B$6:$Y$6,0),0)),$B$7,VLOOKUP($D53&amp;"_"&amp;L$4,Square!$B$7:$AE$296,MATCH(L$33,Square!$B$6:$Y$6,0),0))</f>
        <v>5.9683957555764076E-2</v>
      </c>
      <c r="M53" s="20">
        <f>IF(ISERROR(VLOOKUP($D53&amp;"_"&amp;M$4,Square!$B$7:$AE$296,MATCH(M$33,Square!$B$6:$Y$6,0),0)),$B$7,VLOOKUP($D53&amp;"_"&amp;M$4,Square!$B$7:$AE$296,MATCH(M$33,Square!$B$6:$Y$6,0),0))</f>
        <v>5.5527992247478147E-2</v>
      </c>
      <c r="N53" s="20" t="str">
        <f>IF(ISERROR(VLOOKUP($D53&amp;"_"&amp;N$4,Square!$B$7:$AE$296,MATCH(N$33,Square!$B$6:$Y$6,0),0)),$B$7,VLOOKUP($D53&amp;"_"&amp;N$4,Square!$B$7:$AE$296,MATCH(N$33,Square!$B$6:$Y$6,0),0))</f>
        <v/>
      </c>
      <c r="O53" s="20">
        <f>IF(ISERROR(VLOOKUP($D53&amp;"_"&amp;O$4,Square!$B$7:$AE$296,MATCH(O$33,Square!$B$6:$Y$6,0),0)),$B$7,VLOOKUP($D53&amp;"_"&amp;O$4,Square!$B$7:$AE$296,MATCH(O$33,Square!$B$6:$Y$6,0),0))</f>
        <v>5.7852801650062527E-2</v>
      </c>
      <c r="P53" s="20">
        <f>IF(ISERROR(VLOOKUP($D53&amp;"_"&amp;P$4,Square!$B$7:$AE$296,MATCH(P$33,Square!$B$6:$Y$6,0),0)),$B$7,VLOOKUP($D53&amp;"_"&amp;P$4,Square!$B$7:$AE$296,MATCH(P$33,Square!$B$6:$Y$6,0),0))</f>
        <v>5.9671874947324885E-2</v>
      </c>
      <c r="Q53" s="20">
        <f>IF(ISERROR(VLOOKUP($D53&amp;"_"&amp;Q$4,Square!$B$7:$AE$296,MATCH(Q$33,Square!$B$6:$Y$6,0),0)),$B$7,VLOOKUP($D53&amp;"_"&amp;Q$4,Square!$B$7:$AE$296,MATCH(Q$33,Square!$B$6:$Y$6,0),0))</f>
        <v>5.9452837272346071E-2</v>
      </c>
      <c r="R53" s="20">
        <f>IF(ISERROR(VLOOKUP($D53&amp;"_"&amp;R$4,Square!$B$7:$AE$296,MATCH(R$33,Square!$B$6:$Y$6,0),0)),$B$7,VLOOKUP($D53&amp;"_"&amp;R$4,Square!$B$7:$AE$296,MATCH(R$33,Square!$B$6:$Y$6,0),0))</f>
        <v>6.2731018341217609E-2</v>
      </c>
      <c r="S53" s="20">
        <f>IF(ISERROR(VLOOKUP($D53&amp;"_"&amp;S$4,Square!$B$7:$AE$296,MATCH(S$33,Square!$B$6:$Y$6,0),0)),$B$7,VLOOKUP($D53&amp;"_"&amp;S$4,Square!$B$7:$AE$296,MATCH(S$33,Square!$B$6:$Y$6,0),0))</f>
        <v>6.1697041050907245E-2</v>
      </c>
      <c r="T53" s="20">
        <f>IF(ISERROR(VLOOKUP($D53&amp;"_"&amp;T$4,Square!$B$7:$AE$296,MATCH(T$33,Square!$B$6:$Y$6,0),0)),$B$7,VLOOKUP($D53&amp;"_"&amp;T$4,Square!$B$7:$AE$296,MATCH(T$33,Square!$B$6:$Y$6,0),0))</f>
        <v>6.5027193818830098E-2</v>
      </c>
      <c r="U53" s="20">
        <f>IF(ISERROR(VLOOKUP($D53&amp;"_"&amp;U$4,Square!$B$7:$AE$296,MATCH(U$33,Square!$B$6:$Y$6,0),0)),$B$7,VLOOKUP($D53&amp;"_"&amp;U$4,Square!$B$7:$AE$296,MATCH(U$33,Square!$B$6:$Y$6,0),0))</f>
        <v>6.7727252294302612E-2</v>
      </c>
      <c r="V53" s="20">
        <f>IF(ISERROR(VLOOKUP($D53&amp;"_"&amp;V$4,Square!$B$7:$AE$296,MATCH(V$33,Square!$B$6:$Y$6,0),0)),$B$7,VLOOKUP($D53&amp;"_"&amp;V$4,Square!$B$7:$AE$296,MATCH(V$33,Square!$B$6:$Y$6,0),0))</f>
        <v>7.0865695523259331E-2</v>
      </c>
      <c r="W53" s="20">
        <f>IF(ISERROR(VLOOKUP($D53&amp;"_"&amp;W$4,Square!$B$7:$AE$296,MATCH(W$33,Square!$B$6:$Y$6,0),0)),$B$7,VLOOKUP($D53&amp;"_"&amp;W$4,Square!$B$7:$AE$296,MATCH(W$33,Square!$B$6:$Y$6,0),0))</f>
        <v>7.027954294142702E-2</v>
      </c>
      <c r="X53" s="20">
        <f>IF(ISERROR(VLOOKUP($D53&amp;"_"&amp;X$4,Square!$B$7:$AE$296,MATCH(X$33,Square!$B$6:$Y$6,0),0)),$B$7,VLOOKUP($D53&amp;"_"&amp;X$4,Square!$B$7:$AE$296,MATCH(X$33,Square!$B$6:$Y$6,0),0))</f>
        <v>6.1821300562313442E-2</v>
      </c>
      <c r="Y53" s="20">
        <f>IF(ISERROR(VLOOKUP($D53&amp;"_"&amp;Y$4,Square!$B$7:$AE$296,MATCH(Y$33,Square!$B$6:$Y$6,0),0)),$B$7,VLOOKUP($D53&amp;"_"&amp;Y$4,Square!$B$7:$AE$296,MATCH(Y$33,Square!$B$6:$Y$6,0),0))</f>
        <v>6.1475710419461538E-2</v>
      </c>
      <c r="Z53" s="20">
        <f>IF(ISERROR(VLOOKUP($D53&amp;"_"&amp;Z$4,Square!$B$7:$AE$296,MATCH(Z$33,Square!$B$6:$Y$6,0),0)),$B$7,VLOOKUP($D53&amp;"_"&amp;Z$4,Square!$B$7:$AE$296,MATCH(Z$33,Square!$B$6:$Y$6,0),0))</f>
        <v>5.4994538890976628E-2</v>
      </c>
      <c r="AA53" s="20">
        <f>IF(ISERROR(VLOOKUP($D53&amp;"_"&amp;AA$4,Square!$B$7:$AE$296,MATCH(AA$33,Square!$B$6:$Y$6,0),0)),$B$7,VLOOKUP($D53&amp;"_"&amp;AA$4,Square!$B$7:$AE$296,MATCH(AA$33,Square!$B$6:$Y$6,0),0))</f>
        <v>6.7853547599247471E-2</v>
      </c>
      <c r="AB53" s="20">
        <f>IF(ISERROR(VLOOKUP($D53&amp;"_"&amp;AB$4,Square!$B$7:$AE$296,MATCH(AB$33,Square!$B$6:$Y$6,0),0)),$B$7,VLOOKUP($D53&amp;"_"&amp;AB$4,Square!$B$7:$AE$296,MATCH(AB$33,Square!$B$6:$Y$6,0),0))</f>
        <v>6.4568940525715143E-2</v>
      </c>
      <c r="AC53" s="20">
        <f>IF(ISERROR(VLOOKUP($D53&amp;"_"&amp;AC$4,Square!$B$7:$AE$296,MATCH(AC$33,Square!$B$6:$Y$6,0),0)),$B$7,VLOOKUP($D53&amp;"_"&amp;AC$4,Square!$B$7:$AE$296,MATCH(AC$33,Square!$B$6:$Y$6,0),0))</f>
        <v>6.2013959667105309E-2</v>
      </c>
      <c r="AD53" s="20">
        <f>IF(ISERROR(VLOOKUP($D53&amp;"_"&amp;AD$4,Square!$B$7:$AE$296,MATCH(AD$33,Square!$B$6:$Y$6,0),0)),$B$7,VLOOKUP($D53&amp;"_"&amp;AD$4,Square!$B$7:$AE$296,MATCH(AD$33,Square!$B$6:$Y$6,0),0))</f>
        <v>6.6170367281703862E-2</v>
      </c>
      <c r="AE53" s="20">
        <f>IF(ISERROR(VLOOKUP($D53&amp;"_"&amp;AE$4,Square!$B$7:$AE$296,MATCH(AE$33,Square!$B$6:$Y$6,0),0)),$B$7,VLOOKUP($D53&amp;"_"&amp;AE$4,Square!$B$7:$AE$296,MATCH(AE$33,Square!$B$6:$Y$6,0),0))</f>
        <v>5.9823925948986459E-2</v>
      </c>
      <c r="AF53" s="20">
        <f>IF(ISERROR(VLOOKUP($D53&amp;"_"&amp;AF$4,Square!$B$7:$AE$296,MATCH(AF$33,Square!$B$6:$Y$6,0),0)),$B$7,VLOOKUP($D53&amp;"_"&amp;AF$4,Square!$B$7:$AE$296,MATCH(AF$33,Square!$B$6:$Y$6,0),0))</f>
        <v>5.9835283176637902E-2</v>
      </c>
      <c r="AG53" s="20">
        <f>IF(ISERROR(VLOOKUP($D53&amp;"_"&amp;AG$4,Square!$B$7:$AE$296,MATCH(AG$33,Square!$B$6:$Y$6,0),0)),$B$7,VLOOKUP($D53&amp;"_"&amp;AG$4,Square!$B$7:$AE$296,MATCH(AG$33,Square!$B$6:$Y$6,0),0))</f>
        <v>5.8978528383670417E-2</v>
      </c>
      <c r="AH53" s="20"/>
    </row>
    <row r="54" spans="3:34">
      <c r="C54" s="10" t="s">
        <v>376</v>
      </c>
      <c r="D54" s="10" t="s">
        <v>377</v>
      </c>
      <c r="G54" s="20" t="str">
        <f>IF(ISERROR(VLOOKUP($D54&amp;"_"&amp;G$4,Square!$B$7:$AE$296,MATCH(G$33,Square!$B$6:$Y$6,0),0)),$B$7,VLOOKUP($D54&amp;"_"&amp;G$4,Square!$B$7:$AE$296,MATCH(G$33,Square!$B$6:$Y$6,0),0))</f>
        <v/>
      </c>
      <c r="H54" s="20" t="str">
        <f>IF(ISERROR(VLOOKUP($D54&amp;"_"&amp;H$4,Square!$B$7:$AE$296,MATCH(H$33,Square!$B$6:$Y$6,0),0)),$B$7,VLOOKUP($D54&amp;"_"&amp;H$4,Square!$B$7:$AE$296,MATCH(H$33,Square!$B$6:$Y$6,0),0))</f>
        <v/>
      </c>
      <c r="I54" s="20" t="str">
        <f>IF(ISERROR(VLOOKUP($D54&amp;"_"&amp;I$4,Square!$B$7:$AE$296,MATCH(I$33,Square!$B$6:$Y$6,0),0)),$B$7,VLOOKUP($D54&amp;"_"&amp;I$4,Square!$B$7:$AE$296,MATCH(I$33,Square!$B$6:$Y$6,0),0))</f>
        <v/>
      </c>
      <c r="J54" s="20" t="str">
        <f>IF(ISERROR(VLOOKUP($D54&amp;"_"&amp;J$4,Square!$B$7:$AE$296,MATCH(J$33,Square!$B$6:$Y$6,0),0)),$B$7,VLOOKUP($D54&amp;"_"&amp;J$4,Square!$B$7:$AE$296,MATCH(J$33,Square!$B$6:$Y$6,0),0))</f>
        <v/>
      </c>
      <c r="K54" s="20" t="str">
        <f>IF(ISERROR(VLOOKUP($D54&amp;"_"&amp;K$4,Square!$B$7:$AE$296,MATCH(K$33,Square!$B$6:$Y$6,0),0)),$B$7,VLOOKUP($D54&amp;"_"&amp;K$4,Square!$B$7:$AE$296,MATCH(K$33,Square!$B$6:$Y$6,0),0))</f>
        <v/>
      </c>
      <c r="L54" s="20" t="str">
        <f>IF(ISERROR(VLOOKUP($D54&amp;"_"&amp;L$4,Square!$B$7:$AE$296,MATCH(L$33,Square!$B$6:$Y$6,0),0)),$B$7,VLOOKUP($D54&amp;"_"&amp;L$4,Square!$B$7:$AE$296,MATCH(L$33,Square!$B$6:$Y$6,0),0))</f>
        <v/>
      </c>
      <c r="M54" s="20" t="str">
        <f>IF(ISERROR(VLOOKUP($D54&amp;"_"&amp;M$4,Square!$B$7:$AE$296,MATCH(M$33,Square!$B$6:$Y$6,0),0)),$B$7,VLOOKUP($D54&amp;"_"&amp;M$4,Square!$B$7:$AE$296,MATCH(M$33,Square!$B$6:$Y$6,0),0))</f>
        <v/>
      </c>
      <c r="N54" s="20">
        <f>IF(ISERROR(VLOOKUP($D54&amp;"_"&amp;N$4,Square!$B$7:$AE$296,MATCH(N$33,Square!$B$6:$Y$6,0),0)),$B$7,VLOOKUP($D54&amp;"_"&amp;N$4,Square!$B$7:$AE$296,MATCH(N$33,Square!$B$6:$Y$6,0),0))</f>
        <v>6.676414402015185E-2</v>
      </c>
      <c r="O54" s="20" t="str">
        <f>IF(ISERROR(VLOOKUP($D54&amp;"_"&amp;O$4,Square!$B$7:$AE$296,MATCH(O$33,Square!$B$6:$Y$6,0),0)),$B$7,VLOOKUP($D54&amp;"_"&amp;O$4,Square!$B$7:$AE$296,MATCH(O$33,Square!$B$6:$Y$6,0),0))</f>
        <v/>
      </c>
      <c r="P54" s="20" t="str">
        <f>IF(ISERROR(VLOOKUP($D54&amp;"_"&amp;P$4,Square!$B$7:$AE$296,MATCH(P$33,Square!$B$6:$Y$6,0),0)),$B$7,VLOOKUP($D54&amp;"_"&amp;P$4,Square!$B$7:$AE$296,MATCH(P$33,Square!$B$6:$Y$6,0),0))</f>
        <v/>
      </c>
      <c r="Q54" s="20" t="str">
        <f>IF(ISERROR(VLOOKUP($D54&amp;"_"&amp;Q$4,Square!$B$7:$AE$296,MATCH(Q$33,Square!$B$6:$Y$6,0),0)),$B$7,VLOOKUP($D54&amp;"_"&amp;Q$4,Square!$B$7:$AE$296,MATCH(Q$33,Square!$B$6:$Y$6,0),0))</f>
        <v/>
      </c>
      <c r="R54" s="20" t="str">
        <f>IF(ISERROR(VLOOKUP($D54&amp;"_"&amp;R$4,Square!$B$7:$AE$296,MATCH(R$33,Square!$B$6:$Y$6,0),0)),$B$7,VLOOKUP($D54&amp;"_"&amp;R$4,Square!$B$7:$AE$296,MATCH(R$33,Square!$B$6:$Y$6,0),0))</f>
        <v/>
      </c>
      <c r="S54" s="20" t="str">
        <f>IF(ISERROR(VLOOKUP($D54&amp;"_"&amp;S$4,Square!$B$7:$AE$296,MATCH(S$33,Square!$B$6:$Y$6,0),0)),$B$7,VLOOKUP($D54&amp;"_"&amp;S$4,Square!$B$7:$AE$296,MATCH(S$33,Square!$B$6:$Y$6,0),0))</f>
        <v/>
      </c>
      <c r="T54" s="20" t="str">
        <f>IF(ISERROR(VLOOKUP($D54&amp;"_"&amp;T$4,Square!$B$7:$AE$296,MATCH(T$33,Square!$B$6:$Y$6,0),0)),$B$7,VLOOKUP($D54&amp;"_"&amp;T$4,Square!$B$7:$AE$296,MATCH(T$33,Square!$B$6:$Y$6,0),0))</f>
        <v/>
      </c>
      <c r="U54" s="20" t="str">
        <f>IF(ISERROR(VLOOKUP($D54&amp;"_"&amp;U$4,Square!$B$7:$AE$296,MATCH(U$33,Square!$B$6:$Y$6,0),0)),$B$7,VLOOKUP($D54&amp;"_"&amp;U$4,Square!$B$7:$AE$296,MATCH(U$33,Square!$B$6:$Y$6,0),0))</f>
        <v/>
      </c>
      <c r="V54" s="20" t="str">
        <f>IF(ISERROR(VLOOKUP($D54&amp;"_"&amp;V$4,Square!$B$7:$AE$296,MATCH(V$33,Square!$B$6:$Y$6,0),0)),$B$7,VLOOKUP($D54&amp;"_"&amp;V$4,Square!$B$7:$AE$296,MATCH(V$33,Square!$B$6:$Y$6,0),0))</f>
        <v/>
      </c>
      <c r="W54" s="20" t="str">
        <f>IF(ISERROR(VLOOKUP($D54&amp;"_"&amp;W$4,Square!$B$7:$AE$296,MATCH(W$33,Square!$B$6:$Y$6,0),0)),$B$7,VLOOKUP($D54&amp;"_"&amp;W$4,Square!$B$7:$AE$296,MATCH(W$33,Square!$B$6:$Y$6,0),0))</f>
        <v/>
      </c>
      <c r="X54" s="20" t="str">
        <f>IF(ISERROR(VLOOKUP($D54&amp;"_"&amp;X$4,Square!$B$7:$AE$296,MATCH(X$33,Square!$B$6:$Y$6,0),0)),$B$7,VLOOKUP($D54&amp;"_"&amp;X$4,Square!$B$7:$AE$296,MATCH(X$33,Square!$B$6:$Y$6,0),0))</f>
        <v/>
      </c>
      <c r="Y54" s="20" t="str">
        <f>IF(ISERROR(VLOOKUP($D54&amp;"_"&amp;Y$4,Square!$B$7:$AE$296,MATCH(Y$33,Square!$B$6:$Y$6,0),0)),$B$7,VLOOKUP($D54&amp;"_"&amp;Y$4,Square!$B$7:$AE$296,MATCH(Y$33,Square!$B$6:$Y$6,0),0))</f>
        <v/>
      </c>
      <c r="Z54" s="20" t="str">
        <f>IF(ISERROR(VLOOKUP($D54&amp;"_"&amp;Z$4,Square!$B$7:$AE$296,MATCH(Z$33,Square!$B$6:$Y$6,0),0)),$B$7,VLOOKUP($D54&amp;"_"&amp;Z$4,Square!$B$7:$AE$296,MATCH(Z$33,Square!$B$6:$Y$6,0),0))</f>
        <v/>
      </c>
      <c r="AA54" s="20" t="str">
        <f>IF(ISERROR(VLOOKUP($D54&amp;"_"&amp;AA$4,Square!$B$7:$AE$296,MATCH(AA$33,Square!$B$6:$Y$6,0),0)),$B$7,VLOOKUP($D54&amp;"_"&amp;AA$4,Square!$B$7:$AE$296,MATCH(AA$33,Square!$B$6:$Y$6,0),0))</f>
        <v/>
      </c>
      <c r="AB54" s="20" t="str">
        <f>IF(ISERROR(VLOOKUP($D54&amp;"_"&amp;AB$4,Square!$B$7:$AE$296,MATCH(AB$33,Square!$B$6:$Y$6,0),0)),$B$7,VLOOKUP($D54&amp;"_"&amp;AB$4,Square!$B$7:$AE$296,MATCH(AB$33,Square!$B$6:$Y$6,0),0))</f>
        <v/>
      </c>
      <c r="AC54" s="20" t="str">
        <f>IF(ISERROR(VLOOKUP($D54&amp;"_"&amp;AC$4,Square!$B$7:$AE$296,MATCH(AC$33,Square!$B$6:$Y$6,0),0)),$B$7,VLOOKUP($D54&amp;"_"&amp;AC$4,Square!$B$7:$AE$296,MATCH(AC$33,Square!$B$6:$Y$6,0),0))</f>
        <v/>
      </c>
      <c r="AD54" s="20" t="str">
        <f>IF(ISERROR(VLOOKUP($D54&amp;"_"&amp;AD$4,Square!$B$7:$AE$296,MATCH(AD$33,Square!$B$6:$Y$6,0),0)),$B$7,VLOOKUP($D54&amp;"_"&amp;AD$4,Square!$B$7:$AE$296,MATCH(AD$33,Square!$B$6:$Y$6,0),0))</f>
        <v/>
      </c>
      <c r="AE54" s="20" t="str">
        <f>IF(ISERROR(VLOOKUP($D54&amp;"_"&amp;AE$4,Square!$B$7:$AE$296,MATCH(AE$33,Square!$B$6:$Y$6,0),0)),$B$7,VLOOKUP($D54&amp;"_"&amp;AE$4,Square!$B$7:$AE$296,MATCH(AE$33,Square!$B$6:$Y$6,0),0))</f>
        <v/>
      </c>
      <c r="AF54" s="20" t="str">
        <f>IF(ISERROR(VLOOKUP($D54&amp;"_"&amp;AF$4,Square!$B$7:$AE$296,MATCH(AF$33,Square!$B$6:$Y$6,0),0)),$B$7,VLOOKUP($D54&amp;"_"&amp;AF$4,Square!$B$7:$AE$296,MATCH(AF$33,Square!$B$6:$Y$6,0),0))</f>
        <v/>
      </c>
      <c r="AG54" s="20" t="str">
        <f>IF(ISERROR(VLOOKUP($D54&amp;"_"&amp;AG$4,Square!$B$7:$AE$296,MATCH(AG$33,Square!$B$6:$Y$6,0),0)),$B$7,VLOOKUP($D54&amp;"_"&amp;AG$4,Square!$B$7:$AE$296,MATCH(AG$33,Square!$B$6:$Y$6,0),0))</f>
        <v/>
      </c>
      <c r="AH54" s="20"/>
    </row>
    <row r="55" spans="3:34">
      <c r="C55" s="10" t="s">
        <v>414</v>
      </c>
      <c r="D55" s="10" t="s">
        <v>426</v>
      </c>
      <c r="G55" s="20" t="str">
        <f>IF(ISERROR(VLOOKUP($D55&amp;"_"&amp;G$4,Square!$B$7:$AE$296,MATCH(G$33,Square!$B$6:$Y$6,0),0)),$B$7,VLOOKUP($D55&amp;"_"&amp;G$4,Square!$B$7:$AE$296,MATCH(G$33,Square!$B$6:$Y$6,0),0))</f>
        <v/>
      </c>
      <c r="H55" s="20" t="str">
        <f>IF(ISERROR(VLOOKUP($D55&amp;"_"&amp;H$4,Square!$B$7:$AE$296,MATCH(H$33,Square!$B$6:$Y$6,0),0)),$B$7,VLOOKUP($D55&amp;"_"&amp;H$4,Square!$B$7:$AE$296,MATCH(H$33,Square!$B$6:$Y$6,0),0))</f>
        <v/>
      </c>
      <c r="I55" s="20" t="str">
        <f>IF(ISERROR(VLOOKUP($D55&amp;"_"&amp;I$4,Square!$B$7:$AE$296,MATCH(I$33,Square!$B$6:$Y$6,0),0)),$B$7,VLOOKUP($D55&amp;"_"&amp;I$4,Square!$B$7:$AE$296,MATCH(I$33,Square!$B$6:$Y$6,0),0))</f>
        <v/>
      </c>
      <c r="J55" s="20" t="str">
        <f>IF(ISERROR(VLOOKUP($D55&amp;"_"&amp;J$4,Square!$B$7:$AE$296,MATCH(J$33,Square!$B$6:$Y$6,0),0)),$B$7,VLOOKUP($D55&amp;"_"&amp;J$4,Square!$B$7:$AE$296,MATCH(J$33,Square!$B$6:$Y$6,0),0))</f>
        <v/>
      </c>
      <c r="K55" s="20">
        <f>IF(ISERROR(VLOOKUP($D55&amp;"_"&amp;K$4,Square!$B$7:$AE$296,MATCH(K$33,Square!$B$6:$Y$6,0),0)),$B$7,VLOOKUP($D55&amp;"_"&amp;K$4,Square!$B$7:$AE$296,MATCH(K$33,Square!$B$6:$Y$6,0),0))</f>
        <v>6.865327749229394E-2</v>
      </c>
      <c r="L55" s="20">
        <f>IF(ISERROR(VLOOKUP($D55&amp;"_"&amp;L$4,Square!$B$7:$AE$296,MATCH(L$33,Square!$B$6:$Y$6,0),0)),$B$7,VLOOKUP($D55&amp;"_"&amp;L$4,Square!$B$7:$AE$296,MATCH(L$33,Square!$B$6:$Y$6,0),0))</f>
        <v>7.1871050816773849E-2</v>
      </c>
      <c r="M55" s="20">
        <f>IF(ISERROR(VLOOKUP($D55&amp;"_"&amp;M$4,Square!$B$7:$AE$296,MATCH(M$33,Square!$B$6:$Y$6,0),0)),$B$7,VLOOKUP($D55&amp;"_"&amp;M$4,Square!$B$7:$AE$296,MATCH(M$33,Square!$B$6:$Y$6,0),0))</f>
        <v>6.5324120755063247E-2</v>
      </c>
      <c r="N55" s="20" t="str">
        <f>IF(ISERROR(VLOOKUP($D55&amp;"_"&amp;N$4,Square!$B$7:$AE$296,MATCH(N$33,Square!$B$6:$Y$6,0),0)),$B$7,VLOOKUP($D55&amp;"_"&amp;N$4,Square!$B$7:$AE$296,MATCH(N$33,Square!$B$6:$Y$6,0),0))</f>
        <v/>
      </c>
      <c r="O55" s="20" t="str">
        <f>IF(ISERROR(VLOOKUP($D55&amp;"_"&amp;O$4,Square!$B$7:$AE$296,MATCH(O$33,Square!$B$6:$Y$6,0),0)),$B$7,VLOOKUP($D55&amp;"_"&amp;O$4,Square!$B$7:$AE$296,MATCH(O$33,Square!$B$6:$Y$6,0),0))</f>
        <v/>
      </c>
      <c r="P55" s="20">
        <f>IF(ISERROR(VLOOKUP($D55&amp;"_"&amp;P$4,Square!$B$7:$AE$296,MATCH(P$33,Square!$B$6:$Y$6,0),0)),$B$7,VLOOKUP($D55&amp;"_"&amp;P$4,Square!$B$7:$AE$296,MATCH(P$33,Square!$B$6:$Y$6,0),0))</f>
        <v>7.1710679335132421E-2</v>
      </c>
      <c r="Q55" s="20" t="str">
        <f>IF(ISERROR(VLOOKUP($D55&amp;"_"&amp;Q$4,Square!$B$7:$AE$296,MATCH(Q$33,Square!$B$6:$Y$6,0),0)),$B$7,VLOOKUP($D55&amp;"_"&amp;Q$4,Square!$B$7:$AE$296,MATCH(Q$33,Square!$B$6:$Y$6,0),0))</f>
        <v/>
      </c>
      <c r="R55" s="20">
        <f>IF(ISERROR(VLOOKUP($D55&amp;"_"&amp;R$4,Square!$B$7:$AE$296,MATCH(R$33,Square!$B$6:$Y$6,0),0)),$B$7,VLOOKUP($D55&amp;"_"&amp;R$4,Square!$B$7:$AE$296,MATCH(R$33,Square!$B$6:$Y$6,0),0))</f>
        <v>7.3335698971194518E-2</v>
      </c>
      <c r="S55" s="20">
        <f>IF(ISERROR(VLOOKUP($D55&amp;"_"&amp;S$4,Square!$B$7:$AE$296,MATCH(S$33,Square!$B$6:$Y$6,0),0)),$B$7,VLOOKUP($D55&amp;"_"&amp;S$4,Square!$B$7:$AE$296,MATCH(S$33,Square!$B$6:$Y$6,0),0))</f>
        <v>7.2122746866227785E-2</v>
      </c>
      <c r="T55" s="20">
        <f>IF(ISERROR(VLOOKUP($D55&amp;"_"&amp;T$4,Square!$B$7:$AE$296,MATCH(T$33,Square!$B$6:$Y$6,0),0)),$B$7,VLOOKUP($D55&amp;"_"&amp;T$4,Square!$B$7:$AE$296,MATCH(T$33,Square!$B$6:$Y$6,0),0))</f>
        <v>8.3254470101596784E-2</v>
      </c>
      <c r="U55" s="20">
        <f>IF(ISERROR(VLOOKUP($D55&amp;"_"&amp;U$4,Square!$B$7:$AE$296,MATCH(U$33,Square!$B$6:$Y$6,0),0)),$B$7,VLOOKUP($D55&amp;"_"&amp;U$4,Square!$B$7:$AE$296,MATCH(U$33,Square!$B$6:$Y$6,0),0))</f>
        <v>9.1805447816006719E-2</v>
      </c>
      <c r="V55" s="20" t="str">
        <f>IF(ISERROR(VLOOKUP($D55&amp;"_"&amp;V$4,Square!$B$7:$AE$296,MATCH(V$33,Square!$B$6:$Y$6,0),0)),$B$7,VLOOKUP($D55&amp;"_"&amp;V$4,Square!$B$7:$AE$296,MATCH(V$33,Square!$B$6:$Y$6,0),0))</f>
        <v/>
      </c>
      <c r="W55" s="20">
        <f>IF(ISERROR(VLOOKUP($D55&amp;"_"&amp;W$4,Square!$B$7:$AE$296,MATCH(W$33,Square!$B$6:$Y$6,0),0)),$B$7,VLOOKUP($D55&amp;"_"&amp;W$4,Square!$B$7:$AE$296,MATCH(W$33,Square!$B$6:$Y$6,0),0))</f>
        <v>8.9154209667758416E-2</v>
      </c>
      <c r="X55" s="20">
        <f>IF(ISERROR(VLOOKUP($D55&amp;"_"&amp;X$4,Square!$B$7:$AE$296,MATCH(X$33,Square!$B$6:$Y$6,0),0)),$B$7,VLOOKUP($D55&amp;"_"&amp;X$4,Square!$B$7:$AE$296,MATCH(X$33,Square!$B$6:$Y$6,0),0))</f>
        <v>7.8586261976007918E-2</v>
      </c>
      <c r="Y55" s="20" t="str">
        <f>IF(ISERROR(VLOOKUP($D55&amp;"_"&amp;Y$4,Square!$B$7:$AE$296,MATCH(Y$33,Square!$B$6:$Y$6,0),0)),$B$7,VLOOKUP($D55&amp;"_"&amp;Y$4,Square!$B$7:$AE$296,MATCH(Y$33,Square!$B$6:$Y$6,0),0))</f>
        <v/>
      </c>
      <c r="Z55" s="20">
        <f>IF(ISERROR(VLOOKUP($D55&amp;"_"&amp;Z$4,Square!$B$7:$AE$296,MATCH(Z$33,Square!$B$6:$Y$6,0),0)),$B$7,VLOOKUP($D55&amp;"_"&amp;Z$4,Square!$B$7:$AE$296,MATCH(Z$33,Square!$B$6:$Y$6,0),0))</f>
        <v>6.6289958931889603E-2</v>
      </c>
      <c r="AA55" s="20">
        <f>IF(ISERROR(VLOOKUP($D55&amp;"_"&amp;AA$4,Square!$B$7:$AE$296,MATCH(AA$33,Square!$B$6:$Y$6,0),0)),$B$7,VLOOKUP($D55&amp;"_"&amp;AA$4,Square!$B$7:$AE$296,MATCH(AA$33,Square!$B$6:$Y$6,0),0))</f>
        <v>8.877469091426031E-2</v>
      </c>
      <c r="AB55" s="20">
        <f>IF(ISERROR(VLOOKUP($D55&amp;"_"&amp;AB$4,Square!$B$7:$AE$296,MATCH(AB$33,Square!$B$6:$Y$6,0),0)),$B$7,VLOOKUP($D55&amp;"_"&amp;AB$4,Square!$B$7:$AE$296,MATCH(AB$33,Square!$B$6:$Y$6,0),0))</f>
        <v>7.8871784875850753E-2</v>
      </c>
      <c r="AC55" s="20" t="str">
        <f>IF(ISERROR(VLOOKUP($D55&amp;"_"&amp;AC$4,Square!$B$7:$AE$296,MATCH(AC$33,Square!$B$6:$Y$6,0),0)),$B$7,VLOOKUP($D55&amp;"_"&amp;AC$4,Square!$B$7:$AE$296,MATCH(AC$33,Square!$B$6:$Y$6,0),0))</f>
        <v/>
      </c>
      <c r="AD55" s="20" t="str">
        <f>IF(ISERROR(VLOOKUP($D55&amp;"_"&amp;AD$4,Square!$B$7:$AE$296,MATCH(AD$33,Square!$B$6:$Y$6,0),0)),$B$7,VLOOKUP($D55&amp;"_"&amp;AD$4,Square!$B$7:$AE$296,MATCH(AD$33,Square!$B$6:$Y$6,0),0))</f>
        <v/>
      </c>
      <c r="AE55" s="20" t="str">
        <f>IF(ISERROR(VLOOKUP($D55&amp;"_"&amp;AE$4,Square!$B$7:$AE$296,MATCH(AE$33,Square!$B$6:$Y$6,0),0)),$B$7,VLOOKUP($D55&amp;"_"&amp;AE$4,Square!$B$7:$AE$296,MATCH(AE$33,Square!$B$6:$Y$6,0),0))</f>
        <v/>
      </c>
      <c r="AF55" s="20" t="str">
        <f>IF(ISERROR(VLOOKUP($D55&amp;"_"&amp;AF$4,Square!$B$7:$AE$296,MATCH(AF$33,Square!$B$6:$Y$6,0),0)),$B$7,VLOOKUP($D55&amp;"_"&amp;AF$4,Square!$B$7:$AE$296,MATCH(AF$33,Square!$B$6:$Y$6,0),0))</f>
        <v/>
      </c>
      <c r="AG55" s="20" t="str">
        <f>IF(ISERROR(VLOOKUP($D55&amp;"_"&amp;AG$4,Square!$B$7:$AE$296,MATCH(AG$33,Square!$B$6:$Y$6,0),0)),$B$7,VLOOKUP($D55&amp;"_"&amp;AG$4,Square!$B$7:$AE$296,MATCH(AG$33,Square!$B$6:$Y$6,0),0))</f>
        <v/>
      </c>
      <c r="AH55" s="20"/>
    </row>
    <row r="56" spans="3:34">
      <c r="C56" s="10" t="s">
        <v>413</v>
      </c>
      <c r="D56" s="10" t="s">
        <v>425</v>
      </c>
      <c r="G56" s="20">
        <f>IF(ISERROR(VLOOKUP($D56&amp;"_"&amp;G$4,Square!$B$7:$AE$296,MATCH(G$33,Square!$B$6:$Y$6,0),0)),$B$7,VLOOKUP($D56&amp;"_"&amp;G$4,Square!$B$7:$AE$296,MATCH(G$33,Square!$B$6:$Y$6,0),0))</f>
        <v>7.9712349908789087E-2</v>
      </c>
      <c r="H56" s="20">
        <f>IF(ISERROR(VLOOKUP($D56&amp;"_"&amp;H$4,Square!$B$7:$AE$296,MATCH(H$33,Square!$B$6:$Y$6,0),0)),$B$7,VLOOKUP($D56&amp;"_"&amp;H$4,Square!$B$7:$AE$296,MATCH(H$33,Square!$B$6:$Y$6,0),0))</f>
        <v>7.8711289674463558E-2</v>
      </c>
      <c r="I56" s="20">
        <f>IF(ISERROR(VLOOKUP($D56&amp;"_"&amp;I$4,Square!$B$7:$AE$296,MATCH(I$33,Square!$B$6:$Y$6,0),0)),$B$7,VLOOKUP($D56&amp;"_"&amp;I$4,Square!$B$7:$AE$296,MATCH(I$33,Square!$B$6:$Y$6,0),0))</f>
        <v>7.8584945205940462E-2</v>
      </c>
      <c r="J56" s="20">
        <f>IF(ISERROR(VLOOKUP($D56&amp;"_"&amp;J$4,Square!$B$7:$AE$296,MATCH(J$33,Square!$B$6:$Y$6,0),0)),$B$7,VLOOKUP($D56&amp;"_"&amp;J$4,Square!$B$7:$AE$296,MATCH(J$33,Square!$B$6:$Y$6,0),0))</f>
        <v>7.8056801478363788E-2</v>
      </c>
      <c r="K56" s="20">
        <f>IF(ISERROR(VLOOKUP($D56&amp;"_"&amp;K$4,Square!$B$7:$AE$296,MATCH(K$33,Square!$B$6:$Y$6,0),0)),$B$7,VLOOKUP($D56&amp;"_"&amp;K$4,Square!$B$7:$AE$296,MATCH(K$33,Square!$B$6:$Y$6,0),0))</f>
        <v>7.4853211274091697E-2</v>
      </c>
      <c r="L56" s="20">
        <f>IF(ISERROR(VLOOKUP($D56&amp;"_"&amp;L$4,Square!$B$7:$AE$296,MATCH(L$33,Square!$B$6:$Y$6,0),0)),$B$7,VLOOKUP($D56&amp;"_"&amp;L$4,Square!$B$7:$AE$296,MATCH(L$33,Square!$B$6:$Y$6,0),0))</f>
        <v>7.3555058381856095E-2</v>
      </c>
      <c r="M56" s="20">
        <f>IF(ISERROR(VLOOKUP($D56&amp;"_"&amp;M$4,Square!$B$7:$AE$296,MATCH(M$33,Square!$B$6:$Y$6,0),0)),$B$7,VLOOKUP($D56&amp;"_"&amp;M$4,Square!$B$7:$AE$296,MATCH(M$33,Square!$B$6:$Y$6,0),0))</f>
        <v>6.9727248807792241E-2</v>
      </c>
      <c r="N56" s="20" t="str">
        <f>IF(ISERROR(VLOOKUP($D56&amp;"_"&amp;N$4,Square!$B$7:$AE$296,MATCH(N$33,Square!$B$6:$Y$6,0),0)),$B$7,VLOOKUP($D56&amp;"_"&amp;N$4,Square!$B$7:$AE$296,MATCH(N$33,Square!$B$6:$Y$6,0),0))</f>
        <v/>
      </c>
      <c r="O56" s="20">
        <f>IF(ISERROR(VLOOKUP($D56&amp;"_"&amp;O$4,Square!$B$7:$AE$296,MATCH(O$33,Square!$B$6:$Y$6,0),0)),$B$7,VLOOKUP($D56&amp;"_"&amp;O$4,Square!$B$7:$AE$296,MATCH(O$33,Square!$B$6:$Y$6,0),0))</f>
        <v>7.3478505309421516E-2</v>
      </c>
      <c r="P56" s="20">
        <f>IF(ISERROR(VLOOKUP($D56&amp;"_"&amp;P$4,Square!$B$7:$AE$296,MATCH(P$33,Square!$B$6:$Y$6,0),0)),$B$7,VLOOKUP($D56&amp;"_"&amp;P$4,Square!$B$7:$AE$296,MATCH(P$33,Square!$B$6:$Y$6,0),0))</f>
        <v>7.4223435182467337E-2</v>
      </c>
      <c r="Q56" s="20">
        <f>IF(ISERROR(VLOOKUP($D56&amp;"_"&amp;Q$4,Square!$B$7:$AE$296,MATCH(Q$33,Square!$B$6:$Y$6,0),0)),$B$7,VLOOKUP($D56&amp;"_"&amp;Q$4,Square!$B$7:$AE$296,MATCH(Q$33,Square!$B$6:$Y$6,0),0))</f>
        <v>7.4137788293061557E-2</v>
      </c>
      <c r="R56" s="20">
        <f>IF(ISERROR(VLOOKUP($D56&amp;"_"&amp;R$4,Square!$B$7:$AE$296,MATCH(R$33,Square!$B$6:$Y$6,0),0)),$B$7,VLOOKUP($D56&amp;"_"&amp;R$4,Square!$B$7:$AE$296,MATCH(R$33,Square!$B$6:$Y$6,0),0))</f>
        <v>7.7574259954930072E-2</v>
      </c>
      <c r="S56" s="20">
        <f>IF(ISERROR(VLOOKUP($D56&amp;"_"&amp;S$4,Square!$B$7:$AE$296,MATCH(S$33,Square!$B$6:$Y$6,0),0)),$B$7,VLOOKUP($D56&amp;"_"&amp;S$4,Square!$B$7:$AE$296,MATCH(S$33,Square!$B$6:$Y$6,0),0))</f>
        <v>7.2702103693048165E-2</v>
      </c>
      <c r="T56" s="20">
        <f>IF(ISERROR(VLOOKUP($D56&amp;"_"&amp;T$4,Square!$B$7:$AE$296,MATCH(T$33,Square!$B$6:$Y$6,0),0)),$B$7,VLOOKUP($D56&amp;"_"&amp;T$4,Square!$B$7:$AE$296,MATCH(T$33,Square!$B$6:$Y$6,0),0))</f>
        <v>7.4968115804798452E-2</v>
      </c>
      <c r="U56" s="20">
        <f>IF(ISERROR(VLOOKUP($D56&amp;"_"&amp;U$4,Square!$B$7:$AE$296,MATCH(U$33,Square!$B$6:$Y$6,0),0)),$B$7,VLOOKUP($D56&amp;"_"&amp;U$4,Square!$B$7:$AE$296,MATCH(U$33,Square!$B$6:$Y$6,0),0))</f>
        <v>7.7569378713144121E-2</v>
      </c>
      <c r="V56" s="20">
        <f>IF(ISERROR(VLOOKUP($D56&amp;"_"&amp;V$4,Square!$B$7:$AE$296,MATCH(V$33,Square!$B$6:$Y$6,0),0)),$B$7,VLOOKUP($D56&amp;"_"&amp;V$4,Square!$B$7:$AE$296,MATCH(V$33,Square!$B$6:$Y$6,0),0))</f>
        <v>7.8007186705158674E-2</v>
      </c>
      <c r="W56" s="20">
        <f>IF(ISERROR(VLOOKUP($D56&amp;"_"&amp;W$4,Square!$B$7:$AE$296,MATCH(W$33,Square!$B$6:$Y$6,0),0)),$B$7,VLOOKUP($D56&amp;"_"&amp;W$4,Square!$B$7:$AE$296,MATCH(W$33,Square!$B$6:$Y$6,0),0))</f>
        <v>8.0511107912051516E-2</v>
      </c>
      <c r="X56" s="20">
        <f>IF(ISERROR(VLOOKUP($D56&amp;"_"&amp;X$4,Square!$B$7:$AE$296,MATCH(X$33,Square!$B$6:$Y$6,0),0)),$B$7,VLOOKUP($D56&amp;"_"&amp;X$4,Square!$B$7:$AE$296,MATCH(X$33,Square!$B$6:$Y$6,0),0))</f>
        <v>7.5366253316441312E-2</v>
      </c>
      <c r="Y56" s="20">
        <f>IF(ISERROR(VLOOKUP($D56&amp;"_"&amp;Y$4,Square!$B$7:$AE$296,MATCH(Y$33,Square!$B$6:$Y$6,0),0)),$B$7,VLOOKUP($D56&amp;"_"&amp;Y$4,Square!$B$7:$AE$296,MATCH(Y$33,Square!$B$6:$Y$6,0),0))</f>
        <v>7.6373670101410898E-2</v>
      </c>
      <c r="Z56" s="20">
        <f>IF(ISERROR(VLOOKUP($D56&amp;"_"&amp;Z$4,Square!$B$7:$AE$296,MATCH(Z$33,Square!$B$6:$Y$6,0),0)),$B$7,VLOOKUP($D56&amp;"_"&amp;Z$4,Square!$B$7:$AE$296,MATCH(Z$33,Square!$B$6:$Y$6,0),0))</f>
        <v>6.7380694912942379E-2</v>
      </c>
      <c r="AA56" s="20">
        <f>IF(ISERROR(VLOOKUP($D56&amp;"_"&amp;AA$4,Square!$B$7:$AE$296,MATCH(AA$33,Square!$B$6:$Y$6,0),0)),$B$7,VLOOKUP($D56&amp;"_"&amp;AA$4,Square!$B$7:$AE$296,MATCH(AA$33,Square!$B$6:$Y$6,0),0))</f>
        <v>7.4440510331184956E-2</v>
      </c>
      <c r="AB56" s="20">
        <f>IF(ISERROR(VLOOKUP($D56&amp;"_"&amp;AB$4,Square!$B$7:$AE$296,MATCH(AB$33,Square!$B$6:$Y$6,0),0)),$B$7,VLOOKUP($D56&amp;"_"&amp;AB$4,Square!$B$7:$AE$296,MATCH(AB$33,Square!$B$6:$Y$6,0),0))</f>
        <v>7.6416615117396711E-2</v>
      </c>
      <c r="AC56" s="20">
        <f>IF(ISERROR(VLOOKUP($D56&amp;"_"&amp;AC$4,Square!$B$7:$AE$296,MATCH(AC$33,Square!$B$6:$Y$6,0),0)),$B$7,VLOOKUP($D56&amp;"_"&amp;AC$4,Square!$B$7:$AE$296,MATCH(AC$33,Square!$B$6:$Y$6,0),0))</f>
        <v>7.2469708705128283E-2</v>
      </c>
      <c r="AD56" s="20">
        <f>IF(ISERROR(VLOOKUP($D56&amp;"_"&amp;AD$4,Square!$B$7:$AE$296,MATCH(AD$33,Square!$B$6:$Y$6,0),0)),$B$7,VLOOKUP($D56&amp;"_"&amp;AD$4,Square!$B$7:$AE$296,MATCH(AD$33,Square!$B$6:$Y$6,0),0))</f>
        <v>7.4279268975436047E-2</v>
      </c>
      <c r="AE56" s="20">
        <f>IF(ISERROR(VLOOKUP($D56&amp;"_"&amp;AE$4,Square!$B$7:$AE$296,MATCH(AE$33,Square!$B$6:$Y$6,0),0)),$B$7,VLOOKUP($D56&amp;"_"&amp;AE$4,Square!$B$7:$AE$296,MATCH(AE$33,Square!$B$6:$Y$6,0),0))</f>
        <v>7.525730963302811E-2</v>
      </c>
      <c r="AF56" s="20">
        <f>IF(ISERROR(VLOOKUP($D56&amp;"_"&amp;AF$4,Square!$B$7:$AE$296,MATCH(AF$33,Square!$B$6:$Y$6,0),0)),$B$7,VLOOKUP($D56&amp;"_"&amp;AF$4,Square!$B$7:$AE$296,MATCH(AF$33,Square!$B$6:$Y$6,0),0))</f>
        <v>7.162148378884732E-2</v>
      </c>
      <c r="AG56" s="20">
        <f>IF(ISERROR(VLOOKUP($D56&amp;"_"&amp;AG$4,Square!$B$7:$AE$296,MATCH(AG$33,Square!$B$6:$Y$6,0),0)),$B$7,VLOOKUP($D56&amp;"_"&amp;AG$4,Square!$B$7:$AE$296,MATCH(AG$33,Square!$B$6:$Y$6,0),0))</f>
        <v>7.2178901495167369E-2</v>
      </c>
      <c r="AH56" s="20"/>
    </row>
    <row r="57" spans="3:34" ht="13.5" thickBot="1">
      <c r="C57" s="17"/>
      <c r="D57" s="17"/>
      <c r="E57" s="3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44"/>
    </row>
    <row r="58" spans="3:34" ht="13.5" thickTop="1"/>
    <row r="61" spans="3:34" ht="13.5" thickBot="1">
      <c r="G61" s="16" t="s">
        <v>1540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43"/>
    </row>
    <row r="63" spans="3:34">
      <c r="C63" s="10" t="s">
        <v>403</v>
      </c>
      <c r="D63" s="10" t="s">
        <v>415</v>
      </c>
      <c r="G63" s="34">
        <v>1</v>
      </c>
      <c r="H63" s="34">
        <v>1</v>
      </c>
      <c r="I63" s="34">
        <v>1</v>
      </c>
      <c r="J63" s="34">
        <v>1</v>
      </c>
      <c r="K63" s="34">
        <v>1</v>
      </c>
      <c r="L63" s="34">
        <v>1</v>
      </c>
      <c r="M63" s="34">
        <v>1</v>
      </c>
      <c r="N63" s="34">
        <v>1</v>
      </c>
      <c r="O63" s="34">
        <v>1</v>
      </c>
      <c r="P63" s="34">
        <v>1</v>
      </c>
      <c r="Q63" s="34">
        <v>1</v>
      </c>
      <c r="R63" s="34">
        <v>1</v>
      </c>
      <c r="S63" s="34">
        <v>1</v>
      </c>
      <c r="T63" s="34">
        <v>1</v>
      </c>
      <c r="U63" s="34">
        <v>1</v>
      </c>
      <c r="V63" s="34">
        <v>1</v>
      </c>
      <c r="W63" s="34">
        <v>1</v>
      </c>
      <c r="X63" s="34">
        <v>1</v>
      </c>
      <c r="Y63" s="34">
        <v>1</v>
      </c>
      <c r="Z63" s="34">
        <v>1</v>
      </c>
      <c r="AA63" s="34">
        <v>1</v>
      </c>
      <c r="AB63" s="34">
        <v>1</v>
      </c>
      <c r="AC63" s="34">
        <v>1</v>
      </c>
      <c r="AD63" s="34">
        <v>1</v>
      </c>
      <c r="AE63" s="34">
        <v>1</v>
      </c>
      <c r="AF63" s="34">
        <v>1</v>
      </c>
      <c r="AG63" s="34">
        <v>1</v>
      </c>
      <c r="AH63" s="34"/>
    </row>
    <row r="64" spans="3:34">
      <c r="C64" s="10" t="s">
        <v>404</v>
      </c>
      <c r="D64" s="10" t="s">
        <v>416</v>
      </c>
      <c r="G64" s="34">
        <v>1</v>
      </c>
      <c r="H64" s="34">
        <v>1</v>
      </c>
      <c r="I64" s="34">
        <v>1</v>
      </c>
      <c r="J64" s="34">
        <v>1</v>
      </c>
      <c r="K64" s="34">
        <v>1</v>
      </c>
      <c r="L64" s="34">
        <v>1</v>
      </c>
      <c r="M64" s="34">
        <v>1</v>
      </c>
      <c r="N64" s="34">
        <v>1</v>
      </c>
      <c r="O64" s="34">
        <v>1</v>
      </c>
      <c r="P64" s="34">
        <v>1</v>
      </c>
      <c r="Q64" s="34">
        <v>1</v>
      </c>
      <c r="R64" s="34">
        <v>1</v>
      </c>
      <c r="S64" s="34">
        <v>1</v>
      </c>
      <c r="T64" s="34">
        <v>1</v>
      </c>
      <c r="U64" s="34">
        <v>1</v>
      </c>
      <c r="V64" s="34">
        <v>1</v>
      </c>
      <c r="W64" s="34">
        <v>1</v>
      </c>
      <c r="X64" s="34">
        <v>1</v>
      </c>
      <c r="Y64" s="34">
        <v>1</v>
      </c>
      <c r="Z64" s="34">
        <v>1</v>
      </c>
      <c r="AA64" s="34">
        <v>1</v>
      </c>
      <c r="AB64" s="34">
        <v>1</v>
      </c>
      <c r="AC64" s="34">
        <v>1</v>
      </c>
      <c r="AD64" s="34">
        <v>1</v>
      </c>
      <c r="AE64" s="34">
        <v>1</v>
      </c>
      <c r="AF64" s="34">
        <v>1</v>
      </c>
      <c r="AG64" s="34">
        <v>1</v>
      </c>
      <c r="AH64" s="34"/>
    </row>
    <row r="65" spans="3:34">
      <c r="C65" s="10" t="s">
        <v>361</v>
      </c>
      <c r="D65" s="10" t="s">
        <v>362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  <row r="66" spans="3:34">
      <c r="C66" s="10" t="s">
        <v>363</v>
      </c>
      <c r="D66" s="10" t="s">
        <v>364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</row>
    <row r="67" spans="3:34">
      <c r="C67" s="10" t="s">
        <v>365</v>
      </c>
      <c r="D67" s="10" t="s">
        <v>366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</row>
    <row r="68" spans="3:34">
      <c r="C68" s="10" t="s">
        <v>367</v>
      </c>
      <c r="D68" s="10" t="s">
        <v>368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3:34">
      <c r="C69" s="10" t="s">
        <v>369</v>
      </c>
      <c r="D69" s="10" t="s">
        <v>370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</row>
    <row r="70" spans="3:34">
      <c r="C70" s="10" t="s">
        <v>371</v>
      </c>
      <c r="D70" s="10" t="s">
        <v>372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3:34">
      <c r="C71" s="10" t="s">
        <v>373</v>
      </c>
      <c r="D71" s="10" t="s">
        <v>417</v>
      </c>
      <c r="G71" s="34">
        <v>1</v>
      </c>
      <c r="H71" s="34">
        <v>1</v>
      </c>
      <c r="I71" s="34">
        <v>1</v>
      </c>
      <c r="J71" s="34">
        <v>1</v>
      </c>
      <c r="K71" s="34">
        <v>1</v>
      </c>
      <c r="L71" s="34">
        <v>1</v>
      </c>
      <c r="M71" s="34">
        <v>1</v>
      </c>
      <c r="N71" s="34">
        <v>1</v>
      </c>
      <c r="O71" s="34">
        <v>1</v>
      </c>
      <c r="P71" s="34">
        <v>1</v>
      </c>
      <c r="Q71" s="34">
        <v>1</v>
      </c>
      <c r="R71" s="34">
        <v>1</v>
      </c>
      <c r="S71" s="34">
        <v>1</v>
      </c>
      <c r="T71" s="34">
        <v>1</v>
      </c>
      <c r="U71" s="34">
        <v>1</v>
      </c>
      <c r="V71" s="34">
        <v>1</v>
      </c>
      <c r="W71" s="34">
        <v>1</v>
      </c>
      <c r="X71" s="34">
        <v>1</v>
      </c>
      <c r="Y71" s="34">
        <v>1</v>
      </c>
      <c r="Z71" s="34">
        <v>1</v>
      </c>
      <c r="AA71" s="34">
        <v>1</v>
      </c>
      <c r="AB71" s="34">
        <v>1</v>
      </c>
      <c r="AC71" s="34">
        <v>1</v>
      </c>
      <c r="AD71" s="34">
        <v>1</v>
      </c>
      <c r="AE71" s="34">
        <v>1</v>
      </c>
      <c r="AF71" s="34">
        <v>1</v>
      </c>
      <c r="AG71" s="34">
        <v>1</v>
      </c>
      <c r="AH71" s="34"/>
    </row>
    <row r="72" spans="3:34">
      <c r="C72" s="10" t="s">
        <v>406</v>
      </c>
      <c r="D72" s="10" t="s">
        <v>418</v>
      </c>
      <c r="G72" s="34">
        <v>1</v>
      </c>
      <c r="H72" s="34">
        <v>1</v>
      </c>
      <c r="I72" s="34">
        <v>1</v>
      </c>
      <c r="J72" s="34">
        <v>1</v>
      </c>
      <c r="K72" s="34">
        <v>1</v>
      </c>
      <c r="L72" s="34">
        <v>1</v>
      </c>
      <c r="M72" s="34">
        <v>1</v>
      </c>
      <c r="N72" s="34">
        <v>1</v>
      </c>
      <c r="O72" s="34">
        <v>1</v>
      </c>
      <c r="P72" s="34">
        <v>1</v>
      </c>
      <c r="Q72" s="34">
        <v>1</v>
      </c>
      <c r="R72" s="34">
        <v>1</v>
      </c>
      <c r="S72" s="34">
        <v>1</v>
      </c>
      <c r="T72" s="34">
        <v>1</v>
      </c>
      <c r="U72" s="34">
        <v>1</v>
      </c>
      <c r="V72" s="34">
        <v>1</v>
      </c>
      <c r="W72" s="34">
        <v>1</v>
      </c>
      <c r="X72" s="34">
        <v>1</v>
      </c>
      <c r="Y72" s="34">
        <v>1</v>
      </c>
      <c r="Z72" s="34">
        <v>1</v>
      </c>
      <c r="AA72" s="34">
        <v>1</v>
      </c>
      <c r="AB72" s="34">
        <v>1</v>
      </c>
      <c r="AC72" s="34">
        <v>1</v>
      </c>
      <c r="AD72" s="34">
        <v>1</v>
      </c>
      <c r="AE72" s="34">
        <v>1</v>
      </c>
      <c r="AF72" s="34">
        <v>1</v>
      </c>
      <c r="AG72" s="34">
        <v>1</v>
      </c>
      <c r="AH72" s="34"/>
    </row>
    <row r="73" spans="3:34">
      <c r="C73" s="10" t="s">
        <v>408</v>
      </c>
      <c r="D73" s="10" t="s">
        <v>420</v>
      </c>
      <c r="G73" s="34">
        <v>1</v>
      </c>
      <c r="H73" s="34">
        <v>1</v>
      </c>
      <c r="I73" s="34">
        <v>1</v>
      </c>
      <c r="J73" s="34">
        <v>1</v>
      </c>
      <c r="K73" s="34">
        <v>1</v>
      </c>
      <c r="L73" s="34">
        <v>1</v>
      </c>
      <c r="M73" s="34">
        <v>1</v>
      </c>
      <c r="N73" s="34">
        <v>1</v>
      </c>
      <c r="O73" s="34">
        <v>1</v>
      </c>
      <c r="P73" s="34">
        <v>1</v>
      </c>
      <c r="Q73" s="34">
        <v>1</v>
      </c>
      <c r="R73" s="34">
        <v>1</v>
      </c>
      <c r="S73" s="34">
        <v>1</v>
      </c>
      <c r="T73" s="34">
        <v>1</v>
      </c>
      <c r="U73" s="34">
        <v>1</v>
      </c>
      <c r="V73" s="34">
        <v>1</v>
      </c>
      <c r="W73" s="34">
        <v>1</v>
      </c>
      <c r="X73" s="34">
        <v>1</v>
      </c>
      <c r="Y73" s="34">
        <v>1</v>
      </c>
      <c r="Z73" s="34">
        <v>1</v>
      </c>
      <c r="AA73" s="34">
        <v>1</v>
      </c>
      <c r="AB73" s="34">
        <v>1</v>
      </c>
      <c r="AC73" s="34">
        <v>1</v>
      </c>
      <c r="AD73" s="34">
        <v>1</v>
      </c>
      <c r="AE73" s="34">
        <v>1</v>
      </c>
      <c r="AF73" s="34">
        <v>1</v>
      </c>
      <c r="AG73" s="34">
        <v>1</v>
      </c>
      <c r="AH73" s="34"/>
    </row>
    <row r="74" spans="3:34">
      <c r="C74" s="10" t="s">
        <v>407</v>
      </c>
      <c r="D74" s="10" t="s">
        <v>419</v>
      </c>
      <c r="G74" s="34">
        <v>1</v>
      </c>
      <c r="H74" s="34">
        <v>1</v>
      </c>
      <c r="I74" s="34">
        <v>1</v>
      </c>
      <c r="J74" s="34">
        <v>1</v>
      </c>
      <c r="K74" s="34">
        <v>1</v>
      </c>
      <c r="L74" s="34">
        <v>1</v>
      </c>
      <c r="M74" s="34">
        <v>1</v>
      </c>
      <c r="N74" s="34">
        <v>1</v>
      </c>
      <c r="O74" s="34">
        <v>1</v>
      </c>
      <c r="P74" s="34">
        <v>1</v>
      </c>
      <c r="Q74" s="34">
        <v>1</v>
      </c>
      <c r="R74" s="34">
        <v>1</v>
      </c>
      <c r="S74" s="34">
        <v>1</v>
      </c>
      <c r="T74" s="34">
        <v>1</v>
      </c>
      <c r="U74" s="34">
        <v>1</v>
      </c>
      <c r="V74" s="34">
        <v>1</v>
      </c>
      <c r="W74" s="34">
        <v>1</v>
      </c>
      <c r="X74" s="34">
        <v>1</v>
      </c>
      <c r="Y74" s="34">
        <v>1</v>
      </c>
      <c r="Z74" s="34">
        <v>1</v>
      </c>
      <c r="AA74" s="34">
        <v>1</v>
      </c>
      <c r="AB74" s="34">
        <v>1</v>
      </c>
      <c r="AC74" s="34">
        <v>1</v>
      </c>
      <c r="AD74" s="34">
        <v>1</v>
      </c>
      <c r="AE74" s="34">
        <v>1</v>
      </c>
      <c r="AF74" s="34">
        <v>1</v>
      </c>
      <c r="AG74" s="34">
        <v>1</v>
      </c>
      <c r="AH74" s="34"/>
    </row>
    <row r="75" spans="3:34">
      <c r="C75" s="10" t="s">
        <v>409</v>
      </c>
      <c r="D75" s="10" t="s">
        <v>421</v>
      </c>
      <c r="G75" s="34">
        <v>1</v>
      </c>
      <c r="H75" s="34">
        <v>1</v>
      </c>
      <c r="I75" s="34">
        <v>1</v>
      </c>
      <c r="J75" s="34">
        <v>1</v>
      </c>
      <c r="K75" s="34">
        <v>1</v>
      </c>
      <c r="L75" s="34">
        <v>1</v>
      </c>
      <c r="M75" s="34">
        <v>1</v>
      </c>
      <c r="N75" s="34">
        <v>1</v>
      </c>
      <c r="O75" s="34">
        <v>1</v>
      </c>
      <c r="P75" s="34">
        <v>1</v>
      </c>
      <c r="Q75" s="34">
        <v>1</v>
      </c>
      <c r="R75" s="34">
        <v>1</v>
      </c>
      <c r="S75" s="34">
        <v>1</v>
      </c>
      <c r="T75" s="34">
        <v>1</v>
      </c>
      <c r="U75" s="34">
        <v>1</v>
      </c>
      <c r="V75" s="34">
        <v>1</v>
      </c>
      <c r="W75" s="34">
        <v>1</v>
      </c>
      <c r="X75" s="34">
        <v>1</v>
      </c>
      <c r="Y75" s="34">
        <v>1</v>
      </c>
      <c r="Z75" s="34">
        <v>1</v>
      </c>
      <c r="AA75" s="34">
        <v>1</v>
      </c>
      <c r="AB75" s="34">
        <v>1</v>
      </c>
      <c r="AC75" s="34">
        <v>1</v>
      </c>
      <c r="AD75" s="34">
        <v>1</v>
      </c>
      <c r="AE75" s="34">
        <v>1</v>
      </c>
      <c r="AF75" s="34">
        <v>1</v>
      </c>
      <c r="AG75" s="34">
        <v>1</v>
      </c>
      <c r="AH75" s="34"/>
    </row>
    <row r="76" spans="3:34">
      <c r="C76" s="10" t="s">
        <v>374</v>
      </c>
      <c r="D76" s="10" t="s">
        <v>375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3:34">
      <c r="C77" s="10" t="s">
        <v>410</v>
      </c>
      <c r="D77" s="10" t="s">
        <v>422</v>
      </c>
      <c r="G77" s="34">
        <v>1</v>
      </c>
      <c r="H77" s="34">
        <v>1</v>
      </c>
      <c r="I77" s="34">
        <v>1</v>
      </c>
      <c r="J77" s="34">
        <v>1</v>
      </c>
      <c r="K77" s="34">
        <v>1</v>
      </c>
      <c r="L77" s="34">
        <v>1</v>
      </c>
      <c r="M77" s="34">
        <v>1</v>
      </c>
      <c r="N77" s="34">
        <v>1</v>
      </c>
      <c r="O77" s="34">
        <v>1</v>
      </c>
      <c r="P77" s="34">
        <v>1</v>
      </c>
      <c r="Q77" s="34">
        <v>1</v>
      </c>
      <c r="R77" s="34">
        <v>1</v>
      </c>
      <c r="S77" s="34">
        <v>1</v>
      </c>
      <c r="T77" s="34">
        <v>1</v>
      </c>
      <c r="U77" s="34">
        <v>1</v>
      </c>
      <c r="V77" s="34">
        <v>1</v>
      </c>
      <c r="W77" s="34">
        <v>1</v>
      </c>
      <c r="X77" s="34">
        <v>1</v>
      </c>
      <c r="Y77" s="34">
        <v>1</v>
      </c>
      <c r="Z77" s="34">
        <v>1</v>
      </c>
      <c r="AA77" s="34">
        <v>1</v>
      </c>
      <c r="AB77" s="34">
        <v>1</v>
      </c>
      <c r="AC77" s="34">
        <v>1</v>
      </c>
      <c r="AD77" s="34">
        <v>1</v>
      </c>
      <c r="AE77" s="34">
        <v>1</v>
      </c>
      <c r="AF77" s="34">
        <v>1</v>
      </c>
      <c r="AG77" s="34">
        <v>1</v>
      </c>
      <c r="AH77" s="34"/>
    </row>
    <row r="78" spans="3:34">
      <c r="C78" s="10" t="s">
        <v>411</v>
      </c>
      <c r="D78" s="10" t="s">
        <v>423</v>
      </c>
      <c r="G78" s="34">
        <v>1</v>
      </c>
      <c r="H78" s="34">
        <v>1</v>
      </c>
      <c r="I78" s="34">
        <v>1</v>
      </c>
      <c r="J78" s="34">
        <v>1</v>
      </c>
      <c r="K78" s="34">
        <v>1</v>
      </c>
      <c r="L78" s="34">
        <v>1</v>
      </c>
      <c r="M78" s="34">
        <v>1</v>
      </c>
      <c r="N78" s="34">
        <v>1</v>
      </c>
      <c r="O78" s="34">
        <v>1</v>
      </c>
      <c r="P78" s="34">
        <v>1</v>
      </c>
      <c r="Q78" s="34">
        <v>1</v>
      </c>
      <c r="R78" s="34">
        <v>1</v>
      </c>
      <c r="S78" s="34">
        <v>1</v>
      </c>
      <c r="T78" s="34">
        <v>1</v>
      </c>
      <c r="U78" s="34">
        <v>1</v>
      </c>
      <c r="V78" s="34">
        <v>1</v>
      </c>
      <c r="W78" s="34">
        <v>1</v>
      </c>
      <c r="X78" s="34">
        <v>1</v>
      </c>
      <c r="Y78" s="34">
        <v>1</v>
      </c>
      <c r="Z78" s="34">
        <v>1</v>
      </c>
      <c r="AA78" s="34">
        <v>1</v>
      </c>
      <c r="AB78" s="34">
        <v>1</v>
      </c>
      <c r="AC78" s="34">
        <v>1</v>
      </c>
      <c r="AD78" s="34">
        <v>1</v>
      </c>
      <c r="AE78" s="34">
        <v>1</v>
      </c>
      <c r="AF78" s="34">
        <v>1</v>
      </c>
      <c r="AG78" s="34">
        <v>1</v>
      </c>
      <c r="AH78" s="34"/>
    </row>
    <row r="79" spans="3:34">
      <c r="C79" s="10" t="s">
        <v>412</v>
      </c>
      <c r="D79" s="10" t="s">
        <v>424</v>
      </c>
      <c r="G79" s="34">
        <v>1</v>
      </c>
      <c r="H79" s="34">
        <v>1</v>
      </c>
      <c r="I79" s="34">
        <v>1</v>
      </c>
      <c r="J79" s="34">
        <v>1</v>
      </c>
      <c r="K79" s="34">
        <v>1</v>
      </c>
      <c r="L79" s="34">
        <v>1</v>
      </c>
      <c r="M79" s="34">
        <v>1</v>
      </c>
      <c r="N79" s="34">
        <v>1</v>
      </c>
      <c r="O79" s="34">
        <v>1</v>
      </c>
      <c r="P79" s="34">
        <v>1</v>
      </c>
      <c r="Q79" s="34">
        <v>1</v>
      </c>
      <c r="R79" s="34">
        <v>1</v>
      </c>
      <c r="S79" s="34">
        <v>1</v>
      </c>
      <c r="T79" s="34">
        <v>1</v>
      </c>
      <c r="U79" s="34">
        <v>1</v>
      </c>
      <c r="V79" s="34">
        <v>1</v>
      </c>
      <c r="W79" s="34">
        <v>1</v>
      </c>
      <c r="X79" s="34">
        <v>1</v>
      </c>
      <c r="Y79" s="34">
        <v>1</v>
      </c>
      <c r="Z79" s="34">
        <v>1</v>
      </c>
      <c r="AA79" s="34">
        <v>1</v>
      </c>
      <c r="AB79" s="34">
        <v>1</v>
      </c>
      <c r="AC79" s="34">
        <v>1</v>
      </c>
      <c r="AD79" s="34">
        <v>1</v>
      </c>
      <c r="AE79" s="34">
        <v>1</v>
      </c>
      <c r="AF79" s="34">
        <v>1</v>
      </c>
      <c r="AG79" s="34">
        <v>1</v>
      </c>
      <c r="AH79" s="34"/>
    </row>
    <row r="80" spans="3:34">
      <c r="C80" s="10" t="s">
        <v>376</v>
      </c>
      <c r="D80" s="10" t="s">
        <v>377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3:34">
      <c r="C81" s="10" t="s">
        <v>414</v>
      </c>
      <c r="D81" s="10" t="s">
        <v>426</v>
      </c>
      <c r="G81" s="34">
        <v>1</v>
      </c>
      <c r="H81" s="34">
        <v>1</v>
      </c>
      <c r="I81" s="34">
        <v>1</v>
      </c>
      <c r="J81" s="34">
        <v>1</v>
      </c>
      <c r="K81" s="34">
        <v>1</v>
      </c>
      <c r="L81" s="34">
        <v>1</v>
      </c>
      <c r="M81" s="34">
        <v>1</v>
      </c>
      <c r="N81" s="34">
        <v>1</v>
      </c>
      <c r="O81" s="34">
        <v>1</v>
      </c>
      <c r="P81" s="34">
        <v>1</v>
      </c>
      <c r="Q81" s="34">
        <v>1</v>
      </c>
      <c r="R81" s="34">
        <v>1</v>
      </c>
      <c r="S81" s="34">
        <v>1</v>
      </c>
      <c r="T81" s="34">
        <v>1</v>
      </c>
      <c r="U81" s="34">
        <v>1</v>
      </c>
      <c r="V81" s="34">
        <v>1</v>
      </c>
      <c r="W81" s="34">
        <v>1</v>
      </c>
      <c r="X81" s="34">
        <v>1</v>
      </c>
      <c r="Y81" s="34">
        <v>1</v>
      </c>
      <c r="Z81" s="34">
        <v>1</v>
      </c>
      <c r="AA81" s="34">
        <v>1</v>
      </c>
      <c r="AB81" s="34">
        <v>1</v>
      </c>
      <c r="AC81" s="34">
        <v>1</v>
      </c>
      <c r="AD81" s="34">
        <v>1</v>
      </c>
      <c r="AE81" s="34">
        <v>1</v>
      </c>
      <c r="AF81" s="34">
        <v>1</v>
      </c>
      <c r="AG81" s="34">
        <v>1</v>
      </c>
      <c r="AH81" s="34"/>
    </row>
    <row r="82" spans="3:34">
      <c r="C82" s="10" t="s">
        <v>413</v>
      </c>
      <c r="D82" s="10" t="s">
        <v>425</v>
      </c>
      <c r="G82" s="34">
        <v>1</v>
      </c>
      <c r="H82" s="34">
        <v>1</v>
      </c>
      <c r="I82" s="34">
        <v>1</v>
      </c>
      <c r="J82" s="34">
        <v>1</v>
      </c>
      <c r="K82" s="34">
        <v>1</v>
      </c>
      <c r="L82" s="34">
        <v>1</v>
      </c>
      <c r="M82" s="34">
        <v>1</v>
      </c>
      <c r="N82" s="34">
        <v>1</v>
      </c>
      <c r="O82" s="34">
        <v>1</v>
      </c>
      <c r="P82" s="34">
        <v>1</v>
      </c>
      <c r="Q82" s="34">
        <v>1</v>
      </c>
      <c r="R82" s="34">
        <v>1</v>
      </c>
      <c r="S82" s="34">
        <v>1</v>
      </c>
      <c r="T82" s="34">
        <v>1</v>
      </c>
      <c r="U82" s="34">
        <v>1</v>
      </c>
      <c r="V82" s="34">
        <v>1</v>
      </c>
      <c r="W82" s="34">
        <v>1</v>
      </c>
      <c r="X82" s="34">
        <v>1</v>
      </c>
      <c r="Y82" s="34">
        <v>1</v>
      </c>
      <c r="Z82" s="34">
        <v>1</v>
      </c>
      <c r="AA82" s="34">
        <v>1</v>
      </c>
      <c r="AB82" s="34">
        <v>1</v>
      </c>
      <c r="AC82" s="34">
        <v>1</v>
      </c>
      <c r="AD82" s="34">
        <v>1</v>
      </c>
      <c r="AE82" s="34">
        <v>1</v>
      </c>
      <c r="AF82" s="34">
        <v>1</v>
      </c>
      <c r="AG82" s="34">
        <v>1</v>
      </c>
      <c r="AH82" s="34"/>
    </row>
    <row r="83" spans="3:34" ht="13.5" thickBot="1">
      <c r="C83" s="17"/>
      <c r="D83" s="17"/>
      <c r="E83" s="36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44"/>
    </row>
    <row r="84" spans="3:34" ht="13.5" thickTop="1"/>
    <row r="88" spans="3:34" ht="13.5" thickBot="1">
      <c r="G88" s="16" t="s">
        <v>1545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43"/>
    </row>
    <row r="90" spans="3:34">
      <c r="C90" s="10" t="s">
        <v>403</v>
      </c>
      <c r="D90" s="10" t="s">
        <v>415</v>
      </c>
      <c r="G90" s="20" t="str">
        <f t="shared" ref="G90:AG90" si="10">IF(G63=1,G37,$B$8)</f>
        <v/>
      </c>
      <c r="H90" s="20" t="str">
        <f t="shared" si="10"/>
        <v/>
      </c>
      <c r="I90" s="20" t="str">
        <f t="shared" si="10"/>
        <v/>
      </c>
      <c r="J90" s="20" t="str">
        <f t="shared" si="10"/>
        <v/>
      </c>
      <c r="K90" s="20">
        <f t="shared" si="10"/>
        <v>6.9115212434956635E-2</v>
      </c>
      <c r="L90" s="20">
        <f t="shared" si="10"/>
        <v>7.3426669354300658E-2</v>
      </c>
      <c r="M90" s="20">
        <f t="shared" si="10"/>
        <v>6.9015036374159733E-2</v>
      </c>
      <c r="N90" s="20" t="str">
        <f t="shared" si="10"/>
        <v/>
      </c>
      <c r="O90" s="20">
        <f t="shared" si="10"/>
        <v>7.3319487773772465E-2</v>
      </c>
      <c r="P90" s="20">
        <f t="shared" si="10"/>
        <v>7.613804583688899E-2</v>
      </c>
      <c r="Q90" s="20">
        <f t="shared" si="10"/>
        <v>7.5812182593249525E-2</v>
      </c>
      <c r="R90" s="20">
        <f t="shared" si="10"/>
        <v>6.832729016328809E-2</v>
      </c>
      <c r="S90" s="20">
        <f t="shared" si="10"/>
        <v>7.6708786899261222E-2</v>
      </c>
      <c r="T90" s="20">
        <f t="shared" si="10"/>
        <v>7.938937683100164E-2</v>
      </c>
      <c r="U90" s="20">
        <f t="shared" si="10"/>
        <v>8.4164930843246305E-2</v>
      </c>
      <c r="V90" s="20">
        <f t="shared" si="10"/>
        <v>7.9017529836046624E-2</v>
      </c>
      <c r="W90" s="20">
        <f t="shared" si="10"/>
        <v>8.0975703889994088E-2</v>
      </c>
      <c r="X90" s="20">
        <f t="shared" si="10"/>
        <v>7.3476544868972274E-2</v>
      </c>
      <c r="Y90" s="20">
        <f t="shared" si="10"/>
        <v>7.3342270066771742E-2</v>
      </c>
      <c r="Z90" s="20">
        <f t="shared" si="10"/>
        <v>7.0962249029561567E-2</v>
      </c>
      <c r="AA90" s="20">
        <f t="shared" si="10"/>
        <v>8.2565633443042172E-2</v>
      </c>
      <c r="AB90" s="20">
        <f t="shared" si="10"/>
        <v>7.6715408905822791E-2</v>
      </c>
      <c r="AC90" s="20">
        <f t="shared" si="10"/>
        <v>7.1262781871867353E-2</v>
      </c>
      <c r="AD90" s="20" t="str">
        <f t="shared" si="10"/>
        <v/>
      </c>
      <c r="AE90" s="20" t="str">
        <f t="shared" si="10"/>
        <v/>
      </c>
      <c r="AF90" s="20" t="str">
        <f t="shared" si="10"/>
        <v/>
      </c>
      <c r="AG90" s="20" t="str">
        <f t="shared" si="10"/>
        <v/>
      </c>
      <c r="AH90" s="20"/>
    </row>
    <row r="91" spans="3:34">
      <c r="C91" s="10" t="s">
        <v>404</v>
      </c>
      <c r="D91" s="10" t="s">
        <v>416</v>
      </c>
      <c r="G91" s="20" t="str">
        <f t="shared" ref="G91:AG91" si="11">IF(G64=1,G38,$B$8)</f>
        <v/>
      </c>
      <c r="H91" s="20" t="str">
        <f t="shared" si="11"/>
        <v/>
      </c>
      <c r="I91" s="20" t="str">
        <f t="shared" si="11"/>
        <v/>
      </c>
      <c r="J91" s="20" t="str">
        <f t="shared" si="11"/>
        <v/>
      </c>
      <c r="K91" s="20">
        <f t="shared" si="11"/>
        <v>7.0928505411762016E-2</v>
      </c>
      <c r="L91" s="20">
        <f t="shared" si="11"/>
        <v>7.2403043880762019E-2</v>
      </c>
      <c r="M91" s="20">
        <f t="shared" si="11"/>
        <v>6.761651497187722E-2</v>
      </c>
      <c r="N91" s="20" t="str">
        <f t="shared" si="11"/>
        <v/>
      </c>
      <c r="O91" s="20">
        <f t="shared" si="11"/>
        <v>7.1786391939317462E-2</v>
      </c>
      <c r="P91" s="20">
        <f t="shared" si="11"/>
        <v>7.1820882070708345E-2</v>
      </c>
      <c r="Q91" s="20">
        <f t="shared" si="11"/>
        <v>7.1513849166712384E-2</v>
      </c>
      <c r="R91" s="20">
        <f t="shared" si="11"/>
        <v>7.3669605913655942E-2</v>
      </c>
      <c r="S91" s="20">
        <f t="shared" si="11"/>
        <v>7.2538019195951015E-2</v>
      </c>
      <c r="T91" s="20">
        <f t="shared" si="11"/>
        <v>7.7296609522360948E-2</v>
      </c>
      <c r="U91" s="20">
        <f t="shared" si="11"/>
        <v>7.8793649805789068E-2</v>
      </c>
      <c r="V91" s="20">
        <f t="shared" si="11"/>
        <v>7.8247625649416286E-2</v>
      </c>
      <c r="W91" s="20">
        <f t="shared" si="11"/>
        <v>7.4382099558194081E-2</v>
      </c>
      <c r="X91" s="20">
        <f t="shared" si="11"/>
        <v>7.0899302069547032E-2</v>
      </c>
      <c r="Y91" s="20">
        <f t="shared" si="11"/>
        <v>7.1463119685591853E-2</v>
      </c>
      <c r="Z91" s="20">
        <f t="shared" si="11"/>
        <v>6.6599096841264749E-2</v>
      </c>
      <c r="AA91" s="20">
        <f t="shared" si="11"/>
        <v>7.8140307200109504E-2</v>
      </c>
      <c r="AB91" s="20">
        <f t="shared" si="11"/>
        <v>7.3475284351606107E-2</v>
      </c>
      <c r="AC91" s="20">
        <f t="shared" si="11"/>
        <v>6.9002880335551853E-2</v>
      </c>
      <c r="AD91" s="20">
        <f t="shared" si="11"/>
        <v>7.4557665214633514E-2</v>
      </c>
      <c r="AE91" s="20">
        <f t="shared" si="11"/>
        <v>6.5777341387762533E-2</v>
      </c>
      <c r="AF91" s="20">
        <f t="shared" si="11"/>
        <v>6.4860935567490008E-2</v>
      </c>
      <c r="AG91" s="20">
        <f t="shared" si="11"/>
        <v>6.5634685926231853E-2</v>
      </c>
      <c r="AH91" s="20"/>
    </row>
    <row r="92" spans="3:34">
      <c r="C92" s="10" t="s">
        <v>361</v>
      </c>
      <c r="D92" s="10" t="s">
        <v>362</v>
      </c>
      <c r="G92" s="20" t="str">
        <f t="shared" ref="G92:AG92" si="12">IF(G65=1,G39,$B$8)</f>
        <v/>
      </c>
      <c r="H92" s="20" t="str">
        <f t="shared" si="12"/>
        <v/>
      </c>
      <c r="I92" s="20" t="str">
        <f t="shared" si="12"/>
        <v/>
      </c>
      <c r="J92" s="20" t="str">
        <f t="shared" si="12"/>
        <v/>
      </c>
      <c r="K92" s="20" t="str">
        <f t="shared" si="12"/>
        <v/>
      </c>
      <c r="L92" s="20" t="str">
        <f t="shared" si="12"/>
        <v/>
      </c>
      <c r="M92" s="20" t="str">
        <f t="shared" si="12"/>
        <v/>
      </c>
      <c r="N92" s="20" t="str">
        <f t="shared" si="12"/>
        <v/>
      </c>
      <c r="O92" s="20" t="str">
        <f t="shared" si="12"/>
        <v/>
      </c>
      <c r="P92" s="20" t="str">
        <f t="shared" si="12"/>
        <v/>
      </c>
      <c r="Q92" s="20" t="str">
        <f t="shared" si="12"/>
        <v/>
      </c>
      <c r="R92" s="20" t="str">
        <f t="shared" si="12"/>
        <v/>
      </c>
      <c r="S92" s="20" t="str">
        <f t="shared" si="12"/>
        <v/>
      </c>
      <c r="T92" s="20" t="str">
        <f t="shared" si="12"/>
        <v/>
      </c>
      <c r="U92" s="20" t="str">
        <f t="shared" si="12"/>
        <v/>
      </c>
      <c r="V92" s="20" t="str">
        <f t="shared" si="12"/>
        <v/>
      </c>
      <c r="W92" s="20" t="str">
        <f t="shared" si="12"/>
        <v/>
      </c>
      <c r="X92" s="20" t="str">
        <f t="shared" si="12"/>
        <v/>
      </c>
      <c r="Y92" s="20" t="str">
        <f t="shared" si="12"/>
        <v/>
      </c>
      <c r="Z92" s="20" t="str">
        <f t="shared" si="12"/>
        <v/>
      </c>
      <c r="AA92" s="20" t="str">
        <f t="shared" si="12"/>
        <v/>
      </c>
      <c r="AB92" s="20" t="str">
        <f t="shared" si="12"/>
        <v/>
      </c>
      <c r="AC92" s="20" t="str">
        <f t="shared" si="12"/>
        <v/>
      </c>
      <c r="AD92" s="20" t="str">
        <f t="shared" si="12"/>
        <v/>
      </c>
      <c r="AE92" s="20" t="str">
        <f t="shared" si="12"/>
        <v/>
      </c>
      <c r="AF92" s="20" t="str">
        <f t="shared" si="12"/>
        <v/>
      </c>
      <c r="AG92" s="20" t="str">
        <f t="shared" si="12"/>
        <v/>
      </c>
      <c r="AH92" s="20"/>
    </row>
    <row r="93" spans="3:34">
      <c r="C93" s="10" t="s">
        <v>363</v>
      </c>
      <c r="D93" s="10" t="s">
        <v>364</v>
      </c>
      <c r="G93" s="20" t="str">
        <f t="shared" ref="G93:AG93" si="13">IF(G66=1,G40,$B$8)</f>
        <v/>
      </c>
      <c r="H93" s="20" t="str">
        <f t="shared" si="13"/>
        <v/>
      </c>
      <c r="I93" s="20" t="str">
        <f t="shared" si="13"/>
        <v/>
      </c>
      <c r="J93" s="20" t="str">
        <f t="shared" si="13"/>
        <v/>
      </c>
      <c r="K93" s="20" t="str">
        <f t="shared" si="13"/>
        <v/>
      </c>
      <c r="L93" s="20" t="str">
        <f t="shared" si="13"/>
        <v/>
      </c>
      <c r="M93" s="20" t="str">
        <f t="shared" si="13"/>
        <v/>
      </c>
      <c r="N93" s="20" t="str">
        <f t="shared" si="13"/>
        <v/>
      </c>
      <c r="O93" s="20" t="str">
        <f t="shared" si="13"/>
        <v/>
      </c>
      <c r="P93" s="20" t="str">
        <f t="shared" si="13"/>
        <v/>
      </c>
      <c r="Q93" s="20" t="str">
        <f t="shared" si="13"/>
        <v/>
      </c>
      <c r="R93" s="20" t="str">
        <f t="shared" si="13"/>
        <v/>
      </c>
      <c r="S93" s="20" t="str">
        <f t="shared" si="13"/>
        <v/>
      </c>
      <c r="T93" s="20" t="str">
        <f t="shared" si="13"/>
        <v/>
      </c>
      <c r="U93" s="20" t="str">
        <f t="shared" si="13"/>
        <v/>
      </c>
      <c r="V93" s="20" t="str">
        <f t="shared" si="13"/>
        <v/>
      </c>
      <c r="W93" s="20" t="str">
        <f t="shared" si="13"/>
        <v/>
      </c>
      <c r="X93" s="20" t="str">
        <f t="shared" si="13"/>
        <v/>
      </c>
      <c r="Y93" s="20" t="str">
        <f t="shared" si="13"/>
        <v/>
      </c>
      <c r="Z93" s="20" t="str">
        <f t="shared" si="13"/>
        <v/>
      </c>
      <c r="AA93" s="20" t="str">
        <f t="shared" si="13"/>
        <v/>
      </c>
      <c r="AB93" s="20" t="str">
        <f t="shared" si="13"/>
        <v/>
      </c>
      <c r="AC93" s="20" t="str">
        <f t="shared" si="13"/>
        <v/>
      </c>
      <c r="AD93" s="20" t="str">
        <f t="shared" si="13"/>
        <v/>
      </c>
      <c r="AE93" s="20" t="str">
        <f t="shared" si="13"/>
        <v/>
      </c>
      <c r="AF93" s="20" t="str">
        <f t="shared" si="13"/>
        <v/>
      </c>
      <c r="AG93" s="20" t="str">
        <f t="shared" si="13"/>
        <v/>
      </c>
      <c r="AH93" s="20"/>
    </row>
    <row r="94" spans="3:34">
      <c r="C94" s="10" t="s">
        <v>365</v>
      </c>
      <c r="D94" s="10" t="s">
        <v>366</v>
      </c>
      <c r="G94" s="20" t="str">
        <f t="shared" ref="G94:AG94" si="14">IF(G67=1,G41,$B$8)</f>
        <v/>
      </c>
      <c r="H94" s="20" t="str">
        <f t="shared" si="14"/>
        <v/>
      </c>
      <c r="I94" s="20" t="str">
        <f t="shared" si="14"/>
        <v/>
      </c>
      <c r="J94" s="20" t="str">
        <f t="shared" si="14"/>
        <v/>
      </c>
      <c r="K94" s="20" t="str">
        <f t="shared" si="14"/>
        <v/>
      </c>
      <c r="L94" s="20" t="str">
        <f t="shared" si="14"/>
        <v/>
      </c>
      <c r="M94" s="20" t="str">
        <f t="shared" si="14"/>
        <v/>
      </c>
      <c r="N94" s="20" t="str">
        <f t="shared" si="14"/>
        <v/>
      </c>
      <c r="O94" s="20" t="str">
        <f t="shared" si="14"/>
        <v/>
      </c>
      <c r="P94" s="20" t="str">
        <f t="shared" si="14"/>
        <v/>
      </c>
      <c r="Q94" s="20" t="str">
        <f t="shared" si="14"/>
        <v/>
      </c>
      <c r="R94" s="20" t="str">
        <f t="shared" si="14"/>
        <v/>
      </c>
      <c r="S94" s="20" t="str">
        <f t="shared" si="14"/>
        <v/>
      </c>
      <c r="T94" s="20" t="str">
        <f t="shared" si="14"/>
        <v/>
      </c>
      <c r="U94" s="20" t="str">
        <f t="shared" si="14"/>
        <v/>
      </c>
      <c r="V94" s="20" t="str">
        <f t="shared" si="14"/>
        <v/>
      </c>
      <c r="W94" s="20" t="str">
        <f t="shared" si="14"/>
        <v/>
      </c>
      <c r="X94" s="20" t="str">
        <f t="shared" si="14"/>
        <v/>
      </c>
      <c r="Y94" s="20" t="str">
        <f t="shared" si="14"/>
        <v/>
      </c>
      <c r="Z94" s="20" t="str">
        <f t="shared" si="14"/>
        <v/>
      </c>
      <c r="AA94" s="20" t="str">
        <f t="shared" si="14"/>
        <v/>
      </c>
      <c r="AB94" s="20" t="str">
        <f t="shared" si="14"/>
        <v/>
      </c>
      <c r="AC94" s="20" t="str">
        <f t="shared" si="14"/>
        <v/>
      </c>
      <c r="AD94" s="20" t="str">
        <f t="shared" si="14"/>
        <v/>
      </c>
      <c r="AE94" s="20" t="str">
        <f t="shared" si="14"/>
        <v/>
      </c>
      <c r="AF94" s="20" t="str">
        <f t="shared" si="14"/>
        <v/>
      </c>
      <c r="AG94" s="20" t="str">
        <f t="shared" si="14"/>
        <v/>
      </c>
      <c r="AH94" s="20"/>
    </row>
    <row r="95" spans="3:34">
      <c r="C95" s="10" t="s">
        <v>367</v>
      </c>
      <c r="D95" s="10" t="s">
        <v>368</v>
      </c>
      <c r="G95" s="20" t="str">
        <f t="shared" ref="G95:AG95" si="15">IF(G68=1,G42,$B$8)</f>
        <v/>
      </c>
      <c r="H95" s="20" t="str">
        <f t="shared" si="15"/>
        <v/>
      </c>
      <c r="I95" s="20" t="str">
        <f t="shared" si="15"/>
        <v/>
      </c>
      <c r="J95" s="20" t="str">
        <f t="shared" si="15"/>
        <v/>
      </c>
      <c r="K95" s="20" t="str">
        <f t="shared" si="15"/>
        <v/>
      </c>
      <c r="L95" s="20" t="str">
        <f t="shared" si="15"/>
        <v/>
      </c>
      <c r="M95" s="20" t="str">
        <f t="shared" si="15"/>
        <v/>
      </c>
      <c r="N95" s="20" t="str">
        <f t="shared" si="15"/>
        <v/>
      </c>
      <c r="O95" s="20" t="str">
        <f t="shared" si="15"/>
        <v/>
      </c>
      <c r="P95" s="20" t="str">
        <f t="shared" si="15"/>
        <v/>
      </c>
      <c r="Q95" s="20" t="str">
        <f t="shared" si="15"/>
        <v/>
      </c>
      <c r="R95" s="20" t="str">
        <f t="shared" si="15"/>
        <v/>
      </c>
      <c r="S95" s="20" t="str">
        <f t="shared" si="15"/>
        <v/>
      </c>
      <c r="T95" s="20" t="str">
        <f t="shared" si="15"/>
        <v/>
      </c>
      <c r="U95" s="20" t="str">
        <f t="shared" si="15"/>
        <v/>
      </c>
      <c r="V95" s="20" t="str">
        <f t="shared" si="15"/>
        <v/>
      </c>
      <c r="W95" s="20" t="str">
        <f t="shared" si="15"/>
        <v/>
      </c>
      <c r="X95" s="20" t="str">
        <f t="shared" si="15"/>
        <v/>
      </c>
      <c r="Y95" s="20" t="str">
        <f t="shared" si="15"/>
        <v/>
      </c>
      <c r="Z95" s="20" t="str">
        <f t="shared" si="15"/>
        <v/>
      </c>
      <c r="AA95" s="20" t="str">
        <f t="shared" si="15"/>
        <v/>
      </c>
      <c r="AB95" s="20" t="str">
        <f t="shared" si="15"/>
        <v/>
      </c>
      <c r="AC95" s="20" t="str">
        <f t="shared" si="15"/>
        <v/>
      </c>
      <c r="AD95" s="20" t="str">
        <f t="shared" si="15"/>
        <v/>
      </c>
      <c r="AE95" s="20" t="str">
        <f t="shared" si="15"/>
        <v/>
      </c>
      <c r="AF95" s="20" t="str">
        <f t="shared" si="15"/>
        <v/>
      </c>
      <c r="AG95" s="20" t="str">
        <f t="shared" si="15"/>
        <v/>
      </c>
      <c r="AH95" s="20"/>
    </row>
    <row r="96" spans="3:34">
      <c r="C96" s="10" t="s">
        <v>369</v>
      </c>
      <c r="D96" s="10" t="s">
        <v>370</v>
      </c>
      <c r="G96" s="20" t="str">
        <f t="shared" ref="G96:AG96" si="16">IF(G69=1,G43,$B$8)</f>
        <v/>
      </c>
      <c r="H96" s="20" t="str">
        <f t="shared" si="16"/>
        <v/>
      </c>
      <c r="I96" s="20" t="str">
        <f t="shared" si="16"/>
        <v/>
      </c>
      <c r="J96" s="20" t="str">
        <f t="shared" si="16"/>
        <v/>
      </c>
      <c r="K96" s="20" t="str">
        <f t="shared" si="16"/>
        <v/>
      </c>
      <c r="L96" s="20" t="str">
        <f t="shared" si="16"/>
        <v/>
      </c>
      <c r="M96" s="20" t="str">
        <f t="shared" si="16"/>
        <v/>
      </c>
      <c r="N96" s="20" t="str">
        <f t="shared" si="16"/>
        <v/>
      </c>
      <c r="O96" s="20" t="str">
        <f t="shared" si="16"/>
        <v/>
      </c>
      <c r="P96" s="20" t="str">
        <f t="shared" si="16"/>
        <v/>
      </c>
      <c r="Q96" s="20" t="str">
        <f t="shared" si="16"/>
        <v/>
      </c>
      <c r="R96" s="20" t="str">
        <f t="shared" si="16"/>
        <v/>
      </c>
      <c r="S96" s="20" t="str">
        <f t="shared" si="16"/>
        <v/>
      </c>
      <c r="T96" s="20" t="str">
        <f t="shared" si="16"/>
        <v/>
      </c>
      <c r="U96" s="20" t="str">
        <f t="shared" si="16"/>
        <v/>
      </c>
      <c r="V96" s="20" t="str">
        <f t="shared" si="16"/>
        <v/>
      </c>
      <c r="W96" s="20" t="str">
        <f t="shared" si="16"/>
        <v/>
      </c>
      <c r="X96" s="20" t="str">
        <f t="shared" si="16"/>
        <v/>
      </c>
      <c r="Y96" s="20" t="str">
        <f t="shared" si="16"/>
        <v/>
      </c>
      <c r="Z96" s="20" t="str">
        <f t="shared" si="16"/>
        <v/>
      </c>
      <c r="AA96" s="20" t="str">
        <f t="shared" si="16"/>
        <v/>
      </c>
      <c r="AB96" s="20" t="str">
        <f t="shared" si="16"/>
        <v/>
      </c>
      <c r="AC96" s="20" t="str">
        <f t="shared" si="16"/>
        <v/>
      </c>
      <c r="AD96" s="20" t="str">
        <f t="shared" si="16"/>
        <v/>
      </c>
      <c r="AE96" s="20" t="str">
        <f t="shared" si="16"/>
        <v/>
      </c>
      <c r="AF96" s="20" t="str">
        <f t="shared" si="16"/>
        <v/>
      </c>
      <c r="AG96" s="20" t="str">
        <f t="shared" si="16"/>
        <v/>
      </c>
      <c r="AH96" s="20"/>
    </row>
    <row r="97" spans="3:34">
      <c r="C97" s="10" t="s">
        <v>371</v>
      </c>
      <c r="D97" s="10" t="s">
        <v>372</v>
      </c>
      <c r="G97" s="20" t="str">
        <f t="shared" ref="G97:AG97" si="17">IF(G70=1,G44,$B$8)</f>
        <v/>
      </c>
      <c r="H97" s="20" t="str">
        <f t="shared" si="17"/>
        <v/>
      </c>
      <c r="I97" s="20" t="str">
        <f t="shared" si="17"/>
        <v/>
      </c>
      <c r="J97" s="20" t="str">
        <f t="shared" si="17"/>
        <v/>
      </c>
      <c r="K97" s="20" t="str">
        <f t="shared" si="17"/>
        <v/>
      </c>
      <c r="L97" s="20" t="str">
        <f t="shared" si="17"/>
        <v/>
      </c>
      <c r="M97" s="20" t="str">
        <f t="shared" si="17"/>
        <v/>
      </c>
      <c r="N97" s="20" t="str">
        <f t="shared" si="17"/>
        <v/>
      </c>
      <c r="O97" s="20" t="str">
        <f t="shared" si="17"/>
        <v/>
      </c>
      <c r="P97" s="20" t="str">
        <f t="shared" si="17"/>
        <v/>
      </c>
      <c r="Q97" s="20" t="str">
        <f t="shared" si="17"/>
        <v/>
      </c>
      <c r="R97" s="20" t="str">
        <f t="shared" si="17"/>
        <v/>
      </c>
      <c r="S97" s="20" t="str">
        <f t="shared" si="17"/>
        <v/>
      </c>
      <c r="T97" s="20" t="str">
        <f t="shared" si="17"/>
        <v/>
      </c>
      <c r="U97" s="20" t="str">
        <f t="shared" si="17"/>
        <v/>
      </c>
      <c r="V97" s="20" t="str">
        <f t="shared" si="17"/>
        <v/>
      </c>
      <c r="W97" s="20" t="str">
        <f t="shared" si="17"/>
        <v/>
      </c>
      <c r="X97" s="20" t="str">
        <f t="shared" si="17"/>
        <v/>
      </c>
      <c r="Y97" s="20" t="str">
        <f t="shared" si="17"/>
        <v/>
      </c>
      <c r="Z97" s="20" t="str">
        <f t="shared" si="17"/>
        <v/>
      </c>
      <c r="AA97" s="20" t="str">
        <f t="shared" si="17"/>
        <v/>
      </c>
      <c r="AB97" s="20" t="str">
        <f t="shared" si="17"/>
        <v/>
      </c>
      <c r="AC97" s="20" t="str">
        <f t="shared" si="17"/>
        <v/>
      </c>
      <c r="AD97" s="20" t="str">
        <f t="shared" si="17"/>
        <v/>
      </c>
      <c r="AE97" s="20" t="str">
        <f t="shared" si="17"/>
        <v/>
      </c>
      <c r="AF97" s="20" t="str">
        <f t="shared" si="17"/>
        <v/>
      </c>
      <c r="AG97" s="20" t="str">
        <f t="shared" si="17"/>
        <v/>
      </c>
      <c r="AH97" s="20"/>
    </row>
    <row r="98" spans="3:34">
      <c r="C98" s="10" t="s">
        <v>373</v>
      </c>
      <c r="D98" s="10" t="s">
        <v>417</v>
      </c>
      <c r="G98" s="20">
        <f t="shared" ref="G98:AG98" si="18">IF(G71=1,G45,$B$8)</f>
        <v>7.5690506689323922E-2</v>
      </c>
      <c r="H98" s="20">
        <f t="shared" si="18"/>
        <v>7.4534843364145731E-2</v>
      </c>
      <c r="I98" s="20">
        <f t="shared" si="18"/>
        <v>7.4377342162382301E-2</v>
      </c>
      <c r="J98" s="20">
        <f t="shared" si="18"/>
        <v>7.4261828049823592E-2</v>
      </c>
      <c r="K98" s="20">
        <f t="shared" si="18"/>
        <v>7.5135382129297532E-2</v>
      </c>
      <c r="L98" s="20">
        <f t="shared" si="18"/>
        <v>7.5697977363988589E-2</v>
      </c>
      <c r="M98" s="20">
        <f t="shared" si="18"/>
        <v>6.8701994221735271E-2</v>
      </c>
      <c r="N98" s="20" t="str">
        <f t="shared" si="18"/>
        <v/>
      </c>
      <c r="O98" s="20">
        <f t="shared" si="18"/>
        <v>7.2084447508130617E-2</v>
      </c>
      <c r="P98" s="20">
        <f t="shared" si="18"/>
        <v>7.1888143816229905E-2</v>
      </c>
      <c r="Q98" s="20">
        <f t="shared" si="18"/>
        <v>7.2353354953642104E-2</v>
      </c>
      <c r="R98" s="20">
        <f t="shared" si="18"/>
        <v>7.4981666686470091E-2</v>
      </c>
      <c r="S98" s="20">
        <f t="shared" si="18"/>
        <v>6.9015767493880456E-2</v>
      </c>
      <c r="T98" s="20">
        <f t="shared" si="18"/>
        <v>6.8119730845537338E-2</v>
      </c>
      <c r="U98" s="20">
        <f t="shared" si="18"/>
        <v>7.0180638551030308E-2</v>
      </c>
      <c r="V98" s="20">
        <f t="shared" si="18"/>
        <v>7.2380182051270975E-2</v>
      </c>
      <c r="W98" s="20">
        <f t="shared" si="18"/>
        <v>7.5468645464204745E-2</v>
      </c>
      <c r="X98" s="20">
        <f t="shared" si="18"/>
        <v>7.1484367817417238E-2</v>
      </c>
      <c r="Y98" s="20">
        <f t="shared" si="18"/>
        <v>7.6818720913180746E-2</v>
      </c>
      <c r="Z98" s="20">
        <f t="shared" si="18"/>
        <v>6.5403021498218306E-2</v>
      </c>
      <c r="AA98" s="20">
        <f t="shared" si="18"/>
        <v>7.1170159960689927E-2</v>
      </c>
      <c r="AB98" s="20">
        <f t="shared" si="18"/>
        <v>7.0424061170312025E-2</v>
      </c>
      <c r="AC98" s="20">
        <f t="shared" si="18"/>
        <v>7.9034299863147098E-2</v>
      </c>
      <c r="AD98" s="20">
        <f t="shared" si="18"/>
        <v>7.9786063179554653E-2</v>
      </c>
      <c r="AE98" s="20">
        <f t="shared" si="18"/>
        <v>7.4964538126066863E-2</v>
      </c>
      <c r="AF98" s="20">
        <f t="shared" si="18"/>
        <v>6.8436260898099385E-2</v>
      </c>
      <c r="AG98" s="20">
        <f t="shared" si="18"/>
        <v>6.9537318734764528E-2</v>
      </c>
      <c r="AH98" s="20"/>
    </row>
    <row r="99" spans="3:34">
      <c r="C99" s="10" t="s">
        <v>406</v>
      </c>
      <c r="D99" s="10" t="s">
        <v>418</v>
      </c>
      <c r="G99" s="20" t="str">
        <f t="shared" ref="G99:AG99" si="19">IF(G72=1,G46,$B$8)</f>
        <v/>
      </c>
      <c r="H99" s="20" t="str">
        <f t="shared" si="19"/>
        <v/>
      </c>
      <c r="I99" s="20" t="str">
        <f t="shared" si="19"/>
        <v/>
      </c>
      <c r="J99" s="20" t="str">
        <f t="shared" si="19"/>
        <v/>
      </c>
      <c r="K99" s="20">
        <f t="shared" si="19"/>
        <v>6.2507790428822124E-2</v>
      </c>
      <c r="L99" s="20">
        <f t="shared" si="19"/>
        <v>7.1959775459915679E-2</v>
      </c>
      <c r="M99" s="20">
        <f t="shared" si="19"/>
        <v>6.411971848906961E-2</v>
      </c>
      <c r="N99" s="20" t="str">
        <f t="shared" si="19"/>
        <v/>
      </c>
      <c r="O99" s="20">
        <f t="shared" si="19"/>
        <v>7.2486865685344265E-2</v>
      </c>
      <c r="P99" s="20">
        <f t="shared" si="19"/>
        <v>7.4236323945319593E-2</v>
      </c>
      <c r="Q99" s="20">
        <f t="shared" si="19"/>
        <v>7.4642702788630028E-2</v>
      </c>
      <c r="R99" s="20">
        <f t="shared" si="19"/>
        <v>7.6515131834047651E-2</v>
      </c>
      <c r="S99" s="20">
        <f t="shared" si="19"/>
        <v>7.0647807578624822E-2</v>
      </c>
      <c r="T99" s="20">
        <f t="shared" si="19"/>
        <v>7.4079686093563774E-2</v>
      </c>
      <c r="U99" s="20">
        <f t="shared" si="19"/>
        <v>7.7185390816936372E-2</v>
      </c>
      <c r="V99" s="20">
        <f t="shared" si="19"/>
        <v>7.6753116596975854E-2</v>
      </c>
      <c r="W99" s="20">
        <f t="shared" si="19"/>
        <v>8.0103722434375871E-2</v>
      </c>
      <c r="X99" s="20">
        <f t="shared" si="19"/>
        <v>7.6538879003393206E-2</v>
      </c>
      <c r="Y99" s="20">
        <f t="shared" si="19"/>
        <v>7.646495648278126E-2</v>
      </c>
      <c r="Z99" s="20">
        <f t="shared" si="19"/>
        <v>6.7434345070366816E-2</v>
      </c>
      <c r="AA99" s="20">
        <f t="shared" si="19"/>
        <v>7.902531367810528E-2</v>
      </c>
      <c r="AB99" s="20">
        <f t="shared" si="19"/>
        <v>7.2443657711038903E-2</v>
      </c>
      <c r="AC99" s="20">
        <f t="shared" si="19"/>
        <v>7.3107998467950547E-2</v>
      </c>
      <c r="AD99" s="20">
        <f t="shared" si="19"/>
        <v>7.7551048198880146E-2</v>
      </c>
      <c r="AE99" s="20">
        <f t="shared" si="19"/>
        <v>7.0684965843798034E-2</v>
      </c>
      <c r="AF99" s="20">
        <f t="shared" si="19"/>
        <v>7.2191256794244943E-2</v>
      </c>
      <c r="AG99" s="20">
        <f t="shared" si="19"/>
        <v>7.178036026197189E-2</v>
      </c>
      <c r="AH99" s="20"/>
    </row>
    <row r="100" spans="3:34">
      <c r="C100" s="10" t="s">
        <v>408</v>
      </c>
      <c r="D100" s="10" t="s">
        <v>420</v>
      </c>
      <c r="G100" s="20" t="str">
        <f t="shared" ref="G100:AG100" si="20">IF(G73=1,G47,$B$8)</f>
        <v/>
      </c>
      <c r="H100" s="20" t="str">
        <f t="shared" si="20"/>
        <v/>
      </c>
      <c r="I100" s="20" t="str">
        <f t="shared" si="20"/>
        <v/>
      </c>
      <c r="J100" s="20" t="str">
        <f t="shared" si="20"/>
        <v/>
      </c>
      <c r="K100" s="20" t="str">
        <f t="shared" si="20"/>
        <v/>
      </c>
      <c r="L100" s="20" t="str">
        <f t="shared" si="20"/>
        <v/>
      </c>
      <c r="M100" s="20" t="str">
        <f t="shared" si="20"/>
        <v/>
      </c>
      <c r="N100" s="20" t="str">
        <f t="shared" si="20"/>
        <v/>
      </c>
      <c r="O100" s="20" t="str">
        <f t="shared" si="20"/>
        <v/>
      </c>
      <c r="P100" s="20" t="str">
        <f t="shared" si="20"/>
        <v/>
      </c>
      <c r="Q100" s="20" t="str">
        <f t="shared" si="20"/>
        <v/>
      </c>
      <c r="R100" s="20" t="str">
        <f t="shared" si="20"/>
        <v/>
      </c>
      <c r="S100" s="20" t="str">
        <f t="shared" si="20"/>
        <v/>
      </c>
      <c r="T100" s="20">
        <f t="shared" si="20"/>
        <v>7.5137503383384693E-2</v>
      </c>
      <c r="U100" s="20">
        <f t="shared" si="20"/>
        <v>7.8709025351778289E-2</v>
      </c>
      <c r="V100" s="20">
        <f t="shared" si="20"/>
        <v>7.3950566226497233E-2</v>
      </c>
      <c r="W100" s="20" t="str">
        <f t="shared" si="20"/>
        <v/>
      </c>
      <c r="X100" s="20">
        <f t="shared" si="20"/>
        <v>6.8916986278876297E-2</v>
      </c>
      <c r="Y100" s="20">
        <f t="shared" si="20"/>
        <v>6.58137974054335E-2</v>
      </c>
      <c r="Z100" s="20" t="str">
        <f t="shared" si="20"/>
        <v/>
      </c>
      <c r="AA100" s="20">
        <f t="shared" si="20"/>
        <v>7.6279637105793885E-2</v>
      </c>
      <c r="AB100" s="20" t="str">
        <f t="shared" si="20"/>
        <v/>
      </c>
      <c r="AC100" s="20">
        <f t="shared" si="20"/>
        <v>6.5240871295624586E-2</v>
      </c>
      <c r="AD100" s="20">
        <f t="shared" si="20"/>
        <v>7.6935168177076643E-2</v>
      </c>
      <c r="AE100" s="20">
        <f t="shared" si="20"/>
        <v>6.5844899828755243E-2</v>
      </c>
      <c r="AF100" s="20">
        <f t="shared" si="20"/>
        <v>5.8132041375363749E-2</v>
      </c>
      <c r="AG100" s="20">
        <f t="shared" si="20"/>
        <v>5.7087405994111821E-2</v>
      </c>
      <c r="AH100" s="20"/>
    </row>
    <row r="101" spans="3:34">
      <c r="C101" s="10" t="s">
        <v>407</v>
      </c>
      <c r="D101" s="10" t="s">
        <v>419</v>
      </c>
      <c r="G101" s="20" t="str">
        <f t="shared" ref="G101:AG101" si="21">IF(G74=1,G48,$B$8)</f>
        <v/>
      </c>
      <c r="H101" s="20" t="str">
        <f t="shared" si="21"/>
        <v/>
      </c>
      <c r="I101" s="20" t="str">
        <f t="shared" si="21"/>
        <v/>
      </c>
      <c r="J101" s="20" t="str">
        <f t="shared" si="21"/>
        <v/>
      </c>
      <c r="K101" s="20" t="str">
        <f t="shared" si="21"/>
        <v/>
      </c>
      <c r="L101" s="20" t="str">
        <f t="shared" si="21"/>
        <v/>
      </c>
      <c r="M101" s="20" t="str">
        <f t="shared" si="21"/>
        <v/>
      </c>
      <c r="N101" s="20" t="str">
        <f t="shared" si="21"/>
        <v/>
      </c>
      <c r="O101" s="20">
        <f t="shared" si="21"/>
        <v>7.7767886371099632E-2</v>
      </c>
      <c r="P101" s="20">
        <f t="shared" si="21"/>
        <v>8.423263585167777E-2</v>
      </c>
      <c r="Q101" s="20">
        <f t="shared" si="21"/>
        <v>8.69512400556222E-2</v>
      </c>
      <c r="R101" s="20">
        <f t="shared" si="21"/>
        <v>8.7016898784461921E-2</v>
      </c>
      <c r="S101" s="20">
        <f t="shared" si="21"/>
        <v>8.3209939477313213E-2</v>
      </c>
      <c r="T101" s="20">
        <f t="shared" si="21"/>
        <v>8.2908772802913255E-2</v>
      </c>
      <c r="U101" s="20">
        <f t="shared" si="21"/>
        <v>8.7582547051586246E-2</v>
      </c>
      <c r="V101" s="20">
        <f t="shared" si="21"/>
        <v>8.3090774575691057E-2</v>
      </c>
      <c r="W101" s="20" t="str">
        <f t="shared" si="21"/>
        <v/>
      </c>
      <c r="X101" s="20">
        <f t="shared" si="21"/>
        <v>7.638950452161504E-2</v>
      </c>
      <c r="Y101" s="20">
        <f t="shared" si="21"/>
        <v>7.3945041382475596E-2</v>
      </c>
      <c r="Z101" s="20">
        <f t="shared" si="21"/>
        <v>7.4749272788413146E-2</v>
      </c>
      <c r="AA101" s="20">
        <f t="shared" si="21"/>
        <v>8.4363734851191488E-2</v>
      </c>
      <c r="AB101" s="20">
        <f t="shared" si="21"/>
        <v>7.8697527885840862E-2</v>
      </c>
      <c r="AC101" s="20">
        <f t="shared" si="21"/>
        <v>7.3730140098586666E-2</v>
      </c>
      <c r="AD101" s="20" t="str">
        <f t="shared" si="21"/>
        <v/>
      </c>
      <c r="AE101" s="20" t="str">
        <f t="shared" si="21"/>
        <v/>
      </c>
      <c r="AF101" s="20" t="str">
        <f t="shared" si="21"/>
        <v/>
      </c>
      <c r="AG101" s="20" t="str">
        <f t="shared" si="21"/>
        <v/>
      </c>
      <c r="AH101" s="20"/>
    </row>
    <row r="102" spans="3:34">
      <c r="C102" s="10" t="s">
        <v>409</v>
      </c>
      <c r="D102" s="10" t="s">
        <v>421</v>
      </c>
      <c r="G102" s="20">
        <f t="shared" ref="G102:AG102" si="22">IF(G75=1,G49,$B$8)</f>
        <v>7.2282260542021776E-2</v>
      </c>
      <c r="H102" s="20">
        <f t="shared" si="22"/>
        <v>7.3255501442294091E-2</v>
      </c>
      <c r="I102" s="20">
        <f t="shared" si="22"/>
        <v>7.3098759702570126E-2</v>
      </c>
      <c r="J102" s="20">
        <f t="shared" si="22"/>
        <v>7.349767582506106E-2</v>
      </c>
      <c r="K102" s="20">
        <f t="shared" si="22"/>
        <v>6.8353250510671121E-2</v>
      </c>
      <c r="L102" s="20">
        <f t="shared" si="22"/>
        <v>6.8313340163829159E-2</v>
      </c>
      <c r="M102" s="20">
        <f t="shared" si="22"/>
        <v>6.133055675974973E-2</v>
      </c>
      <c r="N102" s="20" t="str">
        <f t="shared" si="22"/>
        <v/>
      </c>
      <c r="O102" s="20">
        <f t="shared" si="22"/>
        <v>6.6175190780302859E-2</v>
      </c>
      <c r="P102" s="20">
        <f t="shared" si="22"/>
        <v>6.7300394105760233E-2</v>
      </c>
      <c r="Q102" s="20">
        <f t="shared" si="22"/>
        <v>6.7619203764889627E-2</v>
      </c>
      <c r="R102" s="20">
        <f t="shared" si="22"/>
        <v>6.8928033044832193E-2</v>
      </c>
      <c r="S102" s="20">
        <f t="shared" si="22"/>
        <v>6.6106298667880523E-2</v>
      </c>
      <c r="T102" s="20">
        <f t="shared" si="22"/>
        <v>7.0753927023502611E-2</v>
      </c>
      <c r="U102" s="20">
        <f t="shared" si="22"/>
        <v>7.5341221498751193E-2</v>
      </c>
      <c r="V102" s="20">
        <f t="shared" si="22"/>
        <v>7.156978066007301E-2</v>
      </c>
      <c r="W102" s="20">
        <f t="shared" si="22"/>
        <v>7.4080142842571126E-2</v>
      </c>
      <c r="X102" s="20">
        <f t="shared" si="22"/>
        <v>6.8963936428456413E-2</v>
      </c>
      <c r="Y102" s="20">
        <f t="shared" si="22"/>
        <v>7.0123678080600618E-2</v>
      </c>
      <c r="Z102" s="20">
        <f t="shared" si="22"/>
        <v>6.0306682143806439E-2</v>
      </c>
      <c r="AA102" s="20">
        <f t="shared" si="22"/>
        <v>7.2012558638508292E-2</v>
      </c>
      <c r="AB102" s="20">
        <f t="shared" si="22"/>
        <v>7.0909384780939888E-2</v>
      </c>
      <c r="AC102" s="20">
        <f t="shared" si="22"/>
        <v>6.5098775228292188E-2</v>
      </c>
      <c r="AD102" s="20">
        <f t="shared" si="22"/>
        <v>7.2875858378881067E-2</v>
      </c>
      <c r="AE102" s="20">
        <f t="shared" si="22"/>
        <v>6.7118339959474707E-2</v>
      </c>
      <c r="AF102" s="20">
        <f t="shared" si="22"/>
        <v>6.3493822258066948E-2</v>
      </c>
      <c r="AG102" s="20">
        <f t="shared" si="22"/>
        <v>6.3801063216166409E-2</v>
      </c>
      <c r="AH102" s="20"/>
    </row>
    <row r="103" spans="3:34">
      <c r="C103" s="10" t="s">
        <v>374</v>
      </c>
      <c r="D103" s="10" t="s">
        <v>375</v>
      </c>
      <c r="G103" s="20" t="str">
        <f t="shared" ref="G103:AG103" si="23">IF(G76=1,G50,$B$8)</f>
        <v/>
      </c>
      <c r="H103" s="20" t="str">
        <f t="shared" si="23"/>
        <v/>
      </c>
      <c r="I103" s="20" t="str">
        <f t="shared" si="23"/>
        <v/>
      </c>
      <c r="J103" s="20" t="str">
        <f t="shared" si="23"/>
        <v/>
      </c>
      <c r="K103" s="20" t="str">
        <f t="shared" si="23"/>
        <v/>
      </c>
      <c r="L103" s="20" t="str">
        <f t="shared" si="23"/>
        <v/>
      </c>
      <c r="M103" s="20" t="str">
        <f t="shared" si="23"/>
        <v/>
      </c>
      <c r="N103" s="20" t="str">
        <f t="shared" si="23"/>
        <v/>
      </c>
      <c r="O103" s="20" t="str">
        <f t="shared" si="23"/>
        <v/>
      </c>
      <c r="P103" s="20" t="str">
        <f t="shared" si="23"/>
        <v/>
      </c>
      <c r="Q103" s="20" t="str">
        <f t="shared" si="23"/>
        <v/>
      </c>
      <c r="R103" s="20" t="str">
        <f t="shared" si="23"/>
        <v/>
      </c>
      <c r="S103" s="20" t="str">
        <f t="shared" si="23"/>
        <v/>
      </c>
      <c r="T103" s="20" t="str">
        <f t="shared" si="23"/>
        <v/>
      </c>
      <c r="U103" s="20" t="str">
        <f t="shared" si="23"/>
        <v/>
      </c>
      <c r="V103" s="20" t="str">
        <f t="shared" si="23"/>
        <v/>
      </c>
      <c r="W103" s="20" t="str">
        <f t="shared" si="23"/>
        <v/>
      </c>
      <c r="X103" s="20" t="str">
        <f t="shared" si="23"/>
        <v/>
      </c>
      <c r="Y103" s="20" t="str">
        <f t="shared" si="23"/>
        <v/>
      </c>
      <c r="Z103" s="20" t="str">
        <f t="shared" si="23"/>
        <v/>
      </c>
      <c r="AA103" s="20" t="str">
        <f t="shared" si="23"/>
        <v/>
      </c>
      <c r="AB103" s="20" t="str">
        <f t="shared" si="23"/>
        <v/>
      </c>
      <c r="AC103" s="20" t="str">
        <f t="shared" si="23"/>
        <v/>
      </c>
      <c r="AD103" s="20" t="str">
        <f t="shared" si="23"/>
        <v/>
      </c>
      <c r="AE103" s="20" t="str">
        <f t="shared" si="23"/>
        <v/>
      </c>
      <c r="AF103" s="20" t="str">
        <f t="shared" si="23"/>
        <v/>
      </c>
      <c r="AG103" s="20" t="str">
        <f t="shared" si="23"/>
        <v/>
      </c>
      <c r="AH103" s="20"/>
    </row>
    <row r="104" spans="3:34">
      <c r="C104" s="10" t="s">
        <v>410</v>
      </c>
      <c r="D104" s="10" t="s">
        <v>422</v>
      </c>
      <c r="G104" s="20" t="str">
        <f t="shared" ref="G104:AG104" si="24">IF(G77=1,G51,$B$8)</f>
        <v/>
      </c>
      <c r="H104" s="20" t="str">
        <f t="shared" si="24"/>
        <v/>
      </c>
      <c r="I104" s="20" t="str">
        <f t="shared" si="24"/>
        <v/>
      </c>
      <c r="J104" s="20" t="str">
        <f t="shared" si="24"/>
        <v/>
      </c>
      <c r="K104" s="20">
        <f t="shared" si="24"/>
        <v>7.1366090999343351E-2</v>
      </c>
      <c r="L104" s="20">
        <f t="shared" si="24"/>
        <v>7.5653589642234204E-2</v>
      </c>
      <c r="M104" s="20">
        <f t="shared" si="24"/>
        <v>6.6366832486294949E-2</v>
      </c>
      <c r="N104" s="20" t="str">
        <f t="shared" si="24"/>
        <v/>
      </c>
      <c r="O104" s="20">
        <f t="shared" si="24"/>
        <v>7.2509236853500331E-2</v>
      </c>
      <c r="P104" s="20">
        <f t="shared" si="24"/>
        <v>7.3362569250462126E-2</v>
      </c>
      <c r="Q104" s="20">
        <f t="shared" si="24"/>
        <v>7.3662343927690749E-2</v>
      </c>
      <c r="R104" s="20">
        <f t="shared" si="24"/>
        <v>7.3863928103348853E-2</v>
      </c>
      <c r="S104" s="20">
        <f t="shared" si="24"/>
        <v>7.4094296200801782E-2</v>
      </c>
      <c r="T104" s="20">
        <f t="shared" si="24"/>
        <v>8.0970764907346948E-2</v>
      </c>
      <c r="U104" s="20">
        <f t="shared" si="24"/>
        <v>8.4441616731248961E-2</v>
      </c>
      <c r="V104" s="20">
        <f t="shared" si="24"/>
        <v>8.2658023735679681E-2</v>
      </c>
      <c r="W104" s="20">
        <f t="shared" si="24"/>
        <v>8.4453433713277834E-2</v>
      </c>
      <c r="X104" s="20">
        <f t="shared" si="24"/>
        <v>7.9730118518829496E-2</v>
      </c>
      <c r="Y104" s="20">
        <f t="shared" si="24"/>
        <v>7.197600392415536E-2</v>
      </c>
      <c r="Z104" s="20">
        <f t="shared" si="24"/>
        <v>6.7035916936562828E-2</v>
      </c>
      <c r="AA104" s="20">
        <f t="shared" si="24"/>
        <v>8.1875378893487102E-2</v>
      </c>
      <c r="AB104" s="20">
        <f t="shared" si="24"/>
        <v>7.9053585520577813E-2</v>
      </c>
      <c r="AC104" s="20">
        <f t="shared" si="24"/>
        <v>7.1390224067073918E-2</v>
      </c>
      <c r="AD104" s="20">
        <f t="shared" si="24"/>
        <v>7.5808678183902245E-2</v>
      </c>
      <c r="AE104" s="20">
        <f t="shared" si="24"/>
        <v>7.0263491797973615E-2</v>
      </c>
      <c r="AF104" s="20">
        <f t="shared" si="24"/>
        <v>6.7226771264352642E-2</v>
      </c>
      <c r="AG104" s="20">
        <f t="shared" si="24"/>
        <v>6.8782742902920191E-2</v>
      </c>
      <c r="AH104" s="20"/>
    </row>
    <row r="105" spans="3:34">
      <c r="C105" s="10" t="s">
        <v>411</v>
      </c>
      <c r="D105" s="10" t="s">
        <v>423</v>
      </c>
      <c r="G105" s="20">
        <f t="shared" ref="G105:AG105" si="25">IF(G78=1,G52,$B$8)</f>
        <v>7.1024295490912839E-2</v>
      </c>
      <c r="H105" s="20">
        <f t="shared" si="25"/>
        <v>7.1494959877447875E-2</v>
      </c>
      <c r="I105" s="20">
        <f t="shared" si="25"/>
        <v>7.1344016467582039E-2</v>
      </c>
      <c r="J105" s="20">
        <f t="shared" si="25"/>
        <v>7.227552903792378E-2</v>
      </c>
      <c r="K105" s="20">
        <f t="shared" si="25"/>
        <v>6.8463168675436573E-2</v>
      </c>
      <c r="L105" s="20">
        <f t="shared" si="25"/>
        <v>7.0741448702231507E-2</v>
      </c>
      <c r="M105" s="20">
        <f t="shared" si="25"/>
        <v>6.4683673153558788E-2</v>
      </c>
      <c r="N105" s="20" t="str">
        <f t="shared" si="25"/>
        <v/>
      </c>
      <c r="O105" s="20">
        <f t="shared" si="25"/>
        <v>7.2528400503576743E-2</v>
      </c>
      <c r="P105" s="20">
        <f t="shared" si="25"/>
        <v>7.2509172243362563E-2</v>
      </c>
      <c r="Q105" s="20">
        <f t="shared" si="25"/>
        <v>7.16936535096417E-2</v>
      </c>
      <c r="R105" s="20">
        <f t="shared" si="25"/>
        <v>7.3347942000207431E-2</v>
      </c>
      <c r="S105" s="20">
        <f t="shared" si="25"/>
        <v>7.1594831344131721E-2</v>
      </c>
      <c r="T105" s="20">
        <f t="shared" si="25"/>
        <v>7.4830547557853774E-2</v>
      </c>
      <c r="U105" s="20">
        <f t="shared" si="25"/>
        <v>7.5395059420206939E-2</v>
      </c>
      <c r="V105" s="20">
        <f t="shared" si="25"/>
        <v>7.5864701591628725E-2</v>
      </c>
      <c r="W105" s="20">
        <f t="shared" si="25"/>
        <v>7.597392040655894E-2</v>
      </c>
      <c r="X105" s="20">
        <f t="shared" si="25"/>
        <v>7.6790113962417778E-2</v>
      </c>
      <c r="Y105" s="20">
        <f t="shared" si="25"/>
        <v>7.4649158443625421E-2</v>
      </c>
      <c r="Z105" s="20">
        <f t="shared" si="25"/>
        <v>6.3534438838870666E-2</v>
      </c>
      <c r="AA105" s="20">
        <f t="shared" si="25"/>
        <v>7.6970974291477992E-2</v>
      </c>
      <c r="AB105" s="20">
        <f t="shared" si="25"/>
        <v>7.8274667971630144E-2</v>
      </c>
      <c r="AC105" s="20">
        <f t="shared" si="25"/>
        <v>6.8764501541431572E-2</v>
      </c>
      <c r="AD105" s="20">
        <f t="shared" si="25"/>
        <v>7.1172950089994649E-2</v>
      </c>
      <c r="AE105" s="20">
        <f t="shared" si="25"/>
        <v>6.9553098141756364E-2</v>
      </c>
      <c r="AF105" s="20">
        <f t="shared" si="25"/>
        <v>6.8815853890991152E-2</v>
      </c>
      <c r="AG105" s="20">
        <f t="shared" si="25"/>
        <v>7.0803065972691287E-2</v>
      </c>
      <c r="AH105" s="20"/>
    </row>
    <row r="106" spans="3:34">
      <c r="C106" s="10" t="s">
        <v>412</v>
      </c>
      <c r="D106" s="10" t="s">
        <v>424</v>
      </c>
      <c r="G106" s="20">
        <f t="shared" ref="G106:AG106" si="26">IF(G79=1,G53,$B$8)</f>
        <v>6.0165766732328499E-2</v>
      </c>
      <c r="H106" s="20">
        <f t="shared" si="26"/>
        <v>5.8340282686360267E-2</v>
      </c>
      <c r="I106" s="20">
        <f t="shared" si="26"/>
        <v>5.807041246146967E-2</v>
      </c>
      <c r="J106" s="20">
        <f t="shared" si="26"/>
        <v>5.7887839974973286E-2</v>
      </c>
      <c r="K106" s="20">
        <f t="shared" si="26"/>
        <v>5.7323751816825655E-2</v>
      </c>
      <c r="L106" s="20">
        <f t="shared" si="26"/>
        <v>5.9683957555764076E-2</v>
      </c>
      <c r="M106" s="20">
        <f t="shared" si="26"/>
        <v>5.5527992247478147E-2</v>
      </c>
      <c r="N106" s="20" t="str">
        <f t="shared" si="26"/>
        <v/>
      </c>
      <c r="O106" s="20">
        <f t="shared" si="26"/>
        <v>5.7852801650062527E-2</v>
      </c>
      <c r="P106" s="20">
        <f t="shared" si="26"/>
        <v>5.9671874947324885E-2</v>
      </c>
      <c r="Q106" s="20">
        <f t="shared" si="26"/>
        <v>5.9452837272346071E-2</v>
      </c>
      <c r="R106" s="20">
        <f t="shared" si="26"/>
        <v>6.2731018341217609E-2</v>
      </c>
      <c r="S106" s="20">
        <f t="shared" si="26"/>
        <v>6.1697041050907245E-2</v>
      </c>
      <c r="T106" s="20">
        <f t="shared" si="26"/>
        <v>6.5027193818830098E-2</v>
      </c>
      <c r="U106" s="20">
        <f t="shared" si="26"/>
        <v>6.7727252294302612E-2</v>
      </c>
      <c r="V106" s="20">
        <f t="shared" si="26"/>
        <v>7.0865695523259331E-2</v>
      </c>
      <c r="W106" s="20">
        <f t="shared" si="26"/>
        <v>7.027954294142702E-2</v>
      </c>
      <c r="X106" s="20">
        <f t="shared" si="26"/>
        <v>6.1821300562313442E-2</v>
      </c>
      <c r="Y106" s="20">
        <f t="shared" si="26"/>
        <v>6.1475710419461538E-2</v>
      </c>
      <c r="Z106" s="20">
        <f t="shared" si="26"/>
        <v>5.4994538890976628E-2</v>
      </c>
      <c r="AA106" s="20">
        <f t="shared" si="26"/>
        <v>6.7853547599247471E-2</v>
      </c>
      <c r="AB106" s="20">
        <f t="shared" si="26"/>
        <v>6.4568940525715143E-2</v>
      </c>
      <c r="AC106" s="20">
        <f t="shared" si="26"/>
        <v>6.2013959667105309E-2</v>
      </c>
      <c r="AD106" s="20">
        <f t="shared" si="26"/>
        <v>6.6170367281703862E-2</v>
      </c>
      <c r="AE106" s="20">
        <f t="shared" si="26"/>
        <v>5.9823925948986459E-2</v>
      </c>
      <c r="AF106" s="20">
        <f t="shared" si="26"/>
        <v>5.9835283176637902E-2</v>
      </c>
      <c r="AG106" s="20">
        <f t="shared" si="26"/>
        <v>5.8978528383670417E-2</v>
      </c>
      <c r="AH106" s="20"/>
    </row>
    <row r="107" spans="3:34">
      <c r="C107" s="10" t="s">
        <v>376</v>
      </c>
      <c r="D107" s="10" t="s">
        <v>377</v>
      </c>
      <c r="G107" s="20" t="str">
        <f t="shared" ref="G107:AG107" si="27">IF(G80=1,G54,$B$8)</f>
        <v/>
      </c>
      <c r="H107" s="20" t="str">
        <f t="shared" si="27"/>
        <v/>
      </c>
      <c r="I107" s="20" t="str">
        <f t="shared" si="27"/>
        <v/>
      </c>
      <c r="J107" s="20" t="str">
        <f t="shared" si="27"/>
        <v/>
      </c>
      <c r="K107" s="20" t="str">
        <f t="shared" si="27"/>
        <v/>
      </c>
      <c r="L107" s="20" t="str">
        <f t="shared" si="27"/>
        <v/>
      </c>
      <c r="M107" s="20" t="str">
        <f t="shared" si="27"/>
        <v/>
      </c>
      <c r="N107" s="20" t="str">
        <f t="shared" si="27"/>
        <v/>
      </c>
      <c r="O107" s="20" t="str">
        <f t="shared" si="27"/>
        <v/>
      </c>
      <c r="P107" s="20" t="str">
        <f t="shared" si="27"/>
        <v/>
      </c>
      <c r="Q107" s="20" t="str">
        <f t="shared" si="27"/>
        <v/>
      </c>
      <c r="R107" s="20" t="str">
        <f t="shared" si="27"/>
        <v/>
      </c>
      <c r="S107" s="20" t="str">
        <f t="shared" si="27"/>
        <v/>
      </c>
      <c r="T107" s="20" t="str">
        <f t="shared" si="27"/>
        <v/>
      </c>
      <c r="U107" s="20" t="str">
        <f t="shared" si="27"/>
        <v/>
      </c>
      <c r="V107" s="20" t="str">
        <f t="shared" si="27"/>
        <v/>
      </c>
      <c r="W107" s="20" t="str">
        <f t="shared" si="27"/>
        <v/>
      </c>
      <c r="X107" s="20" t="str">
        <f t="shared" si="27"/>
        <v/>
      </c>
      <c r="Y107" s="20" t="str">
        <f t="shared" si="27"/>
        <v/>
      </c>
      <c r="Z107" s="20" t="str">
        <f t="shared" si="27"/>
        <v/>
      </c>
      <c r="AA107" s="20" t="str">
        <f t="shared" si="27"/>
        <v/>
      </c>
      <c r="AB107" s="20" t="str">
        <f t="shared" si="27"/>
        <v/>
      </c>
      <c r="AC107" s="20" t="str">
        <f t="shared" si="27"/>
        <v/>
      </c>
      <c r="AD107" s="20" t="str">
        <f t="shared" si="27"/>
        <v/>
      </c>
      <c r="AE107" s="20" t="str">
        <f t="shared" si="27"/>
        <v/>
      </c>
      <c r="AF107" s="20" t="str">
        <f t="shared" si="27"/>
        <v/>
      </c>
      <c r="AG107" s="20" t="str">
        <f t="shared" si="27"/>
        <v/>
      </c>
      <c r="AH107" s="20"/>
    </row>
    <row r="108" spans="3:34">
      <c r="C108" s="10" t="s">
        <v>414</v>
      </c>
      <c r="D108" s="10" t="s">
        <v>426</v>
      </c>
      <c r="G108" s="20" t="str">
        <f t="shared" ref="G108:AG108" si="28">IF(G81=1,G55,$B$8)</f>
        <v/>
      </c>
      <c r="H108" s="20" t="str">
        <f t="shared" si="28"/>
        <v/>
      </c>
      <c r="I108" s="20" t="str">
        <f t="shared" si="28"/>
        <v/>
      </c>
      <c r="J108" s="20" t="str">
        <f t="shared" si="28"/>
        <v/>
      </c>
      <c r="K108" s="20">
        <f t="shared" si="28"/>
        <v>6.865327749229394E-2</v>
      </c>
      <c r="L108" s="20">
        <f t="shared" si="28"/>
        <v>7.1871050816773849E-2</v>
      </c>
      <c r="M108" s="20">
        <f t="shared" si="28"/>
        <v>6.5324120755063247E-2</v>
      </c>
      <c r="N108" s="20" t="str">
        <f t="shared" si="28"/>
        <v/>
      </c>
      <c r="O108" s="20" t="str">
        <f t="shared" si="28"/>
        <v/>
      </c>
      <c r="P108" s="20">
        <f t="shared" si="28"/>
        <v>7.1710679335132421E-2</v>
      </c>
      <c r="Q108" s="20" t="str">
        <f t="shared" si="28"/>
        <v/>
      </c>
      <c r="R108" s="20">
        <f t="shared" si="28"/>
        <v>7.3335698971194518E-2</v>
      </c>
      <c r="S108" s="20">
        <f t="shared" si="28"/>
        <v>7.2122746866227785E-2</v>
      </c>
      <c r="T108" s="20">
        <f t="shared" si="28"/>
        <v>8.3254470101596784E-2</v>
      </c>
      <c r="U108" s="20">
        <f t="shared" si="28"/>
        <v>9.1805447816006719E-2</v>
      </c>
      <c r="V108" s="20" t="str">
        <f t="shared" si="28"/>
        <v/>
      </c>
      <c r="W108" s="20">
        <f t="shared" si="28"/>
        <v>8.9154209667758416E-2</v>
      </c>
      <c r="X108" s="20">
        <f t="shared" si="28"/>
        <v>7.8586261976007918E-2</v>
      </c>
      <c r="Y108" s="20" t="str">
        <f t="shared" si="28"/>
        <v/>
      </c>
      <c r="Z108" s="20">
        <f t="shared" si="28"/>
        <v>6.6289958931889603E-2</v>
      </c>
      <c r="AA108" s="20">
        <f t="shared" si="28"/>
        <v>8.877469091426031E-2</v>
      </c>
      <c r="AB108" s="20">
        <f t="shared" si="28"/>
        <v>7.8871784875850753E-2</v>
      </c>
      <c r="AC108" s="20" t="str">
        <f t="shared" si="28"/>
        <v/>
      </c>
      <c r="AD108" s="20" t="str">
        <f t="shared" si="28"/>
        <v/>
      </c>
      <c r="AE108" s="20" t="str">
        <f t="shared" si="28"/>
        <v/>
      </c>
      <c r="AF108" s="20" t="str">
        <f t="shared" si="28"/>
        <v/>
      </c>
      <c r="AG108" s="20" t="str">
        <f t="shared" si="28"/>
        <v/>
      </c>
      <c r="AH108" s="20"/>
    </row>
    <row r="109" spans="3:34">
      <c r="C109" s="10" t="s">
        <v>413</v>
      </c>
      <c r="D109" s="10" t="s">
        <v>425</v>
      </c>
      <c r="G109" s="20">
        <f t="shared" ref="G109:AG109" si="29">IF(G82=1,G56,$B$8)</f>
        <v>7.9712349908789087E-2</v>
      </c>
      <c r="H109" s="20">
        <f t="shared" si="29"/>
        <v>7.8711289674463558E-2</v>
      </c>
      <c r="I109" s="20">
        <f t="shared" si="29"/>
        <v>7.8584945205940462E-2</v>
      </c>
      <c r="J109" s="20">
        <f t="shared" si="29"/>
        <v>7.8056801478363788E-2</v>
      </c>
      <c r="K109" s="20">
        <f t="shared" si="29"/>
        <v>7.4853211274091697E-2</v>
      </c>
      <c r="L109" s="20">
        <f t="shared" si="29"/>
        <v>7.3555058381856095E-2</v>
      </c>
      <c r="M109" s="20">
        <f t="shared" si="29"/>
        <v>6.9727248807792241E-2</v>
      </c>
      <c r="N109" s="20" t="str">
        <f t="shared" si="29"/>
        <v/>
      </c>
      <c r="O109" s="20">
        <f t="shared" si="29"/>
        <v>7.3478505309421516E-2</v>
      </c>
      <c r="P109" s="20">
        <f t="shared" si="29"/>
        <v>7.4223435182467337E-2</v>
      </c>
      <c r="Q109" s="20">
        <f t="shared" si="29"/>
        <v>7.4137788293061557E-2</v>
      </c>
      <c r="R109" s="20">
        <f t="shared" si="29"/>
        <v>7.7574259954930072E-2</v>
      </c>
      <c r="S109" s="20">
        <f t="shared" si="29"/>
        <v>7.2702103693048165E-2</v>
      </c>
      <c r="T109" s="20">
        <f t="shared" si="29"/>
        <v>7.4968115804798452E-2</v>
      </c>
      <c r="U109" s="20">
        <f t="shared" si="29"/>
        <v>7.7569378713144121E-2</v>
      </c>
      <c r="V109" s="20">
        <f t="shared" si="29"/>
        <v>7.8007186705158674E-2</v>
      </c>
      <c r="W109" s="20">
        <f t="shared" si="29"/>
        <v>8.0511107912051516E-2</v>
      </c>
      <c r="X109" s="20">
        <f t="shared" si="29"/>
        <v>7.5366253316441312E-2</v>
      </c>
      <c r="Y109" s="20">
        <f t="shared" si="29"/>
        <v>7.6373670101410898E-2</v>
      </c>
      <c r="Z109" s="20">
        <f t="shared" si="29"/>
        <v>6.7380694912942379E-2</v>
      </c>
      <c r="AA109" s="20">
        <f t="shared" si="29"/>
        <v>7.4440510331184956E-2</v>
      </c>
      <c r="AB109" s="20">
        <f t="shared" si="29"/>
        <v>7.6416615117396711E-2</v>
      </c>
      <c r="AC109" s="20">
        <f t="shared" si="29"/>
        <v>7.2469708705128283E-2</v>
      </c>
      <c r="AD109" s="20">
        <f t="shared" si="29"/>
        <v>7.4279268975436047E-2</v>
      </c>
      <c r="AE109" s="20">
        <f t="shared" si="29"/>
        <v>7.525730963302811E-2</v>
      </c>
      <c r="AF109" s="20">
        <f t="shared" si="29"/>
        <v>7.162148378884732E-2</v>
      </c>
      <c r="AG109" s="20">
        <f t="shared" si="29"/>
        <v>7.2178901495167369E-2</v>
      </c>
      <c r="AH109" s="20"/>
    </row>
    <row r="110" spans="3:34" ht="13.5" thickBot="1">
      <c r="C110" s="17"/>
      <c r="D110" s="17"/>
      <c r="E110" s="3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44"/>
    </row>
    <row r="111" spans="3:34" ht="13.5" thickTop="1"/>
    <row r="112" spans="3:34" ht="15">
      <c r="C112" s="223" t="s">
        <v>1949</v>
      </c>
    </row>
    <row r="113" spans="3:3" ht="15">
      <c r="C113" s="223" t="s">
        <v>1948</v>
      </c>
    </row>
  </sheetData>
  <phoneticPr fontId="26" type="noConversion"/>
  <conditionalFormatting sqref="G63:AH82">
    <cfRule type="cellIs" dxfId="0" priority="1" stopIfTrue="1" operator="equal">
      <formula>1</formula>
    </cfRule>
  </conditionalFormatting>
  <pageMargins left="0.75" right="0.75" top="1" bottom="1" header="0.5" footer="0.5"/>
  <pageSetup scale="32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0000FF"/>
  </sheetPr>
  <dimension ref="A1:AI301"/>
  <sheetViews>
    <sheetView view="pageBreakPreview" zoomScale="60" zoomScaleNormal="100" workbookViewId="0">
      <pane ySplit="6" topLeftCell="A7" activePane="bottomLeft" state="frozen"/>
      <selection activeCell="F90" sqref="F90"/>
      <selection pane="bottomLeft" activeCell="W73" sqref="W73"/>
    </sheetView>
  </sheetViews>
  <sheetFormatPr defaultColWidth="8" defaultRowHeight="12.75" outlineLevelCol="1"/>
  <cols>
    <col min="1" max="1" width="9" style="21" customWidth="1"/>
    <col min="2" max="2" width="11.42578125" style="21" bestFit="1" customWidth="1"/>
    <col min="3" max="3" width="3.85546875" style="21" customWidth="1"/>
    <col min="4" max="4" width="22.42578125" style="21" bestFit="1" customWidth="1"/>
    <col min="5" max="5" width="8" style="21" customWidth="1"/>
    <col min="6" max="6" width="10" style="21" bestFit="1" customWidth="1"/>
    <col min="7" max="11" width="9" style="21" customWidth="1" outlineLevel="1"/>
    <col min="12" max="12" width="11.42578125" style="23" bestFit="1" customWidth="1"/>
    <col min="13" max="13" width="11.5703125" style="23" bestFit="1" customWidth="1"/>
    <col min="14" max="14" width="11" style="23" bestFit="1" customWidth="1"/>
    <col min="15" max="15" width="11.140625" style="23" bestFit="1" customWidth="1"/>
    <col min="16" max="16" width="11.140625" style="23" customWidth="1"/>
    <col min="17" max="17" width="11.5703125" style="23" bestFit="1" customWidth="1"/>
    <col min="18" max="18" width="11.42578125" style="23" bestFit="1" customWidth="1"/>
    <col min="19" max="19" width="11.5703125" style="23" bestFit="1" customWidth="1"/>
    <col min="20" max="20" width="11.42578125" style="23" bestFit="1" customWidth="1"/>
    <col min="21" max="21" width="8.85546875" style="21" bestFit="1" customWidth="1"/>
    <col min="22" max="22" width="19" style="21" bestFit="1" customWidth="1"/>
    <col min="23" max="23" width="18.28515625" style="21" customWidth="1"/>
    <col min="24" max="24" width="39.7109375" style="21" bestFit="1" customWidth="1"/>
    <col min="25" max="25" width="43.140625" style="21" bestFit="1" customWidth="1"/>
    <col min="26" max="26" width="8.140625" style="21" bestFit="1" customWidth="1"/>
    <col min="27" max="27" width="10.85546875" style="21" customWidth="1"/>
    <col min="28" max="28" width="10.140625" style="21" customWidth="1"/>
    <col min="29" max="16384" width="8" style="21"/>
  </cols>
  <sheetData>
    <row r="1" spans="1:32">
      <c r="A1" s="31" t="s">
        <v>239</v>
      </c>
      <c r="Z1" s="237" t="s">
        <v>1599</v>
      </c>
      <c r="AA1" s="237"/>
      <c r="AB1" s="237"/>
      <c r="AC1" s="237"/>
      <c r="AD1" s="237"/>
      <c r="AE1" s="237"/>
      <c r="AF1" s="237"/>
    </row>
    <row r="2" spans="1:32" ht="13.5" thickBot="1">
      <c r="L2" s="103"/>
      <c r="M2" s="103"/>
      <c r="N2" s="103" t="s">
        <v>1351</v>
      </c>
      <c r="O2" s="103" t="s">
        <v>1351</v>
      </c>
      <c r="Z2" s="92"/>
      <c r="AA2" s="92"/>
      <c r="AB2" s="86" t="s">
        <v>1350</v>
      </c>
      <c r="AC2" s="86" t="s">
        <v>1350</v>
      </c>
      <c r="AD2" s="86" t="s">
        <v>1351</v>
      </c>
      <c r="AE2" s="86" t="s">
        <v>1351</v>
      </c>
      <c r="AF2" s="86" t="s">
        <v>1349</v>
      </c>
    </row>
    <row r="3" spans="1:32" ht="13.5" thickBot="1">
      <c r="A3" s="96" t="s">
        <v>1348</v>
      </c>
      <c r="B3" s="37" t="str">
        <f>""</f>
        <v/>
      </c>
      <c r="L3" s="104"/>
      <c r="M3" s="104"/>
      <c r="N3" s="103" t="s">
        <v>848</v>
      </c>
      <c r="O3" s="104" t="s">
        <v>849</v>
      </c>
      <c r="P3" s="22"/>
      <c r="Q3" s="22"/>
      <c r="R3" s="22"/>
      <c r="S3" s="22"/>
      <c r="T3" s="22"/>
      <c r="U3" s="95" t="s">
        <v>850</v>
      </c>
      <c r="V3" s="95" t="s">
        <v>851</v>
      </c>
      <c r="W3" s="95" t="s">
        <v>995</v>
      </c>
      <c r="X3" s="95" t="s">
        <v>852</v>
      </c>
      <c r="Z3" s="92"/>
      <c r="AA3" s="92"/>
      <c r="AB3" s="87" t="s">
        <v>848</v>
      </c>
      <c r="AC3" s="87" t="s">
        <v>849</v>
      </c>
      <c r="AD3" s="88" t="s">
        <v>848</v>
      </c>
      <c r="AE3" s="87" t="s">
        <v>849</v>
      </c>
      <c r="AF3" s="87"/>
    </row>
    <row r="4" spans="1:32">
      <c r="L4" s="104"/>
      <c r="M4" s="104"/>
      <c r="N4" s="103" t="s">
        <v>853</v>
      </c>
      <c r="O4" s="104" t="s">
        <v>854</v>
      </c>
      <c r="P4" s="22"/>
      <c r="Q4" s="22"/>
      <c r="R4" s="22"/>
      <c r="S4" s="22"/>
      <c r="T4" s="22"/>
      <c r="X4" s="21" t="s">
        <v>855</v>
      </c>
      <c r="Z4" s="92"/>
      <c r="AA4" s="92"/>
      <c r="AB4" s="87" t="s">
        <v>853</v>
      </c>
      <c r="AC4" s="87" t="s">
        <v>854</v>
      </c>
      <c r="AD4" s="88" t="s">
        <v>853</v>
      </c>
      <c r="AE4" s="87" t="s">
        <v>854</v>
      </c>
      <c r="AF4" s="87"/>
    </row>
    <row r="5" spans="1:32">
      <c r="L5" s="104"/>
      <c r="M5" s="104"/>
      <c r="N5" s="103" t="s">
        <v>856</v>
      </c>
      <c r="O5" s="104" t="s">
        <v>857</v>
      </c>
      <c r="P5" s="22"/>
      <c r="Q5" s="22"/>
      <c r="R5" s="22"/>
      <c r="S5" s="22"/>
      <c r="T5" s="22"/>
      <c r="X5" s="21" t="s">
        <v>858</v>
      </c>
      <c r="Z5" s="92"/>
      <c r="AA5" s="92"/>
      <c r="AB5" s="87" t="s">
        <v>856</v>
      </c>
      <c r="AC5" s="87" t="s">
        <v>857</v>
      </c>
      <c r="AD5" s="88" t="s">
        <v>856</v>
      </c>
      <c r="AE5" s="87" t="s">
        <v>857</v>
      </c>
      <c r="AF5" s="87"/>
    </row>
    <row r="6" spans="1:32">
      <c r="A6" s="85"/>
      <c r="B6" s="85"/>
      <c r="C6" s="85"/>
      <c r="D6" s="83" t="s">
        <v>401</v>
      </c>
      <c r="E6" s="83" t="s">
        <v>402</v>
      </c>
      <c r="F6" s="83" t="s">
        <v>1331</v>
      </c>
      <c r="G6" s="83" t="s">
        <v>1352</v>
      </c>
      <c r="H6" s="83" t="s">
        <v>1526</v>
      </c>
      <c r="I6" s="83" t="s">
        <v>563</v>
      </c>
      <c r="J6" s="83" t="s">
        <v>859</v>
      </c>
      <c r="K6" s="83" t="s">
        <v>860</v>
      </c>
      <c r="L6" s="81"/>
      <c r="M6" s="81"/>
      <c r="N6" s="81"/>
      <c r="O6" s="81"/>
      <c r="P6" s="81" t="s">
        <v>1349</v>
      </c>
      <c r="Q6" s="81" t="s">
        <v>1527</v>
      </c>
      <c r="R6" s="81" t="s">
        <v>845</v>
      </c>
      <c r="S6" s="81" t="s">
        <v>846</v>
      </c>
      <c r="T6" s="81" t="s">
        <v>847</v>
      </c>
      <c r="U6" s="81" t="s">
        <v>850</v>
      </c>
      <c r="V6" s="83"/>
      <c r="W6" s="83"/>
      <c r="X6" s="83"/>
      <c r="Y6" s="83" t="s">
        <v>1611</v>
      </c>
      <c r="Z6" s="83" t="s">
        <v>1601</v>
      </c>
      <c r="AA6" s="82" t="s">
        <v>401</v>
      </c>
      <c r="AB6" s="81" t="s">
        <v>1350</v>
      </c>
      <c r="AC6" s="81" t="s">
        <v>1350</v>
      </c>
      <c r="AD6" s="81" t="s">
        <v>1351</v>
      </c>
      <c r="AE6" s="81" t="s">
        <v>1351</v>
      </c>
      <c r="AF6" s="81" t="s">
        <v>1349</v>
      </c>
    </row>
    <row r="7" spans="1:32">
      <c r="B7" s="59" t="str">
        <f t="shared" ref="B7:B70" si="0">E7&amp;"_"&amp;F7</f>
        <v>AGL_39668</v>
      </c>
      <c r="D7" s="21" t="s">
        <v>403</v>
      </c>
      <c r="E7" s="21" t="s">
        <v>415</v>
      </c>
      <c r="F7" s="24">
        <v>39668</v>
      </c>
      <c r="G7" s="25">
        <v>1</v>
      </c>
      <c r="H7" s="60">
        <f t="shared" ref="H7:H70" si="1">COUNTIF($B$7:$B$296,$B7)</f>
        <v>1</v>
      </c>
      <c r="I7" s="58">
        <f t="shared" ref="I7:I70" si="2">DAY(F7)</f>
        <v>8</v>
      </c>
      <c r="J7" s="58">
        <f t="shared" ref="J7:J70" si="3">MONTH(F7)</f>
        <v>8</v>
      </c>
      <c r="K7" s="58">
        <f t="shared" ref="K7:K70" si="4">YEAR(F7)</f>
        <v>2008</v>
      </c>
      <c r="N7" s="23">
        <v>0.10063239653051115</v>
      </c>
      <c r="O7" s="23">
        <v>7.6708786899261222E-2</v>
      </c>
      <c r="P7" s="23">
        <v>5.6716466666666666E-2</v>
      </c>
      <c r="Q7" s="38" t="str">
        <f>IF(($L7-$P7)&gt;'Parameters for analysis'!$C$7,L7,$B$3)</f>
        <v/>
      </c>
      <c r="R7" s="38" t="str">
        <f>IF(($L7-$P7)&gt;'Parameters for analysis'!$C$7,M7,$B$3)</f>
        <v/>
      </c>
      <c r="S7" s="38">
        <f>IF(($N7-$P7)&gt;'Parameters for analysis'!$C$7,N7,$B$3)</f>
        <v>0.10063239653051115</v>
      </c>
      <c r="T7" s="38">
        <f>IF(($N7-$P7)&gt;'Parameters for analysis'!$C$7,O7,$B$3)</f>
        <v>7.6708786899261222E-2</v>
      </c>
      <c r="U7" s="21" t="s">
        <v>861</v>
      </c>
      <c r="W7" s="26" t="s">
        <v>862</v>
      </c>
      <c r="X7" s="21" t="s">
        <v>863</v>
      </c>
      <c r="Y7" s="21" t="s">
        <v>864</v>
      </c>
    </row>
    <row r="8" spans="1:32">
      <c r="B8" s="59" t="str">
        <f t="shared" si="0"/>
        <v>ATO_39668</v>
      </c>
      <c r="D8" s="21" t="s">
        <v>404</v>
      </c>
      <c r="E8" s="27" t="s">
        <v>416</v>
      </c>
      <c r="F8" s="24">
        <v>39668</v>
      </c>
      <c r="G8" s="25">
        <v>1</v>
      </c>
      <c r="H8" s="60">
        <f t="shared" si="1"/>
        <v>1</v>
      </c>
      <c r="I8" s="58">
        <f t="shared" si="2"/>
        <v>8</v>
      </c>
      <c r="J8" s="58">
        <f t="shared" si="3"/>
        <v>8</v>
      </c>
      <c r="K8" s="58">
        <f t="shared" si="4"/>
        <v>2008</v>
      </c>
      <c r="N8" s="23">
        <v>9.8233591096694717E-2</v>
      </c>
      <c r="O8" s="23">
        <v>7.2538019195951015E-2</v>
      </c>
      <c r="P8" s="23">
        <v>6.0066599999999991E-2</v>
      </c>
      <c r="Q8" s="38" t="str">
        <f>IF(($L8-$P8)&gt;'Parameters for analysis'!$C$7,L8,$B$3)</f>
        <v/>
      </c>
      <c r="R8" s="38" t="str">
        <f>IF(($L8-$P8)&gt;'Parameters for analysis'!$C$7,M8,$B$3)</f>
        <v/>
      </c>
      <c r="S8" s="38">
        <f>IF(($N8-$P8)&gt;'Parameters for analysis'!$C$7,N8,$B$3)</f>
        <v>9.8233591096694717E-2</v>
      </c>
      <c r="T8" s="38">
        <f>IF(($N8-$P8)&gt;'Parameters for analysis'!$C$7,O8,$B$3)</f>
        <v>7.2538019195951015E-2</v>
      </c>
      <c r="U8" s="21" t="s">
        <v>861</v>
      </c>
      <c r="W8" s="26" t="s">
        <v>862</v>
      </c>
      <c r="X8" s="21" t="s">
        <v>863</v>
      </c>
      <c r="Y8" s="21" t="s">
        <v>864</v>
      </c>
    </row>
    <row r="9" spans="1:32">
      <c r="B9" s="59" t="str">
        <f t="shared" si="0"/>
        <v>LG_39668</v>
      </c>
      <c r="D9" s="21" t="s">
        <v>373</v>
      </c>
      <c r="E9" s="27" t="s">
        <v>417</v>
      </c>
      <c r="F9" s="24">
        <v>39668</v>
      </c>
      <c r="G9" s="25">
        <v>1</v>
      </c>
      <c r="H9" s="60">
        <f t="shared" si="1"/>
        <v>1</v>
      </c>
      <c r="I9" s="58">
        <f t="shared" si="2"/>
        <v>8</v>
      </c>
      <c r="J9" s="58">
        <f t="shared" si="3"/>
        <v>8</v>
      </c>
      <c r="K9" s="58">
        <f t="shared" si="4"/>
        <v>2008</v>
      </c>
      <c r="N9" s="23">
        <v>7.9083392209665426E-2</v>
      </c>
      <c r="O9" s="23">
        <v>6.9015767493880456E-2</v>
      </c>
      <c r="P9" s="23">
        <v>5.6716466666666666E-2</v>
      </c>
      <c r="Q9" s="38" t="str">
        <f>IF(($L9-$P9)&gt;'Parameters for analysis'!$C$7,L9,$B$3)</f>
        <v/>
      </c>
      <c r="R9" s="38" t="str">
        <f>IF(($L9-$P9)&gt;'Parameters for analysis'!$C$7,M9,$B$3)</f>
        <v/>
      </c>
      <c r="S9" s="38">
        <f>IF(($N9-$P9)&gt;'Parameters for analysis'!$C$7,N9,$B$3)</f>
        <v>7.9083392209665426E-2</v>
      </c>
      <c r="T9" s="38">
        <f>IF(($N9-$P9)&gt;'Parameters for analysis'!$C$7,O9,$B$3)</f>
        <v>6.9015767493880456E-2</v>
      </c>
      <c r="U9" s="21" t="s">
        <v>861</v>
      </c>
      <c r="W9" s="26" t="s">
        <v>862</v>
      </c>
      <c r="X9" s="21" t="s">
        <v>863</v>
      </c>
      <c r="Y9" s="21" t="s">
        <v>864</v>
      </c>
    </row>
    <row r="10" spans="1:32">
      <c r="B10" s="59" t="str">
        <f t="shared" si="0"/>
        <v>NJR_39668</v>
      </c>
      <c r="D10" s="21" t="s">
        <v>406</v>
      </c>
      <c r="E10" s="27" t="s">
        <v>418</v>
      </c>
      <c r="F10" s="24">
        <v>39668</v>
      </c>
      <c r="G10" s="25">
        <v>1</v>
      </c>
      <c r="H10" s="60">
        <f t="shared" si="1"/>
        <v>1</v>
      </c>
      <c r="I10" s="58">
        <f t="shared" si="2"/>
        <v>8</v>
      </c>
      <c r="J10" s="58">
        <f t="shared" si="3"/>
        <v>8</v>
      </c>
      <c r="K10" s="58">
        <f t="shared" si="4"/>
        <v>2008</v>
      </c>
      <c r="N10" s="23">
        <v>8.2082880667795566E-2</v>
      </c>
      <c r="O10" s="23">
        <v>7.0647807578624822E-2</v>
      </c>
      <c r="P10" s="23">
        <v>5.6716466666666666E-2</v>
      </c>
      <c r="Q10" s="38" t="str">
        <f>IF(($L10-$P10)&gt;'Parameters for analysis'!$C$7,L10,$B$3)</f>
        <v/>
      </c>
      <c r="R10" s="38" t="str">
        <f>IF(($L10-$P10)&gt;'Parameters for analysis'!$C$7,M10,$B$3)</f>
        <v/>
      </c>
      <c r="S10" s="38">
        <f>IF(($N10-$P10)&gt;'Parameters for analysis'!$C$7,N10,$B$3)</f>
        <v>8.2082880667795566E-2</v>
      </c>
      <c r="T10" s="38">
        <f>IF(($N10-$P10)&gt;'Parameters for analysis'!$C$7,O10,$B$3)</f>
        <v>7.0647807578624822E-2</v>
      </c>
      <c r="U10" s="21" t="s">
        <v>861</v>
      </c>
      <c r="W10" s="26" t="s">
        <v>862</v>
      </c>
      <c r="X10" s="21" t="s">
        <v>863</v>
      </c>
      <c r="Y10" s="21" t="s">
        <v>864</v>
      </c>
    </row>
    <row r="11" spans="1:32">
      <c r="B11" s="59" t="str">
        <f t="shared" si="0"/>
        <v>GAS_39668</v>
      </c>
      <c r="D11" s="21" t="s">
        <v>407</v>
      </c>
      <c r="E11" s="27" t="s">
        <v>419</v>
      </c>
      <c r="F11" s="24">
        <v>39668</v>
      </c>
      <c r="G11" s="25">
        <v>1</v>
      </c>
      <c r="H11" s="60">
        <f t="shared" si="1"/>
        <v>1</v>
      </c>
      <c r="I11" s="58">
        <f t="shared" si="2"/>
        <v>8</v>
      </c>
      <c r="J11" s="58">
        <f t="shared" si="3"/>
        <v>8</v>
      </c>
      <c r="K11" s="58">
        <f t="shared" si="4"/>
        <v>2008</v>
      </c>
      <c r="N11" s="23">
        <v>9.6223015840600779E-2</v>
      </c>
      <c r="O11" s="23">
        <v>8.3209939477313213E-2</v>
      </c>
      <c r="P11" s="23">
        <v>5.5041400000000004E-2</v>
      </c>
      <c r="Q11" s="38" t="str">
        <f>IF(($L11-$P11)&gt;'Parameters for analysis'!$C$7,L11,$B$3)</f>
        <v/>
      </c>
      <c r="R11" s="38" t="str">
        <f>IF(($L11-$P11)&gt;'Parameters for analysis'!$C$7,M11,$B$3)</f>
        <v/>
      </c>
      <c r="S11" s="38">
        <f>IF(($N11-$P11)&gt;'Parameters for analysis'!$C$7,N11,$B$3)</f>
        <v>9.6223015840600779E-2</v>
      </c>
      <c r="T11" s="38">
        <f>IF(($N11-$P11)&gt;'Parameters for analysis'!$C$7,O11,$B$3)</f>
        <v>8.3209939477313213E-2</v>
      </c>
      <c r="U11" s="21" t="s">
        <v>861</v>
      </c>
      <c r="W11" s="26" t="s">
        <v>862</v>
      </c>
      <c r="X11" s="21" t="s">
        <v>863</v>
      </c>
      <c r="Y11" s="21" t="s">
        <v>864</v>
      </c>
    </row>
    <row r="12" spans="1:32">
      <c r="B12" s="59" t="str">
        <f t="shared" si="0"/>
        <v>NWN_39668</v>
      </c>
      <c r="D12" s="21" t="s">
        <v>409</v>
      </c>
      <c r="E12" s="27" t="s">
        <v>421</v>
      </c>
      <c r="F12" s="24">
        <v>39668</v>
      </c>
      <c r="G12" s="25">
        <v>1</v>
      </c>
      <c r="H12" s="60">
        <f t="shared" si="1"/>
        <v>1</v>
      </c>
      <c r="I12" s="58">
        <f t="shared" si="2"/>
        <v>8</v>
      </c>
      <c r="J12" s="58">
        <f t="shared" si="3"/>
        <v>8</v>
      </c>
      <c r="K12" s="58">
        <f t="shared" si="4"/>
        <v>2008</v>
      </c>
      <c r="N12" s="23">
        <v>8.0437722390753974E-2</v>
      </c>
      <c r="O12" s="23">
        <v>6.6106298667880523E-2</v>
      </c>
      <c r="P12" s="23">
        <v>5.5041400000000004E-2</v>
      </c>
      <c r="Q12" s="38" t="str">
        <f>IF(($L12-$P12)&gt;'Parameters for analysis'!$C$7,L12,$B$3)</f>
        <v/>
      </c>
      <c r="R12" s="38" t="str">
        <f>IF(($L12-$P12)&gt;'Parameters for analysis'!$C$7,M12,$B$3)</f>
        <v/>
      </c>
      <c r="S12" s="38">
        <f>IF(($N12-$P12)&gt;'Parameters for analysis'!$C$7,N12,$B$3)</f>
        <v>8.0437722390753974E-2</v>
      </c>
      <c r="T12" s="38">
        <f>IF(($N12-$P12)&gt;'Parameters for analysis'!$C$7,O12,$B$3)</f>
        <v>6.6106298667880523E-2</v>
      </c>
      <c r="U12" s="21" t="s">
        <v>861</v>
      </c>
      <c r="W12" s="26" t="s">
        <v>862</v>
      </c>
      <c r="X12" s="21" t="s">
        <v>863</v>
      </c>
      <c r="Y12" s="21" t="s">
        <v>864</v>
      </c>
    </row>
    <row r="13" spans="1:32">
      <c r="B13" s="59" t="str">
        <f t="shared" si="0"/>
        <v>PNY_39668</v>
      </c>
      <c r="D13" s="21" t="s">
        <v>410</v>
      </c>
      <c r="E13" s="27" t="s">
        <v>422</v>
      </c>
      <c r="F13" s="24">
        <v>39668</v>
      </c>
      <c r="G13" s="25">
        <v>1</v>
      </c>
      <c r="H13" s="60">
        <f t="shared" si="1"/>
        <v>1</v>
      </c>
      <c r="I13" s="58">
        <f t="shared" si="2"/>
        <v>8</v>
      </c>
      <c r="J13" s="58">
        <f t="shared" si="3"/>
        <v>8</v>
      </c>
      <c r="K13" s="58">
        <f t="shared" si="4"/>
        <v>2008</v>
      </c>
      <c r="N13" s="23">
        <v>8.979040932128135E-2</v>
      </c>
      <c r="O13" s="23">
        <v>7.4094296200801782E-2</v>
      </c>
      <c r="P13" s="23">
        <v>5.6716466666666666E-2</v>
      </c>
      <c r="Q13" s="38" t="str">
        <f>IF(($L13-$P13)&gt;'Parameters for analysis'!$C$7,L13,$B$3)</f>
        <v/>
      </c>
      <c r="R13" s="38" t="str">
        <f>IF(($L13-$P13)&gt;'Parameters for analysis'!$C$7,M13,$B$3)</f>
        <v/>
      </c>
      <c r="S13" s="38">
        <f>IF(($N13-$P13)&gt;'Parameters for analysis'!$C$7,N13,$B$3)</f>
        <v>8.979040932128135E-2</v>
      </c>
      <c r="T13" s="38">
        <f>IF(($N13-$P13)&gt;'Parameters for analysis'!$C$7,O13,$B$3)</f>
        <v>7.4094296200801782E-2</v>
      </c>
      <c r="U13" s="21" t="s">
        <v>861</v>
      </c>
      <c r="W13" s="26" t="s">
        <v>862</v>
      </c>
      <c r="X13" s="21" t="s">
        <v>863</v>
      </c>
      <c r="Y13" s="21" t="s">
        <v>864</v>
      </c>
    </row>
    <row r="14" spans="1:32">
      <c r="B14" s="59" t="str">
        <f t="shared" si="0"/>
        <v>SJI_39668</v>
      </c>
      <c r="D14" s="21" t="s">
        <v>411</v>
      </c>
      <c r="E14" s="27" t="s">
        <v>423</v>
      </c>
      <c r="F14" s="24">
        <v>39668</v>
      </c>
      <c r="G14" s="25">
        <v>1</v>
      </c>
      <c r="H14" s="60">
        <f t="shared" si="1"/>
        <v>1</v>
      </c>
      <c r="I14" s="58">
        <f t="shared" si="2"/>
        <v>8</v>
      </c>
      <c r="J14" s="58">
        <f t="shared" si="3"/>
        <v>8</v>
      </c>
      <c r="K14" s="58">
        <f t="shared" si="4"/>
        <v>2008</v>
      </c>
      <c r="N14" s="23">
        <v>8.2296250190335263E-2</v>
      </c>
      <c r="O14" s="23">
        <v>7.1594831344131721E-2</v>
      </c>
      <c r="P14" s="23">
        <v>6.0066599999999991E-2</v>
      </c>
      <c r="Q14" s="38" t="str">
        <f>IF(($L14-$P14)&gt;'Parameters for analysis'!$C$7,L14,$B$3)</f>
        <v/>
      </c>
      <c r="R14" s="38" t="str">
        <f>IF(($L14-$P14)&gt;'Parameters for analysis'!$C$7,M14,$B$3)</f>
        <v/>
      </c>
      <c r="S14" s="38">
        <f>IF(($N14-$P14)&gt;'Parameters for analysis'!$C$7,N14,$B$3)</f>
        <v>8.2296250190335263E-2</v>
      </c>
      <c r="T14" s="38">
        <f>IF(($N14-$P14)&gt;'Parameters for analysis'!$C$7,O14,$B$3)</f>
        <v>7.1594831344131721E-2</v>
      </c>
      <c r="U14" s="21" t="s">
        <v>861</v>
      </c>
      <c r="W14" s="26" t="s">
        <v>862</v>
      </c>
      <c r="X14" s="21" t="s">
        <v>863</v>
      </c>
      <c r="Y14" s="21" t="s">
        <v>864</v>
      </c>
    </row>
    <row r="15" spans="1:32">
      <c r="B15" s="59" t="str">
        <f t="shared" si="0"/>
        <v>SWX_39668</v>
      </c>
      <c r="D15" s="21" t="s">
        <v>412</v>
      </c>
      <c r="E15" s="27" t="s">
        <v>424</v>
      </c>
      <c r="F15" s="24">
        <v>39668</v>
      </c>
      <c r="G15" s="25">
        <v>1</v>
      </c>
      <c r="H15" s="60">
        <f t="shared" si="1"/>
        <v>1</v>
      </c>
      <c r="I15" s="58">
        <f t="shared" si="2"/>
        <v>8</v>
      </c>
      <c r="J15" s="58">
        <f t="shared" si="3"/>
        <v>8</v>
      </c>
      <c r="K15" s="58">
        <f t="shared" si="4"/>
        <v>2008</v>
      </c>
      <c r="N15" s="23">
        <v>8.0793326560306911E-2</v>
      </c>
      <c r="O15" s="23">
        <v>6.1697041050907245E-2</v>
      </c>
      <c r="P15" s="23">
        <v>6.0066599999999991E-2</v>
      </c>
      <c r="Q15" s="38" t="str">
        <f>IF(($L15-$P15)&gt;'Parameters for analysis'!$C$7,L15,$B$3)</f>
        <v/>
      </c>
      <c r="R15" s="38" t="str">
        <f>IF(($L15-$P15)&gt;'Parameters for analysis'!$C$7,M15,$B$3)</f>
        <v/>
      </c>
      <c r="S15" s="38">
        <f>IF(($N15-$P15)&gt;'Parameters for analysis'!$C$7,N15,$B$3)</f>
        <v>8.0793326560306911E-2</v>
      </c>
      <c r="T15" s="38">
        <f>IF(($N15-$P15)&gt;'Parameters for analysis'!$C$7,O15,$B$3)</f>
        <v>6.1697041050907245E-2</v>
      </c>
      <c r="U15" s="21" t="s">
        <v>861</v>
      </c>
      <c r="W15" s="26" t="s">
        <v>862</v>
      </c>
      <c r="X15" s="21" t="s">
        <v>863</v>
      </c>
      <c r="Y15" s="21" t="s">
        <v>864</v>
      </c>
    </row>
    <row r="16" spans="1:32">
      <c r="B16" s="59" t="str">
        <f t="shared" si="0"/>
        <v>VVC_39668</v>
      </c>
      <c r="D16" s="21" t="s">
        <v>414</v>
      </c>
      <c r="E16" s="27" t="s">
        <v>426</v>
      </c>
      <c r="F16" s="24">
        <v>39668</v>
      </c>
      <c r="G16" s="25">
        <v>1</v>
      </c>
      <c r="H16" s="60">
        <f t="shared" si="1"/>
        <v>1</v>
      </c>
      <c r="I16" s="58">
        <f t="shared" si="2"/>
        <v>8</v>
      </c>
      <c r="J16" s="58">
        <f t="shared" si="3"/>
        <v>8</v>
      </c>
      <c r="K16" s="58">
        <f t="shared" si="4"/>
        <v>2008</v>
      </c>
      <c r="N16" s="23">
        <v>9.290907549841565E-2</v>
      </c>
      <c r="O16" s="23">
        <v>7.2122746866227785E-2</v>
      </c>
      <c r="P16" s="23">
        <v>5.6716466666666666E-2</v>
      </c>
      <c r="Q16" s="38" t="str">
        <f>IF(($L16-$P16)&gt;'Parameters for analysis'!$C$7,L16,$B$3)</f>
        <v/>
      </c>
      <c r="R16" s="38" t="str">
        <f>IF(($L16-$P16)&gt;'Parameters for analysis'!$C$7,M16,$B$3)</f>
        <v/>
      </c>
      <c r="S16" s="38">
        <f>IF(($N16-$P16)&gt;'Parameters for analysis'!$C$7,N16,$B$3)</f>
        <v>9.290907549841565E-2</v>
      </c>
      <c r="T16" s="38">
        <f>IF(($N16-$P16)&gt;'Parameters for analysis'!$C$7,O16,$B$3)</f>
        <v>7.2122746866227785E-2</v>
      </c>
      <c r="U16" s="21" t="s">
        <v>861</v>
      </c>
      <c r="W16" s="26" t="s">
        <v>862</v>
      </c>
      <c r="X16" s="21" t="s">
        <v>863</v>
      </c>
      <c r="Y16" s="21" t="s">
        <v>864</v>
      </c>
    </row>
    <row r="17" spans="2:25">
      <c r="B17" s="59" t="str">
        <f t="shared" si="0"/>
        <v>WGL_39668</v>
      </c>
      <c r="D17" s="21" t="s">
        <v>413</v>
      </c>
      <c r="E17" s="27" t="s">
        <v>425</v>
      </c>
      <c r="F17" s="24">
        <v>39668</v>
      </c>
      <c r="G17" s="25">
        <v>1</v>
      </c>
      <c r="H17" s="60">
        <f t="shared" si="1"/>
        <v>1</v>
      </c>
      <c r="I17" s="58">
        <f t="shared" si="2"/>
        <v>8</v>
      </c>
      <c r="J17" s="58">
        <f t="shared" si="3"/>
        <v>8</v>
      </c>
      <c r="K17" s="58">
        <f t="shared" si="4"/>
        <v>2008</v>
      </c>
      <c r="N17" s="23">
        <v>8.6183990058588567E-2</v>
      </c>
      <c r="O17" s="23">
        <v>7.2702103693048165E-2</v>
      </c>
      <c r="P17" s="23">
        <v>5.5041400000000004E-2</v>
      </c>
      <c r="Q17" s="38" t="str">
        <f>IF(($L17-$P17)&gt;'Parameters for analysis'!$C$7,L17,$B$3)</f>
        <v/>
      </c>
      <c r="R17" s="38" t="str">
        <f>IF(($L17-$P17)&gt;'Parameters for analysis'!$C$7,M17,$B$3)</f>
        <v/>
      </c>
      <c r="S17" s="38">
        <f>IF(($N17-$P17)&gt;'Parameters for analysis'!$C$7,N17,$B$3)</f>
        <v>8.6183990058588567E-2</v>
      </c>
      <c r="T17" s="38">
        <f>IF(($N17-$P17)&gt;'Parameters for analysis'!$C$7,O17,$B$3)</f>
        <v>7.2702103693048165E-2</v>
      </c>
      <c r="U17" s="21" t="s">
        <v>861</v>
      </c>
      <c r="W17" s="26" t="s">
        <v>862</v>
      </c>
      <c r="X17" s="21" t="s">
        <v>863</v>
      </c>
      <c r="Y17" s="21" t="s">
        <v>864</v>
      </c>
    </row>
    <row r="18" spans="2:25">
      <c r="B18" s="59" t="str">
        <f t="shared" si="0"/>
        <v>AGL_40337</v>
      </c>
      <c r="D18" s="28" t="s">
        <v>403</v>
      </c>
      <c r="E18" s="21" t="s">
        <v>415</v>
      </c>
      <c r="F18" s="24">
        <v>40337</v>
      </c>
      <c r="G18" s="25">
        <v>1</v>
      </c>
      <c r="H18" s="60">
        <f t="shared" si="1"/>
        <v>1</v>
      </c>
      <c r="I18" s="58">
        <f t="shared" si="2"/>
        <v>8</v>
      </c>
      <c r="J18" s="58">
        <f t="shared" si="3"/>
        <v>6</v>
      </c>
      <c r="K18" s="58">
        <f t="shared" si="4"/>
        <v>2010</v>
      </c>
      <c r="N18" s="23">
        <v>0.10166924774365027</v>
      </c>
      <c r="O18" s="23">
        <v>7.3342270066771742E-2</v>
      </c>
      <c r="P18" s="23">
        <v>5.4773333333333334E-2</v>
      </c>
      <c r="Q18" s="38" t="str">
        <f>IF(($L18-$P18)&gt;'Parameters for analysis'!$C$7,L18,$B$3)</f>
        <v/>
      </c>
      <c r="R18" s="38" t="str">
        <f>IF(($L18-$P18)&gt;'Parameters for analysis'!$C$7,M18,$B$3)</f>
        <v/>
      </c>
      <c r="S18" s="38">
        <f>IF(($N18-$P18)&gt;'Parameters for analysis'!$C$7,N18,$B$3)</f>
        <v>0.10166924774365027</v>
      </c>
      <c r="T18" s="38">
        <f>IF(($N18-$P18)&gt;'Parameters for analysis'!$C$7,O18,$B$3)</f>
        <v>7.3342270066771742E-2</v>
      </c>
      <c r="U18" s="21">
        <v>3091</v>
      </c>
      <c r="W18" s="29" t="s">
        <v>865</v>
      </c>
      <c r="X18" s="21" t="s">
        <v>866</v>
      </c>
    </row>
    <row r="19" spans="2:25">
      <c r="B19" s="59" t="str">
        <f t="shared" si="0"/>
        <v>ATO_40337</v>
      </c>
      <c r="D19" s="28" t="s">
        <v>404</v>
      </c>
      <c r="E19" s="28" t="s">
        <v>416</v>
      </c>
      <c r="F19" s="24">
        <v>40337</v>
      </c>
      <c r="G19" s="25">
        <v>1</v>
      </c>
      <c r="H19" s="60">
        <f t="shared" si="1"/>
        <v>1</v>
      </c>
      <c r="I19" s="58">
        <f t="shared" si="2"/>
        <v>8</v>
      </c>
      <c r="J19" s="58">
        <f t="shared" si="3"/>
        <v>6</v>
      </c>
      <c r="K19" s="58">
        <f t="shared" si="4"/>
        <v>2010</v>
      </c>
      <c r="N19" s="23">
        <v>0.10217900105928512</v>
      </c>
      <c r="O19" s="23">
        <v>7.1463119685591853E-2</v>
      </c>
      <c r="P19" s="23">
        <v>6.0520000000000025E-2</v>
      </c>
      <c r="Q19" s="38" t="str">
        <f>IF(($L19-$P19)&gt;'Parameters for analysis'!$C$7,L19,$B$3)</f>
        <v/>
      </c>
      <c r="R19" s="38" t="str">
        <f>IF(($L19-$P19)&gt;'Parameters for analysis'!$C$7,M19,$B$3)</f>
        <v/>
      </c>
      <c r="S19" s="38">
        <f>IF(($N19-$P19)&gt;'Parameters for analysis'!$C$7,N19,$B$3)</f>
        <v>0.10217900105928512</v>
      </c>
      <c r="T19" s="38">
        <f>IF(($N19-$P19)&gt;'Parameters for analysis'!$C$7,O19,$B$3)</f>
        <v>7.1463119685591853E-2</v>
      </c>
      <c r="U19" s="21">
        <v>3091</v>
      </c>
      <c r="W19" s="29" t="s">
        <v>865</v>
      </c>
      <c r="X19" s="21" t="s">
        <v>866</v>
      </c>
    </row>
    <row r="20" spans="2:25">
      <c r="B20" s="59" t="str">
        <f t="shared" si="0"/>
        <v>LG_40337</v>
      </c>
      <c r="D20" s="21" t="s">
        <v>373</v>
      </c>
      <c r="E20" s="28" t="s">
        <v>417</v>
      </c>
      <c r="F20" s="24">
        <v>40337</v>
      </c>
      <c r="G20" s="25">
        <v>1</v>
      </c>
      <c r="H20" s="60">
        <f t="shared" si="1"/>
        <v>1</v>
      </c>
      <c r="I20" s="58">
        <f t="shared" si="2"/>
        <v>8</v>
      </c>
      <c r="J20" s="58">
        <f t="shared" si="3"/>
        <v>6</v>
      </c>
      <c r="K20" s="58">
        <f t="shared" si="4"/>
        <v>2010</v>
      </c>
      <c r="N20" s="23">
        <v>0.1017921769240131</v>
      </c>
      <c r="O20" s="23">
        <v>7.6818720913180746E-2</v>
      </c>
      <c r="P20" s="23">
        <v>5.4773333333333334E-2</v>
      </c>
      <c r="Q20" s="38" t="str">
        <f>IF(($L20-$P20)&gt;'Parameters for analysis'!$C$7,L20,$B$3)</f>
        <v/>
      </c>
      <c r="R20" s="38" t="str">
        <f>IF(($L20-$P20)&gt;'Parameters for analysis'!$C$7,M20,$B$3)</f>
        <v/>
      </c>
      <c r="S20" s="38">
        <f>IF(($N20-$P20)&gt;'Parameters for analysis'!$C$7,N20,$B$3)</f>
        <v>0.1017921769240131</v>
      </c>
      <c r="T20" s="38">
        <f>IF(($N20-$P20)&gt;'Parameters for analysis'!$C$7,O20,$B$3)</f>
        <v>7.6818720913180746E-2</v>
      </c>
      <c r="U20" s="21">
        <v>3091</v>
      </c>
      <c r="W20" s="29" t="s">
        <v>865</v>
      </c>
      <c r="X20" s="21" t="s">
        <v>866</v>
      </c>
    </row>
    <row r="21" spans="2:25">
      <c r="B21" s="59" t="str">
        <f t="shared" si="0"/>
        <v>NJR_40337</v>
      </c>
      <c r="D21" s="28" t="s">
        <v>406</v>
      </c>
      <c r="E21" s="28" t="s">
        <v>418</v>
      </c>
      <c r="F21" s="24">
        <v>40337</v>
      </c>
      <c r="G21" s="25">
        <v>1</v>
      </c>
      <c r="H21" s="60">
        <f t="shared" si="1"/>
        <v>1</v>
      </c>
      <c r="I21" s="58">
        <f t="shared" si="2"/>
        <v>8</v>
      </c>
      <c r="J21" s="58">
        <f t="shared" si="3"/>
        <v>6</v>
      </c>
      <c r="K21" s="58">
        <f t="shared" si="4"/>
        <v>2010</v>
      </c>
      <c r="N21" s="23">
        <v>9.0949893625399625E-2</v>
      </c>
      <c r="O21" s="23">
        <v>7.646495648278126E-2</v>
      </c>
      <c r="P21" s="23">
        <v>5.4773333333333334E-2</v>
      </c>
      <c r="Q21" s="38" t="str">
        <f>IF(($L21-$P21)&gt;'Parameters for analysis'!$C$7,L21,$B$3)</f>
        <v/>
      </c>
      <c r="R21" s="38" t="str">
        <f>IF(($L21-$P21)&gt;'Parameters for analysis'!$C$7,M21,$B$3)</f>
        <v/>
      </c>
      <c r="S21" s="38">
        <f>IF(($N21-$P21)&gt;'Parameters for analysis'!$C$7,N21,$B$3)</f>
        <v>9.0949893625399625E-2</v>
      </c>
      <c r="T21" s="38">
        <f>IF(($N21-$P21)&gt;'Parameters for analysis'!$C$7,O21,$B$3)</f>
        <v>7.646495648278126E-2</v>
      </c>
      <c r="U21" s="21">
        <v>3091</v>
      </c>
      <c r="W21" s="29" t="s">
        <v>865</v>
      </c>
      <c r="X21" s="21" t="s">
        <v>866</v>
      </c>
    </row>
    <row r="22" spans="2:25">
      <c r="B22" s="59" t="str">
        <f t="shared" si="0"/>
        <v>GAS_40337</v>
      </c>
      <c r="D22" s="28" t="s">
        <v>407</v>
      </c>
      <c r="E22" s="28" t="s">
        <v>419</v>
      </c>
      <c r="F22" s="24">
        <v>40337</v>
      </c>
      <c r="G22" s="25">
        <v>1</v>
      </c>
      <c r="H22" s="60">
        <f t="shared" si="1"/>
        <v>1</v>
      </c>
      <c r="I22" s="58">
        <f t="shared" si="2"/>
        <v>8</v>
      </c>
      <c r="J22" s="58">
        <f t="shared" si="3"/>
        <v>6</v>
      </c>
      <c r="K22" s="58">
        <f t="shared" si="4"/>
        <v>2010</v>
      </c>
      <c r="N22" s="23">
        <v>9.248942059229881E-2</v>
      </c>
      <c r="O22" s="23">
        <v>7.3945041382475596E-2</v>
      </c>
      <c r="P22" s="23">
        <v>5.1899999999999988E-2</v>
      </c>
      <c r="Q22" s="38" t="str">
        <f>IF(($L22-$P22)&gt;'Parameters for analysis'!$C$7,L22,$B$3)</f>
        <v/>
      </c>
      <c r="R22" s="38" t="str">
        <f>IF(($L22-$P22)&gt;'Parameters for analysis'!$C$7,M22,$B$3)</f>
        <v/>
      </c>
      <c r="S22" s="38">
        <f>IF(($N22-$P22)&gt;'Parameters for analysis'!$C$7,N22,$B$3)</f>
        <v>9.248942059229881E-2</v>
      </c>
      <c r="T22" s="38">
        <f>IF(($N22-$P22)&gt;'Parameters for analysis'!$C$7,O22,$B$3)</f>
        <v>7.3945041382475596E-2</v>
      </c>
      <c r="U22" s="21">
        <v>3091</v>
      </c>
      <c r="W22" s="29" t="s">
        <v>865</v>
      </c>
      <c r="X22" s="21" t="s">
        <v>866</v>
      </c>
    </row>
    <row r="23" spans="2:25">
      <c r="B23" s="59" t="str">
        <f t="shared" si="0"/>
        <v>NI_40337</v>
      </c>
      <c r="D23" s="28" t="s">
        <v>408</v>
      </c>
      <c r="E23" s="28" t="s">
        <v>420</v>
      </c>
      <c r="F23" s="24">
        <v>40337</v>
      </c>
      <c r="G23" s="25">
        <v>1</v>
      </c>
      <c r="H23" s="60">
        <f t="shared" si="1"/>
        <v>1</v>
      </c>
      <c r="I23" s="58">
        <f t="shared" si="2"/>
        <v>8</v>
      </c>
      <c r="J23" s="58">
        <f t="shared" si="3"/>
        <v>6</v>
      </c>
      <c r="K23" s="58">
        <f t="shared" si="4"/>
        <v>2010</v>
      </c>
      <c r="N23" s="23">
        <v>0.11711481805284363</v>
      </c>
      <c r="O23" s="23">
        <v>6.58137974054335E-2</v>
      </c>
      <c r="P23" s="23">
        <v>6.0520000000000025E-2</v>
      </c>
      <c r="Q23" s="38" t="str">
        <f>IF(($L23-$P23)&gt;'Parameters for analysis'!$C$7,L23,$B$3)</f>
        <v/>
      </c>
      <c r="R23" s="38" t="str">
        <f>IF(($L23-$P23)&gt;'Parameters for analysis'!$C$7,M23,$B$3)</f>
        <v/>
      </c>
      <c r="S23" s="38">
        <f>IF(($N23-$P23)&gt;'Parameters for analysis'!$C$7,N23,$B$3)</f>
        <v>0.11711481805284363</v>
      </c>
      <c r="T23" s="38">
        <f>IF(($N23-$P23)&gt;'Parameters for analysis'!$C$7,O23,$B$3)</f>
        <v>6.58137974054335E-2</v>
      </c>
      <c r="U23" s="21">
        <v>3091</v>
      </c>
      <c r="W23" s="29" t="s">
        <v>865</v>
      </c>
      <c r="X23" s="21" t="s">
        <v>866</v>
      </c>
    </row>
    <row r="24" spans="2:25">
      <c r="B24" s="59" t="str">
        <f t="shared" si="0"/>
        <v>NWN_40337</v>
      </c>
      <c r="D24" s="28" t="s">
        <v>409</v>
      </c>
      <c r="E24" s="28" t="s">
        <v>421</v>
      </c>
      <c r="F24" s="24">
        <v>40337</v>
      </c>
      <c r="G24" s="25">
        <v>1</v>
      </c>
      <c r="H24" s="60">
        <f t="shared" si="1"/>
        <v>1</v>
      </c>
      <c r="I24" s="58">
        <f t="shared" si="2"/>
        <v>8</v>
      </c>
      <c r="J24" s="58">
        <f t="shared" si="3"/>
        <v>6</v>
      </c>
      <c r="K24" s="58">
        <f t="shared" si="4"/>
        <v>2010</v>
      </c>
      <c r="N24" s="23">
        <v>9.009117975352865E-2</v>
      </c>
      <c r="O24" s="23">
        <v>7.0123678080600618E-2</v>
      </c>
      <c r="P24" s="23">
        <v>5.4773333333333334E-2</v>
      </c>
      <c r="Q24" s="38" t="str">
        <f>IF(($L24-$P24)&gt;'Parameters for analysis'!$C$7,L24,$B$3)</f>
        <v/>
      </c>
      <c r="R24" s="38" t="str">
        <f>IF(($L24-$P24)&gt;'Parameters for analysis'!$C$7,M24,$B$3)</f>
        <v/>
      </c>
      <c r="S24" s="38">
        <f>IF(($N24-$P24)&gt;'Parameters for analysis'!$C$7,N24,$B$3)</f>
        <v>9.009117975352865E-2</v>
      </c>
      <c r="T24" s="38">
        <f>IF(($N24-$P24)&gt;'Parameters for analysis'!$C$7,O24,$B$3)</f>
        <v>7.0123678080600618E-2</v>
      </c>
      <c r="U24" s="21">
        <v>3091</v>
      </c>
      <c r="W24" s="29" t="s">
        <v>865</v>
      </c>
      <c r="X24" s="21" t="s">
        <v>866</v>
      </c>
    </row>
    <row r="25" spans="2:25">
      <c r="B25" s="59" t="str">
        <f t="shared" si="0"/>
        <v>PNY_40337</v>
      </c>
      <c r="D25" s="28" t="s">
        <v>410</v>
      </c>
      <c r="E25" s="28" t="s">
        <v>422</v>
      </c>
      <c r="F25" s="24">
        <v>40337</v>
      </c>
      <c r="G25" s="25">
        <v>1</v>
      </c>
      <c r="H25" s="60">
        <f t="shared" si="1"/>
        <v>1</v>
      </c>
      <c r="I25" s="58">
        <f t="shared" si="2"/>
        <v>8</v>
      </c>
      <c r="J25" s="58">
        <f t="shared" si="3"/>
        <v>6</v>
      </c>
      <c r="K25" s="58">
        <f t="shared" si="4"/>
        <v>2010</v>
      </c>
      <c r="N25" s="23">
        <v>9.1859265542311608E-2</v>
      </c>
      <c r="O25" s="23">
        <v>7.197600392415536E-2</v>
      </c>
      <c r="P25" s="23">
        <v>5.4773333333333334E-2</v>
      </c>
      <c r="Q25" s="38" t="str">
        <f>IF(($L25-$P25)&gt;'Parameters for analysis'!$C$7,L25,$B$3)</f>
        <v/>
      </c>
      <c r="R25" s="38" t="str">
        <f>IF(($L25-$P25)&gt;'Parameters for analysis'!$C$7,M25,$B$3)</f>
        <v/>
      </c>
      <c r="S25" s="38">
        <f>IF(($N25-$P25)&gt;'Parameters for analysis'!$C$7,N25,$B$3)</f>
        <v>9.1859265542311608E-2</v>
      </c>
      <c r="T25" s="38">
        <f>IF(($N25-$P25)&gt;'Parameters for analysis'!$C$7,O25,$B$3)</f>
        <v>7.197600392415536E-2</v>
      </c>
      <c r="U25" s="21">
        <v>3091</v>
      </c>
      <c r="W25" s="29" t="s">
        <v>865</v>
      </c>
      <c r="X25" s="21" t="s">
        <v>866</v>
      </c>
    </row>
    <row r="26" spans="2:25">
      <c r="B26" s="59" t="str">
        <f t="shared" si="0"/>
        <v>SJI_40337</v>
      </c>
      <c r="D26" s="28" t="s">
        <v>411</v>
      </c>
      <c r="E26" s="28" t="s">
        <v>423</v>
      </c>
      <c r="F26" s="24">
        <v>40337</v>
      </c>
      <c r="G26" s="25">
        <v>1</v>
      </c>
      <c r="H26" s="60">
        <f t="shared" si="1"/>
        <v>1</v>
      </c>
      <c r="I26" s="58">
        <f t="shared" si="2"/>
        <v>8</v>
      </c>
      <c r="J26" s="58">
        <f t="shared" si="3"/>
        <v>6</v>
      </c>
      <c r="K26" s="58">
        <f t="shared" si="4"/>
        <v>2010</v>
      </c>
      <c r="N26" s="23">
        <v>8.7117044185241577E-2</v>
      </c>
      <c r="O26" s="23">
        <v>7.4649158443625421E-2</v>
      </c>
      <c r="P26" s="23">
        <v>6.0520000000000025E-2</v>
      </c>
      <c r="Q26" s="38" t="str">
        <f>IF(($L26-$P26)&gt;'Parameters for analysis'!$C$7,L26,$B$3)</f>
        <v/>
      </c>
      <c r="R26" s="38" t="str">
        <f>IF(($L26-$P26)&gt;'Parameters for analysis'!$C$7,M26,$B$3)</f>
        <v/>
      </c>
      <c r="S26" s="38">
        <f>IF(($N26-$P26)&gt;'Parameters for analysis'!$C$7,N26,$B$3)</f>
        <v>8.7117044185241577E-2</v>
      </c>
      <c r="T26" s="38">
        <f>IF(($N26-$P26)&gt;'Parameters for analysis'!$C$7,O26,$B$3)</f>
        <v>7.4649158443625421E-2</v>
      </c>
      <c r="U26" s="21">
        <v>3091</v>
      </c>
      <c r="W26" s="29" t="s">
        <v>865</v>
      </c>
      <c r="X26" s="21" t="s">
        <v>866</v>
      </c>
    </row>
    <row r="27" spans="2:25">
      <c r="B27" s="59" t="str">
        <f t="shared" si="0"/>
        <v>SWX_40337</v>
      </c>
      <c r="D27" s="28" t="s">
        <v>412</v>
      </c>
      <c r="E27" s="28" t="s">
        <v>424</v>
      </c>
      <c r="F27" s="24">
        <v>40337</v>
      </c>
      <c r="G27" s="25">
        <v>1</v>
      </c>
      <c r="H27" s="60">
        <f t="shared" si="1"/>
        <v>1</v>
      </c>
      <c r="I27" s="58">
        <f t="shared" si="2"/>
        <v>8</v>
      </c>
      <c r="J27" s="58">
        <f t="shared" si="3"/>
        <v>6</v>
      </c>
      <c r="K27" s="58">
        <f t="shared" si="4"/>
        <v>2010</v>
      </c>
      <c r="N27" s="23">
        <v>8.460003697469487E-2</v>
      </c>
      <c r="O27" s="23">
        <v>6.1475710419461538E-2</v>
      </c>
      <c r="P27" s="23">
        <v>6.0520000000000025E-2</v>
      </c>
      <c r="Q27" s="38" t="str">
        <f>IF(($L27-$P27)&gt;'Parameters for analysis'!$C$7,L27,$B$3)</f>
        <v/>
      </c>
      <c r="R27" s="38" t="str">
        <f>IF(($L27-$P27)&gt;'Parameters for analysis'!$C$7,M27,$B$3)</f>
        <v/>
      </c>
      <c r="S27" s="38">
        <f>IF(($N27-$P27)&gt;'Parameters for analysis'!$C$7,N27,$B$3)</f>
        <v>8.460003697469487E-2</v>
      </c>
      <c r="T27" s="38">
        <f>IF(($N27-$P27)&gt;'Parameters for analysis'!$C$7,O27,$B$3)</f>
        <v>6.1475710419461538E-2</v>
      </c>
      <c r="U27" s="21">
        <v>3091</v>
      </c>
      <c r="W27" s="29" t="s">
        <v>865</v>
      </c>
      <c r="X27" s="21" t="s">
        <v>866</v>
      </c>
    </row>
    <row r="28" spans="2:25">
      <c r="B28" s="59" t="str">
        <f t="shared" si="0"/>
        <v>WGL_40337</v>
      </c>
      <c r="D28" s="28" t="s">
        <v>413</v>
      </c>
      <c r="E28" s="28" t="s">
        <v>425</v>
      </c>
      <c r="F28" s="24">
        <v>40337</v>
      </c>
      <c r="G28" s="25">
        <v>1</v>
      </c>
      <c r="H28" s="60">
        <f t="shared" si="1"/>
        <v>1</v>
      </c>
      <c r="I28" s="58">
        <f t="shared" si="2"/>
        <v>8</v>
      </c>
      <c r="J28" s="58">
        <f t="shared" si="3"/>
        <v>6</v>
      </c>
      <c r="K28" s="58">
        <f t="shared" si="4"/>
        <v>2010</v>
      </c>
      <c r="N28" s="23">
        <v>9.5980067537769997E-2</v>
      </c>
      <c r="O28" s="23">
        <v>7.6373670101410898E-2</v>
      </c>
      <c r="P28" s="23">
        <v>5.1899999999999988E-2</v>
      </c>
      <c r="Q28" s="38" t="str">
        <f>IF(($L28-$P28)&gt;'Parameters for analysis'!$C$7,L28,$B$3)</f>
        <v/>
      </c>
      <c r="R28" s="38" t="str">
        <f>IF(($L28-$P28)&gt;'Parameters for analysis'!$C$7,M28,$B$3)</f>
        <v/>
      </c>
      <c r="S28" s="38">
        <f>IF(($N28-$P28)&gt;'Parameters for analysis'!$C$7,N28,$B$3)</f>
        <v>9.5980067537769997E-2</v>
      </c>
      <c r="T28" s="38">
        <f>IF(($N28-$P28)&gt;'Parameters for analysis'!$C$7,O28,$B$3)</f>
        <v>7.6373670101410898E-2</v>
      </c>
      <c r="U28" s="21">
        <v>3091</v>
      </c>
      <c r="W28" s="29" t="s">
        <v>865</v>
      </c>
      <c r="X28" s="21" t="s">
        <v>866</v>
      </c>
    </row>
    <row r="29" spans="2:25">
      <c r="B29" s="59" t="str">
        <f t="shared" si="0"/>
        <v>AGL_39953</v>
      </c>
      <c r="D29" s="21" t="s">
        <v>403</v>
      </c>
      <c r="E29" s="21" t="s">
        <v>415</v>
      </c>
      <c r="F29" s="24">
        <v>39953</v>
      </c>
      <c r="G29" s="25">
        <v>1</v>
      </c>
      <c r="H29" s="60">
        <f t="shared" si="1"/>
        <v>1</v>
      </c>
      <c r="I29" s="58">
        <f t="shared" si="2"/>
        <v>20</v>
      </c>
      <c r="J29" s="58">
        <f t="shared" si="3"/>
        <v>5</v>
      </c>
      <c r="K29" s="58">
        <f t="shared" si="4"/>
        <v>2009</v>
      </c>
      <c r="N29" s="23">
        <v>0.10726610574423412</v>
      </c>
      <c r="O29" s="23">
        <v>8.0975703889994088E-2</v>
      </c>
      <c r="P29" s="23">
        <v>6.3190466666666709E-2</v>
      </c>
      <c r="Q29" s="38" t="str">
        <f>IF(($L29-$P29)&gt;'Parameters for analysis'!$C$7,L29,$B$3)</f>
        <v/>
      </c>
      <c r="R29" s="38" t="str">
        <f>IF(($L29-$P29)&gt;'Parameters for analysis'!$C$7,M29,$B$3)</f>
        <v/>
      </c>
      <c r="S29" s="38">
        <f>IF(($N29-$P29)&gt;'Parameters for analysis'!$C$7,N29,$B$3)</f>
        <v>0.10726610574423412</v>
      </c>
      <c r="T29" s="38">
        <f>IF(($N29-$P29)&gt;'Parameters for analysis'!$C$7,O29,$B$3)</f>
        <v>8.0975703889994088E-2</v>
      </c>
      <c r="U29" s="21">
        <v>2772</v>
      </c>
      <c r="V29" s="21" t="s">
        <v>867</v>
      </c>
      <c r="W29" s="26" t="s">
        <v>868</v>
      </c>
      <c r="X29" s="21" t="s">
        <v>869</v>
      </c>
    </row>
    <row r="30" spans="2:25">
      <c r="B30" s="59" t="str">
        <f t="shared" si="0"/>
        <v>ATO_39953</v>
      </c>
      <c r="D30" s="21" t="s">
        <v>404</v>
      </c>
      <c r="E30" s="21" t="s">
        <v>416</v>
      </c>
      <c r="F30" s="24">
        <v>39953</v>
      </c>
      <c r="G30" s="25">
        <v>1</v>
      </c>
      <c r="H30" s="60">
        <f t="shared" si="1"/>
        <v>1</v>
      </c>
      <c r="I30" s="58">
        <f t="shared" si="2"/>
        <v>20</v>
      </c>
      <c r="J30" s="58">
        <f t="shared" si="3"/>
        <v>5</v>
      </c>
      <c r="K30" s="58">
        <f t="shared" si="4"/>
        <v>2009</v>
      </c>
      <c r="N30" s="23">
        <v>0.10437963955007623</v>
      </c>
      <c r="O30" s="23">
        <v>7.4382099558194081E-2</v>
      </c>
      <c r="P30" s="23">
        <v>6.6139466666666702E-2</v>
      </c>
      <c r="Q30" s="38" t="str">
        <f>IF(($L30-$P30)&gt;'Parameters for analysis'!$C$7,L30,$B$3)</f>
        <v/>
      </c>
      <c r="R30" s="38" t="str">
        <f>IF(($L30-$P30)&gt;'Parameters for analysis'!$C$7,M30,$B$3)</f>
        <v/>
      </c>
      <c r="S30" s="38">
        <f>IF(($N30-$P30)&gt;'Parameters for analysis'!$C$7,N30,$B$3)</f>
        <v>0.10437963955007623</v>
      </c>
      <c r="T30" s="38">
        <f>IF(($N30-$P30)&gt;'Parameters for analysis'!$C$7,O30,$B$3)</f>
        <v>7.4382099558194081E-2</v>
      </c>
      <c r="U30" s="21">
        <v>2772</v>
      </c>
      <c r="V30" s="21" t="s">
        <v>867</v>
      </c>
      <c r="W30" s="26" t="s">
        <v>868</v>
      </c>
      <c r="X30" s="21" t="s">
        <v>869</v>
      </c>
    </row>
    <row r="31" spans="2:25">
      <c r="B31" s="59" t="str">
        <f t="shared" si="0"/>
        <v>LG_39953</v>
      </c>
      <c r="D31" s="21" t="s">
        <v>373</v>
      </c>
      <c r="E31" s="21" t="s">
        <v>417</v>
      </c>
      <c r="F31" s="24">
        <v>39953</v>
      </c>
      <c r="G31" s="25">
        <v>1</v>
      </c>
      <c r="H31" s="60">
        <f t="shared" si="1"/>
        <v>1</v>
      </c>
      <c r="I31" s="58">
        <f t="shared" si="2"/>
        <v>20</v>
      </c>
      <c r="J31" s="58">
        <f t="shared" si="3"/>
        <v>5</v>
      </c>
      <c r="K31" s="58">
        <f t="shared" si="4"/>
        <v>2009</v>
      </c>
      <c r="N31" s="23">
        <v>9.1048748806216384E-2</v>
      </c>
      <c r="O31" s="23">
        <v>7.5468645464204745E-2</v>
      </c>
      <c r="P31" s="23">
        <v>6.3190466666666709E-2</v>
      </c>
      <c r="Q31" s="38" t="str">
        <f>IF(($L31-$P31)&gt;'Parameters for analysis'!$C$7,L31,$B$3)</f>
        <v/>
      </c>
      <c r="R31" s="38" t="str">
        <f>IF(($L31-$P31)&gt;'Parameters for analysis'!$C$7,M31,$B$3)</f>
        <v/>
      </c>
      <c r="S31" s="38">
        <f>IF(($N31-$P31)&gt;'Parameters for analysis'!$C$7,N31,$B$3)</f>
        <v>9.1048748806216384E-2</v>
      </c>
      <c r="T31" s="38">
        <f>IF(($N31-$P31)&gt;'Parameters for analysis'!$C$7,O31,$B$3)</f>
        <v>7.5468645464204745E-2</v>
      </c>
      <c r="U31" s="21">
        <v>2772</v>
      </c>
      <c r="V31" s="21" t="s">
        <v>867</v>
      </c>
      <c r="W31" s="26" t="s">
        <v>868</v>
      </c>
      <c r="X31" s="21" t="s">
        <v>869</v>
      </c>
    </row>
    <row r="32" spans="2:25">
      <c r="B32" s="59" t="str">
        <f t="shared" si="0"/>
        <v>NJR_39953</v>
      </c>
      <c r="D32" s="21" t="s">
        <v>406</v>
      </c>
      <c r="E32" s="21" t="s">
        <v>418</v>
      </c>
      <c r="F32" s="24">
        <v>39953</v>
      </c>
      <c r="G32" s="25">
        <v>1</v>
      </c>
      <c r="H32" s="60">
        <f t="shared" si="1"/>
        <v>1</v>
      </c>
      <c r="I32" s="58">
        <f t="shared" si="2"/>
        <v>20</v>
      </c>
      <c r="J32" s="58">
        <f t="shared" si="3"/>
        <v>5</v>
      </c>
      <c r="K32" s="58">
        <f t="shared" si="4"/>
        <v>2009</v>
      </c>
      <c r="N32" s="23">
        <v>9.1168308094264683E-2</v>
      </c>
      <c r="O32" s="23">
        <v>8.0103722434375871E-2</v>
      </c>
      <c r="P32" s="23">
        <v>6.3190466666666709E-2</v>
      </c>
      <c r="Q32" s="38" t="str">
        <f>IF(($L32-$P32)&gt;'Parameters for analysis'!$C$7,L32,$B$3)</f>
        <v/>
      </c>
      <c r="R32" s="38" t="str">
        <f>IF(($L32-$P32)&gt;'Parameters for analysis'!$C$7,M32,$B$3)</f>
        <v/>
      </c>
      <c r="S32" s="38">
        <f>IF(($N32-$P32)&gt;'Parameters for analysis'!$C$7,N32,$B$3)</f>
        <v>9.1168308094264683E-2</v>
      </c>
      <c r="T32" s="38">
        <f>IF(($N32-$P32)&gt;'Parameters for analysis'!$C$7,O32,$B$3)</f>
        <v>8.0103722434375871E-2</v>
      </c>
      <c r="U32" s="21">
        <v>2772</v>
      </c>
      <c r="V32" s="21" t="s">
        <v>867</v>
      </c>
      <c r="W32" s="26" t="s">
        <v>868</v>
      </c>
      <c r="X32" s="21" t="s">
        <v>869</v>
      </c>
    </row>
    <row r="33" spans="2:24">
      <c r="B33" s="59" t="str">
        <f t="shared" si="0"/>
        <v>NWN_39953</v>
      </c>
      <c r="D33" s="21" t="s">
        <v>409</v>
      </c>
      <c r="E33" s="21" t="s">
        <v>421</v>
      </c>
      <c r="F33" s="24">
        <v>39953</v>
      </c>
      <c r="G33" s="25">
        <v>1</v>
      </c>
      <c r="H33" s="60">
        <f t="shared" si="1"/>
        <v>1</v>
      </c>
      <c r="I33" s="58">
        <f t="shared" si="2"/>
        <v>20</v>
      </c>
      <c r="J33" s="58">
        <f t="shared" si="3"/>
        <v>5</v>
      </c>
      <c r="K33" s="58">
        <f t="shared" si="4"/>
        <v>2009</v>
      </c>
      <c r="N33" s="23">
        <v>9.0421664593719697E-2</v>
      </c>
      <c r="O33" s="23">
        <v>7.4080142842571126E-2</v>
      </c>
      <c r="P33" s="23">
        <v>6.171596666666667E-2</v>
      </c>
      <c r="Q33" s="38" t="str">
        <f>IF(($L33-$P33)&gt;'Parameters for analysis'!$C$7,L33,$B$3)</f>
        <v/>
      </c>
      <c r="R33" s="38" t="str">
        <f>IF(($L33-$P33)&gt;'Parameters for analysis'!$C$7,M33,$B$3)</f>
        <v/>
      </c>
      <c r="S33" s="38">
        <f>IF(($N33-$P33)&gt;'Parameters for analysis'!$C$7,N33,$B$3)</f>
        <v>9.0421664593719697E-2</v>
      </c>
      <c r="T33" s="38">
        <f>IF(($N33-$P33)&gt;'Parameters for analysis'!$C$7,O33,$B$3)</f>
        <v>7.4080142842571126E-2</v>
      </c>
      <c r="U33" s="21">
        <v>2772</v>
      </c>
      <c r="V33" s="21" t="s">
        <v>867</v>
      </c>
      <c r="W33" s="26" t="s">
        <v>868</v>
      </c>
      <c r="X33" s="21" t="s">
        <v>869</v>
      </c>
    </row>
    <row r="34" spans="2:24">
      <c r="B34" s="59" t="str">
        <f t="shared" si="0"/>
        <v>PNY_39953</v>
      </c>
      <c r="D34" s="21" t="s">
        <v>410</v>
      </c>
      <c r="E34" s="21" t="s">
        <v>422</v>
      </c>
      <c r="F34" s="24">
        <v>39953</v>
      </c>
      <c r="G34" s="25">
        <v>1</v>
      </c>
      <c r="H34" s="60">
        <f t="shared" si="1"/>
        <v>1</v>
      </c>
      <c r="I34" s="58">
        <f t="shared" si="2"/>
        <v>20</v>
      </c>
      <c r="J34" s="58">
        <f t="shared" si="3"/>
        <v>5</v>
      </c>
      <c r="K34" s="58">
        <f t="shared" si="4"/>
        <v>2009</v>
      </c>
      <c r="N34" s="23">
        <v>0.10451466644210616</v>
      </c>
      <c r="O34" s="23">
        <v>8.4453433713277834E-2</v>
      </c>
      <c r="P34" s="23">
        <v>6.3190466666666709E-2</v>
      </c>
      <c r="Q34" s="38" t="str">
        <f>IF(($L34-$P34)&gt;'Parameters for analysis'!$C$7,L34,$B$3)</f>
        <v/>
      </c>
      <c r="R34" s="38" t="str">
        <f>IF(($L34-$P34)&gt;'Parameters for analysis'!$C$7,M34,$B$3)</f>
        <v/>
      </c>
      <c r="S34" s="38">
        <f>IF(($N34-$P34)&gt;'Parameters for analysis'!$C$7,N34,$B$3)</f>
        <v>0.10451466644210616</v>
      </c>
      <c r="T34" s="38">
        <f>IF(($N34-$P34)&gt;'Parameters for analysis'!$C$7,O34,$B$3)</f>
        <v>8.4453433713277834E-2</v>
      </c>
      <c r="U34" s="21">
        <v>2772</v>
      </c>
      <c r="V34" s="21" t="s">
        <v>867</v>
      </c>
      <c r="W34" s="26" t="s">
        <v>868</v>
      </c>
      <c r="X34" s="21" t="s">
        <v>869</v>
      </c>
    </row>
    <row r="35" spans="2:24">
      <c r="B35" s="59" t="str">
        <f t="shared" si="0"/>
        <v>SJI_39953</v>
      </c>
      <c r="D35" s="21" t="s">
        <v>411</v>
      </c>
      <c r="E35" s="21" t="s">
        <v>423</v>
      </c>
      <c r="F35" s="24">
        <v>39953</v>
      </c>
      <c r="G35" s="25">
        <v>1</v>
      </c>
      <c r="H35" s="60">
        <f t="shared" si="1"/>
        <v>1</v>
      </c>
      <c r="I35" s="58">
        <f t="shared" si="2"/>
        <v>20</v>
      </c>
      <c r="J35" s="58">
        <f t="shared" si="3"/>
        <v>5</v>
      </c>
      <c r="K35" s="58">
        <f t="shared" si="4"/>
        <v>2009</v>
      </c>
      <c r="N35" s="23">
        <v>8.880953339089781E-2</v>
      </c>
      <c r="O35" s="23">
        <v>7.597392040655894E-2</v>
      </c>
      <c r="P35" s="23">
        <v>6.6139466666666702E-2</v>
      </c>
      <c r="Q35" s="38" t="str">
        <f>IF(($L35-$P35)&gt;'Parameters for analysis'!$C$7,L35,$B$3)</f>
        <v/>
      </c>
      <c r="R35" s="38" t="str">
        <f>IF(($L35-$P35)&gt;'Parameters for analysis'!$C$7,M35,$B$3)</f>
        <v/>
      </c>
      <c r="S35" s="38">
        <f>IF(($N35-$P35)&gt;'Parameters for analysis'!$C$7,N35,$B$3)</f>
        <v>8.880953339089781E-2</v>
      </c>
      <c r="T35" s="38">
        <f>IF(($N35-$P35)&gt;'Parameters for analysis'!$C$7,O35,$B$3)</f>
        <v>7.597392040655894E-2</v>
      </c>
      <c r="U35" s="21">
        <v>2772</v>
      </c>
      <c r="V35" s="21" t="s">
        <v>867</v>
      </c>
      <c r="W35" s="26" t="s">
        <v>868</v>
      </c>
      <c r="X35" s="21" t="s">
        <v>869</v>
      </c>
    </row>
    <row r="36" spans="2:24">
      <c r="B36" s="59" t="str">
        <f t="shared" si="0"/>
        <v>SWX_39953</v>
      </c>
      <c r="D36" s="21" t="s">
        <v>412</v>
      </c>
      <c r="E36" s="21" t="s">
        <v>424</v>
      </c>
      <c r="F36" s="24">
        <v>39953</v>
      </c>
      <c r="G36" s="25">
        <v>1</v>
      </c>
      <c r="H36" s="60">
        <f t="shared" si="1"/>
        <v>1</v>
      </c>
      <c r="I36" s="58">
        <f t="shared" si="2"/>
        <v>20</v>
      </c>
      <c r="J36" s="58">
        <f t="shared" si="3"/>
        <v>5</v>
      </c>
      <c r="K36" s="58">
        <f t="shared" si="4"/>
        <v>2009</v>
      </c>
      <c r="N36" s="23">
        <v>0.10347481062762398</v>
      </c>
      <c r="O36" s="23">
        <v>7.027954294142702E-2</v>
      </c>
      <c r="P36" s="23">
        <v>6.6139466666666702E-2</v>
      </c>
      <c r="Q36" s="38" t="str">
        <f>IF(($L36-$P36)&gt;'Parameters for analysis'!$C$7,L36,$B$3)</f>
        <v/>
      </c>
      <c r="R36" s="38" t="str">
        <f>IF(($L36-$P36)&gt;'Parameters for analysis'!$C$7,M36,$B$3)</f>
        <v/>
      </c>
      <c r="S36" s="38">
        <f>IF(($N36-$P36)&gt;'Parameters for analysis'!$C$7,N36,$B$3)</f>
        <v>0.10347481062762398</v>
      </c>
      <c r="T36" s="38">
        <f>IF(($N36-$P36)&gt;'Parameters for analysis'!$C$7,O36,$B$3)</f>
        <v>7.027954294142702E-2</v>
      </c>
      <c r="U36" s="21">
        <v>2772</v>
      </c>
      <c r="V36" s="21" t="s">
        <v>867</v>
      </c>
      <c r="W36" s="26" t="s">
        <v>868</v>
      </c>
      <c r="X36" s="21" t="s">
        <v>869</v>
      </c>
    </row>
    <row r="37" spans="2:24">
      <c r="B37" s="59" t="str">
        <f t="shared" si="0"/>
        <v>VVC_39953</v>
      </c>
      <c r="D37" s="21" t="s">
        <v>414</v>
      </c>
      <c r="E37" s="21" t="s">
        <v>426</v>
      </c>
      <c r="F37" s="24">
        <v>39953</v>
      </c>
      <c r="G37" s="25">
        <v>1</v>
      </c>
      <c r="H37" s="60">
        <f t="shared" si="1"/>
        <v>1</v>
      </c>
      <c r="I37" s="58">
        <f t="shared" si="2"/>
        <v>20</v>
      </c>
      <c r="J37" s="58">
        <f t="shared" si="3"/>
        <v>5</v>
      </c>
      <c r="K37" s="58">
        <f t="shared" si="4"/>
        <v>2009</v>
      </c>
      <c r="N37" s="23">
        <v>0.12609053526202119</v>
      </c>
      <c r="O37" s="23">
        <v>8.9154209667758416E-2</v>
      </c>
      <c r="P37" s="23">
        <v>6.3190466666666709E-2</v>
      </c>
      <c r="Q37" s="38" t="str">
        <f>IF(($L37-$P37)&gt;'Parameters for analysis'!$C$7,L37,$B$3)</f>
        <v/>
      </c>
      <c r="R37" s="38" t="str">
        <f>IF(($L37-$P37)&gt;'Parameters for analysis'!$C$7,M37,$B$3)</f>
        <v/>
      </c>
      <c r="S37" s="38">
        <f>IF(($N37-$P37)&gt;'Parameters for analysis'!$C$7,N37,$B$3)</f>
        <v>0.12609053526202119</v>
      </c>
      <c r="T37" s="38">
        <f>IF(($N37-$P37)&gt;'Parameters for analysis'!$C$7,O37,$B$3)</f>
        <v>8.9154209667758416E-2</v>
      </c>
      <c r="U37" s="21">
        <v>2772</v>
      </c>
      <c r="V37" s="21" t="s">
        <v>867</v>
      </c>
      <c r="W37" s="26" t="s">
        <v>868</v>
      </c>
      <c r="X37" s="21" t="s">
        <v>869</v>
      </c>
    </row>
    <row r="38" spans="2:24">
      <c r="B38" s="59" t="str">
        <f t="shared" si="0"/>
        <v>WGL_39953</v>
      </c>
      <c r="D38" s="21" t="s">
        <v>413</v>
      </c>
      <c r="E38" s="21" t="s">
        <v>425</v>
      </c>
      <c r="F38" s="24">
        <v>39953</v>
      </c>
      <c r="G38" s="25">
        <v>1</v>
      </c>
      <c r="H38" s="60">
        <f t="shared" si="1"/>
        <v>1</v>
      </c>
      <c r="I38" s="58">
        <f t="shared" si="2"/>
        <v>20</v>
      </c>
      <c r="J38" s="58">
        <f t="shared" si="3"/>
        <v>5</v>
      </c>
      <c r="K38" s="58">
        <f t="shared" si="4"/>
        <v>2009</v>
      </c>
      <c r="N38" s="23">
        <v>9.7496458342239523E-2</v>
      </c>
      <c r="O38" s="23">
        <v>8.0511107912051516E-2</v>
      </c>
      <c r="P38" s="23">
        <v>6.171596666666667E-2</v>
      </c>
      <c r="Q38" s="38" t="str">
        <f>IF(($L38-$P38)&gt;'Parameters for analysis'!$C$7,L38,$B$3)</f>
        <v/>
      </c>
      <c r="R38" s="38" t="str">
        <f>IF(($L38-$P38)&gt;'Parameters for analysis'!$C$7,M38,$B$3)</f>
        <v/>
      </c>
      <c r="S38" s="38">
        <f>IF(($N38-$P38)&gt;'Parameters for analysis'!$C$7,N38,$B$3)</f>
        <v>9.7496458342239523E-2</v>
      </c>
      <c r="T38" s="38">
        <f>IF(($N38-$P38)&gt;'Parameters for analysis'!$C$7,O38,$B$3)</f>
        <v>8.0511107912051516E-2</v>
      </c>
      <c r="U38" s="21">
        <v>2772</v>
      </c>
      <c r="V38" s="21" t="s">
        <v>867</v>
      </c>
      <c r="W38" s="26" t="s">
        <v>868</v>
      </c>
      <c r="X38" s="21" t="s">
        <v>869</v>
      </c>
    </row>
    <row r="39" spans="2:24">
      <c r="B39" s="59" t="str">
        <f t="shared" si="0"/>
        <v>AGL_39951</v>
      </c>
      <c r="D39" s="28" t="s">
        <v>403</v>
      </c>
      <c r="E39" s="21" t="s">
        <v>415</v>
      </c>
      <c r="F39" s="24">
        <v>39951</v>
      </c>
      <c r="G39" s="25">
        <v>1</v>
      </c>
      <c r="H39" s="60">
        <f t="shared" si="1"/>
        <v>1</v>
      </c>
      <c r="I39" s="58">
        <f t="shared" si="2"/>
        <v>18</v>
      </c>
      <c r="J39" s="58">
        <f t="shared" si="3"/>
        <v>5</v>
      </c>
      <c r="K39" s="58">
        <f t="shared" si="4"/>
        <v>2009</v>
      </c>
      <c r="N39" s="23">
        <v>0.10641970470640882</v>
      </c>
      <c r="O39" s="23">
        <v>7.9017529836046624E-2</v>
      </c>
      <c r="P39" s="23">
        <v>6.4939999999999998E-2</v>
      </c>
      <c r="Q39" s="38" t="str">
        <f>IF(($L39-$P39)&gt;'Parameters for analysis'!$C$7,L39,$B$3)</f>
        <v/>
      </c>
      <c r="R39" s="38" t="str">
        <f>IF(($L39-$P39)&gt;'Parameters for analysis'!$C$7,M39,$B$3)</f>
        <v/>
      </c>
      <c r="S39" s="38">
        <f>IF(($N39-$P39)&gt;'Parameters for analysis'!$C$7,N39,$B$3)</f>
        <v>0.10641970470640882</v>
      </c>
      <c r="T39" s="38">
        <f>IF(($N39-$P39)&gt;'Parameters for analysis'!$C$7,O39,$B$3)</f>
        <v>7.9017529836046624E-2</v>
      </c>
      <c r="U39" s="21">
        <v>2748</v>
      </c>
      <c r="W39" s="29" t="s">
        <v>1223</v>
      </c>
      <c r="X39" s="21" t="s">
        <v>1224</v>
      </c>
    </row>
    <row r="40" spans="2:24">
      <c r="B40" s="59" t="str">
        <f t="shared" si="0"/>
        <v>ATO_39951</v>
      </c>
      <c r="D40" s="28" t="s">
        <v>404</v>
      </c>
      <c r="E40" s="28" t="s">
        <v>416</v>
      </c>
      <c r="F40" s="24">
        <v>39951</v>
      </c>
      <c r="G40" s="25">
        <v>1</v>
      </c>
      <c r="H40" s="60">
        <f t="shared" si="1"/>
        <v>1</v>
      </c>
      <c r="I40" s="58">
        <f t="shared" si="2"/>
        <v>18</v>
      </c>
      <c r="J40" s="58">
        <f t="shared" si="3"/>
        <v>5</v>
      </c>
      <c r="K40" s="58">
        <f t="shared" si="4"/>
        <v>2009</v>
      </c>
      <c r="N40" s="23">
        <v>0.10386156744454822</v>
      </c>
      <c r="O40" s="23">
        <v>7.8247625649416286E-2</v>
      </c>
      <c r="P40" s="23">
        <v>7.8039999999999998E-2</v>
      </c>
      <c r="Q40" s="38" t="str">
        <f>IF(($L40-$P40)&gt;'Parameters for analysis'!$C$7,L40,$B$3)</f>
        <v/>
      </c>
      <c r="R40" s="38" t="str">
        <f>IF(($L40-$P40)&gt;'Parameters for analysis'!$C$7,M40,$B$3)</f>
        <v/>
      </c>
      <c r="S40" s="38">
        <f>IF(($N40-$P40)&gt;'Parameters for analysis'!$C$7,N40,$B$3)</f>
        <v>0.10386156744454822</v>
      </c>
      <c r="T40" s="38">
        <f>IF(($N40-$P40)&gt;'Parameters for analysis'!$C$7,O40,$B$3)</f>
        <v>7.8247625649416286E-2</v>
      </c>
      <c r="U40" s="21">
        <v>2748</v>
      </c>
      <c r="W40" s="29" t="s">
        <v>1223</v>
      </c>
      <c r="X40" s="21" t="s">
        <v>1224</v>
      </c>
    </row>
    <row r="41" spans="2:24">
      <c r="B41" s="59" t="str">
        <f t="shared" si="0"/>
        <v>LG_39951</v>
      </c>
      <c r="D41" s="21" t="s">
        <v>373</v>
      </c>
      <c r="E41" s="28" t="s">
        <v>417</v>
      </c>
      <c r="F41" s="24">
        <v>39951</v>
      </c>
      <c r="G41" s="25">
        <v>1</v>
      </c>
      <c r="H41" s="60">
        <f t="shared" si="1"/>
        <v>1</v>
      </c>
      <c r="I41" s="58">
        <f t="shared" si="2"/>
        <v>18</v>
      </c>
      <c r="J41" s="58">
        <f t="shared" si="3"/>
        <v>5</v>
      </c>
      <c r="K41" s="58">
        <f t="shared" si="4"/>
        <v>2009</v>
      </c>
      <c r="N41" s="23">
        <v>8.9623337294543859E-2</v>
      </c>
      <c r="O41" s="23">
        <v>7.2380182051270975E-2</v>
      </c>
      <c r="P41" s="23">
        <v>6.4939999999999998E-2</v>
      </c>
      <c r="Q41" s="38" t="str">
        <f>IF(($L41-$P41)&gt;'Parameters for analysis'!$C$7,L41,$B$3)</f>
        <v/>
      </c>
      <c r="R41" s="38" t="str">
        <f>IF(($L41-$P41)&gt;'Parameters for analysis'!$C$7,M41,$B$3)</f>
        <v/>
      </c>
      <c r="S41" s="38">
        <f>IF(($N41-$P41)&gt;'Parameters for analysis'!$C$7,N41,$B$3)</f>
        <v>8.9623337294543859E-2</v>
      </c>
      <c r="T41" s="38">
        <f>IF(($N41-$P41)&gt;'Parameters for analysis'!$C$7,O41,$B$3)</f>
        <v>7.2380182051270975E-2</v>
      </c>
      <c r="U41" s="21">
        <v>2748</v>
      </c>
      <c r="W41" s="29" t="s">
        <v>1223</v>
      </c>
      <c r="X41" s="21" t="s">
        <v>1224</v>
      </c>
    </row>
    <row r="42" spans="2:24">
      <c r="B42" s="59" t="str">
        <f t="shared" si="0"/>
        <v>NJR_39951</v>
      </c>
      <c r="D42" s="28" t="s">
        <v>406</v>
      </c>
      <c r="E42" s="28" t="s">
        <v>418</v>
      </c>
      <c r="F42" s="24">
        <v>39951</v>
      </c>
      <c r="G42" s="25">
        <v>1</v>
      </c>
      <c r="H42" s="60">
        <f t="shared" si="1"/>
        <v>1</v>
      </c>
      <c r="I42" s="58">
        <f t="shared" si="2"/>
        <v>18</v>
      </c>
      <c r="J42" s="58">
        <f t="shared" si="3"/>
        <v>5</v>
      </c>
      <c r="K42" s="58">
        <f t="shared" si="4"/>
        <v>2009</v>
      </c>
      <c r="N42" s="23">
        <v>9.0541419259588807E-2</v>
      </c>
      <c r="O42" s="23">
        <v>7.6753116596975854E-2</v>
      </c>
      <c r="P42" s="23">
        <v>6.4939999999999998E-2</v>
      </c>
      <c r="Q42" s="38" t="str">
        <f>IF(($L42-$P42)&gt;'Parameters for analysis'!$C$7,L42,$B$3)</f>
        <v/>
      </c>
      <c r="R42" s="38" t="str">
        <f>IF(($L42-$P42)&gt;'Parameters for analysis'!$C$7,M42,$B$3)</f>
        <v/>
      </c>
      <c r="S42" s="38">
        <f>IF(($N42-$P42)&gt;'Parameters for analysis'!$C$7,N42,$B$3)</f>
        <v>9.0541419259588807E-2</v>
      </c>
      <c r="T42" s="38">
        <f>IF(($N42-$P42)&gt;'Parameters for analysis'!$C$7,O42,$B$3)</f>
        <v>7.6753116596975854E-2</v>
      </c>
      <c r="U42" s="21">
        <v>2748</v>
      </c>
      <c r="W42" s="29" t="s">
        <v>1223</v>
      </c>
      <c r="X42" s="21" t="s">
        <v>1224</v>
      </c>
    </row>
    <row r="43" spans="2:24">
      <c r="B43" s="59" t="str">
        <f t="shared" si="0"/>
        <v>GAS_39951</v>
      </c>
      <c r="D43" s="28" t="s">
        <v>407</v>
      </c>
      <c r="E43" s="28" t="s">
        <v>419</v>
      </c>
      <c r="F43" s="24">
        <v>39951</v>
      </c>
      <c r="G43" s="25">
        <v>1</v>
      </c>
      <c r="H43" s="60">
        <f t="shared" si="1"/>
        <v>1</v>
      </c>
      <c r="I43" s="58">
        <f t="shared" si="2"/>
        <v>18</v>
      </c>
      <c r="J43" s="58">
        <f t="shared" si="3"/>
        <v>5</v>
      </c>
      <c r="K43" s="58">
        <f t="shared" si="4"/>
        <v>2009</v>
      </c>
      <c r="N43" s="23">
        <v>0.10848024962561587</v>
      </c>
      <c r="O43" s="23">
        <v>8.3090774575691057E-2</v>
      </c>
      <c r="P43" s="23">
        <v>5.8389999999999997E-2</v>
      </c>
      <c r="Q43" s="38" t="str">
        <f>IF(($L43-$P43)&gt;'Parameters for analysis'!$C$7,L43,$B$3)</f>
        <v/>
      </c>
      <c r="R43" s="38" t="str">
        <f>IF(($L43-$P43)&gt;'Parameters for analysis'!$C$7,M43,$B$3)</f>
        <v/>
      </c>
      <c r="S43" s="38">
        <f>IF(($N43-$P43)&gt;'Parameters for analysis'!$C$7,N43,$B$3)</f>
        <v>0.10848024962561587</v>
      </c>
      <c r="T43" s="38">
        <f>IF(($N43-$P43)&gt;'Parameters for analysis'!$C$7,O43,$B$3)</f>
        <v>8.3090774575691057E-2</v>
      </c>
      <c r="U43" s="21">
        <v>2748</v>
      </c>
      <c r="W43" s="29" t="s">
        <v>1223</v>
      </c>
      <c r="X43" s="21" t="s">
        <v>1224</v>
      </c>
    </row>
    <row r="44" spans="2:24">
      <c r="B44" s="59" t="str">
        <f t="shared" si="0"/>
        <v>NI_39951</v>
      </c>
      <c r="D44" s="28" t="s">
        <v>408</v>
      </c>
      <c r="E44" s="28" t="s">
        <v>420</v>
      </c>
      <c r="F44" s="24">
        <v>39951</v>
      </c>
      <c r="G44" s="25">
        <v>1</v>
      </c>
      <c r="H44" s="60">
        <f t="shared" si="1"/>
        <v>1</v>
      </c>
      <c r="I44" s="58">
        <f t="shared" si="2"/>
        <v>18</v>
      </c>
      <c r="J44" s="58">
        <f t="shared" si="3"/>
        <v>5</v>
      </c>
      <c r="K44" s="58">
        <f t="shared" si="4"/>
        <v>2009</v>
      </c>
      <c r="N44" s="23">
        <v>0.12881297120331259</v>
      </c>
      <c r="O44" s="23">
        <v>7.3950566226497233E-2</v>
      </c>
      <c r="P44" s="23">
        <v>7.8039999999999998E-2</v>
      </c>
      <c r="Q44" s="38" t="str">
        <f>IF(($L44-$P44)&gt;'Parameters for analysis'!$C$7,L44,$B$3)</f>
        <v/>
      </c>
      <c r="R44" s="38" t="str">
        <f>IF(($L44-$P44)&gt;'Parameters for analysis'!$C$7,M44,$B$3)</f>
        <v/>
      </c>
      <c r="S44" s="38">
        <f>IF(($N44-$P44)&gt;'Parameters for analysis'!$C$7,N44,$B$3)</f>
        <v>0.12881297120331259</v>
      </c>
      <c r="T44" s="38">
        <f>IF(($N44-$P44)&gt;'Parameters for analysis'!$C$7,O44,$B$3)</f>
        <v>7.3950566226497233E-2</v>
      </c>
      <c r="U44" s="21">
        <v>2748</v>
      </c>
      <c r="W44" s="29" t="s">
        <v>1223</v>
      </c>
      <c r="X44" s="21" t="s">
        <v>1224</v>
      </c>
    </row>
    <row r="45" spans="2:24">
      <c r="B45" s="59" t="str">
        <f t="shared" si="0"/>
        <v>NWN_39951</v>
      </c>
      <c r="D45" s="28" t="s">
        <v>409</v>
      </c>
      <c r="E45" s="28" t="s">
        <v>421</v>
      </c>
      <c r="F45" s="24">
        <v>39951</v>
      </c>
      <c r="G45" s="25">
        <v>1</v>
      </c>
      <c r="H45" s="60">
        <f t="shared" si="1"/>
        <v>1</v>
      </c>
      <c r="I45" s="58">
        <f t="shared" si="2"/>
        <v>18</v>
      </c>
      <c r="J45" s="58">
        <f t="shared" si="3"/>
        <v>5</v>
      </c>
      <c r="K45" s="58">
        <f t="shared" si="4"/>
        <v>2009</v>
      </c>
      <c r="N45" s="23">
        <v>8.9798650011635672E-2</v>
      </c>
      <c r="O45" s="23">
        <v>7.156978066007301E-2</v>
      </c>
      <c r="P45" s="23">
        <v>5.8389999999999997E-2</v>
      </c>
      <c r="Q45" s="38" t="str">
        <f>IF(($L45-$P45)&gt;'Parameters for analysis'!$C$7,L45,$B$3)</f>
        <v/>
      </c>
      <c r="R45" s="38" t="str">
        <f>IF(($L45-$P45)&gt;'Parameters for analysis'!$C$7,M45,$B$3)</f>
        <v/>
      </c>
      <c r="S45" s="38">
        <f>IF(($N45-$P45)&gt;'Parameters for analysis'!$C$7,N45,$B$3)</f>
        <v>8.9798650011635672E-2</v>
      </c>
      <c r="T45" s="38">
        <f>IF(($N45-$P45)&gt;'Parameters for analysis'!$C$7,O45,$B$3)</f>
        <v>7.156978066007301E-2</v>
      </c>
      <c r="U45" s="21">
        <v>2748</v>
      </c>
      <c r="W45" s="29" t="s">
        <v>1223</v>
      </c>
      <c r="X45" s="21" t="s">
        <v>1224</v>
      </c>
    </row>
    <row r="46" spans="2:24">
      <c r="B46" s="59" t="str">
        <f t="shared" si="0"/>
        <v>PNY_39951</v>
      </c>
      <c r="D46" s="28" t="s">
        <v>410</v>
      </c>
      <c r="E46" s="28" t="s">
        <v>422</v>
      </c>
      <c r="F46" s="24">
        <v>39951</v>
      </c>
      <c r="G46" s="25">
        <v>1</v>
      </c>
      <c r="H46" s="60">
        <f t="shared" si="1"/>
        <v>1</v>
      </c>
      <c r="I46" s="58">
        <f t="shared" si="2"/>
        <v>18</v>
      </c>
      <c r="J46" s="58">
        <f t="shared" si="3"/>
        <v>5</v>
      </c>
      <c r="K46" s="58">
        <f t="shared" si="4"/>
        <v>2009</v>
      </c>
      <c r="N46" s="23">
        <v>0.10193798639707419</v>
      </c>
      <c r="O46" s="23">
        <v>8.2658023735679681E-2</v>
      </c>
      <c r="P46" s="23">
        <v>6.4939999999999998E-2</v>
      </c>
      <c r="Q46" s="38" t="str">
        <f>IF(($L46-$P46)&gt;'Parameters for analysis'!$C$7,L46,$B$3)</f>
        <v/>
      </c>
      <c r="R46" s="38" t="str">
        <f>IF(($L46-$P46)&gt;'Parameters for analysis'!$C$7,M46,$B$3)</f>
        <v/>
      </c>
      <c r="S46" s="38">
        <f>IF(($N46-$P46)&gt;'Parameters for analysis'!$C$7,N46,$B$3)</f>
        <v>0.10193798639707419</v>
      </c>
      <c r="T46" s="38">
        <f>IF(($N46-$P46)&gt;'Parameters for analysis'!$C$7,O46,$B$3)</f>
        <v>8.2658023735679681E-2</v>
      </c>
      <c r="U46" s="21">
        <v>2748</v>
      </c>
      <c r="W46" s="29" t="s">
        <v>1223</v>
      </c>
      <c r="X46" s="21" t="s">
        <v>1224</v>
      </c>
    </row>
    <row r="47" spans="2:24">
      <c r="B47" s="59" t="str">
        <f t="shared" si="0"/>
        <v>SJI_39951</v>
      </c>
      <c r="D47" s="28" t="s">
        <v>411</v>
      </c>
      <c r="E47" s="28" t="s">
        <v>423</v>
      </c>
      <c r="F47" s="24">
        <v>39951</v>
      </c>
      <c r="G47" s="25">
        <v>1</v>
      </c>
      <c r="H47" s="60">
        <f t="shared" si="1"/>
        <v>1</v>
      </c>
      <c r="I47" s="58">
        <f t="shared" si="2"/>
        <v>18</v>
      </c>
      <c r="J47" s="58">
        <f t="shared" si="3"/>
        <v>5</v>
      </c>
      <c r="K47" s="58">
        <f t="shared" si="4"/>
        <v>2009</v>
      </c>
      <c r="N47" s="23">
        <v>8.8635982441973349E-2</v>
      </c>
      <c r="O47" s="23">
        <v>7.5864701591628725E-2</v>
      </c>
      <c r="P47" s="23">
        <v>7.8039999999999998E-2</v>
      </c>
      <c r="Q47" s="38" t="str">
        <f>IF(($L47-$P47)&gt;'Parameters for analysis'!$C$7,L47,$B$3)</f>
        <v/>
      </c>
      <c r="R47" s="38" t="str">
        <f>IF(($L47-$P47)&gt;'Parameters for analysis'!$C$7,M47,$B$3)</f>
        <v/>
      </c>
      <c r="S47" s="38">
        <f>IF(($N47-$P47)&gt;'Parameters for analysis'!$C$7,N47,$B$3)</f>
        <v>8.8635982441973349E-2</v>
      </c>
      <c r="T47" s="38">
        <f>IF(($N47-$P47)&gt;'Parameters for analysis'!$C$7,O47,$B$3)</f>
        <v>7.5864701591628725E-2</v>
      </c>
      <c r="U47" s="21">
        <v>2748</v>
      </c>
      <c r="W47" s="29" t="s">
        <v>1223</v>
      </c>
      <c r="X47" s="21" t="s">
        <v>1224</v>
      </c>
    </row>
    <row r="48" spans="2:24">
      <c r="B48" s="59" t="str">
        <f t="shared" si="0"/>
        <v>SWX_39951</v>
      </c>
      <c r="D48" s="28" t="s">
        <v>412</v>
      </c>
      <c r="E48" s="28" t="s">
        <v>424</v>
      </c>
      <c r="F48" s="24">
        <v>39951</v>
      </c>
      <c r="G48" s="25">
        <v>1</v>
      </c>
      <c r="H48" s="60">
        <f t="shared" si="1"/>
        <v>1</v>
      </c>
      <c r="I48" s="58">
        <f t="shared" si="2"/>
        <v>18</v>
      </c>
      <c r="J48" s="58">
        <f t="shared" si="3"/>
        <v>5</v>
      </c>
      <c r="K48" s="58">
        <f t="shared" si="4"/>
        <v>2009</v>
      </c>
      <c r="N48" s="23">
        <v>0.10248297723335287</v>
      </c>
      <c r="O48" s="23">
        <v>7.0865695523259331E-2</v>
      </c>
      <c r="P48" s="23">
        <v>7.8039999999999998E-2</v>
      </c>
      <c r="Q48" s="38" t="str">
        <f>IF(($L48-$P48)&gt;'Parameters for analysis'!$C$7,L48,$B$3)</f>
        <v/>
      </c>
      <c r="R48" s="38" t="str">
        <f>IF(($L48-$P48)&gt;'Parameters for analysis'!$C$7,M48,$B$3)</f>
        <v/>
      </c>
      <c r="S48" s="38">
        <f>IF(($N48-$P48)&gt;'Parameters for analysis'!$C$7,N48,$B$3)</f>
        <v>0.10248297723335287</v>
      </c>
      <c r="T48" s="38">
        <f>IF(($N48-$P48)&gt;'Parameters for analysis'!$C$7,O48,$B$3)</f>
        <v>7.0865695523259331E-2</v>
      </c>
      <c r="U48" s="21">
        <v>2748</v>
      </c>
      <c r="W48" s="29" t="s">
        <v>1223</v>
      </c>
      <c r="X48" s="21" t="s">
        <v>1224</v>
      </c>
    </row>
    <row r="49" spans="2:25">
      <c r="B49" s="59" t="str">
        <f t="shared" si="0"/>
        <v>WGL_39951</v>
      </c>
      <c r="D49" s="28" t="s">
        <v>413</v>
      </c>
      <c r="E49" s="28" t="s">
        <v>425</v>
      </c>
      <c r="F49" s="24">
        <v>39951</v>
      </c>
      <c r="G49" s="25">
        <v>1</v>
      </c>
      <c r="H49" s="60">
        <f t="shared" si="1"/>
        <v>1</v>
      </c>
      <c r="I49" s="58">
        <f t="shared" si="2"/>
        <v>18</v>
      </c>
      <c r="J49" s="58">
        <f t="shared" si="3"/>
        <v>5</v>
      </c>
      <c r="K49" s="58">
        <f t="shared" si="4"/>
        <v>2009</v>
      </c>
      <c r="N49" s="23">
        <v>9.6355899439367843E-2</v>
      </c>
      <c r="O49" s="23">
        <v>7.8007186705158674E-2</v>
      </c>
      <c r="P49" s="23">
        <v>5.8389999999999997E-2</v>
      </c>
      <c r="Q49" s="38" t="str">
        <f>IF(($L49-$P49)&gt;'Parameters for analysis'!$C$7,L49,$B$3)</f>
        <v/>
      </c>
      <c r="R49" s="38" t="str">
        <f>IF(($L49-$P49)&gt;'Parameters for analysis'!$C$7,M49,$B$3)</f>
        <v/>
      </c>
      <c r="S49" s="38">
        <f>IF(($N49-$P49)&gt;'Parameters for analysis'!$C$7,N49,$B$3)</f>
        <v>9.6355899439367843E-2</v>
      </c>
      <c r="T49" s="38">
        <f>IF(($N49-$P49)&gt;'Parameters for analysis'!$C$7,O49,$B$3)</f>
        <v>7.8007186705158674E-2</v>
      </c>
      <c r="U49" s="21">
        <v>2748</v>
      </c>
      <c r="W49" s="29" t="s">
        <v>1223</v>
      </c>
      <c r="X49" s="21" t="s">
        <v>1224</v>
      </c>
    </row>
    <row r="50" spans="2:25">
      <c r="B50" s="59" t="str">
        <f t="shared" si="0"/>
        <v>AGL_39882</v>
      </c>
      <c r="D50" s="27" t="s">
        <v>403</v>
      </c>
      <c r="E50" s="21" t="s">
        <v>415</v>
      </c>
      <c r="F50" s="24">
        <v>39882</v>
      </c>
      <c r="G50" s="25">
        <v>1</v>
      </c>
      <c r="H50" s="60">
        <f t="shared" si="1"/>
        <v>1</v>
      </c>
      <c r="I50" s="58">
        <f t="shared" si="2"/>
        <v>10</v>
      </c>
      <c r="J50" s="58">
        <f t="shared" si="3"/>
        <v>3</v>
      </c>
      <c r="K50" s="58">
        <f t="shared" si="4"/>
        <v>2009</v>
      </c>
      <c r="N50" s="23">
        <v>0.11431951455228628</v>
      </c>
      <c r="O50" s="23">
        <v>8.4164930843246305E-2</v>
      </c>
      <c r="P50" s="23">
        <v>6.6109666666666678E-2</v>
      </c>
      <c r="Q50" s="38" t="str">
        <f>IF(($L50-$P50)&gt;'Parameters for analysis'!$C$7,L50,$B$3)</f>
        <v/>
      </c>
      <c r="R50" s="38" t="str">
        <f>IF(($L50-$P50)&gt;'Parameters for analysis'!$C$7,M50,$B$3)</f>
        <v/>
      </c>
      <c r="S50" s="38">
        <f>IF(($N50-$P50)&gt;'Parameters for analysis'!$C$7,N50,$B$3)</f>
        <v>0.11431951455228628</v>
      </c>
      <c r="T50" s="38">
        <f>IF(($N50-$P50)&gt;'Parameters for analysis'!$C$7,O50,$B$3)</f>
        <v>8.4164930843246305E-2</v>
      </c>
      <c r="U50" s="21">
        <v>2710</v>
      </c>
      <c r="V50" s="21" t="s">
        <v>1225</v>
      </c>
      <c r="W50" s="30" t="s">
        <v>1226</v>
      </c>
      <c r="X50" s="21" t="s">
        <v>1227</v>
      </c>
      <c r="Y50" s="21" t="s">
        <v>1228</v>
      </c>
    </row>
    <row r="51" spans="2:25">
      <c r="B51" s="59" t="str">
        <f t="shared" si="0"/>
        <v>ATO_39882</v>
      </c>
      <c r="D51" s="27" t="s">
        <v>404</v>
      </c>
      <c r="E51" s="21" t="s">
        <v>416</v>
      </c>
      <c r="F51" s="24">
        <v>39882</v>
      </c>
      <c r="G51" s="25">
        <v>1</v>
      </c>
      <c r="H51" s="60">
        <f t="shared" si="1"/>
        <v>1</v>
      </c>
      <c r="I51" s="58">
        <f t="shared" si="2"/>
        <v>10</v>
      </c>
      <c r="J51" s="58">
        <f t="shared" si="3"/>
        <v>3</v>
      </c>
      <c r="K51" s="58">
        <f t="shared" si="4"/>
        <v>2009</v>
      </c>
      <c r="N51" s="23">
        <v>0.10913290327609981</v>
      </c>
      <c r="O51" s="23">
        <v>7.8793649805789068E-2</v>
      </c>
      <c r="P51" s="23">
        <v>6.8307333333333331E-2</v>
      </c>
      <c r="Q51" s="38" t="str">
        <f>IF(($L51-$P51)&gt;'Parameters for analysis'!$C$7,L51,$B$3)</f>
        <v/>
      </c>
      <c r="R51" s="38" t="str">
        <f>IF(($L51-$P51)&gt;'Parameters for analysis'!$C$7,M51,$B$3)</f>
        <v/>
      </c>
      <c r="S51" s="38">
        <f>IF(($N51-$P51)&gt;'Parameters for analysis'!$C$7,N51,$B$3)</f>
        <v>0.10913290327609981</v>
      </c>
      <c r="T51" s="38">
        <f>IF(($N51-$P51)&gt;'Parameters for analysis'!$C$7,O51,$B$3)</f>
        <v>7.8793649805789068E-2</v>
      </c>
      <c r="U51" s="21">
        <v>2710</v>
      </c>
      <c r="V51" s="21" t="s">
        <v>1225</v>
      </c>
      <c r="W51" s="30" t="s">
        <v>1226</v>
      </c>
      <c r="X51" s="21" t="s">
        <v>1227</v>
      </c>
      <c r="Y51" s="21" t="s">
        <v>1228</v>
      </c>
    </row>
    <row r="52" spans="2:25">
      <c r="B52" s="59" t="str">
        <f t="shared" si="0"/>
        <v>LG_39882</v>
      </c>
      <c r="D52" s="21" t="s">
        <v>373</v>
      </c>
      <c r="E52" s="21" t="s">
        <v>417</v>
      </c>
      <c r="F52" s="24">
        <v>39882</v>
      </c>
      <c r="G52" s="25">
        <v>1</v>
      </c>
      <c r="H52" s="60">
        <f t="shared" si="1"/>
        <v>1</v>
      </c>
      <c r="I52" s="58">
        <f t="shared" si="2"/>
        <v>10</v>
      </c>
      <c r="J52" s="58">
        <f t="shared" si="3"/>
        <v>3</v>
      </c>
      <c r="K52" s="58">
        <f t="shared" si="4"/>
        <v>2009</v>
      </c>
      <c r="N52" s="23">
        <v>7.9931720449621158E-2</v>
      </c>
      <c r="O52" s="23">
        <v>7.0180638551030308E-2</v>
      </c>
      <c r="P52" s="23">
        <v>6.6109666666666678E-2</v>
      </c>
      <c r="Q52" s="79" t="str">
        <f>IF(($L52-$P52)&gt;'Parameters for analysis'!$C$7,L52,$B$3)</f>
        <v/>
      </c>
      <c r="R52" s="79" t="str">
        <f>IF(($L52-$P52)&gt;'Parameters for analysis'!$C$7,M52,$B$3)</f>
        <v/>
      </c>
      <c r="S52" s="38">
        <f>IF(($N52-$P52)&gt;'Parameters for analysis'!$C$7,N52,$B$3)</f>
        <v>7.9931720449621158E-2</v>
      </c>
      <c r="T52" s="38">
        <f>IF(($N52-$P52)&gt;'Parameters for analysis'!$C$7,O52,$B$3)</f>
        <v>7.0180638551030308E-2</v>
      </c>
      <c r="U52" s="21">
        <v>2710</v>
      </c>
      <c r="V52" s="21" t="s">
        <v>1225</v>
      </c>
      <c r="W52" s="30" t="s">
        <v>1226</v>
      </c>
      <c r="X52" s="21" t="s">
        <v>1227</v>
      </c>
      <c r="Y52" s="21" t="s">
        <v>1228</v>
      </c>
    </row>
    <row r="53" spans="2:25">
      <c r="B53" s="59" t="str">
        <f t="shared" si="0"/>
        <v>NJR_39882</v>
      </c>
      <c r="D53" s="27" t="s">
        <v>406</v>
      </c>
      <c r="E53" s="21" t="s">
        <v>418</v>
      </c>
      <c r="F53" s="24">
        <v>39882</v>
      </c>
      <c r="G53" s="25">
        <v>1</v>
      </c>
      <c r="H53" s="60">
        <f t="shared" si="1"/>
        <v>1</v>
      </c>
      <c r="I53" s="58">
        <f t="shared" si="2"/>
        <v>10</v>
      </c>
      <c r="J53" s="58">
        <f t="shared" si="3"/>
        <v>3</v>
      </c>
      <c r="K53" s="58">
        <f t="shared" si="4"/>
        <v>2009</v>
      </c>
      <c r="N53" s="23">
        <v>8.6676876056828722E-2</v>
      </c>
      <c r="O53" s="23">
        <v>7.7185390816936372E-2</v>
      </c>
      <c r="P53" s="23">
        <v>6.6109666666666678E-2</v>
      </c>
      <c r="Q53" s="38" t="str">
        <f>IF(($L53-$P53)&gt;'Parameters for analysis'!$C$7,L53,$B$3)</f>
        <v/>
      </c>
      <c r="R53" s="38" t="str">
        <f>IF(($L53-$P53)&gt;'Parameters for analysis'!$C$7,M53,$B$3)</f>
        <v/>
      </c>
      <c r="S53" s="38">
        <f>IF(($N53-$P53)&gt;'Parameters for analysis'!$C$7,N53,$B$3)</f>
        <v>8.6676876056828722E-2</v>
      </c>
      <c r="T53" s="38">
        <f>IF(($N53-$P53)&gt;'Parameters for analysis'!$C$7,O53,$B$3)</f>
        <v>7.7185390816936372E-2</v>
      </c>
      <c r="U53" s="21">
        <v>2710</v>
      </c>
      <c r="V53" s="21" t="s">
        <v>1225</v>
      </c>
      <c r="W53" s="30" t="s">
        <v>1226</v>
      </c>
      <c r="X53" s="21" t="s">
        <v>1227</v>
      </c>
      <c r="Y53" s="21" t="s">
        <v>1228</v>
      </c>
    </row>
    <row r="54" spans="2:25">
      <c r="B54" s="59" t="str">
        <f t="shared" si="0"/>
        <v>GAS_39882</v>
      </c>
      <c r="D54" s="27" t="s">
        <v>407</v>
      </c>
      <c r="E54" s="21" t="s">
        <v>419</v>
      </c>
      <c r="F54" s="24">
        <v>39882</v>
      </c>
      <c r="G54" s="25">
        <v>1</v>
      </c>
      <c r="H54" s="60">
        <f t="shared" si="1"/>
        <v>1</v>
      </c>
      <c r="I54" s="58">
        <f t="shared" si="2"/>
        <v>10</v>
      </c>
      <c r="J54" s="58">
        <f t="shared" si="3"/>
        <v>3</v>
      </c>
      <c r="K54" s="58">
        <f t="shared" si="4"/>
        <v>2009</v>
      </c>
      <c r="N54" s="23">
        <v>0.11255590763018486</v>
      </c>
      <c r="O54" s="23">
        <v>8.7582547051586246E-2</v>
      </c>
      <c r="P54" s="23">
        <v>6.5010833333333351E-2</v>
      </c>
      <c r="Q54" s="38" t="str">
        <f>IF(($L54-$P54)&gt;'Parameters for analysis'!$C$7,L54,$B$3)</f>
        <v/>
      </c>
      <c r="R54" s="38" t="str">
        <f>IF(($L54-$P54)&gt;'Parameters for analysis'!$C$7,M54,$B$3)</f>
        <v/>
      </c>
      <c r="S54" s="38">
        <f>IF(($N54-$P54)&gt;'Parameters for analysis'!$C$7,N54,$B$3)</f>
        <v>0.11255590763018486</v>
      </c>
      <c r="T54" s="38">
        <f>IF(($N54-$P54)&gt;'Parameters for analysis'!$C$7,O54,$B$3)</f>
        <v>8.7582547051586246E-2</v>
      </c>
      <c r="U54" s="21">
        <v>2710</v>
      </c>
      <c r="V54" s="21" t="s">
        <v>1225</v>
      </c>
      <c r="W54" s="30" t="s">
        <v>1226</v>
      </c>
      <c r="X54" s="21" t="s">
        <v>1227</v>
      </c>
      <c r="Y54" s="21" t="s">
        <v>1228</v>
      </c>
    </row>
    <row r="55" spans="2:25">
      <c r="B55" s="59" t="str">
        <f t="shared" si="0"/>
        <v>NI_39882</v>
      </c>
      <c r="D55" s="27" t="s">
        <v>408</v>
      </c>
      <c r="E55" s="21" t="s">
        <v>420</v>
      </c>
      <c r="F55" s="24">
        <v>39882</v>
      </c>
      <c r="G55" s="25">
        <v>1</v>
      </c>
      <c r="H55" s="60">
        <f t="shared" si="1"/>
        <v>1</v>
      </c>
      <c r="I55" s="58">
        <f t="shared" si="2"/>
        <v>10</v>
      </c>
      <c r="J55" s="58">
        <f t="shared" si="3"/>
        <v>3</v>
      </c>
      <c r="K55" s="58">
        <f t="shared" si="4"/>
        <v>2009</v>
      </c>
      <c r="N55" s="23">
        <v>0.15292890312028862</v>
      </c>
      <c r="O55" s="23">
        <v>7.8709025351778289E-2</v>
      </c>
      <c r="P55" s="23">
        <v>6.8307333333333331E-2</v>
      </c>
      <c r="Q55" s="38" t="str">
        <f>IF(($L55-$P55)&gt;'Parameters for analysis'!$C$7,L55,$B$3)</f>
        <v/>
      </c>
      <c r="R55" s="38" t="str">
        <f>IF(($L55-$P55)&gt;'Parameters for analysis'!$C$7,M55,$B$3)</f>
        <v/>
      </c>
      <c r="S55" s="38">
        <f>IF(($N55-$P55)&gt;'Parameters for analysis'!$C$7,N55,$B$3)</f>
        <v>0.15292890312028862</v>
      </c>
      <c r="T55" s="38">
        <f>IF(($N55-$P55)&gt;'Parameters for analysis'!$C$7,O55,$B$3)</f>
        <v>7.8709025351778289E-2</v>
      </c>
      <c r="U55" s="21">
        <v>2710</v>
      </c>
      <c r="V55" s="21" t="s">
        <v>1225</v>
      </c>
      <c r="W55" s="30" t="s">
        <v>1226</v>
      </c>
      <c r="X55" s="21" t="s">
        <v>1227</v>
      </c>
      <c r="Y55" s="21" t="s">
        <v>1228</v>
      </c>
    </row>
    <row r="56" spans="2:25">
      <c r="B56" s="59" t="str">
        <f t="shared" si="0"/>
        <v>NWN_39882</v>
      </c>
      <c r="D56" s="27" t="s">
        <v>409</v>
      </c>
      <c r="E56" s="21" t="s">
        <v>421</v>
      </c>
      <c r="F56" s="24">
        <v>39882</v>
      </c>
      <c r="G56" s="25">
        <v>1</v>
      </c>
      <c r="H56" s="60">
        <f t="shared" si="1"/>
        <v>1</v>
      </c>
      <c r="I56" s="58">
        <f t="shared" si="2"/>
        <v>10</v>
      </c>
      <c r="J56" s="58">
        <f t="shared" si="3"/>
        <v>3</v>
      </c>
      <c r="K56" s="58">
        <f t="shared" si="4"/>
        <v>2009</v>
      </c>
      <c r="N56" s="23">
        <v>9.1394868467116974E-2</v>
      </c>
      <c r="O56" s="23">
        <v>7.5341221498751193E-2</v>
      </c>
      <c r="P56" s="23">
        <v>6.5010833333333351E-2</v>
      </c>
      <c r="Q56" s="38" t="str">
        <f>IF(($L56-$P56)&gt;'Parameters for analysis'!$C$7,L56,$B$3)</f>
        <v/>
      </c>
      <c r="R56" s="38" t="str">
        <f>IF(($L56-$P56)&gt;'Parameters for analysis'!$C$7,M56,$B$3)</f>
        <v/>
      </c>
      <c r="S56" s="38">
        <f>IF(($N56-$P56)&gt;'Parameters for analysis'!$C$7,N56,$B$3)</f>
        <v>9.1394868467116974E-2</v>
      </c>
      <c r="T56" s="38">
        <f>IF(($N56-$P56)&gt;'Parameters for analysis'!$C$7,O56,$B$3)</f>
        <v>7.5341221498751193E-2</v>
      </c>
      <c r="U56" s="21">
        <v>2710</v>
      </c>
      <c r="V56" s="21" t="s">
        <v>1225</v>
      </c>
      <c r="W56" s="30" t="s">
        <v>1226</v>
      </c>
      <c r="X56" s="21" t="s">
        <v>1227</v>
      </c>
      <c r="Y56" s="21" t="s">
        <v>1228</v>
      </c>
    </row>
    <row r="57" spans="2:25">
      <c r="B57" s="59" t="str">
        <f t="shared" si="0"/>
        <v>PNY_39882</v>
      </c>
      <c r="D57" s="27" t="s">
        <v>410</v>
      </c>
      <c r="E57" s="21" t="s">
        <v>422</v>
      </c>
      <c r="F57" s="24">
        <v>39882</v>
      </c>
      <c r="G57" s="25">
        <v>1</v>
      </c>
      <c r="H57" s="60">
        <f t="shared" si="1"/>
        <v>1</v>
      </c>
      <c r="I57" s="58">
        <f t="shared" si="2"/>
        <v>10</v>
      </c>
      <c r="J57" s="58">
        <f t="shared" si="3"/>
        <v>3</v>
      </c>
      <c r="K57" s="58">
        <f t="shared" si="4"/>
        <v>2009</v>
      </c>
      <c r="N57" s="23">
        <v>0.10201143089580056</v>
      </c>
      <c r="O57" s="23">
        <v>8.4441616731248961E-2</v>
      </c>
      <c r="P57" s="23">
        <v>6.6109666666666678E-2</v>
      </c>
      <c r="Q57" s="38" t="str">
        <f>IF(($L57-$P57)&gt;'Parameters for analysis'!$C$7,L57,$B$3)</f>
        <v/>
      </c>
      <c r="R57" s="38" t="str">
        <f>IF(($L57-$P57)&gt;'Parameters for analysis'!$C$7,M57,$B$3)</f>
        <v/>
      </c>
      <c r="S57" s="38">
        <f>IF(($N57-$P57)&gt;'Parameters for analysis'!$C$7,N57,$B$3)</f>
        <v>0.10201143089580056</v>
      </c>
      <c r="T57" s="38">
        <f>IF(($N57-$P57)&gt;'Parameters for analysis'!$C$7,O57,$B$3)</f>
        <v>8.4441616731248961E-2</v>
      </c>
      <c r="U57" s="21">
        <v>2710</v>
      </c>
      <c r="V57" s="21" t="s">
        <v>1225</v>
      </c>
      <c r="W57" s="30" t="s">
        <v>1226</v>
      </c>
      <c r="X57" s="21" t="s">
        <v>1227</v>
      </c>
      <c r="Y57" s="21" t="s">
        <v>1228</v>
      </c>
    </row>
    <row r="58" spans="2:25">
      <c r="B58" s="59" t="str">
        <f t="shared" si="0"/>
        <v>SJI_39882</v>
      </c>
      <c r="D58" s="27" t="s">
        <v>411</v>
      </c>
      <c r="E58" s="21" t="s">
        <v>423</v>
      </c>
      <c r="F58" s="24">
        <v>39882</v>
      </c>
      <c r="G58" s="25">
        <v>1</v>
      </c>
      <c r="H58" s="60">
        <f t="shared" si="1"/>
        <v>1</v>
      </c>
      <c r="I58" s="58">
        <f t="shared" si="2"/>
        <v>10</v>
      </c>
      <c r="J58" s="58">
        <f t="shared" si="3"/>
        <v>3</v>
      </c>
      <c r="K58" s="58">
        <f t="shared" si="4"/>
        <v>2009</v>
      </c>
      <c r="N58" s="23">
        <v>8.8159734589471905E-2</v>
      </c>
      <c r="O58" s="23">
        <v>7.5395059420206939E-2</v>
      </c>
      <c r="P58" s="23">
        <v>6.8307333333333331E-2</v>
      </c>
      <c r="Q58" s="38" t="str">
        <f>IF(($L58-$P58)&gt;'Parameters for analysis'!$C$7,L58,$B$3)</f>
        <v/>
      </c>
      <c r="R58" s="38" t="str">
        <f>IF(($L58-$P58)&gt;'Parameters for analysis'!$C$7,M58,$B$3)</f>
        <v/>
      </c>
      <c r="S58" s="38">
        <f>IF(($N58-$P58)&gt;'Parameters for analysis'!$C$7,N58,$B$3)</f>
        <v>8.8159734589471905E-2</v>
      </c>
      <c r="T58" s="38">
        <f>IF(($N58-$P58)&gt;'Parameters for analysis'!$C$7,O58,$B$3)</f>
        <v>7.5395059420206939E-2</v>
      </c>
      <c r="U58" s="21">
        <v>2710</v>
      </c>
      <c r="V58" s="21" t="s">
        <v>1225</v>
      </c>
      <c r="W58" s="30" t="s">
        <v>1226</v>
      </c>
      <c r="X58" s="21" t="s">
        <v>1227</v>
      </c>
      <c r="Y58" s="21" t="s">
        <v>1228</v>
      </c>
    </row>
    <row r="59" spans="2:25">
      <c r="B59" s="59" t="str">
        <f t="shared" si="0"/>
        <v>SWX_39882</v>
      </c>
      <c r="D59" s="27" t="s">
        <v>412</v>
      </c>
      <c r="E59" s="21" t="s">
        <v>424</v>
      </c>
      <c r="F59" s="24">
        <v>39882</v>
      </c>
      <c r="G59" s="25">
        <v>1</v>
      </c>
      <c r="H59" s="60">
        <f t="shared" si="1"/>
        <v>1</v>
      </c>
      <c r="I59" s="58">
        <f t="shared" si="2"/>
        <v>10</v>
      </c>
      <c r="J59" s="58">
        <f t="shared" si="3"/>
        <v>3</v>
      </c>
      <c r="K59" s="58">
        <f t="shared" si="4"/>
        <v>2009</v>
      </c>
      <c r="N59" s="23">
        <v>9.7438707625415844E-2</v>
      </c>
      <c r="O59" s="23">
        <v>6.7727252294302612E-2</v>
      </c>
      <c r="P59" s="23">
        <v>6.8307333333333331E-2</v>
      </c>
      <c r="Q59" s="38" t="str">
        <f>IF(($L59-$P59)&gt;'Parameters for analysis'!$C$7,L59,$B$3)</f>
        <v/>
      </c>
      <c r="R59" s="38" t="str">
        <f>IF(($L59-$P59)&gt;'Parameters for analysis'!$C$7,M59,$B$3)</f>
        <v/>
      </c>
      <c r="S59" s="38">
        <f>IF(($N59-$P59)&gt;'Parameters for analysis'!$C$7,N59,$B$3)</f>
        <v>9.7438707625415844E-2</v>
      </c>
      <c r="T59" s="38">
        <f>IF(($N59-$P59)&gt;'Parameters for analysis'!$C$7,O59,$B$3)</f>
        <v>6.7727252294302612E-2</v>
      </c>
      <c r="U59" s="21">
        <v>2710</v>
      </c>
      <c r="V59" s="21" t="s">
        <v>1225</v>
      </c>
      <c r="W59" s="30" t="s">
        <v>1226</v>
      </c>
      <c r="X59" s="21" t="s">
        <v>1227</v>
      </c>
      <c r="Y59" s="21" t="s">
        <v>1228</v>
      </c>
    </row>
    <row r="60" spans="2:25">
      <c r="B60" s="59" t="str">
        <f t="shared" si="0"/>
        <v>VVC_39882</v>
      </c>
      <c r="D60" s="27" t="s">
        <v>414</v>
      </c>
      <c r="E60" s="21" t="s">
        <v>426</v>
      </c>
      <c r="F60" s="24">
        <v>39882</v>
      </c>
      <c r="G60" s="25">
        <v>1</v>
      </c>
      <c r="H60" s="60">
        <f t="shared" si="1"/>
        <v>1</v>
      </c>
      <c r="I60" s="58">
        <f t="shared" si="2"/>
        <v>10</v>
      </c>
      <c r="J60" s="58">
        <f t="shared" si="3"/>
        <v>3</v>
      </c>
      <c r="K60" s="58">
        <f t="shared" si="4"/>
        <v>2009</v>
      </c>
      <c r="N60" s="23">
        <v>0.13275642620468819</v>
      </c>
      <c r="O60" s="23">
        <v>9.1805447816006719E-2</v>
      </c>
      <c r="P60" s="23">
        <v>6.6109666666666678E-2</v>
      </c>
      <c r="Q60" s="38" t="str">
        <f>IF(($L60-$P60)&gt;'Parameters for analysis'!$C$7,L60,$B$3)</f>
        <v/>
      </c>
      <c r="R60" s="38" t="str">
        <f>IF(($L60-$P60)&gt;'Parameters for analysis'!$C$7,M60,$B$3)</f>
        <v/>
      </c>
      <c r="S60" s="38">
        <f>IF(($N60-$P60)&gt;'Parameters for analysis'!$C$7,N60,$B$3)</f>
        <v>0.13275642620468819</v>
      </c>
      <c r="T60" s="38">
        <f>IF(($N60-$P60)&gt;'Parameters for analysis'!$C$7,O60,$B$3)</f>
        <v>9.1805447816006719E-2</v>
      </c>
      <c r="U60" s="21">
        <v>2710</v>
      </c>
      <c r="V60" s="21" t="s">
        <v>1225</v>
      </c>
      <c r="W60" s="30" t="s">
        <v>1226</v>
      </c>
      <c r="X60" s="21" t="s">
        <v>1227</v>
      </c>
      <c r="Y60" s="21" t="s">
        <v>1228</v>
      </c>
    </row>
    <row r="61" spans="2:25">
      <c r="B61" s="59" t="str">
        <f t="shared" si="0"/>
        <v>WGL_39882</v>
      </c>
      <c r="D61" s="27" t="s">
        <v>413</v>
      </c>
      <c r="E61" s="21" t="s">
        <v>425</v>
      </c>
      <c r="F61" s="24">
        <v>39882</v>
      </c>
      <c r="G61" s="25">
        <v>1</v>
      </c>
      <c r="H61" s="60">
        <f t="shared" si="1"/>
        <v>1</v>
      </c>
      <c r="I61" s="58">
        <f t="shared" si="2"/>
        <v>10</v>
      </c>
      <c r="J61" s="58">
        <f t="shared" si="3"/>
        <v>3</v>
      </c>
      <c r="K61" s="58">
        <f t="shared" si="4"/>
        <v>2009</v>
      </c>
      <c r="N61" s="23">
        <v>9.1868095896798674E-2</v>
      </c>
      <c r="O61" s="23">
        <v>7.7569378713144121E-2</v>
      </c>
      <c r="P61" s="23">
        <v>6.5010833333333351E-2</v>
      </c>
      <c r="Q61" s="38" t="str">
        <f>IF(($L61-$P61)&gt;'Parameters for analysis'!$C$7,L61,$B$3)</f>
        <v/>
      </c>
      <c r="R61" s="38" t="str">
        <f>IF(($L61-$P61)&gt;'Parameters for analysis'!$C$7,M61,$B$3)</f>
        <v/>
      </c>
      <c r="S61" s="38">
        <f>IF(($N61-$P61)&gt;'Parameters for analysis'!$C$7,N61,$B$3)</f>
        <v>9.1868095896798674E-2</v>
      </c>
      <c r="T61" s="38">
        <f>IF(($N61-$P61)&gt;'Parameters for analysis'!$C$7,O61,$B$3)</f>
        <v>7.7569378713144121E-2</v>
      </c>
      <c r="U61" s="21">
        <v>2710</v>
      </c>
      <c r="V61" s="21" t="s">
        <v>1225</v>
      </c>
      <c r="W61" s="30" t="s">
        <v>1226</v>
      </c>
      <c r="X61" s="21" t="s">
        <v>1227</v>
      </c>
      <c r="Y61" s="21" t="s">
        <v>1228</v>
      </c>
    </row>
    <row r="62" spans="2:25">
      <c r="B62" s="59" t="str">
        <f t="shared" si="0"/>
        <v>AGL_39874</v>
      </c>
      <c r="D62" s="21" t="s">
        <v>403</v>
      </c>
      <c r="E62" s="21" t="s">
        <v>415</v>
      </c>
      <c r="F62" s="24">
        <v>39874</v>
      </c>
      <c r="G62" s="25">
        <v>1</v>
      </c>
      <c r="H62" s="60">
        <f t="shared" si="1"/>
        <v>1</v>
      </c>
      <c r="I62" s="58">
        <f t="shared" si="2"/>
        <v>2</v>
      </c>
      <c r="J62" s="58">
        <f t="shared" si="3"/>
        <v>3</v>
      </c>
      <c r="K62" s="58">
        <f t="shared" si="4"/>
        <v>2009</v>
      </c>
      <c r="N62" s="23">
        <v>0.11090509619741717</v>
      </c>
      <c r="O62" s="23">
        <v>7.938937683100164E-2</v>
      </c>
      <c r="P62" s="23">
        <v>5.9584333333333329E-2</v>
      </c>
      <c r="Q62" s="38" t="str">
        <f>IF(($L62-$P62)&gt;'Parameters for analysis'!$C$7,L62,$B$3)</f>
        <v/>
      </c>
      <c r="R62" s="38" t="str">
        <f>IF(($L62-$P62)&gt;'Parameters for analysis'!$C$7,M62,$B$3)</f>
        <v/>
      </c>
      <c r="S62" s="38">
        <f>IF(($N62-$P62)&gt;'Parameters for analysis'!$C$7,N62,$B$3)</f>
        <v>0.11090509619741717</v>
      </c>
      <c r="T62" s="38">
        <f>IF(($N62-$P62)&gt;'Parameters for analysis'!$C$7,O62,$B$3)</f>
        <v>7.938937683100164E-2</v>
      </c>
      <c r="U62" s="21">
        <v>2700</v>
      </c>
      <c r="V62" s="21" t="s">
        <v>1229</v>
      </c>
      <c r="W62" s="26" t="s">
        <v>1230</v>
      </c>
      <c r="X62" s="21" t="s">
        <v>1231</v>
      </c>
      <c r="Y62" s="21" t="s">
        <v>1232</v>
      </c>
    </row>
    <row r="63" spans="2:25">
      <c r="B63" s="59" t="str">
        <f t="shared" si="0"/>
        <v>ATO_39874</v>
      </c>
      <c r="D63" s="21" t="s">
        <v>404</v>
      </c>
      <c r="E63" s="21" t="s">
        <v>416</v>
      </c>
      <c r="F63" s="24">
        <v>39874</v>
      </c>
      <c r="G63" s="25">
        <v>1</v>
      </c>
      <c r="H63" s="60">
        <f t="shared" si="1"/>
        <v>1</v>
      </c>
      <c r="I63" s="58">
        <f t="shared" si="2"/>
        <v>2</v>
      </c>
      <c r="J63" s="58">
        <f t="shared" si="3"/>
        <v>3</v>
      </c>
      <c r="K63" s="58">
        <f t="shared" si="4"/>
        <v>2009</v>
      </c>
      <c r="N63" s="23">
        <v>0.10841274473480023</v>
      </c>
      <c r="O63" s="23">
        <v>7.7296609522360948E-2</v>
      </c>
      <c r="P63" s="23">
        <v>7.1287200000000009E-2</v>
      </c>
      <c r="Q63" s="38" t="str">
        <f>IF(($L63-$P63)&gt;'Parameters for analysis'!$C$7,L63,$B$3)</f>
        <v/>
      </c>
      <c r="R63" s="38" t="str">
        <f>IF(($L63-$P63)&gt;'Parameters for analysis'!$C$7,M63,$B$3)</f>
        <v/>
      </c>
      <c r="S63" s="38">
        <f>IF(($N63-$P63)&gt;'Parameters for analysis'!$C$7,N63,$B$3)</f>
        <v>0.10841274473480023</v>
      </c>
      <c r="T63" s="38">
        <f>IF(($N63-$P63)&gt;'Parameters for analysis'!$C$7,O63,$B$3)</f>
        <v>7.7296609522360948E-2</v>
      </c>
      <c r="U63" s="21">
        <v>2700</v>
      </c>
      <c r="V63" s="21" t="s">
        <v>1229</v>
      </c>
      <c r="W63" s="26" t="s">
        <v>1230</v>
      </c>
      <c r="X63" s="21" t="s">
        <v>1231</v>
      </c>
      <c r="Y63" s="21" t="s">
        <v>1232</v>
      </c>
    </row>
    <row r="64" spans="2:25">
      <c r="B64" s="59" t="str">
        <f t="shared" si="0"/>
        <v>LG_39874</v>
      </c>
      <c r="D64" s="21" t="s">
        <v>373</v>
      </c>
      <c r="E64" s="21" t="s">
        <v>417</v>
      </c>
      <c r="F64" s="24">
        <v>39874</v>
      </c>
      <c r="G64" s="25">
        <v>1</v>
      </c>
      <c r="H64" s="60">
        <f t="shared" si="1"/>
        <v>1</v>
      </c>
      <c r="I64" s="58">
        <f t="shared" si="2"/>
        <v>2</v>
      </c>
      <c r="J64" s="58">
        <f t="shared" si="3"/>
        <v>3</v>
      </c>
      <c r="K64" s="58">
        <f t="shared" si="4"/>
        <v>2009</v>
      </c>
      <c r="N64" s="23">
        <v>8.0317105076024964E-2</v>
      </c>
      <c r="O64" s="23">
        <v>6.8119730845537338E-2</v>
      </c>
      <c r="P64" s="23">
        <v>5.9584333333333329E-2</v>
      </c>
      <c r="Q64" s="79" t="str">
        <f>IF(($L64-$P64)&gt;'Parameters for analysis'!$C$7,L64,$B$3)</f>
        <v/>
      </c>
      <c r="R64" s="79" t="str">
        <f>IF(($L64-$P64)&gt;'Parameters for analysis'!$C$7,M64,$B$3)</f>
        <v/>
      </c>
      <c r="S64" s="38">
        <f>IF(($N64-$P64)&gt;'Parameters for analysis'!$C$7,N64,$B$3)</f>
        <v>8.0317105076024964E-2</v>
      </c>
      <c r="T64" s="38">
        <f>IF(($N64-$P64)&gt;'Parameters for analysis'!$C$7,O64,$B$3)</f>
        <v>6.8119730845537338E-2</v>
      </c>
      <c r="U64" s="21">
        <v>2700</v>
      </c>
      <c r="V64" s="21" t="s">
        <v>1229</v>
      </c>
      <c r="W64" s="26" t="s">
        <v>1230</v>
      </c>
      <c r="X64" s="21" t="s">
        <v>1231</v>
      </c>
      <c r="Y64" s="21" t="s">
        <v>1232</v>
      </c>
    </row>
    <row r="65" spans="2:25">
      <c r="B65" s="59" t="str">
        <f t="shared" si="0"/>
        <v>NJR_39874</v>
      </c>
      <c r="D65" s="21" t="s">
        <v>406</v>
      </c>
      <c r="E65" s="21" t="s">
        <v>418</v>
      </c>
      <c r="F65" s="24">
        <v>39874</v>
      </c>
      <c r="G65" s="25">
        <v>1</v>
      </c>
      <c r="H65" s="60">
        <f t="shared" si="1"/>
        <v>1</v>
      </c>
      <c r="I65" s="58">
        <f t="shared" si="2"/>
        <v>2</v>
      </c>
      <c r="J65" s="58">
        <f t="shared" si="3"/>
        <v>3</v>
      </c>
      <c r="K65" s="58">
        <f t="shared" si="4"/>
        <v>2009</v>
      </c>
      <c r="N65" s="23">
        <v>8.4900490113616112E-2</v>
      </c>
      <c r="O65" s="23">
        <v>7.4079686093563774E-2</v>
      </c>
      <c r="P65" s="23">
        <v>5.9584333333333329E-2</v>
      </c>
      <c r="Q65" s="38" t="str">
        <f>IF(($L65-$P65)&gt;'Parameters for analysis'!$C$7,L65,$B$3)</f>
        <v/>
      </c>
      <c r="R65" s="38" t="str">
        <f>IF(($L65-$P65)&gt;'Parameters for analysis'!$C$7,M65,$B$3)</f>
        <v/>
      </c>
      <c r="S65" s="38">
        <f>IF(($N65-$P65)&gt;'Parameters for analysis'!$C$7,N65,$B$3)</f>
        <v>8.4900490113616112E-2</v>
      </c>
      <c r="T65" s="38">
        <f>IF(($N65-$P65)&gt;'Parameters for analysis'!$C$7,O65,$B$3)</f>
        <v>7.4079686093563774E-2</v>
      </c>
      <c r="U65" s="21">
        <v>2700</v>
      </c>
      <c r="V65" s="21" t="s">
        <v>1229</v>
      </c>
      <c r="W65" s="26" t="s">
        <v>1230</v>
      </c>
      <c r="X65" s="21" t="s">
        <v>1231</v>
      </c>
      <c r="Y65" s="21" t="s">
        <v>1232</v>
      </c>
    </row>
    <row r="66" spans="2:25">
      <c r="B66" s="59" t="str">
        <f t="shared" si="0"/>
        <v>GAS_39874</v>
      </c>
      <c r="D66" s="21" t="s">
        <v>407</v>
      </c>
      <c r="E66" s="21" t="s">
        <v>419</v>
      </c>
      <c r="F66" s="24">
        <v>39874</v>
      </c>
      <c r="G66" s="25">
        <v>1</v>
      </c>
      <c r="H66" s="60">
        <f t="shared" si="1"/>
        <v>1</v>
      </c>
      <c r="I66" s="58">
        <f t="shared" si="2"/>
        <v>2</v>
      </c>
      <c r="J66" s="58">
        <f t="shared" si="3"/>
        <v>3</v>
      </c>
      <c r="K66" s="58">
        <f t="shared" si="4"/>
        <v>2009</v>
      </c>
      <c r="N66" s="23">
        <v>0.11089269169670279</v>
      </c>
      <c r="O66" s="23">
        <v>8.2908772802913255E-2</v>
      </c>
      <c r="P66" s="23">
        <v>5.3732899999999986E-2</v>
      </c>
      <c r="Q66" s="38" t="str">
        <f>IF(($L66-$P66)&gt;'Parameters for analysis'!$C$7,L66,$B$3)</f>
        <v/>
      </c>
      <c r="R66" s="38" t="str">
        <f>IF(($L66-$P66)&gt;'Parameters for analysis'!$C$7,M66,$B$3)</f>
        <v/>
      </c>
      <c r="S66" s="38">
        <f>IF(($N66-$P66)&gt;'Parameters for analysis'!$C$7,N66,$B$3)</f>
        <v>0.11089269169670279</v>
      </c>
      <c r="T66" s="38">
        <f>IF(($N66-$P66)&gt;'Parameters for analysis'!$C$7,O66,$B$3)</f>
        <v>8.2908772802913255E-2</v>
      </c>
      <c r="U66" s="21">
        <v>2700</v>
      </c>
      <c r="V66" s="21" t="s">
        <v>1229</v>
      </c>
      <c r="W66" s="26" t="s">
        <v>1230</v>
      </c>
      <c r="X66" s="21" t="s">
        <v>1231</v>
      </c>
      <c r="Y66" s="21" t="s">
        <v>1232</v>
      </c>
    </row>
    <row r="67" spans="2:25">
      <c r="B67" s="59" t="str">
        <f t="shared" si="0"/>
        <v>NI_39874</v>
      </c>
      <c r="D67" s="21" t="s">
        <v>408</v>
      </c>
      <c r="E67" s="21" t="s">
        <v>420</v>
      </c>
      <c r="F67" s="24">
        <v>39874</v>
      </c>
      <c r="G67" s="25">
        <v>1</v>
      </c>
      <c r="H67" s="60">
        <f t="shared" si="1"/>
        <v>1</v>
      </c>
      <c r="I67" s="58">
        <f t="shared" si="2"/>
        <v>2</v>
      </c>
      <c r="J67" s="58">
        <f t="shared" si="3"/>
        <v>3</v>
      </c>
      <c r="K67" s="58">
        <f t="shared" si="4"/>
        <v>2009</v>
      </c>
      <c r="N67" s="23">
        <v>0.14619847298430622</v>
      </c>
      <c r="O67" s="23">
        <v>7.5137503383384693E-2</v>
      </c>
      <c r="P67" s="23">
        <v>7.1287200000000009E-2</v>
      </c>
      <c r="Q67" s="38" t="str">
        <f>IF(($L67-$P67)&gt;'Parameters for analysis'!$C$7,L67,$B$3)</f>
        <v/>
      </c>
      <c r="R67" s="38" t="str">
        <f>IF(($L67-$P67)&gt;'Parameters for analysis'!$C$7,M67,$B$3)</f>
        <v/>
      </c>
      <c r="S67" s="38">
        <f>IF(($N67-$P67)&gt;'Parameters for analysis'!$C$7,N67,$B$3)</f>
        <v>0.14619847298430622</v>
      </c>
      <c r="T67" s="38">
        <f>IF(($N67-$P67)&gt;'Parameters for analysis'!$C$7,O67,$B$3)</f>
        <v>7.5137503383384693E-2</v>
      </c>
      <c r="U67" s="21">
        <v>2700</v>
      </c>
      <c r="V67" s="21" t="s">
        <v>1229</v>
      </c>
      <c r="W67" s="26" t="s">
        <v>1230</v>
      </c>
      <c r="X67" s="21" t="s">
        <v>1231</v>
      </c>
      <c r="Y67" s="21" t="s">
        <v>1232</v>
      </c>
    </row>
    <row r="68" spans="2:25">
      <c r="B68" s="59" t="str">
        <f t="shared" si="0"/>
        <v>NWN_39874</v>
      </c>
      <c r="D68" s="21" t="s">
        <v>409</v>
      </c>
      <c r="E68" s="21" t="s">
        <v>421</v>
      </c>
      <c r="F68" s="24">
        <v>39874</v>
      </c>
      <c r="G68" s="25">
        <v>1</v>
      </c>
      <c r="H68" s="60">
        <f t="shared" si="1"/>
        <v>1</v>
      </c>
      <c r="I68" s="58">
        <f t="shared" si="2"/>
        <v>2</v>
      </c>
      <c r="J68" s="58">
        <f t="shared" si="3"/>
        <v>3</v>
      </c>
      <c r="K68" s="58">
        <f t="shared" si="4"/>
        <v>2009</v>
      </c>
      <c r="N68" s="23">
        <v>9.0553550783129211E-2</v>
      </c>
      <c r="O68" s="23">
        <v>7.0753927023502611E-2</v>
      </c>
      <c r="P68" s="23">
        <v>5.3732899999999986E-2</v>
      </c>
      <c r="Q68" s="38" t="str">
        <f>IF(($L68-$P68)&gt;'Parameters for analysis'!$C$7,L68,$B$3)</f>
        <v/>
      </c>
      <c r="R68" s="38" t="str">
        <f>IF(($L68-$P68)&gt;'Parameters for analysis'!$C$7,M68,$B$3)</f>
        <v/>
      </c>
      <c r="S68" s="38">
        <f>IF(($N68-$P68)&gt;'Parameters for analysis'!$C$7,N68,$B$3)</f>
        <v>9.0553550783129211E-2</v>
      </c>
      <c r="T68" s="38">
        <f>IF(($N68-$P68)&gt;'Parameters for analysis'!$C$7,O68,$B$3)</f>
        <v>7.0753927023502611E-2</v>
      </c>
      <c r="U68" s="21">
        <v>2700</v>
      </c>
      <c r="V68" s="21" t="s">
        <v>1229</v>
      </c>
      <c r="W68" s="26" t="s">
        <v>1230</v>
      </c>
      <c r="X68" s="21" t="s">
        <v>1231</v>
      </c>
      <c r="Y68" s="21" t="s">
        <v>1232</v>
      </c>
    </row>
    <row r="69" spans="2:25">
      <c r="B69" s="59" t="str">
        <f t="shared" si="0"/>
        <v>PNY_39874</v>
      </c>
      <c r="D69" s="21" t="s">
        <v>410</v>
      </c>
      <c r="E69" s="21" t="s">
        <v>422</v>
      </c>
      <c r="F69" s="24">
        <v>39874</v>
      </c>
      <c r="G69" s="25">
        <v>1</v>
      </c>
      <c r="H69" s="60">
        <f t="shared" si="1"/>
        <v>1</v>
      </c>
      <c r="I69" s="58">
        <f t="shared" si="2"/>
        <v>2</v>
      </c>
      <c r="J69" s="58">
        <f t="shared" si="3"/>
        <v>3</v>
      </c>
      <c r="K69" s="58">
        <f t="shared" si="4"/>
        <v>2009</v>
      </c>
      <c r="N69" s="23">
        <v>0.1004280290393762</v>
      </c>
      <c r="O69" s="23">
        <v>8.0970764907346948E-2</v>
      </c>
      <c r="P69" s="23">
        <v>5.9584333333333329E-2</v>
      </c>
      <c r="Q69" s="38" t="str">
        <f>IF(($L69-$P69)&gt;'Parameters for analysis'!$C$7,L69,$B$3)</f>
        <v/>
      </c>
      <c r="R69" s="38" t="str">
        <f>IF(($L69-$P69)&gt;'Parameters for analysis'!$C$7,M69,$B$3)</f>
        <v/>
      </c>
      <c r="S69" s="38">
        <f>IF(($N69-$P69)&gt;'Parameters for analysis'!$C$7,N69,$B$3)</f>
        <v>0.1004280290393762</v>
      </c>
      <c r="T69" s="38">
        <f>IF(($N69-$P69)&gt;'Parameters for analysis'!$C$7,O69,$B$3)</f>
        <v>8.0970764907346948E-2</v>
      </c>
      <c r="U69" s="21">
        <v>2700</v>
      </c>
      <c r="V69" s="21" t="s">
        <v>1229</v>
      </c>
      <c r="W69" s="26" t="s">
        <v>1230</v>
      </c>
      <c r="X69" s="21" t="s">
        <v>1231</v>
      </c>
      <c r="Y69" s="21" t="s">
        <v>1232</v>
      </c>
    </row>
    <row r="70" spans="2:25">
      <c r="B70" s="59" t="str">
        <f t="shared" si="0"/>
        <v>SJI_39874</v>
      </c>
      <c r="D70" s="21" t="s">
        <v>411</v>
      </c>
      <c r="E70" s="21" t="s">
        <v>423</v>
      </c>
      <c r="F70" s="24">
        <v>39874</v>
      </c>
      <c r="G70" s="25">
        <v>1</v>
      </c>
      <c r="H70" s="60">
        <f t="shared" si="1"/>
        <v>1</v>
      </c>
      <c r="I70" s="58">
        <f t="shared" si="2"/>
        <v>2</v>
      </c>
      <c r="J70" s="58">
        <f t="shared" si="3"/>
        <v>3</v>
      </c>
      <c r="K70" s="58">
        <f t="shared" si="4"/>
        <v>2009</v>
      </c>
      <c r="N70" s="23">
        <v>8.8944851744697351E-2</v>
      </c>
      <c r="O70" s="23">
        <v>7.4830547557853774E-2</v>
      </c>
      <c r="P70" s="23">
        <v>7.1287200000000009E-2</v>
      </c>
      <c r="Q70" s="38" t="str">
        <f>IF(($L70-$P70)&gt;'Parameters for analysis'!$C$7,L70,$B$3)</f>
        <v/>
      </c>
      <c r="R70" s="38" t="str">
        <f>IF(($L70-$P70)&gt;'Parameters for analysis'!$C$7,M70,$B$3)</f>
        <v/>
      </c>
      <c r="S70" s="38">
        <f>IF(($N70-$P70)&gt;'Parameters for analysis'!$C$7,N70,$B$3)</f>
        <v>8.8944851744697351E-2</v>
      </c>
      <c r="T70" s="38">
        <f>IF(($N70-$P70)&gt;'Parameters for analysis'!$C$7,O70,$B$3)</f>
        <v>7.4830547557853774E-2</v>
      </c>
      <c r="U70" s="21">
        <v>2700</v>
      </c>
      <c r="V70" s="21" t="s">
        <v>1229</v>
      </c>
      <c r="W70" s="26" t="s">
        <v>1230</v>
      </c>
      <c r="X70" s="21" t="s">
        <v>1231</v>
      </c>
      <c r="Y70" s="21" t="s">
        <v>1232</v>
      </c>
    </row>
    <row r="71" spans="2:25">
      <c r="B71" s="59" t="str">
        <f t="shared" ref="B71:B134" si="5">E71&amp;"_"&amp;F71</f>
        <v>SWX_39874</v>
      </c>
      <c r="D71" s="21" t="s">
        <v>412</v>
      </c>
      <c r="E71" s="21" t="s">
        <v>424</v>
      </c>
      <c r="F71" s="24">
        <v>39874</v>
      </c>
      <c r="G71" s="25">
        <v>1</v>
      </c>
      <c r="H71" s="60">
        <f t="shared" ref="H71:H134" si="6">COUNTIF($B$7:$B$296,$B71)</f>
        <v>1</v>
      </c>
      <c r="I71" s="58">
        <f t="shared" ref="I71:I134" si="7">DAY(F71)</f>
        <v>2</v>
      </c>
      <c r="J71" s="58">
        <f t="shared" ref="J71:J134" si="8">MONTH(F71)</f>
        <v>3</v>
      </c>
      <c r="K71" s="58">
        <f t="shared" ref="K71:K134" si="9">YEAR(F71)</f>
        <v>2009</v>
      </c>
      <c r="N71" s="23">
        <v>9.4209817767447523E-2</v>
      </c>
      <c r="O71" s="23">
        <v>6.5027193818830098E-2</v>
      </c>
      <c r="P71" s="23">
        <v>7.1287200000000009E-2</v>
      </c>
      <c r="Q71" s="38" t="str">
        <f>IF(($L71-$P71)&gt;'Parameters for analysis'!$C$7,L71,$B$3)</f>
        <v/>
      </c>
      <c r="R71" s="38" t="str">
        <f>IF(($L71-$P71)&gt;'Parameters for analysis'!$C$7,M71,$B$3)</f>
        <v/>
      </c>
      <c r="S71" s="38">
        <f>IF(($N71-$P71)&gt;'Parameters for analysis'!$C$7,N71,$B$3)</f>
        <v>9.4209817767447523E-2</v>
      </c>
      <c r="T71" s="38">
        <f>IF(($N71-$P71)&gt;'Parameters for analysis'!$C$7,O71,$B$3)</f>
        <v>6.5027193818830098E-2</v>
      </c>
      <c r="U71" s="21">
        <v>2700</v>
      </c>
      <c r="V71" s="21" t="s">
        <v>1229</v>
      </c>
      <c r="W71" s="26" t="s">
        <v>1230</v>
      </c>
      <c r="X71" s="21" t="s">
        <v>1231</v>
      </c>
      <c r="Y71" s="21" t="s">
        <v>1232</v>
      </c>
    </row>
    <row r="72" spans="2:25">
      <c r="B72" s="59" t="str">
        <f t="shared" si="5"/>
        <v>VVC_39874</v>
      </c>
      <c r="D72" s="21" t="s">
        <v>414</v>
      </c>
      <c r="E72" s="21" t="s">
        <v>426</v>
      </c>
      <c r="F72" s="24">
        <v>39874</v>
      </c>
      <c r="G72" s="25">
        <v>1</v>
      </c>
      <c r="H72" s="60">
        <f t="shared" si="6"/>
        <v>1</v>
      </c>
      <c r="I72" s="58">
        <f t="shared" si="7"/>
        <v>2</v>
      </c>
      <c r="J72" s="58">
        <f t="shared" si="8"/>
        <v>3</v>
      </c>
      <c r="K72" s="58">
        <f t="shared" si="9"/>
        <v>2009</v>
      </c>
      <c r="N72" s="23">
        <v>0.12134302090360949</v>
      </c>
      <c r="O72" s="23">
        <v>8.3254470101596784E-2</v>
      </c>
      <c r="P72" s="23">
        <v>5.9584333333333329E-2</v>
      </c>
      <c r="Q72" s="38" t="str">
        <f>IF(($L72-$P72)&gt;'Parameters for analysis'!$C$7,L72,$B$3)</f>
        <v/>
      </c>
      <c r="R72" s="38" t="str">
        <f>IF(($L72-$P72)&gt;'Parameters for analysis'!$C$7,M72,$B$3)</f>
        <v/>
      </c>
      <c r="S72" s="38">
        <f>IF(($N72-$P72)&gt;'Parameters for analysis'!$C$7,N72,$B$3)</f>
        <v>0.12134302090360949</v>
      </c>
      <c r="T72" s="38">
        <f>IF(($N72-$P72)&gt;'Parameters for analysis'!$C$7,O72,$B$3)</f>
        <v>8.3254470101596784E-2</v>
      </c>
      <c r="U72" s="21">
        <v>2700</v>
      </c>
      <c r="V72" s="21" t="s">
        <v>1229</v>
      </c>
      <c r="W72" s="26" t="s">
        <v>1230</v>
      </c>
      <c r="X72" s="21" t="s">
        <v>1231</v>
      </c>
      <c r="Y72" s="21" t="s">
        <v>1232</v>
      </c>
    </row>
    <row r="73" spans="2:25">
      <c r="B73" s="59" t="str">
        <f t="shared" si="5"/>
        <v>WGL_39874</v>
      </c>
      <c r="D73" s="21" t="s">
        <v>413</v>
      </c>
      <c r="E73" s="21" t="s">
        <v>425</v>
      </c>
      <c r="F73" s="24">
        <v>39874</v>
      </c>
      <c r="G73" s="25">
        <v>1</v>
      </c>
      <c r="H73" s="60">
        <f t="shared" si="6"/>
        <v>1</v>
      </c>
      <c r="I73" s="58">
        <f t="shared" si="7"/>
        <v>2</v>
      </c>
      <c r="J73" s="58">
        <f t="shared" si="8"/>
        <v>3</v>
      </c>
      <c r="K73" s="58">
        <f t="shared" si="9"/>
        <v>2009</v>
      </c>
      <c r="N73" s="23">
        <v>9.3045331775693185E-2</v>
      </c>
      <c r="O73" s="23">
        <v>7.4968115804798452E-2</v>
      </c>
      <c r="P73" s="23">
        <v>5.3732899999999986E-2</v>
      </c>
      <c r="Q73" s="38" t="str">
        <f>IF(($L73-$P73)&gt;'Parameters for analysis'!$C$7,L73,$B$3)</f>
        <v/>
      </c>
      <c r="R73" s="38" t="str">
        <f>IF(($L73-$P73)&gt;'Parameters for analysis'!$C$7,M73,$B$3)</f>
        <v/>
      </c>
      <c r="S73" s="38">
        <f>IF(($N73-$P73)&gt;'Parameters for analysis'!$C$7,N73,$B$3)</f>
        <v>9.3045331775693185E-2</v>
      </c>
      <c r="T73" s="38">
        <f>IF(($N73-$P73)&gt;'Parameters for analysis'!$C$7,O73,$B$3)</f>
        <v>7.4968115804798452E-2</v>
      </c>
      <c r="U73" s="21">
        <v>2700</v>
      </c>
      <c r="V73" s="21" t="s">
        <v>1229</v>
      </c>
      <c r="W73" s="26" t="s">
        <v>1230</v>
      </c>
      <c r="X73" s="21" t="s">
        <v>1231</v>
      </c>
      <c r="Y73" s="21" t="s">
        <v>1232</v>
      </c>
    </row>
    <row r="74" spans="2:25">
      <c r="B74" s="59" t="str">
        <f t="shared" si="5"/>
        <v>AGL_40162</v>
      </c>
      <c r="D74" s="21" t="s">
        <v>403</v>
      </c>
      <c r="E74" s="21" t="s">
        <v>415</v>
      </c>
      <c r="F74" s="24">
        <v>40162</v>
      </c>
      <c r="G74" s="25">
        <v>1</v>
      </c>
      <c r="H74" s="60">
        <f t="shared" si="6"/>
        <v>1</v>
      </c>
      <c r="I74" s="58">
        <f t="shared" si="7"/>
        <v>15</v>
      </c>
      <c r="J74" s="58">
        <f t="shared" si="8"/>
        <v>12</v>
      </c>
      <c r="K74" s="58">
        <f t="shared" si="9"/>
        <v>2009</v>
      </c>
      <c r="N74" s="23">
        <v>0.10144446505791094</v>
      </c>
      <c r="O74" s="23">
        <v>7.3476544868972274E-2</v>
      </c>
      <c r="P74" s="23">
        <v>5.7104133333333328E-2</v>
      </c>
      <c r="Q74" s="38" t="str">
        <f>IF(($L74-$P74)&gt;'Parameters for analysis'!$C$7,L74,$B$3)</f>
        <v/>
      </c>
      <c r="R74" s="38" t="str">
        <f>IF(($L74-$P74)&gt;'Parameters for analysis'!$C$7,M74,$B$3)</f>
        <v/>
      </c>
      <c r="S74" s="38">
        <f>IF(($N74-$P74)&gt;'Parameters for analysis'!$C$7,N74,$B$3)</f>
        <v>0.10144446505791094</v>
      </c>
      <c r="T74" s="38">
        <f>IF(($N74-$P74)&gt;'Parameters for analysis'!$C$7,O74,$B$3)</f>
        <v>7.3476544868972274E-2</v>
      </c>
      <c r="U74" s="21">
        <v>2522</v>
      </c>
      <c r="V74" s="21" t="s">
        <v>867</v>
      </c>
      <c r="W74" s="26" t="s">
        <v>1233</v>
      </c>
      <c r="X74" s="21" t="s">
        <v>1234</v>
      </c>
    </row>
    <row r="75" spans="2:25">
      <c r="B75" s="59" t="str">
        <f t="shared" si="5"/>
        <v>ATO_40162</v>
      </c>
      <c r="D75" s="21" t="s">
        <v>404</v>
      </c>
      <c r="E75" s="21" t="s">
        <v>416</v>
      </c>
      <c r="F75" s="24">
        <v>40162</v>
      </c>
      <c r="G75" s="25">
        <v>1</v>
      </c>
      <c r="H75" s="60">
        <f t="shared" si="6"/>
        <v>1</v>
      </c>
      <c r="I75" s="58">
        <f t="shared" si="7"/>
        <v>15</v>
      </c>
      <c r="J75" s="58">
        <f t="shared" si="8"/>
        <v>12</v>
      </c>
      <c r="K75" s="58">
        <f t="shared" si="9"/>
        <v>2009</v>
      </c>
      <c r="N75" s="23">
        <v>9.7385507971289309E-2</v>
      </c>
      <c r="O75" s="23">
        <v>7.0899302069547032E-2</v>
      </c>
      <c r="P75" s="23">
        <v>6.1212466666666659E-2</v>
      </c>
      <c r="Q75" s="38" t="str">
        <f>IF(($L75-$P75)&gt;'Parameters for analysis'!$C$7,L75,$B$3)</f>
        <v/>
      </c>
      <c r="R75" s="38" t="str">
        <f>IF(($L75-$P75)&gt;'Parameters for analysis'!$C$7,M75,$B$3)</f>
        <v/>
      </c>
      <c r="S75" s="38">
        <f>IF(($N75-$P75)&gt;'Parameters for analysis'!$C$7,N75,$B$3)</f>
        <v>9.7385507971289309E-2</v>
      </c>
      <c r="T75" s="38">
        <f>IF(($N75-$P75)&gt;'Parameters for analysis'!$C$7,O75,$B$3)</f>
        <v>7.0899302069547032E-2</v>
      </c>
      <c r="U75" s="21">
        <v>2522</v>
      </c>
      <c r="V75" s="21" t="s">
        <v>867</v>
      </c>
      <c r="W75" s="26" t="s">
        <v>1233</v>
      </c>
      <c r="X75" s="21" t="s">
        <v>1234</v>
      </c>
    </row>
    <row r="76" spans="2:25">
      <c r="B76" s="59" t="str">
        <f t="shared" si="5"/>
        <v>LG_40162</v>
      </c>
      <c r="D76" s="21" t="s">
        <v>373</v>
      </c>
      <c r="E76" s="21" t="s">
        <v>417</v>
      </c>
      <c r="F76" s="24">
        <v>40162</v>
      </c>
      <c r="G76" s="25">
        <v>1</v>
      </c>
      <c r="H76" s="60">
        <f t="shared" si="6"/>
        <v>1</v>
      </c>
      <c r="I76" s="58">
        <f t="shared" si="7"/>
        <v>15</v>
      </c>
      <c r="J76" s="58">
        <f t="shared" si="8"/>
        <v>12</v>
      </c>
      <c r="K76" s="58">
        <f t="shared" si="9"/>
        <v>2009</v>
      </c>
      <c r="N76" s="23">
        <v>9.0031701079456461E-2</v>
      </c>
      <c r="O76" s="23">
        <v>7.1484367817417238E-2</v>
      </c>
      <c r="P76" s="23">
        <v>5.7104133333333328E-2</v>
      </c>
      <c r="Q76" s="38" t="str">
        <f>IF(($L76-$P76)&gt;'Parameters for analysis'!$C$7,L76,$B$3)</f>
        <v/>
      </c>
      <c r="R76" s="38" t="str">
        <f>IF(($L76-$P76)&gt;'Parameters for analysis'!$C$7,M76,$B$3)</f>
        <v/>
      </c>
      <c r="S76" s="38">
        <f>IF(($N76-$P76)&gt;'Parameters for analysis'!$C$7,N76,$B$3)</f>
        <v>9.0031701079456461E-2</v>
      </c>
      <c r="T76" s="38">
        <f>IF(($N76-$P76)&gt;'Parameters for analysis'!$C$7,O76,$B$3)</f>
        <v>7.1484367817417238E-2</v>
      </c>
      <c r="U76" s="21">
        <v>2522</v>
      </c>
      <c r="V76" s="21" t="s">
        <v>867</v>
      </c>
      <c r="W76" s="26" t="s">
        <v>1233</v>
      </c>
      <c r="X76" s="21" t="s">
        <v>1234</v>
      </c>
    </row>
    <row r="77" spans="2:25">
      <c r="B77" s="59" t="str">
        <f t="shared" si="5"/>
        <v>NJR_40162</v>
      </c>
      <c r="D77" s="21" t="s">
        <v>406</v>
      </c>
      <c r="E77" s="21" t="s">
        <v>418</v>
      </c>
      <c r="F77" s="24">
        <v>40162</v>
      </c>
      <c r="G77" s="25">
        <v>1</v>
      </c>
      <c r="H77" s="60">
        <f t="shared" si="6"/>
        <v>1</v>
      </c>
      <c r="I77" s="58">
        <f t="shared" si="7"/>
        <v>15</v>
      </c>
      <c r="J77" s="58">
        <f t="shared" si="8"/>
        <v>12</v>
      </c>
      <c r="K77" s="58">
        <f t="shared" si="9"/>
        <v>2009</v>
      </c>
      <c r="N77" s="23">
        <v>8.7598154031982123E-2</v>
      </c>
      <c r="O77" s="23">
        <v>7.6538879003393206E-2</v>
      </c>
      <c r="P77" s="23">
        <v>5.7104133333333328E-2</v>
      </c>
      <c r="Q77" s="38" t="str">
        <f>IF(($L77-$P77)&gt;'Parameters for analysis'!$C$7,L77,$B$3)</f>
        <v/>
      </c>
      <c r="R77" s="38" t="str">
        <f>IF(($L77-$P77)&gt;'Parameters for analysis'!$C$7,M77,$B$3)</f>
        <v/>
      </c>
      <c r="S77" s="38">
        <f>IF(($N77-$P77)&gt;'Parameters for analysis'!$C$7,N77,$B$3)</f>
        <v>8.7598154031982123E-2</v>
      </c>
      <c r="T77" s="38">
        <f>IF(($N77-$P77)&gt;'Parameters for analysis'!$C$7,O77,$B$3)</f>
        <v>7.6538879003393206E-2</v>
      </c>
      <c r="U77" s="21">
        <v>2522</v>
      </c>
      <c r="V77" s="21" t="s">
        <v>867</v>
      </c>
      <c r="W77" s="26" t="s">
        <v>1233</v>
      </c>
      <c r="X77" s="21" t="s">
        <v>1234</v>
      </c>
    </row>
    <row r="78" spans="2:25">
      <c r="B78" s="59" t="str">
        <f t="shared" si="5"/>
        <v>GAS_40162</v>
      </c>
      <c r="D78" s="21" t="s">
        <v>407</v>
      </c>
      <c r="E78" s="21" t="s">
        <v>419</v>
      </c>
      <c r="F78" s="24">
        <v>40162</v>
      </c>
      <c r="G78" s="25">
        <v>1</v>
      </c>
      <c r="H78" s="60">
        <f t="shared" si="6"/>
        <v>1</v>
      </c>
      <c r="I78" s="58">
        <f t="shared" si="7"/>
        <v>15</v>
      </c>
      <c r="J78" s="58">
        <f t="shared" si="8"/>
        <v>12</v>
      </c>
      <c r="K78" s="58">
        <f t="shared" si="9"/>
        <v>2009</v>
      </c>
      <c r="N78" s="23">
        <v>9.3257093723936091E-2</v>
      </c>
      <c r="O78" s="23">
        <v>7.638950452161504E-2</v>
      </c>
      <c r="P78" s="23">
        <v>5.5049966666666658E-2</v>
      </c>
      <c r="Q78" s="38" t="str">
        <f>IF(($L78-$P78)&gt;'Parameters for analysis'!$C$7,L78,$B$3)</f>
        <v/>
      </c>
      <c r="R78" s="38" t="str">
        <f>IF(($L78-$P78)&gt;'Parameters for analysis'!$C$7,M78,$B$3)</f>
        <v/>
      </c>
      <c r="S78" s="38">
        <f>IF(($N78-$P78)&gt;'Parameters for analysis'!$C$7,N78,$B$3)</f>
        <v>9.3257093723936091E-2</v>
      </c>
      <c r="T78" s="38">
        <f>IF(($N78-$P78)&gt;'Parameters for analysis'!$C$7,O78,$B$3)</f>
        <v>7.638950452161504E-2</v>
      </c>
      <c r="U78" s="21">
        <v>2522</v>
      </c>
      <c r="V78" s="21" t="s">
        <v>867</v>
      </c>
      <c r="W78" s="26" t="s">
        <v>1233</v>
      </c>
      <c r="X78" s="21" t="s">
        <v>1234</v>
      </c>
    </row>
    <row r="79" spans="2:25">
      <c r="B79" s="59" t="str">
        <f t="shared" si="5"/>
        <v>NI_40162</v>
      </c>
      <c r="D79" s="21" t="s">
        <v>408</v>
      </c>
      <c r="E79" s="21" t="s">
        <v>420</v>
      </c>
      <c r="F79" s="24">
        <v>40162</v>
      </c>
      <c r="G79" s="25">
        <v>1</v>
      </c>
      <c r="H79" s="60">
        <f t="shared" si="6"/>
        <v>1</v>
      </c>
      <c r="I79" s="58">
        <f t="shared" si="7"/>
        <v>15</v>
      </c>
      <c r="J79" s="58">
        <f t="shared" si="8"/>
        <v>12</v>
      </c>
      <c r="K79" s="58">
        <f t="shared" si="9"/>
        <v>2009</v>
      </c>
      <c r="N79" s="23">
        <v>0.11283454618347455</v>
      </c>
      <c r="O79" s="23">
        <v>6.8916986278876297E-2</v>
      </c>
      <c r="P79" s="23">
        <v>6.1212466666666659E-2</v>
      </c>
      <c r="Q79" s="38" t="str">
        <f>IF(($L79-$P79)&gt;'Parameters for analysis'!$C$7,L79,$B$3)</f>
        <v/>
      </c>
      <c r="R79" s="38" t="str">
        <f>IF(($L79-$P79)&gt;'Parameters for analysis'!$C$7,M79,$B$3)</f>
        <v/>
      </c>
      <c r="S79" s="38">
        <f>IF(($N79-$P79)&gt;'Parameters for analysis'!$C$7,N79,$B$3)</f>
        <v>0.11283454618347455</v>
      </c>
      <c r="T79" s="38">
        <f>IF(($N79-$P79)&gt;'Parameters for analysis'!$C$7,O79,$B$3)</f>
        <v>6.8916986278876297E-2</v>
      </c>
      <c r="U79" s="21">
        <v>2522</v>
      </c>
      <c r="V79" s="21" t="s">
        <v>867</v>
      </c>
      <c r="W79" s="26" t="s">
        <v>1233</v>
      </c>
      <c r="X79" s="21" t="s">
        <v>1234</v>
      </c>
    </row>
    <row r="80" spans="2:25">
      <c r="B80" s="59" t="str">
        <f t="shared" si="5"/>
        <v>NWN_40162</v>
      </c>
      <c r="D80" s="21" t="s">
        <v>409</v>
      </c>
      <c r="E80" s="21" t="s">
        <v>421</v>
      </c>
      <c r="F80" s="24">
        <v>40162</v>
      </c>
      <c r="G80" s="25">
        <v>1</v>
      </c>
      <c r="H80" s="60">
        <f t="shared" si="6"/>
        <v>1</v>
      </c>
      <c r="I80" s="58">
        <f t="shared" si="7"/>
        <v>15</v>
      </c>
      <c r="J80" s="58">
        <f t="shared" si="8"/>
        <v>12</v>
      </c>
      <c r="K80" s="58">
        <f t="shared" si="9"/>
        <v>2009</v>
      </c>
      <c r="N80" s="23">
        <v>8.8688376020762849E-2</v>
      </c>
      <c r="O80" s="23">
        <v>6.8963936428456413E-2</v>
      </c>
      <c r="P80" s="23">
        <v>5.5049966666666658E-2</v>
      </c>
      <c r="Q80" s="38" t="str">
        <f>IF(($L80-$P80)&gt;'Parameters for analysis'!$C$7,L80,$B$3)</f>
        <v/>
      </c>
      <c r="R80" s="38" t="str">
        <f>IF(($L80-$P80)&gt;'Parameters for analysis'!$C$7,M80,$B$3)</f>
        <v/>
      </c>
      <c r="S80" s="38">
        <f>IF(($N80-$P80)&gt;'Parameters for analysis'!$C$7,N80,$B$3)</f>
        <v>8.8688376020762849E-2</v>
      </c>
      <c r="T80" s="38">
        <f>IF(($N80-$P80)&gt;'Parameters for analysis'!$C$7,O80,$B$3)</f>
        <v>6.8963936428456413E-2</v>
      </c>
      <c r="U80" s="21">
        <v>2522</v>
      </c>
      <c r="V80" s="21" t="s">
        <v>867</v>
      </c>
      <c r="W80" s="26" t="s">
        <v>1233</v>
      </c>
      <c r="X80" s="21" t="s">
        <v>1234</v>
      </c>
    </row>
    <row r="81" spans="2:24">
      <c r="B81" s="59" t="str">
        <f t="shared" si="5"/>
        <v>PNY_40162</v>
      </c>
      <c r="D81" s="21" t="s">
        <v>410</v>
      </c>
      <c r="E81" s="21" t="s">
        <v>422</v>
      </c>
      <c r="F81" s="24">
        <v>40162</v>
      </c>
      <c r="G81" s="25">
        <v>1</v>
      </c>
      <c r="H81" s="60">
        <f t="shared" si="6"/>
        <v>1</v>
      </c>
      <c r="I81" s="58">
        <f t="shared" si="7"/>
        <v>15</v>
      </c>
      <c r="J81" s="58">
        <f t="shared" si="8"/>
        <v>12</v>
      </c>
      <c r="K81" s="58">
        <f t="shared" si="9"/>
        <v>2009</v>
      </c>
      <c r="N81" s="23">
        <v>0.10014883913073502</v>
      </c>
      <c r="O81" s="23">
        <v>7.9730118518829496E-2</v>
      </c>
      <c r="P81" s="23">
        <v>5.7104133333333328E-2</v>
      </c>
      <c r="Q81" s="38" t="str">
        <f>IF(($L81-$P81)&gt;'Parameters for analysis'!$C$7,L81,$B$3)</f>
        <v/>
      </c>
      <c r="R81" s="38" t="str">
        <f>IF(($L81-$P81)&gt;'Parameters for analysis'!$C$7,M81,$B$3)</f>
        <v/>
      </c>
      <c r="S81" s="38">
        <f>IF(($N81-$P81)&gt;'Parameters for analysis'!$C$7,N81,$B$3)</f>
        <v>0.10014883913073502</v>
      </c>
      <c r="T81" s="38">
        <f>IF(($N81-$P81)&gt;'Parameters for analysis'!$C$7,O81,$B$3)</f>
        <v>7.9730118518829496E-2</v>
      </c>
      <c r="U81" s="21">
        <v>2522</v>
      </c>
      <c r="V81" s="21" t="s">
        <v>867</v>
      </c>
      <c r="W81" s="26" t="s">
        <v>1233</v>
      </c>
      <c r="X81" s="21" t="s">
        <v>1234</v>
      </c>
    </row>
    <row r="82" spans="2:24">
      <c r="B82" s="59" t="str">
        <f t="shared" si="5"/>
        <v>SJI_40162</v>
      </c>
      <c r="D82" s="21" t="s">
        <v>411</v>
      </c>
      <c r="E82" s="21" t="s">
        <v>423</v>
      </c>
      <c r="F82" s="24">
        <v>40162</v>
      </c>
      <c r="G82" s="25">
        <v>1</v>
      </c>
      <c r="H82" s="60">
        <f t="shared" si="6"/>
        <v>1</v>
      </c>
      <c r="I82" s="58">
        <f t="shared" si="7"/>
        <v>15</v>
      </c>
      <c r="J82" s="58">
        <f t="shared" si="8"/>
        <v>12</v>
      </c>
      <c r="K82" s="58">
        <f t="shared" si="9"/>
        <v>2009</v>
      </c>
      <c r="N82" s="23">
        <v>9.365770907870008E-2</v>
      </c>
      <c r="O82" s="23">
        <v>7.6790113962417778E-2</v>
      </c>
      <c r="P82" s="23">
        <v>6.1212466666666659E-2</v>
      </c>
      <c r="Q82" s="38" t="str">
        <f>IF(($L82-$P82)&gt;'Parameters for analysis'!$C$7,L82,$B$3)</f>
        <v/>
      </c>
      <c r="R82" s="38" t="str">
        <f>IF(($L82-$P82)&gt;'Parameters for analysis'!$C$7,M82,$B$3)</f>
        <v/>
      </c>
      <c r="S82" s="38">
        <f>IF(($N82-$P82)&gt;'Parameters for analysis'!$C$7,N82,$B$3)</f>
        <v>9.365770907870008E-2</v>
      </c>
      <c r="T82" s="38">
        <f>IF(($N82-$P82)&gt;'Parameters for analysis'!$C$7,O82,$B$3)</f>
        <v>7.6790113962417778E-2</v>
      </c>
      <c r="U82" s="21">
        <v>2522</v>
      </c>
      <c r="V82" s="21" t="s">
        <v>867</v>
      </c>
      <c r="W82" s="26" t="s">
        <v>1233</v>
      </c>
      <c r="X82" s="21" t="s">
        <v>1234</v>
      </c>
    </row>
    <row r="83" spans="2:24">
      <c r="B83" s="59" t="str">
        <f t="shared" si="5"/>
        <v>SWX_40162</v>
      </c>
      <c r="D83" s="21" t="s">
        <v>412</v>
      </c>
      <c r="E83" s="21" t="s">
        <v>424</v>
      </c>
      <c r="F83" s="24">
        <v>40162</v>
      </c>
      <c r="G83" s="25">
        <v>1</v>
      </c>
      <c r="H83" s="60">
        <f t="shared" si="6"/>
        <v>1</v>
      </c>
      <c r="I83" s="58">
        <f t="shared" si="7"/>
        <v>15</v>
      </c>
      <c r="J83" s="58">
        <f t="shared" si="8"/>
        <v>12</v>
      </c>
      <c r="K83" s="58">
        <f t="shared" si="9"/>
        <v>2009</v>
      </c>
      <c r="N83" s="23">
        <v>8.6101561872151233E-2</v>
      </c>
      <c r="O83" s="23">
        <v>6.1821300562313442E-2</v>
      </c>
      <c r="P83" s="23">
        <v>6.1212466666666659E-2</v>
      </c>
      <c r="Q83" s="38" t="str">
        <f>IF(($L83-$P83)&gt;'Parameters for analysis'!$C$7,L83,$B$3)</f>
        <v/>
      </c>
      <c r="R83" s="38" t="str">
        <f>IF(($L83-$P83)&gt;'Parameters for analysis'!$C$7,M83,$B$3)</f>
        <v/>
      </c>
      <c r="S83" s="38">
        <f>IF(($N83-$P83)&gt;'Parameters for analysis'!$C$7,N83,$B$3)</f>
        <v>8.6101561872151233E-2</v>
      </c>
      <c r="T83" s="38">
        <f>IF(($N83-$P83)&gt;'Parameters for analysis'!$C$7,O83,$B$3)</f>
        <v>6.1821300562313442E-2</v>
      </c>
      <c r="U83" s="21">
        <v>2522</v>
      </c>
      <c r="V83" s="21" t="s">
        <v>867</v>
      </c>
      <c r="W83" s="26" t="s">
        <v>1233</v>
      </c>
      <c r="X83" s="21" t="s">
        <v>1234</v>
      </c>
    </row>
    <row r="84" spans="2:24">
      <c r="B84" s="59" t="str">
        <f t="shared" si="5"/>
        <v>VVC_40162</v>
      </c>
      <c r="D84" s="21" t="s">
        <v>414</v>
      </c>
      <c r="E84" s="21" t="s">
        <v>426</v>
      </c>
      <c r="F84" s="24">
        <v>40162</v>
      </c>
      <c r="G84" s="25">
        <v>1</v>
      </c>
      <c r="H84" s="60">
        <f t="shared" si="6"/>
        <v>1</v>
      </c>
      <c r="I84" s="58">
        <f t="shared" si="7"/>
        <v>15</v>
      </c>
      <c r="J84" s="58">
        <f t="shared" si="8"/>
        <v>12</v>
      </c>
      <c r="K84" s="58">
        <f t="shared" si="9"/>
        <v>2009</v>
      </c>
      <c r="N84" s="23">
        <v>0.11441762933732624</v>
      </c>
      <c r="O84" s="23">
        <v>7.8586261976007918E-2</v>
      </c>
      <c r="P84" s="23">
        <v>5.7104133333333328E-2</v>
      </c>
      <c r="Q84" s="38" t="str">
        <f>IF(($L84-$P84)&gt;'Parameters for analysis'!$C$7,L84,$B$3)</f>
        <v/>
      </c>
      <c r="R84" s="38" t="str">
        <f>IF(($L84-$P84)&gt;'Parameters for analysis'!$C$7,M84,$B$3)</f>
        <v/>
      </c>
      <c r="S84" s="38">
        <f>IF(($N84-$P84)&gt;'Parameters for analysis'!$C$7,N84,$B$3)</f>
        <v>0.11441762933732624</v>
      </c>
      <c r="T84" s="38">
        <f>IF(($N84-$P84)&gt;'Parameters for analysis'!$C$7,O84,$B$3)</f>
        <v>7.8586261976007918E-2</v>
      </c>
      <c r="U84" s="21">
        <v>2522</v>
      </c>
      <c r="V84" s="21" t="s">
        <v>867</v>
      </c>
      <c r="W84" s="26" t="s">
        <v>1233</v>
      </c>
      <c r="X84" s="21" t="s">
        <v>1234</v>
      </c>
    </row>
    <row r="85" spans="2:24">
      <c r="B85" s="59" t="str">
        <f t="shared" si="5"/>
        <v>WGL_40162</v>
      </c>
      <c r="D85" s="21" t="s">
        <v>413</v>
      </c>
      <c r="E85" s="21" t="s">
        <v>425</v>
      </c>
      <c r="F85" s="24">
        <v>40162</v>
      </c>
      <c r="G85" s="25">
        <v>1</v>
      </c>
      <c r="H85" s="60">
        <f t="shared" si="6"/>
        <v>1</v>
      </c>
      <c r="I85" s="58">
        <f t="shared" si="7"/>
        <v>15</v>
      </c>
      <c r="J85" s="58">
        <f t="shared" si="8"/>
        <v>12</v>
      </c>
      <c r="K85" s="58">
        <f t="shared" si="9"/>
        <v>2009</v>
      </c>
      <c r="N85" s="23">
        <v>9.1677937995802816E-2</v>
      </c>
      <c r="O85" s="23">
        <v>7.5366253316441312E-2</v>
      </c>
      <c r="P85" s="23">
        <v>5.5049966666666658E-2</v>
      </c>
      <c r="Q85" s="38" t="str">
        <f>IF(($L85-$P85)&gt;'Parameters for analysis'!$C$7,L85,$B$3)</f>
        <v/>
      </c>
      <c r="R85" s="38" t="str">
        <f>IF(($L85-$P85)&gt;'Parameters for analysis'!$C$7,M85,$B$3)</f>
        <v/>
      </c>
      <c r="S85" s="38">
        <f>IF(($N85-$P85)&gt;'Parameters for analysis'!$C$7,N85,$B$3)</f>
        <v>9.1677937995802816E-2</v>
      </c>
      <c r="T85" s="38">
        <f>IF(($N85-$P85)&gt;'Parameters for analysis'!$C$7,O85,$B$3)</f>
        <v>7.5366253316441312E-2</v>
      </c>
      <c r="U85" s="21">
        <v>2522</v>
      </c>
      <c r="V85" s="21" t="s">
        <v>867</v>
      </c>
      <c r="W85" s="26" t="s">
        <v>1233</v>
      </c>
      <c r="X85" s="21" t="s">
        <v>1234</v>
      </c>
    </row>
    <row r="86" spans="2:24">
      <c r="B86" s="59" t="str">
        <f t="shared" si="5"/>
        <v>AGL_39575</v>
      </c>
      <c r="D86" s="21" t="s">
        <v>403</v>
      </c>
      <c r="E86" s="21" t="s">
        <v>415</v>
      </c>
      <c r="F86" s="24">
        <v>39575</v>
      </c>
      <c r="G86" s="25">
        <v>1</v>
      </c>
      <c r="H86" s="60">
        <f t="shared" si="6"/>
        <v>1</v>
      </c>
      <c r="I86" s="58">
        <f t="shared" si="7"/>
        <v>7</v>
      </c>
      <c r="J86" s="58">
        <f t="shared" si="8"/>
        <v>5</v>
      </c>
      <c r="K86" s="58">
        <f t="shared" si="9"/>
        <v>2008</v>
      </c>
      <c r="N86" s="23">
        <v>0.1003837118804114</v>
      </c>
      <c r="O86" s="23">
        <v>7.613804583688899E-2</v>
      </c>
      <c r="P86" s="23">
        <v>6.4065133333333329E-2</v>
      </c>
      <c r="Q86" s="38" t="str">
        <f>IF(($L86-$P86)&gt;'Parameters for analysis'!$C$7,L86,$B$3)</f>
        <v/>
      </c>
      <c r="R86" s="38" t="str">
        <f>IF(($L86-$P86)&gt;'Parameters for analysis'!$C$7,M86,$B$3)</f>
        <v/>
      </c>
      <c r="S86" s="38">
        <f>IF(($N86-$P86)&gt;'Parameters for analysis'!$C$7,N86,$B$3)</f>
        <v>0.1003837118804114</v>
      </c>
      <c r="T86" s="38">
        <f>IF(($N86-$P86)&gt;'Parameters for analysis'!$C$7,O86,$B$3)</f>
        <v>7.613804583688899E-2</v>
      </c>
      <c r="U86" s="21">
        <v>2488</v>
      </c>
      <c r="V86" s="21" t="s">
        <v>867</v>
      </c>
      <c r="W86" s="26" t="s">
        <v>1235</v>
      </c>
      <c r="X86" s="21" t="s">
        <v>1236</v>
      </c>
    </row>
    <row r="87" spans="2:24">
      <c r="B87" s="59" t="str">
        <f t="shared" si="5"/>
        <v>ATO_39575</v>
      </c>
      <c r="D87" s="21" t="s">
        <v>404</v>
      </c>
      <c r="E87" s="21" t="s">
        <v>416</v>
      </c>
      <c r="F87" s="24">
        <v>39575</v>
      </c>
      <c r="G87" s="25">
        <v>1</v>
      </c>
      <c r="H87" s="60">
        <f t="shared" si="6"/>
        <v>1</v>
      </c>
      <c r="I87" s="58">
        <f t="shared" si="7"/>
        <v>7</v>
      </c>
      <c r="J87" s="58">
        <f t="shared" si="8"/>
        <v>5</v>
      </c>
      <c r="K87" s="58">
        <f t="shared" si="9"/>
        <v>2008</v>
      </c>
      <c r="N87" s="23">
        <v>9.7580387276803293E-2</v>
      </c>
      <c r="O87" s="23">
        <v>7.1820882070708345E-2</v>
      </c>
      <c r="P87" s="23">
        <v>6.7572999999999994E-2</v>
      </c>
      <c r="Q87" s="38" t="str">
        <f>IF(($L87-$P87)&gt;'Parameters for analysis'!$C$7,L87,$B$3)</f>
        <v/>
      </c>
      <c r="R87" s="38" t="str">
        <f>IF(($L87-$P87)&gt;'Parameters for analysis'!$C$7,M87,$B$3)</f>
        <v/>
      </c>
      <c r="S87" s="38">
        <f>IF(($N87-$P87)&gt;'Parameters for analysis'!$C$7,N87,$B$3)</f>
        <v>9.7580387276803293E-2</v>
      </c>
      <c r="T87" s="38">
        <f>IF(($N87-$P87)&gt;'Parameters for analysis'!$C$7,O87,$B$3)</f>
        <v>7.1820882070708345E-2</v>
      </c>
      <c r="U87" s="21">
        <v>2488</v>
      </c>
      <c r="V87" s="21" t="s">
        <v>867</v>
      </c>
      <c r="W87" s="26" t="s">
        <v>1235</v>
      </c>
      <c r="X87" s="21" t="s">
        <v>1236</v>
      </c>
    </row>
    <row r="88" spans="2:24">
      <c r="B88" s="59" t="str">
        <f t="shared" si="5"/>
        <v>LG_39575</v>
      </c>
      <c r="D88" s="21" t="s">
        <v>373</v>
      </c>
      <c r="E88" s="21" t="s">
        <v>417</v>
      </c>
      <c r="F88" s="24">
        <v>39575</v>
      </c>
      <c r="G88" s="25">
        <v>1</v>
      </c>
      <c r="H88" s="60">
        <f t="shared" si="6"/>
        <v>1</v>
      </c>
      <c r="I88" s="58">
        <f t="shared" si="7"/>
        <v>7</v>
      </c>
      <c r="J88" s="58">
        <f t="shared" si="8"/>
        <v>5</v>
      </c>
      <c r="K88" s="58">
        <f t="shared" si="9"/>
        <v>2008</v>
      </c>
      <c r="N88" s="23">
        <v>8.6992527646394757E-2</v>
      </c>
      <c r="O88" s="23">
        <v>7.1888143816229905E-2</v>
      </c>
      <c r="P88" s="23">
        <v>6.4065133333333329E-2</v>
      </c>
      <c r="Q88" s="38" t="str">
        <f>IF(($L88-$P88)&gt;'Parameters for analysis'!$C$7,L88,$B$3)</f>
        <v/>
      </c>
      <c r="R88" s="38" t="str">
        <f>IF(($L88-$P88)&gt;'Parameters for analysis'!$C$7,M88,$B$3)</f>
        <v/>
      </c>
      <c r="S88" s="38">
        <f>IF(($N88-$P88)&gt;'Parameters for analysis'!$C$7,N88,$B$3)</f>
        <v>8.6992527646394757E-2</v>
      </c>
      <c r="T88" s="38">
        <f>IF(($N88-$P88)&gt;'Parameters for analysis'!$C$7,O88,$B$3)</f>
        <v>7.1888143816229905E-2</v>
      </c>
      <c r="U88" s="21">
        <v>2488</v>
      </c>
      <c r="V88" s="21" t="s">
        <v>867</v>
      </c>
      <c r="W88" s="26" t="s">
        <v>1235</v>
      </c>
      <c r="X88" s="21" t="s">
        <v>1236</v>
      </c>
    </row>
    <row r="89" spans="2:24">
      <c r="B89" s="59" t="str">
        <f t="shared" si="5"/>
        <v>NJR_39575</v>
      </c>
      <c r="D89" s="21" t="s">
        <v>406</v>
      </c>
      <c r="E89" s="21" t="s">
        <v>418</v>
      </c>
      <c r="F89" s="24">
        <v>39575</v>
      </c>
      <c r="G89" s="25">
        <v>1</v>
      </c>
      <c r="H89" s="60">
        <f t="shared" si="6"/>
        <v>1</v>
      </c>
      <c r="I89" s="58">
        <f t="shared" si="7"/>
        <v>7</v>
      </c>
      <c r="J89" s="58">
        <f t="shared" si="8"/>
        <v>5</v>
      </c>
      <c r="K89" s="58">
        <f t="shared" si="9"/>
        <v>2008</v>
      </c>
      <c r="N89" s="23">
        <v>8.484277717338129E-2</v>
      </c>
      <c r="O89" s="23">
        <v>7.4236323945319593E-2</v>
      </c>
      <c r="P89" s="23">
        <v>6.4065133333333329E-2</v>
      </c>
      <c r="Q89" s="38" t="str">
        <f>IF(($L89-$P89)&gt;'Parameters for analysis'!$C$7,L89,$B$3)</f>
        <v/>
      </c>
      <c r="R89" s="38" t="str">
        <f>IF(($L89-$P89)&gt;'Parameters for analysis'!$C$7,M89,$B$3)</f>
        <v/>
      </c>
      <c r="S89" s="38">
        <f>IF(($N89-$P89)&gt;'Parameters for analysis'!$C$7,N89,$B$3)</f>
        <v>8.484277717338129E-2</v>
      </c>
      <c r="T89" s="38">
        <f>IF(($N89-$P89)&gt;'Parameters for analysis'!$C$7,O89,$B$3)</f>
        <v>7.4236323945319593E-2</v>
      </c>
      <c r="U89" s="21">
        <v>2488</v>
      </c>
      <c r="V89" s="21" t="s">
        <v>867</v>
      </c>
      <c r="W89" s="26" t="s">
        <v>1235</v>
      </c>
      <c r="X89" s="21" t="s">
        <v>1236</v>
      </c>
    </row>
    <row r="90" spans="2:24">
      <c r="B90" s="59" t="str">
        <f t="shared" si="5"/>
        <v>GAS_39575</v>
      </c>
      <c r="D90" s="21" t="s">
        <v>407</v>
      </c>
      <c r="E90" s="21" t="s">
        <v>419</v>
      </c>
      <c r="F90" s="24">
        <v>39575</v>
      </c>
      <c r="G90" s="25">
        <v>1</v>
      </c>
      <c r="H90" s="60">
        <f t="shared" si="6"/>
        <v>1</v>
      </c>
      <c r="I90" s="58">
        <f t="shared" si="7"/>
        <v>7</v>
      </c>
      <c r="J90" s="58">
        <f t="shared" si="8"/>
        <v>5</v>
      </c>
      <c r="K90" s="58">
        <f t="shared" si="9"/>
        <v>2008</v>
      </c>
      <c r="N90" s="23">
        <v>0.10409856335987855</v>
      </c>
      <c r="O90" s="23">
        <v>8.423263585167777E-2</v>
      </c>
      <c r="P90" s="23">
        <v>6.2311199999999997E-2</v>
      </c>
      <c r="Q90" s="38" t="str">
        <f>IF(($L90-$P90)&gt;'Parameters for analysis'!$C$7,L90,$B$3)</f>
        <v/>
      </c>
      <c r="R90" s="38" t="str">
        <f>IF(($L90-$P90)&gt;'Parameters for analysis'!$C$7,M90,$B$3)</f>
        <v/>
      </c>
      <c r="S90" s="38">
        <f>IF(($N90-$P90)&gt;'Parameters for analysis'!$C$7,N90,$B$3)</f>
        <v>0.10409856335987855</v>
      </c>
      <c r="T90" s="38">
        <f>IF(($N90-$P90)&gt;'Parameters for analysis'!$C$7,O90,$B$3)</f>
        <v>8.423263585167777E-2</v>
      </c>
      <c r="U90" s="21">
        <v>2488</v>
      </c>
      <c r="V90" s="21" t="s">
        <v>867</v>
      </c>
      <c r="W90" s="26" t="s">
        <v>1235</v>
      </c>
      <c r="X90" s="21" t="s">
        <v>1236</v>
      </c>
    </row>
    <row r="91" spans="2:24">
      <c r="B91" s="59" t="str">
        <f t="shared" si="5"/>
        <v>NWN_39575</v>
      </c>
      <c r="D91" s="21" t="s">
        <v>409</v>
      </c>
      <c r="E91" s="21" t="s">
        <v>421</v>
      </c>
      <c r="F91" s="24">
        <v>39575</v>
      </c>
      <c r="G91" s="25">
        <v>1</v>
      </c>
      <c r="H91" s="60">
        <f t="shared" si="6"/>
        <v>1</v>
      </c>
      <c r="I91" s="58">
        <f t="shared" si="7"/>
        <v>7</v>
      </c>
      <c r="J91" s="58">
        <f t="shared" si="8"/>
        <v>5</v>
      </c>
      <c r="K91" s="58">
        <f t="shared" si="9"/>
        <v>2008</v>
      </c>
      <c r="N91" s="23">
        <v>8.4266161553922192E-2</v>
      </c>
      <c r="O91" s="23">
        <v>6.7300394105760233E-2</v>
      </c>
      <c r="P91" s="23">
        <v>6.2311199999999997E-2</v>
      </c>
      <c r="Q91" s="38" t="str">
        <f>IF(($L91-$P91)&gt;'Parameters for analysis'!$C$7,L91,$B$3)</f>
        <v/>
      </c>
      <c r="R91" s="38" t="str">
        <f>IF(($L91-$P91)&gt;'Parameters for analysis'!$C$7,M91,$B$3)</f>
        <v/>
      </c>
      <c r="S91" s="38">
        <f>IF(($N91-$P91)&gt;'Parameters for analysis'!$C$7,N91,$B$3)</f>
        <v>8.4266161553922192E-2</v>
      </c>
      <c r="T91" s="38">
        <f>IF(($N91-$P91)&gt;'Parameters for analysis'!$C$7,O91,$B$3)</f>
        <v>6.7300394105760233E-2</v>
      </c>
      <c r="U91" s="21">
        <v>2488</v>
      </c>
      <c r="V91" s="21" t="s">
        <v>867</v>
      </c>
      <c r="W91" s="26" t="s">
        <v>1235</v>
      </c>
      <c r="X91" s="21" t="s">
        <v>1236</v>
      </c>
    </row>
    <row r="92" spans="2:24">
      <c r="B92" s="59" t="str">
        <f t="shared" si="5"/>
        <v>PNY_39575</v>
      </c>
      <c r="D92" s="21" t="s">
        <v>410</v>
      </c>
      <c r="E92" s="21" t="s">
        <v>422</v>
      </c>
      <c r="F92" s="24">
        <v>39575</v>
      </c>
      <c r="G92" s="25">
        <v>1</v>
      </c>
      <c r="H92" s="60">
        <f t="shared" si="6"/>
        <v>1</v>
      </c>
      <c r="I92" s="58">
        <f t="shared" si="7"/>
        <v>7</v>
      </c>
      <c r="J92" s="58">
        <f t="shared" si="8"/>
        <v>5</v>
      </c>
      <c r="K92" s="58">
        <f t="shared" si="9"/>
        <v>2008</v>
      </c>
      <c r="N92" s="23">
        <v>8.938293747120607E-2</v>
      </c>
      <c r="O92" s="23">
        <v>7.3362569250462126E-2</v>
      </c>
      <c r="P92" s="23">
        <v>6.4065133333333329E-2</v>
      </c>
      <c r="Q92" s="38" t="str">
        <f>IF(($L92-$P92)&gt;'Parameters for analysis'!$C$7,L92,$B$3)</f>
        <v/>
      </c>
      <c r="R92" s="38" t="str">
        <f>IF(($L92-$P92)&gt;'Parameters for analysis'!$C$7,M92,$B$3)</f>
        <v/>
      </c>
      <c r="S92" s="38">
        <f>IF(($N92-$P92)&gt;'Parameters for analysis'!$C$7,N92,$B$3)</f>
        <v>8.938293747120607E-2</v>
      </c>
      <c r="T92" s="38">
        <f>IF(($N92-$P92)&gt;'Parameters for analysis'!$C$7,O92,$B$3)</f>
        <v>7.3362569250462126E-2</v>
      </c>
      <c r="U92" s="21">
        <v>2488</v>
      </c>
      <c r="V92" s="21" t="s">
        <v>867</v>
      </c>
      <c r="W92" s="26" t="s">
        <v>1235</v>
      </c>
      <c r="X92" s="21" t="s">
        <v>1236</v>
      </c>
    </row>
    <row r="93" spans="2:24">
      <c r="B93" s="59" t="str">
        <f t="shared" si="5"/>
        <v>SJI_39575</v>
      </c>
      <c r="D93" s="21" t="s">
        <v>411</v>
      </c>
      <c r="E93" s="21" t="s">
        <v>423</v>
      </c>
      <c r="F93" s="24">
        <v>39575</v>
      </c>
      <c r="G93" s="25">
        <v>1</v>
      </c>
      <c r="H93" s="60">
        <f t="shared" si="6"/>
        <v>1</v>
      </c>
      <c r="I93" s="58">
        <f t="shared" si="7"/>
        <v>7</v>
      </c>
      <c r="J93" s="58">
        <f t="shared" si="8"/>
        <v>5</v>
      </c>
      <c r="K93" s="58">
        <f t="shared" si="9"/>
        <v>2008</v>
      </c>
      <c r="N93" s="23">
        <v>8.4008206785215922E-2</v>
      </c>
      <c r="O93" s="23">
        <v>7.2509172243362563E-2</v>
      </c>
      <c r="P93" s="23">
        <v>6.7572999999999994E-2</v>
      </c>
      <c r="Q93" s="38" t="str">
        <f>IF(($L93-$P93)&gt;'Parameters for analysis'!$C$7,L93,$B$3)</f>
        <v/>
      </c>
      <c r="R93" s="38" t="str">
        <f>IF(($L93-$P93)&gt;'Parameters for analysis'!$C$7,M93,$B$3)</f>
        <v/>
      </c>
      <c r="S93" s="38">
        <f>IF(($N93-$P93)&gt;'Parameters for analysis'!$C$7,N93,$B$3)</f>
        <v>8.4008206785215922E-2</v>
      </c>
      <c r="T93" s="38">
        <f>IF(($N93-$P93)&gt;'Parameters for analysis'!$C$7,O93,$B$3)</f>
        <v>7.2509172243362563E-2</v>
      </c>
      <c r="U93" s="21">
        <v>2488</v>
      </c>
      <c r="V93" s="21" t="s">
        <v>867</v>
      </c>
      <c r="W93" s="26" t="s">
        <v>1235</v>
      </c>
      <c r="X93" s="21" t="s">
        <v>1236</v>
      </c>
    </row>
    <row r="94" spans="2:24">
      <c r="B94" s="59" t="str">
        <f t="shared" si="5"/>
        <v>SWX_39575</v>
      </c>
      <c r="D94" s="21" t="s">
        <v>412</v>
      </c>
      <c r="E94" s="21" t="s">
        <v>424</v>
      </c>
      <c r="F94" s="24">
        <v>39575</v>
      </c>
      <c r="G94" s="25">
        <v>1</v>
      </c>
      <c r="H94" s="60">
        <f t="shared" si="6"/>
        <v>1</v>
      </c>
      <c r="I94" s="58">
        <f t="shared" si="7"/>
        <v>7</v>
      </c>
      <c r="J94" s="58">
        <f t="shared" si="8"/>
        <v>5</v>
      </c>
      <c r="K94" s="58">
        <f t="shared" si="9"/>
        <v>2008</v>
      </c>
      <c r="N94" s="23">
        <v>8.003278177138573E-2</v>
      </c>
      <c r="O94" s="23">
        <v>5.9671874947324885E-2</v>
      </c>
      <c r="P94" s="23">
        <v>6.7572999999999994E-2</v>
      </c>
      <c r="Q94" s="38" t="str">
        <f>IF(($L94-$P94)&gt;'Parameters for analysis'!$C$7,L94,$B$3)</f>
        <v/>
      </c>
      <c r="R94" s="38" t="str">
        <f>IF(($L94-$P94)&gt;'Parameters for analysis'!$C$7,M94,$B$3)</f>
        <v/>
      </c>
      <c r="S94" s="38">
        <f>IF(($N94-$P94)&gt;'Parameters for analysis'!$C$7,N94,$B$3)</f>
        <v>8.003278177138573E-2</v>
      </c>
      <c r="T94" s="38">
        <f>IF(($N94-$P94)&gt;'Parameters for analysis'!$C$7,O94,$B$3)</f>
        <v>5.9671874947324885E-2</v>
      </c>
      <c r="U94" s="21">
        <v>2488</v>
      </c>
      <c r="V94" s="21" t="s">
        <v>867</v>
      </c>
      <c r="W94" s="26" t="s">
        <v>1235</v>
      </c>
      <c r="X94" s="21" t="s">
        <v>1236</v>
      </c>
    </row>
    <row r="95" spans="2:24">
      <c r="B95" s="59" t="str">
        <f t="shared" si="5"/>
        <v>VVC_39575</v>
      </c>
      <c r="D95" s="21" t="s">
        <v>414</v>
      </c>
      <c r="E95" s="21" t="s">
        <v>426</v>
      </c>
      <c r="F95" s="24">
        <v>39575</v>
      </c>
      <c r="G95" s="25">
        <v>1</v>
      </c>
      <c r="H95" s="60">
        <f t="shared" si="6"/>
        <v>1</v>
      </c>
      <c r="I95" s="58">
        <f t="shared" si="7"/>
        <v>7</v>
      </c>
      <c r="J95" s="58">
        <f t="shared" si="8"/>
        <v>5</v>
      </c>
      <c r="K95" s="58">
        <f t="shared" si="9"/>
        <v>2008</v>
      </c>
      <c r="N95" s="23">
        <v>9.6097153369241406E-2</v>
      </c>
      <c r="O95" s="23">
        <v>7.1710679335132421E-2</v>
      </c>
      <c r="P95" s="23">
        <v>6.4065133333333329E-2</v>
      </c>
      <c r="Q95" s="38" t="str">
        <f>IF(($L95-$P95)&gt;'Parameters for analysis'!$C$7,L95,$B$3)</f>
        <v/>
      </c>
      <c r="R95" s="38" t="str">
        <f>IF(($L95-$P95)&gt;'Parameters for analysis'!$C$7,M95,$B$3)</f>
        <v/>
      </c>
      <c r="S95" s="38">
        <f>IF(($N95-$P95)&gt;'Parameters for analysis'!$C$7,N95,$B$3)</f>
        <v>9.6097153369241406E-2</v>
      </c>
      <c r="T95" s="38">
        <f>IF(($N95-$P95)&gt;'Parameters for analysis'!$C$7,O95,$B$3)</f>
        <v>7.1710679335132421E-2</v>
      </c>
      <c r="U95" s="21">
        <v>2488</v>
      </c>
      <c r="V95" s="21" t="s">
        <v>867</v>
      </c>
      <c r="W95" s="26" t="s">
        <v>1235</v>
      </c>
      <c r="X95" s="21" t="s">
        <v>1236</v>
      </c>
    </row>
    <row r="96" spans="2:24">
      <c r="B96" s="59" t="str">
        <f t="shared" si="5"/>
        <v>WGL_39575</v>
      </c>
      <c r="D96" s="21" t="s">
        <v>413</v>
      </c>
      <c r="E96" s="21" t="s">
        <v>425</v>
      </c>
      <c r="F96" s="24">
        <v>39575</v>
      </c>
      <c r="G96" s="25">
        <v>1</v>
      </c>
      <c r="H96" s="60">
        <f t="shared" si="6"/>
        <v>1</v>
      </c>
      <c r="I96" s="58">
        <f t="shared" si="7"/>
        <v>7</v>
      </c>
      <c r="J96" s="58">
        <f t="shared" si="8"/>
        <v>5</v>
      </c>
      <c r="K96" s="58">
        <f t="shared" si="9"/>
        <v>2008</v>
      </c>
      <c r="N96" s="23">
        <v>8.8943814393455334E-2</v>
      </c>
      <c r="O96" s="23">
        <v>7.4223435182467337E-2</v>
      </c>
      <c r="P96" s="23">
        <v>6.2311199999999997E-2</v>
      </c>
      <c r="Q96" s="38" t="str">
        <f>IF(($L96-$P96)&gt;'Parameters for analysis'!$C$7,L96,$B$3)</f>
        <v/>
      </c>
      <c r="R96" s="38" t="str">
        <f>IF(($L96-$P96)&gt;'Parameters for analysis'!$C$7,M96,$B$3)</f>
        <v/>
      </c>
      <c r="S96" s="38">
        <f>IF(($N96-$P96)&gt;'Parameters for analysis'!$C$7,N96,$B$3)</f>
        <v>8.8943814393455334E-2</v>
      </c>
      <c r="T96" s="38">
        <f>IF(($N96-$P96)&gt;'Parameters for analysis'!$C$7,O96,$B$3)</f>
        <v>7.4223435182467337E-2</v>
      </c>
      <c r="U96" s="21">
        <v>2488</v>
      </c>
      <c r="V96" s="21" t="s">
        <v>867</v>
      </c>
      <c r="W96" s="26" t="s">
        <v>1235</v>
      </c>
      <c r="X96" s="21" t="s">
        <v>1236</v>
      </c>
    </row>
    <row r="97" spans="2:25">
      <c r="B97" s="59" t="str">
        <f t="shared" si="5"/>
        <v>AGL_39610</v>
      </c>
      <c r="D97" s="21" t="s">
        <v>403</v>
      </c>
      <c r="E97" s="21" t="s">
        <v>415</v>
      </c>
      <c r="F97" s="24">
        <v>39610</v>
      </c>
      <c r="G97" s="25">
        <v>1</v>
      </c>
      <c r="H97" s="60">
        <f t="shared" si="6"/>
        <v>1</v>
      </c>
      <c r="I97" s="58">
        <f t="shared" si="7"/>
        <v>11</v>
      </c>
      <c r="J97" s="58">
        <f t="shared" si="8"/>
        <v>6</v>
      </c>
      <c r="K97" s="58">
        <f t="shared" si="9"/>
        <v>2008</v>
      </c>
      <c r="N97" s="23">
        <v>8.5804400641050327E-2</v>
      </c>
      <c r="O97" s="23">
        <v>6.832729016328809E-2</v>
      </c>
      <c r="P97" s="23">
        <v>6.321333333333333E-2</v>
      </c>
      <c r="Q97" s="79" t="str">
        <f>IF(($L97-$P97)&gt;'Parameters for analysis'!$C$7,L97,$B$3)</f>
        <v/>
      </c>
      <c r="R97" s="79" t="str">
        <f>IF(($L97-$P97)&gt;'Parameters for analysis'!$C$7,M97,$B$3)</f>
        <v/>
      </c>
      <c r="S97" s="38">
        <f>IF(($N97-$P97)&gt;'Parameters for analysis'!$C$7,N97,$B$3)</f>
        <v>8.5804400641050327E-2</v>
      </c>
      <c r="T97" s="38">
        <f>IF(($N97-$P97)&gt;'Parameters for analysis'!$C$7,O97,$B$3)</f>
        <v>6.832729016328809E-2</v>
      </c>
      <c r="U97" s="21">
        <v>2485</v>
      </c>
      <c r="V97" s="21" t="s">
        <v>867</v>
      </c>
      <c r="W97" s="26" t="s">
        <v>1237</v>
      </c>
      <c r="X97" s="21" t="s">
        <v>1238</v>
      </c>
      <c r="Y97" s="21" t="s">
        <v>1239</v>
      </c>
    </row>
    <row r="98" spans="2:25">
      <c r="B98" s="59" t="str">
        <f t="shared" si="5"/>
        <v>ATO_39610</v>
      </c>
      <c r="D98" s="21" t="s">
        <v>404</v>
      </c>
      <c r="E98" s="21" t="s">
        <v>416</v>
      </c>
      <c r="F98" s="24">
        <v>39610</v>
      </c>
      <c r="G98" s="25">
        <v>1</v>
      </c>
      <c r="H98" s="60">
        <f t="shared" si="6"/>
        <v>1</v>
      </c>
      <c r="I98" s="58">
        <f t="shared" si="7"/>
        <v>11</v>
      </c>
      <c r="J98" s="58">
        <f t="shared" si="8"/>
        <v>6</v>
      </c>
      <c r="K98" s="58">
        <f t="shared" si="9"/>
        <v>2008</v>
      </c>
      <c r="N98" s="23">
        <v>0.10066685224022276</v>
      </c>
      <c r="O98" s="23">
        <v>7.3669605913655942E-2</v>
      </c>
      <c r="P98" s="23">
        <v>6.8773333333333339E-2</v>
      </c>
      <c r="Q98" s="38" t="str">
        <f>IF(($L98-$P98)&gt;'Parameters for analysis'!$C$7,L98,$B$3)</f>
        <v/>
      </c>
      <c r="R98" s="38" t="str">
        <f>IF(($L98-$P98)&gt;'Parameters for analysis'!$C$7,M98,$B$3)</f>
        <v/>
      </c>
      <c r="S98" s="38">
        <f>IF(($N98-$P98)&gt;'Parameters for analysis'!$C$7,N98,$B$3)</f>
        <v>0.10066685224022276</v>
      </c>
      <c r="T98" s="38">
        <f>IF(($N98-$P98)&gt;'Parameters for analysis'!$C$7,O98,$B$3)</f>
        <v>7.3669605913655942E-2</v>
      </c>
      <c r="U98" s="21">
        <v>2485</v>
      </c>
      <c r="V98" s="21" t="s">
        <v>867</v>
      </c>
      <c r="W98" s="26" t="s">
        <v>1237</v>
      </c>
      <c r="X98" s="21" t="s">
        <v>1238</v>
      </c>
      <c r="Y98" s="21" t="s">
        <v>1239</v>
      </c>
    </row>
    <row r="99" spans="2:25">
      <c r="B99" s="59" t="str">
        <f t="shared" si="5"/>
        <v>LG_39610</v>
      </c>
      <c r="D99" s="21" t="s">
        <v>373</v>
      </c>
      <c r="E99" s="21" t="s">
        <v>417</v>
      </c>
      <c r="F99" s="24">
        <v>39610</v>
      </c>
      <c r="G99" s="25">
        <v>1</v>
      </c>
      <c r="H99" s="60">
        <f t="shared" si="6"/>
        <v>1</v>
      </c>
      <c r="I99" s="58">
        <f t="shared" si="7"/>
        <v>11</v>
      </c>
      <c r="J99" s="58">
        <f t="shared" si="8"/>
        <v>6</v>
      </c>
      <c r="K99" s="58">
        <f t="shared" si="9"/>
        <v>2008</v>
      </c>
      <c r="N99" s="23">
        <v>9.0491742227259753E-2</v>
      </c>
      <c r="O99" s="23">
        <v>7.4981666686470091E-2</v>
      </c>
      <c r="P99" s="23">
        <v>6.321333333333333E-2</v>
      </c>
      <c r="Q99" s="38" t="str">
        <f>IF(($L99-$P99)&gt;'Parameters for analysis'!$C$7,L99,$B$3)</f>
        <v/>
      </c>
      <c r="R99" s="38" t="str">
        <f>IF(($L99-$P99)&gt;'Parameters for analysis'!$C$7,M99,$B$3)</f>
        <v/>
      </c>
      <c r="S99" s="38">
        <f>IF(($N99-$P99)&gt;'Parameters for analysis'!$C$7,N99,$B$3)</f>
        <v>9.0491742227259753E-2</v>
      </c>
      <c r="T99" s="38">
        <f>IF(($N99-$P99)&gt;'Parameters for analysis'!$C$7,O99,$B$3)</f>
        <v>7.4981666686470091E-2</v>
      </c>
      <c r="U99" s="21">
        <v>2485</v>
      </c>
      <c r="V99" s="21" t="s">
        <v>867</v>
      </c>
      <c r="W99" s="26" t="s">
        <v>1237</v>
      </c>
      <c r="X99" s="21" t="s">
        <v>1238</v>
      </c>
      <c r="Y99" s="21" t="s">
        <v>1239</v>
      </c>
    </row>
    <row r="100" spans="2:25">
      <c r="B100" s="59" t="str">
        <f t="shared" si="5"/>
        <v>NJR_39610</v>
      </c>
      <c r="D100" s="21" t="s">
        <v>406</v>
      </c>
      <c r="E100" s="21" t="s">
        <v>418</v>
      </c>
      <c r="F100" s="24">
        <v>39610</v>
      </c>
      <c r="G100" s="25">
        <v>1</v>
      </c>
      <c r="H100" s="60">
        <f t="shared" si="6"/>
        <v>1</v>
      </c>
      <c r="I100" s="58">
        <f t="shared" si="7"/>
        <v>11</v>
      </c>
      <c r="J100" s="58">
        <f t="shared" si="8"/>
        <v>6</v>
      </c>
      <c r="K100" s="58">
        <f t="shared" si="9"/>
        <v>2008</v>
      </c>
      <c r="N100" s="23">
        <v>8.7560362059281305E-2</v>
      </c>
      <c r="O100" s="23">
        <v>7.6515131834047651E-2</v>
      </c>
      <c r="P100" s="23">
        <v>6.321333333333333E-2</v>
      </c>
      <c r="Q100" s="38" t="str">
        <f>IF(($L100-$P100)&gt;'Parameters for analysis'!$C$7,L100,$B$3)</f>
        <v/>
      </c>
      <c r="R100" s="38" t="str">
        <f>IF(($L100-$P100)&gt;'Parameters for analysis'!$C$7,M100,$B$3)</f>
        <v/>
      </c>
      <c r="S100" s="38">
        <f>IF(($N100-$P100)&gt;'Parameters for analysis'!$C$7,N100,$B$3)</f>
        <v>8.7560362059281305E-2</v>
      </c>
      <c r="T100" s="38">
        <f>IF(($N100-$P100)&gt;'Parameters for analysis'!$C$7,O100,$B$3)</f>
        <v>7.6515131834047651E-2</v>
      </c>
      <c r="U100" s="21">
        <v>2485</v>
      </c>
      <c r="V100" s="21" t="s">
        <v>867</v>
      </c>
      <c r="W100" s="26" t="s">
        <v>1237</v>
      </c>
      <c r="X100" s="21" t="s">
        <v>1238</v>
      </c>
      <c r="Y100" s="21" t="s">
        <v>1239</v>
      </c>
    </row>
    <row r="101" spans="2:25">
      <c r="B101" s="59" t="str">
        <f t="shared" si="5"/>
        <v>GAS_39610</v>
      </c>
      <c r="D101" s="21" t="s">
        <v>407</v>
      </c>
      <c r="E101" s="21" t="s">
        <v>419</v>
      </c>
      <c r="F101" s="24">
        <v>39610</v>
      </c>
      <c r="G101" s="25">
        <v>1</v>
      </c>
      <c r="H101" s="60">
        <f t="shared" si="6"/>
        <v>1</v>
      </c>
      <c r="I101" s="58">
        <f t="shared" si="7"/>
        <v>11</v>
      </c>
      <c r="J101" s="58">
        <f t="shared" si="8"/>
        <v>6</v>
      </c>
      <c r="K101" s="58">
        <f t="shared" si="9"/>
        <v>2008</v>
      </c>
      <c r="N101" s="23">
        <v>0.10167787475403811</v>
      </c>
      <c r="O101" s="23">
        <v>8.7016898784461921E-2</v>
      </c>
      <c r="P101" s="23">
        <v>6.1486666666666662E-2</v>
      </c>
      <c r="Q101" s="38" t="str">
        <f>IF(($L101-$P101)&gt;'Parameters for analysis'!$C$7,L101,$B$3)</f>
        <v/>
      </c>
      <c r="R101" s="38" t="str">
        <f>IF(($L101-$P101)&gt;'Parameters for analysis'!$C$7,M101,$B$3)</f>
        <v/>
      </c>
      <c r="S101" s="38">
        <f>IF(($N101-$P101)&gt;'Parameters for analysis'!$C$7,N101,$B$3)</f>
        <v>0.10167787475403811</v>
      </c>
      <c r="T101" s="38">
        <f>IF(($N101-$P101)&gt;'Parameters for analysis'!$C$7,O101,$B$3)</f>
        <v>8.7016898784461921E-2</v>
      </c>
      <c r="U101" s="21">
        <v>2485</v>
      </c>
      <c r="V101" s="21" t="s">
        <v>867</v>
      </c>
      <c r="W101" s="26" t="s">
        <v>1237</v>
      </c>
      <c r="X101" s="21" t="s">
        <v>1238</v>
      </c>
      <c r="Y101" s="21" t="s">
        <v>1239</v>
      </c>
    </row>
    <row r="102" spans="2:25">
      <c r="B102" s="59" t="str">
        <f t="shared" si="5"/>
        <v>NWN_39610</v>
      </c>
      <c r="D102" s="21" t="s">
        <v>409</v>
      </c>
      <c r="E102" s="21" t="s">
        <v>421</v>
      </c>
      <c r="F102" s="24">
        <v>39610</v>
      </c>
      <c r="G102" s="25">
        <v>1</v>
      </c>
      <c r="H102" s="60">
        <f t="shared" si="6"/>
        <v>1</v>
      </c>
      <c r="I102" s="58">
        <f t="shared" si="7"/>
        <v>11</v>
      </c>
      <c r="J102" s="58">
        <f t="shared" si="8"/>
        <v>6</v>
      </c>
      <c r="K102" s="58">
        <f t="shared" si="9"/>
        <v>2008</v>
      </c>
      <c r="N102" s="23">
        <v>8.5313580325530936E-2</v>
      </c>
      <c r="O102" s="23">
        <v>6.8928033044832193E-2</v>
      </c>
      <c r="P102" s="23">
        <v>6.1486666666666662E-2</v>
      </c>
      <c r="Q102" s="38" t="str">
        <f>IF(($L102-$P102)&gt;'Parameters for analysis'!$C$7,L102,$B$3)</f>
        <v/>
      </c>
      <c r="R102" s="38" t="str">
        <f>IF(($L102-$P102)&gt;'Parameters for analysis'!$C$7,M102,$B$3)</f>
        <v/>
      </c>
      <c r="S102" s="38">
        <f>IF(($N102-$P102)&gt;'Parameters for analysis'!$C$7,N102,$B$3)</f>
        <v>8.5313580325530936E-2</v>
      </c>
      <c r="T102" s="38">
        <f>IF(($N102-$P102)&gt;'Parameters for analysis'!$C$7,O102,$B$3)</f>
        <v>6.8928033044832193E-2</v>
      </c>
      <c r="U102" s="21">
        <v>2485</v>
      </c>
      <c r="V102" s="21" t="s">
        <v>867</v>
      </c>
      <c r="W102" s="26" t="s">
        <v>1237</v>
      </c>
      <c r="X102" s="21" t="s">
        <v>1238</v>
      </c>
      <c r="Y102" s="21" t="s">
        <v>1239</v>
      </c>
    </row>
    <row r="103" spans="2:25">
      <c r="B103" s="59" t="str">
        <f t="shared" si="5"/>
        <v>PNY_39610</v>
      </c>
      <c r="D103" s="21" t="s">
        <v>410</v>
      </c>
      <c r="E103" s="21" t="s">
        <v>422</v>
      </c>
      <c r="F103" s="24">
        <v>39610</v>
      </c>
      <c r="G103" s="25">
        <v>1</v>
      </c>
      <c r="H103" s="60">
        <f t="shared" si="6"/>
        <v>1</v>
      </c>
      <c r="I103" s="58">
        <f t="shared" si="7"/>
        <v>11</v>
      </c>
      <c r="J103" s="58">
        <f t="shared" si="8"/>
        <v>6</v>
      </c>
      <c r="K103" s="58">
        <f t="shared" si="9"/>
        <v>2008</v>
      </c>
      <c r="N103" s="23">
        <v>9.0302087723718172E-2</v>
      </c>
      <c r="O103" s="23">
        <v>7.3863928103348853E-2</v>
      </c>
      <c r="P103" s="23">
        <v>6.321333333333333E-2</v>
      </c>
      <c r="Q103" s="38" t="str">
        <f>IF(($L103-$P103)&gt;'Parameters for analysis'!$C$7,L103,$B$3)</f>
        <v/>
      </c>
      <c r="R103" s="38" t="str">
        <f>IF(($L103-$P103)&gt;'Parameters for analysis'!$C$7,M103,$B$3)</f>
        <v/>
      </c>
      <c r="S103" s="38">
        <f>IF(($N103-$P103)&gt;'Parameters for analysis'!$C$7,N103,$B$3)</f>
        <v>9.0302087723718172E-2</v>
      </c>
      <c r="T103" s="38">
        <f>IF(($N103-$P103)&gt;'Parameters for analysis'!$C$7,O103,$B$3)</f>
        <v>7.3863928103348853E-2</v>
      </c>
      <c r="U103" s="21">
        <v>2485</v>
      </c>
      <c r="V103" s="21" t="s">
        <v>867</v>
      </c>
      <c r="W103" s="26" t="s">
        <v>1237</v>
      </c>
      <c r="X103" s="21" t="s">
        <v>1238</v>
      </c>
      <c r="Y103" s="21" t="s">
        <v>1239</v>
      </c>
    </row>
    <row r="104" spans="2:25">
      <c r="B104" s="59" t="str">
        <f t="shared" si="5"/>
        <v>SJI_39610</v>
      </c>
      <c r="D104" s="21" t="s">
        <v>411</v>
      </c>
      <c r="E104" s="21" t="s">
        <v>423</v>
      </c>
      <c r="F104" s="24">
        <v>39610</v>
      </c>
      <c r="G104" s="25">
        <v>1</v>
      </c>
      <c r="H104" s="60">
        <f t="shared" si="6"/>
        <v>1</v>
      </c>
      <c r="I104" s="58">
        <f t="shared" si="7"/>
        <v>11</v>
      </c>
      <c r="J104" s="58">
        <f t="shared" si="8"/>
        <v>6</v>
      </c>
      <c r="K104" s="58">
        <f t="shared" si="9"/>
        <v>2008</v>
      </c>
      <c r="N104" s="23">
        <v>8.4479613701620382E-2</v>
      </c>
      <c r="O104" s="23">
        <v>7.3347942000207431E-2</v>
      </c>
      <c r="P104" s="23">
        <v>6.8773333333333339E-2</v>
      </c>
      <c r="Q104" s="38" t="str">
        <f>IF(($L104-$P104)&gt;'Parameters for analysis'!$C$7,L104,$B$3)</f>
        <v/>
      </c>
      <c r="R104" s="38" t="str">
        <f>IF(($L104-$P104)&gt;'Parameters for analysis'!$C$7,M104,$B$3)</f>
        <v/>
      </c>
      <c r="S104" s="38">
        <f>IF(($N104-$P104)&gt;'Parameters for analysis'!$C$7,N104,$B$3)</f>
        <v>8.4479613701620382E-2</v>
      </c>
      <c r="T104" s="38">
        <f>IF(($N104-$P104)&gt;'Parameters for analysis'!$C$7,O104,$B$3)</f>
        <v>7.3347942000207431E-2</v>
      </c>
      <c r="U104" s="21">
        <v>2485</v>
      </c>
      <c r="V104" s="21" t="s">
        <v>867</v>
      </c>
      <c r="W104" s="26" t="s">
        <v>1237</v>
      </c>
      <c r="X104" s="21" t="s">
        <v>1238</v>
      </c>
      <c r="Y104" s="21" t="s">
        <v>1239</v>
      </c>
    </row>
    <row r="105" spans="2:25">
      <c r="B105" s="59" t="str">
        <f t="shared" si="5"/>
        <v>SWX_39610</v>
      </c>
      <c r="D105" s="21" t="s">
        <v>412</v>
      </c>
      <c r="E105" s="21" t="s">
        <v>424</v>
      </c>
      <c r="F105" s="24">
        <v>39610</v>
      </c>
      <c r="G105" s="25">
        <v>1</v>
      </c>
      <c r="H105" s="60">
        <f t="shared" si="6"/>
        <v>1</v>
      </c>
      <c r="I105" s="58">
        <f t="shared" si="7"/>
        <v>11</v>
      </c>
      <c r="J105" s="58">
        <f t="shared" si="8"/>
        <v>6</v>
      </c>
      <c r="K105" s="58">
        <f t="shared" si="9"/>
        <v>2008</v>
      </c>
      <c r="N105" s="23">
        <v>8.2648248160519966E-2</v>
      </c>
      <c r="O105" s="23">
        <v>6.2731018341217609E-2</v>
      </c>
      <c r="P105" s="23">
        <v>6.8773333333333339E-2</v>
      </c>
      <c r="Q105" s="38" t="str">
        <f>IF(($L105-$P105)&gt;'Parameters for analysis'!$C$7,L105,$B$3)</f>
        <v/>
      </c>
      <c r="R105" s="38" t="str">
        <f>IF(($L105-$P105)&gt;'Parameters for analysis'!$C$7,M105,$B$3)</f>
        <v/>
      </c>
      <c r="S105" s="38">
        <f>IF(($N105-$P105)&gt;'Parameters for analysis'!$C$7,N105,$B$3)</f>
        <v>8.2648248160519966E-2</v>
      </c>
      <c r="T105" s="38">
        <f>IF(($N105-$P105)&gt;'Parameters for analysis'!$C$7,O105,$B$3)</f>
        <v>6.2731018341217609E-2</v>
      </c>
      <c r="U105" s="21">
        <v>2485</v>
      </c>
      <c r="V105" s="21" t="s">
        <v>867</v>
      </c>
      <c r="W105" s="26" t="s">
        <v>1237</v>
      </c>
      <c r="X105" s="21" t="s">
        <v>1238</v>
      </c>
      <c r="Y105" s="21" t="s">
        <v>1239</v>
      </c>
    </row>
    <row r="106" spans="2:25">
      <c r="B106" s="59" t="str">
        <f t="shared" si="5"/>
        <v>VVC_39610</v>
      </c>
      <c r="D106" s="21" t="s">
        <v>414</v>
      </c>
      <c r="E106" s="21" t="s">
        <v>426</v>
      </c>
      <c r="F106" s="24">
        <v>39610</v>
      </c>
      <c r="G106" s="25">
        <v>1</v>
      </c>
      <c r="H106" s="60">
        <f t="shared" si="6"/>
        <v>1</v>
      </c>
      <c r="I106" s="58">
        <f t="shared" si="7"/>
        <v>11</v>
      </c>
      <c r="J106" s="58">
        <f t="shared" si="8"/>
        <v>6</v>
      </c>
      <c r="K106" s="58">
        <f t="shared" si="9"/>
        <v>2008</v>
      </c>
      <c r="N106" s="23">
        <v>9.8079402721853004E-2</v>
      </c>
      <c r="O106" s="23">
        <v>7.3335698971194518E-2</v>
      </c>
      <c r="P106" s="23">
        <v>6.321333333333333E-2</v>
      </c>
      <c r="Q106" s="38" t="str">
        <f>IF(($L106-$P106)&gt;'Parameters for analysis'!$C$7,L106,$B$3)</f>
        <v/>
      </c>
      <c r="R106" s="38" t="str">
        <f>IF(($L106-$P106)&gt;'Parameters for analysis'!$C$7,M106,$B$3)</f>
        <v/>
      </c>
      <c r="S106" s="38">
        <f>IF(($N106-$P106)&gt;'Parameters for analysis'!$C$7,N106,$B$3)</f>
        <v>9.8079402721853004E-2</v>
      </c>
      <c r="T106" s="38">
        <f>IF(($N106-$P106)&gt;'Parameters for analysis'!$C$7,O106,$B$3)</f>
        <v>7.3335698971194518E-2</v>
      </c>
      <c r="U106" s="21">
        <v>2485</v>
      </c>
      <c r="V106" s="21" t="s">
        <v>867</v>
      </c>
      <c r="W106" s="26" t="s">
        <v>1237</v>
      </c>
      <c r="X106" s="21" t="s">
        <v>1238</v>
      </c>
      <c r="Y106" s="21" t="s">
        <v>1239</v>
      </c>
    </row>
    <row r="107" spans="2:25">
      <c r="B107" s="59" t="str">
        <f t="shared" si="5"/>
        <v>WGL_39610</v>
      </c>
      <c r="D107" s="21" t="s">
        <v>413</v>
      </c>
      <c r="E107" s="21" t="s">
        <v>425</v>
      </c>
      <c r="F107" s="24">
        <v>39610</v>
      </c>
      <c r="G107" s="25">
        <v>1</v>
      </c>
      <c r="H107" s="60">
        <f t="shared" si="6"/>
        <v>1</v>
      </c>
      <c r="I107" s="58">
        <f t="shared" si="7"/>
        <v>11</v>
      </c>
      <c r="J107" s="58">
        <f t="shared" si="8"/>
        <v>6</v>
      </c>
      <c r="K107" s="58">
        <f t="shared" si="9"/>
        <v>2008</v>
      </c>
      <c r="N107" s="23">
        <v>9.3279669392826614E-2</v>
      </c>
      <c r="O107" s="23">
        <v>7.7574259954930072E-2</v>
      </c>
      <c r="P107" s="23">
        <v>6.1486666666666662E-2</v>
      </c>
      <c r="Q107" s="38" t="str">
        <f>IF(($L107-$P107)&gt;'Parameters for analysis'!$C$7,L107,$B$3)</f>
        <v/>
      </c>
      <c r="R107" s="38" t="str">
        <f>IF(($L107-$P107)&gt;'Parameters for analysis'!$C$7,M107,$B$3)</f>
        <v/>
      </c>
      <c r="S107" s="38">
        <f>IF(($N107-$P107)&gt;'Parameters for analysis'!$C$7,N107,$B$3)</f>
        <v>9.3279669392826614E-2</v>
      </c>
      <c r="T107" s="38">
        <f>IF(($N107-$P107)&gt;'Parameters for analysis'!$C$7,O107,$B$3)</f>
        <v>7.7574259954930072E-2</v>
      </c>
      <c r="U107" s="21">
        <v>2485</v>
      </c>
      <c r="V107" s="21" t="s">
        <v>867</v>
      </c>
      <c r="W107" s="26" t="s">
        <v>1237</v>
      </c>
      <c r="X107" s="21" t="s">
        <v>1238</v>
      </c>
      <c r="Y107" s="21" t="s">
        <v>1239</v>
      </c>
    </row>
    <row r="108" spans="2:25">
      <c r="B108" s="59" t="str">
        <f t="shared" si="5"/>
        <v>AGL_39595</v>
      </c>
      <c r="D108" s="21" t="s">
        <v>403</v>
      </c>
      <c r="E108" s="21" t="s">
        <v>415</v>
      </c>
      <c r="F108" s="24">
        <v>39595</v>
      </c>
      <c r="G108" s="25">
        <v>1</v>
      </c>
      <c r="H108" s="60">
        <f t="shared" si="6"/>
        <v>1</v>
      </c>
      <c r="I108" s="58">
        <f t="shared" si="7"/>
        <v>27</v>
      </c>
      <c r="J108" s="58">
        <f t="shared" si="8"/>
        <v>5</v>
      </c>
      <c r="K108" s="58">
        <f t="shared" si="9"/>
        <v>2008</v>
      </c>
      <c r="N108" s="23">
        <v>0.10123834263090603</v>
      </c>
      <c r="O108" s="23">
        <v>7.5812182593249525E-2</v>
      </c>
      <c r="P108" s="23">
        <v>6.3209600000000005E-2</v>
      </c>
      <c r="Q108" s="38" t="str">
        <f>IF(($L108-$P108)&gt;'Parameters for analysis'!$C$7,L108,$B$3)</f>
        <v/>
      </c>
      <c r="R108" s="38" t="str">
        <f>IF(($L108-$P108)&gt;'Parameters for analysis'!$C$7,M108,$B$3)</f>
        <v/>
      </c>
      <c r="S108" s="38">
        <f>IF(($N108-$P108)&gt;'Parameters for analysis'!$C$7,N108,$B$3)</f>
        <v>0.10123834263090603</v>
      </c>
      <c r="T108" s="38">
        <f>IF(($N108-$P108)&gt;'Parameters for analysis'!$C$7,O108,$B$3)</f>
        <v>7.5812182593249525E-2</v>
      </c>
      <c r="U108" s="21">
        <v>2445</v>
      </c>
      <c r="V108" s="21" t="s">
        <v>1240</v>
      </c>
      <c r="W108" s="26" t="s">
        <v>1241</v>
      </c>
      <c r="X108" s="21" t="s">
        <v>1242</v>
      </c>
    </row>
    <row r="109" spans="2:25">
      <c r="B109" s="59" t="str">
        <f t="shared" si="5"/>
        <v>ATO_39595</v>
      </c>
      <c r="D109" s="21" t="s">
        <v>404</v>
      </c>
      <c r="E109" s="21" t="s">
        <v>416</v>
      </c>
      <c r="F109" s="24">
        <v>39595</v>
      </c>
      <c r="G109" s="25">
        <v>1</v>
      </c>
      <c r="H109" s="60">
        <f t="shared" si="6"/>
        <v>1</v>
      </c>
      <c r="I109" s="58">
        <f t="shared" si="7"/>
        <v>27</v>
      </c>
      <c r="J109" s="58">
        <f t="shared" si="8"/>
        <v>5</v>
      </c>
      <c r="K109" s="58">
        <f t="shared" si="9"/>
        <v>2008</v>
      </c>
      <c r="N109" s="23">
        <v>0.10107313183570898</v>
      </c>
      <c r="O109" s="23">
        <v>7.1513849166712384E-2</v>
      </c>
      <c r="P109" s="23">
        <v>6.5049999999999997E-2</v>
      </c>
      <c r="Q109" s="38" t="str">
        <f>IF(($L109-$P109)&gt;'Parameters for analysis'!$C$7,L109,$B$3)</f>
        <v/>
      </c>
      <c r="R109" s="38" t="str">
        <f>IF(($L109-$P109)&gt;'Parameters for analysis'!$C$7,M109,$B$3)</f>
        <v/>
      </c>
      <c r="S109" s="38">
        <f>IF(($N109-$P109)&gt;'Parameters for analysis'!$C$7,N109,$B$3)</f>
        <v>0.10107313183570898</v>
      </c>
      <c r="T109" s="38">
        <f>IF(($N109-$P109)&gt;'Parameters for analysis'!$C$7,O109,$B$3)</f>
        <v>7.1513849166712384E-2</v>
      </c>
      <c r="U109" s="21">
        <v>2445</v>
      </c>
      <c r="V109" s="21" t="s">
        <v>1240</v>
      </c>
      <c r="W109" s="26" t="s">
        <v>1241</v>
      </c>
      <c r="X109" s="21" t="s">
        <v>1242</v>
      </c>
    </row>
    <row r="110" spans="2:25">
      <c r="B110" s="59" t="str">
        <f t="shared" si="5"/>
        <v>LG_39595</v>
      </c>
      <c r="D110" s="21" t="s">
        <v>373</v>
      </c>
      <c r="E110" s="21" t="s">
        <v>417</v>
      </c>
      <c r="F110" s="24">
        <v>39595</v>
      </c>
      <c r="G110" s="25">
        <v>1</v>
      </c>
      <c r="H110" s="60">
        <f t="shared" si="6"/>
        <v>1</v>
      </c>
      <c r="I110" s="58">
        <f t="shared" si="7"/>
        <v>27</v>
      </c>
      <c r="J110" s="58">
        <f t="shared" si="8"/>
        <v>5</v>
      </c>
      <c r="K110" s="58">
        <f t="shared" si="9"/>
        <v>2008</v>
      </c>
      <c r="N110" s="23">
        <v>8.9213963811780372E-2</v>
      </c>
      <c r="O110" s="23">
        <v>7.2353354953642104E-2</v>
      </c>
      <c r="P110" s="23">
        <v>6.3209600000000005E-2</v>
      </c>
      <c r="Q110" s="38" t="str">
        <f>IF(($L110-$P110)&gt;'Parameters for analysis'!$C$7,L110,$B$3)</f>
        <v/>
      </c>
      <c r="R110" s="38" t="str">
        <f>IF(($L110-$P110)&gt;'Parameters for analysis'!$C$7,M110,$B$3)</f>
        <v/>
      </c>
      <c r="S110" s="38">
        <f>IF(($N110-$P110)&gt;'Parameters for analysis'!$C$7,N110,$B$3)</f>
        <v>8.9213963811780372E-2</v>
      </c>
      <c r="T110" s="38">
        <f>IF(($N110-$P110)&gt;'Parameters for analysis'!$C$7,O110,$B$3)</f>
        <v>7.2353354953642104E-2</v>
      </c>
      <c r="U110" s="21">
        <v>2445</v>
      </c>
      <c r="V110" s="21" t="s">
        <v>1240</v>
      </c>
      <c r="W110" s="26" t="s">
        <v>1241</v>
      </c>
      <c r="X110" s="21" t="s">
        <v>1242</v>
      </c>
    </row>
    <row r="111" spans="2:25">
      <c r="B111" s="59" t="str">
        <f t="shared" si="5"/>
        <v>NJR_39595</v>
      </c>
      <c r="D111" s="21" t="s">
        <v>406</v>
      </c>
      <c r="E111" s="21" t="s">
        <v>418</v>
      </c>
      <c r="F111" s="24">
        <v>39595</v>
      </c>
      <c r="G111" s="25">
        <v>1</v>
      </c>
      <c r="H111" s="60">
        <f t="shared" si="6"/>
        <v>1</v>
      </c>
      <c r="I111" s="58">
        <f t="shared" si="7"/>
        <v>27</v>
      </c>
      <c r="J111" s="58">
        <f t="shared" si="8"/>
        <v>5</v>
      </c>
      <c r="K111" s="58">
        <f t="shared" si="9"/>
        <v>2008</v>
      </c>
      <c r="N111" s="23">
        <v>8.6419306421368747E-2</v>
      </c>
      <c r="O111" s="23">
        <v>7.4642702788630028E-2</v>
      </c>
      <c r="P111" s="23">
        <v>6.3209600000000005E-2</v>
      </c>
      <c r="Q111" s="38" t="str">
        <f>IF(($L111-$P111)&gt;'Parameters for analysis'!$C$7,L111,$B$3)</f>
        <v/>
      </c>
      <c r="R111" s="38" t="str">
        <f>IF(($L111-$P111)&gt;'Parameters for analysis'!$C$7,M111,$B$3)</f>
        <v/>
      </c>
      <c r="S111" s="38">
        <f>IF(($N111-$P111)&gt;'Parameters for analysis'!$C$7,N111,$B$3)</f>
        <v>8.6419306421368747E-2</v>
      </c>
      <c r="T111" s="38">
        <f>IF(($N111-$P111)&gt;'Parameters for analysis'!$C$7,O111,$B$3)</f>
        <v>7.4642702788630028E-2</v>
      </c>
      <c r="U111" s="21">
        <v>2445</v>
      </c>
      <c r="V111" s="21" t="s">
        <v>1240</v>
      </c>
      <c r="W111" s="26" t="s">
        <v>1241</v>
      </c>
      <c r="X111" s="21" t="s">
        <v>1242</v>
      </c>
    </row>
    <row r="112" spans="2:25">
      <c r="B112" s="59" t="str">
        <f t="shared" si="5"/>
        <v>GAS_39595</v>
      </c>
      <c r="D112" s="21" t="s">
        <v>407</v>
      </c>
      <c r="E112" s="21" t="s">
        <v>419</v>
      </c>
      <c r="F112" s="24">
        <v>39595</v>
      </c>
      <c r="G112" s="25">
        <v>1</v>
      </c>
      <c r="H112" s="60">
        <f t="shared" si="6"/>
        <v>1</v>
      </c>
      <c r="I112" s="58">
        <f t="shared" si="7"/>
        <v>27</v>
      </c>
      <c r="J112" s="58">
        <f t="shared" si="8"/>
        <v>5</v>
      </c>
      <c r="K112" s="58">
        <f t="shared" si="9"/>
        <v>2008</v>
      </c>
      <c r="N112" s="23">
        <v>0.11029459862930757</v>
      </c>
      <c r="O112" s="23">
        <v>8.69512400556222E-2</v>
      </c>
      <c r="P112" s="23">
        <v>6.2289400000000009E-2</v>
      </c>
      <c r="Q112" s="38" t="str">
        <f>IF(($L112-$P112)&gt;'Parameters for analysis'!$C$7,L112,$B$3)</f>
        <v/>
      </c>
      <c r="R112" s="38" t="str">
        <f>IF(($L112-$P112)&gt;'Parameters for analysis'!$C$7,M112,$B$3)</f>
        <v/>
      </c>
      <c r="S112" s="38">
        <f>IF(($N112-$P112)&gt;'Parameters for analysis'!$C$7,N112,$B$3)</f>
        <v>0.11029459862930757</v>
      </c>
      <c r="T112" s="38">
        <f>IF(($N112-$P112)&gt;'Parameters for analysis'!$C$7,O112,$B$3)</f>
        <v>8.69512400556222E-2</v>
      </c>
      <c r="U112" s="21">
        <v>2445</v>
      </c>
      <c r="V112" s="21" t="s">
        <v>1240</v>
      </c>
      <c r="W112" s="26" t="s">
        <v>1241</v>
      </c>
      <c r="X112" s="21" t="s">
        <v>1242</v>
      </c>
    </row>
    <row r="113" spans="2:24">
      <c r="B113" s="59" t="str">
        <f t="shared" si="5"/>
        <v>NWN_39595</v>
      </c>
      <c r="D113" s="21" t="s">
        <v>409</v>
      </c>
      <c r="E113" s="21" t="s">
        <v>421</v>
      </c>
      <c r="F113" s="24">
        <v>39595</v>
      </c>
      <c r="G113" s="25">
        <v>1</v>
      </c>
      <c r="H113" s="60">
        <f t="shared" si="6"/>
        <v>1</v>
      </c>
      <c r="I113" s="58">
        <f t="shared" si="7"/>
        <v>27</v>
      </c>
      <c r="J113" s="58">
        <f t="shared" si="8"/>
        <v>5</v>
      </c>
      <c r="K113" s="58">
        <f t="shared" si="9"/>
        <v>2008</v>
      </c>
      <c r="N113" s="23">
        <v>8.6247878224270824E-2</v>
      </c>
      <c r="O113" s="23">
        <v>6.7619203764889627E-2</v>
      </c>
      <c r="P113" s="23">
        <v>6.2289400000000009E-2</v>
      </c>
      <c r="Q113" s="38" t="str">
        <f>IF(($L113-$P113)&gt;'Parameters for analysis'!$C$7,L113,$B$3)</f>
        <v/>
      </c>
      <c r="R113" s="38" t="str">
        <f>IF(($L113-$P113)&gt;'Parameters for analysis'!$C$7,M113,$B$3)</f>
        <v/>
      </c>
      <c r="S113" s="38">
        <f>IF(($N113-$P113)&gt;'Parameters for analysis'!$C$7,N113,$B$3)</f>
        <v>8.6247878224270824E-2</v>
      </c>
      <c r="T113" s="38">
        <f>IF(($N113-$P113)&gt;'Parameters for analysis'!$C$7,O113,$B$3)</f>
        <v>6.7619203764889627E-2</v>
      </c>
      <c r="U113" s="21">
        <v>2445</v>
      </c>
      <c r="V113" s="21" t="s">
        <v>1240</v>
      </c>
      <c r="W113" s="26" t="s">
        <v>1241</v>
      </c>
      <c r="X113" s="21" t="s">
        <v>1242</v>
      </c>
    </row>
    <row r="114" spans="2:24">
      <c r="B114" s="59" t="str">
        <f t="shared" si="5"/>
        <v>PNY_39595</v>
      </c>
      <c r="D114" s="21" t="s">
        <v>410</v>
      </c>
      <c r="E114" s="21" t="s">
        <v>422</v>
      </c>
      <c r="F114" s="24">
        <v>39595</v>
      </c>
      <c r="G114" s="25">
        <v>1</v>
      </c>
      <c r="H114" s="60">
        <f t="shared" si="6"/>
        <v>1</v>
      </c>
      <c r="I114" s="58">
        <f t="shared" si="7"/>
        <v>27</v>
      </c>
      <c r="J114" s="58">
        <f t="shared" si="8"/>
        <v>5</v>
      </c>
      <c r="K114" s="58">
        <f t="shared" si="9"/>
        <v>2008</v>
      </c>
      <c r="N114" s="23">
        <v>9.1103158386662386E-2</v>
      </c>
      <c r="O114" s="23">
        <v>7.3662343927690749E-2</v>
      </c>
      <c r="P114" s="23">
        <v>6.3209600000000005E-2</v>
      </c>
      <c r="Q114" s="38" t="str">
        <f>IF(($L114-$P114)&gt;'Parameters for analysis'!$C$7,L114,$B$3)</f>
        <v/>
      </c>
      <c r="R114" s="38" t="str">
        <f>IF(($L114-$P114)&gt;'Parameters for analysis'!$C$7,M114,$B$3)</f>
        <v/>
      </c>
      <c r="S114" s="38">
        <f>IF(($N114-$P114)&gt;'Parameters for analysis'!$C$7,N114,$B$3)</f>
        <v>9.1103158386662386E-2</v>
      </c>
      <c r="T114" s="38">
        <f>IF(($N114-$P114)&gt;'Parameters for analysis'!$C$7,O114,$B$3)</f>
        <v>7.3662343927690749E-2</v>
      </c>
      <c r="U114" s="21">
        <v>2445</v>
      </c>
      <c r="V114" s="21" t="s">
        <v>1240</v>
      </c>
      <c r="W114" s="26" t="s">
        <v>1241</v>
      </c>
      <c r="X114" s="21" t="s">
        <v>1242</v>
      </c>
    </row>
    <row r="115" spans="2:24">
      <c r="B115" s="59" t="str">
        <f t="shared" si="5"/>
        <v>SJI_39595</v>
      </c>
      <c r="D115" s="21" t="s">
        <v>411</v>
      </c>
      <c r="E115" s="21" t="s">
        <v>423</v>
      </c>
      <c r="F115" s="24">
        <v>39595</v>
      </c>
      <c r="G115" s="25">
        <v>1</v>
      </c>
      <c r="H115" s="60">
        <f t="shared" si="6"/>
        <v>1</v>
      </c>
      <c r="I115" s="58">
        <f t="shared" si="7"/>
        <v>27</v>
      </c>
      <c r="J115" s="58">
        <f t="shared" si="8"/>
        <v>5</v>
      </c>
      <c r="K115" s="58">
        <f t="shared" si="9"/>
        <v>2008</v>
      </c>
      <c r="N115" s="23">
        <v>8.4879462832494701E-2</v>
      </c>
      <c r="O115" s="23">
        <v>7.16936535096417E-2</v>
      </c>
      <c r="P115" s="23">
        <v>6.5049999999999997E-2</v>
      </c>
      <c r="Q115" s="38" t="str">
        <f>IF(($L115-$P115)&gt;'Parameters for analysis'!$C$7,L115,$B$3)</f>
        <v/>
      </c>
      <c r="R115" s="38" t="str">
        <f>IF(($L115-$P115)&gt;'Parameters for analysis'!$C$7,M115,$B$3)</f>
        <v/>
      </c>
      <c r="S115" s="38">
        <f>IF(($N115-$P115)&gt;'Parameters for analysis'!$C$7,N115,$B$3)</f>
        <v>8.4879462832494701E-2</v>
      </c>
      <c r="T115" s="38">
        <f>IF(($N115-$P115)&gt;'Parameters for analysis'!$C$7,O115,$B$3)</f>
        <v>7.16936535096417E-2</v>
      </c>
      <c r="U115" s="21">
        <v>2445</v>
      </c>
      <c r="V115" s="21" t="s">
        <v>1240</v>
      </c>
      <c r="W115" s="26" t="s">
        <v>1241</v>
      </c>
      <c r="X115" s="21" t="s">
        <v>1242</v>
      </c>
    </row>
    <row r="116" spans="2:24">
      <c r="B116" s="59" t="str">
        <f t="shared" si="5"/>
        <v>SWX_39595</v>
      </c>
      <c r="D116" s="21" t="s">
        <v>412</v>
      </c>
      <c r="E116" s="21" t="s">
        <v>424</v>
      </c>
      <c r="F116" s="24">
        <v>39595</v>
      </c>
      <c r="G116" s="25">
        <v>1</v>
      </c>
      <c r="H116" s="60">
        <f t="shared" si="6"/>
        <v>1</v>
      </c>
      <c r="I116" s="58">
        <f t="shared" si="7"/>
        <v>27</v>
      </c>
      <c r="J116" s="58">
        <f t="shared" si="8"/>
        <v>5</v>
      </c>
      <c r="K116" s="58">
        <f t="shared" si="9"/>
        <v>2008</v>
      </c>
      <c r="N116" s="23">
        <v>8.3806152750847795E-2</v>
      </c>
      <c r="O116" s="23">
        <v>5.9452837272346071E-2</v>
      </c>
      <c r="P116" s="23">
        <v>6.5049999999999997E-2</v>
      </c>
      <c r="Q116" s="38" t="str">
        <f>IF(($L116-$P116)&gt;'Parameters for analysis'!$C$7,L116,$B$3)</f>
        <v/>
      </c>
      <c r="R116" s="38" t="str">
        <f>IF(($L116-$P116)&gt;'Parameters for analysis'!$C$7,M116,$B$3)</f>
        <v/>
      </c>
      <c r="S116" s="38">
        <f>IF(($N116-$P116)&gt;'Parameters for analysis'!$C$7,N116,$B$3)</f>
        <v>8.3806152750847795E-2</v>
      </c>
      <c r="T116" s="38">
        <f>IF(($N116-$P116)&gt;'Parameters for analysis'!$C$7,O116,$B$3)</f>
        <v>5.9452837272346071E-2</v>
      </c>
      <c r="U116" s="21">
        <v>2445</v>
      </c>
      <c r="V116" s="21" t="s">
        <v>1240</v>
      </c>
      <c r="W116" s="26" t="s">
        <v>1241</v>
      </c>
      <c r="X116" s="21" t="s">
        <v>1242</v>
      </c>
    </row>
    <row r="117" spans="2:24">
      <c r="B117" s="59" t="str">
        <f t="shared" si="5"/>
        <v>WGL_39595</v>
      </c>
      <c r="D117" s="21" t="s">
        <v>413</v>
      </c>
      <c r="E117" s="21" t="s">
        <v>425</v>
      </c>
      <c r="F117" s="24">
        <v>39595</v>
      </c>
      <c r="G117" s="25">
        <v>1</v>
      </c>
      <c r="H117" s="60">
        <f t="shared" si="6"/>
        <v>1</v>
      </c>
      <c r="I117" s="58">
        <f t="shared" si="7"/>
        <v>27</v>
      </c>
      <c r="J117" s="58">
        <f t="shared" si="8"/>
        <v>5</v>
      </c>
      <c r="K117" s="58">
        <f t="shared" si="9"/>
        <v>2008</v>
      </c>
      <c r="N117" s="23">
        <v>8.9945924335272043E-2</v>
      </c>
      <c r="O117" s="23">
        <v>7.4137788293061557E-2</v>
      </c>
      <c r="P117" s="23">
        <v>6.2289400000000009E-2</v>
      </c>
      <c r="Q117" s="38" t="str">
        <f>IF(($L117-$P117)&gt;'Parameters for analysis'!$C$7,L117,$B$3)</f>
        <v/>
      </c>
      <c r="R117" s="38" t="str">
        <f>IF(($L117-$P117)&gt;'Parameters for analysis'!$C$7,M117,$B$3)</f>
        <v/>
      </c>
      <c r="S117" s="38">
        <f>IF(($N117-$P117)&gt;'Parameters for analysis'!$C$7,N117,$B$3)</f>
        <v>8.9945924335272043E-2</v>
      </c>
      <c r="T117" s="38">
        <f>IF(($N117-$P117)&gt;'Parameters for analysis'!$C$7,O117,$B$3)</f>
        <v>7.4137788293061557E-2</v>
      </c>
      <c r="U117" s="21">
        <v>2445</v>
      </c>
      <c r="V117" s="21" t="s">
        <v>1240</v>
      </c>
      <c r="W117" s="26" t="s">
        <v>1241</v>
      </c>
      <c r="X117" s="21" t="s">
        <v>1242</v>
      </c>
    </row>
    <row r="118" spans="2:24">
      <c r="B118" s="59" t="str">
        <f t="shared" si="5"/>
        <v>AGL_39485</v>
      </c>
      <c r="D118" s="21" t="s">
        <v>403</v>
      </c>
      <c r="E118" s="21" t="s">
        <v>415</v>
      </c>
      <c r="F118" s="24">
        <v>39485</v>
      </c>
      <c r="G118" s="25">
        <v>1</v>
      </c>
      <c r="H118" s="60">
        <f t="shared" si="6"/>
        <v>2</v>
      </c>
      <c r="I118" s="58">
        <f t="shared" si="7"/>
        <v>7</v>
      </c>
      <c r="J118" s="58">
        <f t="shared" si="8"/>
        <v>2</v>
      </c>
      <c r="K118" s="58">
        <f t="shared" si="9"/>
        <v>2008</v>
      </c>
      <c r="N118" s="23">
        <v>9.5662630127463677E-2</v>
      </c>
      <c r="O118" s="23">
        <v>7.3319487773772465E-2</v>
      </c>
      <c r="P118" s="23">
        <v>6.0869066666666666E-2</v>
      </c>
      <c r="Q118" s="38" t="str">
        <f>IF(($L118-$P118)&gt;'Parameters for analysis'!$C$7,L118,$B$3)</f>
        <v/>
      </c>
      <c r="R118" s="38" t="str">
        <f>IF(($L118-$P118)&gt;'Parameters for analysis'!$C$7,M118,$B$3)</f>
        <v/>
      </c>
      <c r="S118" s="38">
        <f>IF(($N118-$P118)&gt;'Parameters for analysis'!$C$7,N118,$B$3)</f>
        <v>9.5662630127463677E-2</v>
      </c>
      <c r="T118" s="38">
        <f>IF(($N118-$P118)&gt;'Parameters for analysis'!$C$7,O118,$B$3)</f>
        <v>7.3319487773772465E-2</v>
      </c>
      <c r="U118" s="21">
        <v>2374</v>
      </c>
      <c r="V118" s="21" t="s">
        <v>867</v>
      </c>
      <c r="W118" s="26" t="s">
        <v>1243</v>
      </c>
      <c r="X118" s="21" t="s">
        <v>571</v>
      </c>
    </row>
    <row r="119" spans="2:24">
      <c r="B119" s="59" t="str">
        <f t="shared" si="5"/>
        <v>ATO_39485</v>
      </c>
      <c r="D119" s="21" t="s">
        <v>404</v>
      </c>
      <c r="E119" s="21" t="s">
        <v>416</v>
      </c>
      <c r="F119" s="24">
        <v>39485</v>
      </c>
      <c r="G119" s="25">
        <v>1</v>
      </c>
      <c r="H119" s="60">
        <f t="shared" si="6"/>
        <v>2</v>
      </c>
      <c r="I119" s="58">
        <f t="shared" si="7"/>
        <v>7</v>
      </c>
      <c r="J119" s="58">
        <f t="shared" si="8"/>
        <v>2</v>
      </c>
      <c r="K119" s="58">
        <f t="shared" si="9"/>
        <v>2008</v>
      </c>
      <c r="N119" s="23">
        <v>9.8492825798546457E-2</v>
      </c>
      <c r="O119" s="23">
        <v>7.1786391939317462E-2</v>
      </c>
      <c r="P119" s="23">
        <v>6.3065666666666645E-2</v>
      </c>
      <c r="Q119" s="38" t="str">
        <f>IF(($L119-$P119)&gt;'Parameters for analysis'!$C$7,L119,$B$3)</f>
        <v/>
      </c>
      <c r="R119" s="38" t="str">
        <f>IF(($L119-$P119)&gt;'Parameters for analysis'!$C$7,M119,$B$3)</f>
        <v/>
      </c>
      <c r="S119" s="38">
        <f>IF(($N119-$P119)&gt;'Parameters for analysis'!$C$7,N119,$B$3)</f>
        <v>9.8492825798546457E-2</v>
      </c>
      <c r="T119" s="38">
        <f>IF(($N119-$P119)&gt;'Parameters for analysis'!$C$7,O119,$B$3)</f>
        <v>7.1786391939317462E-2</v>
      </c>
      <c r="U119" s="21">
        <v>2374</v>
      </c>
      <c r="V119" s="21" t="s">
        <v>867</v>
      </c>
      <c r="W119" s="26" t="s">
        <v>1243</v>
      </c>
      <c r="X119" s="21" t="s">
        <v>571</v>
      </c>
    </row>
    <row r="120" spans="2:24">
      <c r="B120" s="59" t="str">
        <f t="shared" si="5"/>
        <v>LG_39485</v>
      </c>
      <c r="D120" s="21" t="s">
        <v>373</v>
      </c>
      <c r="E120" s="21" t="s">
        <v>417</v>
      </c>
      <c r="F120" s="24">
        <v>39485</v>
      </c>
      <c r="G120" s="25">
        <v>1</v>
      </c>
      <c r="H120" s="60">
        <f t="shared" si="6"/>
        <v>2</v>
      </c>
      <c r="I120" s="58">
        <f t="shared" si="7"/>
        <v>7</v>
      </c>
      <c r="J120" s="58">
        <f t="shared" si="8"/>
        <v>2</v>
      </c>
      <c r="K120" s="58">
        <f t="shared" si="9"/>
        <v>2008</v>
      </c>
      <c r="N120" s="23">
        <v>9.0051104608884991E-2</v>
      </c>
      <c r="O120" s="23">
        <v>7.2084447508130617E-2</v>
      </c>
      <c r="P120" s="23">
        <v>6.0869066666666666E-2</v>
      </c>
      <c r="Q120" s="38" t="str">
        <f>IF(($L120-$P120)&gt;'Parameters for analysis'!$C$7,L120,$B$3)</f>
        <v/>
      </c>
      <c r="R120" s="38" t="str">
        <f>IF(($L120-$P120)&gt;'Parameters for analysis'!$C$7,M120,$B$3)</f>
        <v/>
      </c>
      <c r="S120" s="38">
        <f>IF(($N120-$P120)&gt;'Parameters for analysis'!$C$7,N120,$B$3)</f>
        <v>9.0051104608884991E-2</v>
      </c>
      <c r="T120" s="38">
        <f>IF(($N120-$P120)&gt;'Parameters for analysis'!$C$7,O120,$B$3)</f>
        <v>7.2084447508130617E-2</v>
      </c>
      <c r="U120" s="21">
        <v>2374</v>
      </c>
      <c r="V120" s="21" t="s">
        <v>867</v>
      </c>
      <c r="W120" s="26" t="s">
        <v>1243</v>
      </c>
      <c r="X120" s="21" t="s">
        <v>571</v>
      </c>
    </row>
    <row r="121" spans="2:24">
      <c r="B121" s="59" t="str">
        <f t="shared" si="5"/>
        <v>NJR_39485</v>
      </c>
      <c r="D121" s="21" t="s">
        <v>406</v>
      </c>
      <c r="E121" s="21" t="s">
        <v>418</v>
      </c>
      <c r="F121" s="24">
        <v>39485</v>
      </c>
      <c r="G121" s="25">
        <v>1</v>
      </c>
      <c r="H121" s="60">
        <f t="shared" si="6"/>
        <v>2</v>
      </c>
      <c r="I121" s="58">
        <f t="shared" si="7"/>
        <v>7</v>
      </c>
      <c r="J121" s="58">
        <f t="shared" si="8"/>
        <v>2</v>
      </c>
      <c r="K121" s="58">
        <f t="shared" si="9"/>
        <v>2008</v>
      </c>
      <c r="N121" s="23">
        <v>8.3219461557794361E-2</v>
      </c>
      <c r="O121" s="23">
        <v>7.2486865685344265E-2</v>
      </c>
      <c r="P121" s="23">
        <v>6.0869066666666666E-2</v>
      </c>
      <c r="Q121" s="38" t="str">
        <f>IF(($L121-$P121)&gt;'Parameters for analysis'!$C$7,L121,$B$3)</f>
        <v/>
      </c>
      <c r="R121" s="38" t="str">
        <f>IF(($L121-$P121)&gt;'Parameters for analysis'!$C$7,M121,$B$3)</f>
        <v/>
      </c>
      <c r="S121" s="38">
        <f>IF(($N121-$P121)&gt;'Parameters for analysis'!$C$7,N121,$B$3)</f>
        <v>8.3219461557794361E-2</v>
      </c>
      <c r="T121" s="38">
        <f>IF(($N121-$P121)&gt;'Parameters for analysis'!$C$7,O121,$B$3)</f>
        <v>7.2486865685344265E-2</v>
      </c>
      <c r="U121" s="21">
        <v>2374</v>
      </c>
      <c r="V121" s="21" t="s">
        <v>867</v>
      </c>
      <c r="W121" s="26" t="s">
        <v>1243</v>
      </c>
      <c r="X121" s="21" t="s">
        <v>571</v>
      </c>
    </row>
    <row r="122" spans="2:24">
      <c r="B122" s="59" t="str">
        <f t="shared" si="5"/>
        <v>GAS_39485</v>
      </c>
      <c r="D122" s="21" t="s">
        <v>407</v>
      </c>
      <c r="E122" s="21" t="s">
        <v>419</v>
      </c>
      <c r="F122" s="24">
        <v>39485</v>
      </c>
      <c r="G122" s="25">
        <v>1</v>
      </c>
      <c r="H122" s="60">
        <f t="shared" si="6"/>
        <v>2</v>
      </c>
      <c r="I122" s="58">
        <f t="shared" si="7"/>
        <v>7</v>
      </c>
      <c r="J122" s="58">
        <f t="shared" si="8"/>
        <v>2</v>
      </c>
      <c r="K122" s="58">
        <f t="shared" si="9"/>
        <v>2008</v>
      </c>
      <c r="N122" s="23">
        <v>9.3328082544171354E-2</v>
      </c>
      <c r="O122" s="23">
        <v>7.7767886371099632E-2</v>
      </c>
      <c r="P122" s="23">
        <v>5.9770766666666676E-2</v>
      </c>
      <c r="Q122" s="38" t="str">
        <f>IF(($L122-$P122)&gt;'Parameters for analysis'!$C$7,L122,$B$3)</f>
        <v/>
      </c>
      <c r="R122" s="38" t="str">
        <f>IF(($L122-$P122)&gt;'Parameters for analysis'!$C$7,M122,$B$3)</f>
        <v/>
      </c>
      <c r="S122" s="38">
        <f>IF(($N122-$P122)&gt;'Parameters for analysis'!$C$7,N122,$B$3)</f>
        <v>9.3328082544171354E-2</v>
      </c>
      <c r="T122" s="38">
        <f>IF(($N122-$P122)&gt;'Parameters for analysis'!$C$7,O122,$B$3)</f>
        <v>7.7767886371099632E-2</v>
      </c>
      <c r="U122" s="21">
        <v>2374</v>
      </c>
      <c r="V122" s="21" t="s">
        <v>867</v>
      </c>
      <c r="W122" s="26" t="s">
        <v>1243</v>
      </c>
      <c r="X122" s="21" t="s">
        <v>571</v>
      </c>
    </row>
    <row r="123" spans="2:24">
      <c r="B123" s="59" t="str">
        <f t="shared" si="5"/>
        <v>NWN_39485</v>
      </c>
      <c r="D123" s="21" t="s">
        <v>409</v>
      </c>
      <c r="E123" s="21" t="s">
        <v>421</v>
      </c>
      <c r="F123" s="24">
        <v>39485</v>
      </c>
      <c r="G123" s="25">
        <v>1</v>
      </c>
      <c r="H123" s="60">
        <f t="shared" si="6"/>
        <v>2</v>
      </c>
      <c r="I123" s="58">
        <f t="shared" si="7"/>
        <v>7</v>
      </c>
      <c r="J123" s="58">
        <f t="shared" si="8"/>
        <v>2</v>
      </c>
      <c r="K123" s="58">
        <f t="shared" si="9"/>
        <v>2008</v>
      </c>
      <c r="N123" s="23">
        <v>8.1547896975238787E-2</v>
      </c>
      <c r="O123" s="23">
        <v>6.6175190780302859E-2</v>
      </c>
      <c r="P123" s="23">
        <v>5.9770766666666676E-2</v>
      </c>
      <c r="Q123" s="38" t="str">
        <f>IF(($L123-$P123)&gt;'Parameters for analysis'!$C$7,L123,$B$3)</f>
        <v/>
      </c>
      <c r="R123" s="38" t="str">
        <f>IF(($L123-$P123)&gt;'Parameters for analysis'!$C$7,M123,$B$3)</f>
        <v/>
      </c>
      <c r="S123" s="38">
        <f>IF(($N123-$P123)&gt;'Parameters for analysis'!$C$7,N123,$B$3)</f>
        <v>8.1547896975238787E-2</v>
      </c>
      <c r="T123" s="38">
        <f>IF(($N123-$P123)&gt;'Parameters for analysis'!$C$7,O123,$B$3)</f>
        <v>6.6175190780302859E-2</v>
      </c>
      <c r="U123" s="21">
        <v>2374</v>
      </c>
      <c r="V123" s="21" t="s">
        <v>867</v>
      </c>
      <c r="W123" s="26" t="s">
        <v>1243</v>
      </c>
      <c r="X123" s="21" t="s">
        <v>571</v>
      </c>
    </row>
    <row r="124" spans="2:24">
      <c r="B124" s="59" t="str">
        <f t="shared" si="5"/>
        <v>PNY_39485</v>
      </c>
      <c r="D124" s="21" t="s">
        <v>410</v>
      </c>
      <c r="E124" s="21" t="s">
        <v>422</v>
      </c>
      <c r="F124" s="24">
        <v>39485</v>
      </c>
      <c r="G124" s="25">
        <v>1</v>
      </c>
      <c r="H124" s="60">
        <f t="shared" si="6"/>
        <v>2</v>
      </c>
      <c r="I124" s="58">
        <f t="shared" si="7"/>
        <v>7</v>
      </c>
      <c r="J124" s="58">
        <f t="shared" si="8"/>
        <v>2</v>
      </c>
      <c r="K124" s="58">
        <f t="shared" si="9"/>
        <v>2008</v>
      </c>
      <c r="N124" s="23">
        <v>8.9892205906162426E-2</v>
      </c>
      <c r="O124" s="23">
        <v>7.2509236853500331E-2</v>
      </c>
      <c r="P124" s="23">
        <v>6.0869066666666666E-2</v>
      </c>
      <c r="Q124" s="38" t="str">
        <f>IF(($L124-$P124)&gt;'Parameters for analysis'!$C$7,L124,$B$3)</f>
        <v/>
      </c>
      <c r="R124" s="38" t="str">
        <f>IF(($L124-$P124)&gt;'Parameters for analysis'!$C$7,M124,$B$3)</f>
        <v/>
      </c>
      <c r="S124" s="38">
        <f>IF(($N124-$P124)&gt;'Parameters for analysis'!$C$7,N124,$B$3)</f>
        <v>8.9892205906162426E-2</v>
      </c>
      <c r="T124" s="38">
        <f>IF(($N124-$P124)&gt;'Parameters for analysis'!$C$7,O124,$B$3)</f>
        <v>7.2509236853500331E-2</v>
      </c>
      <c r="U124" s="21">
        <v>2374</v>
      </c>
      <c r="V124" s="21" t="s">
        <v>867</v>
      </c>
      <c r="W124" s="26" t="s">
        <v>1243</v>
      </c>
      <c r="X124" s="21" t="s">
        <v>571</v>
      </c>
    </row>
    <row r="125" spans="2:24">
      <c r="B125" s="59" t="str">
        <f t="shared" si="5"/>
        <v>SJI_39485</v>
      </c>
      <c r="D125" s="21" t="s">
        <v>411</v>
      </c>
      <c r="E125" s="21" t="s">
        <v>423</v>
      </c>
      <c r="F125" s="24">
        <v>39485</v>
      </c>
      <c r="G125" s="25">
        <v>1</v>
      </c>
      <c r="H125" s="60">
        <f t="shared" si="6"/>
        <v>2</v>
      </c>
      <c r="I125" s="58">
        <f t="shared" si="7"/>
        <v>7</v>
      </c>
      <c r="J125" s="58">
        <f t="shared" si="8"/>
        <v>2</v>
      </c>
      <c r="K125" s="58">
        <f t="shared" si="9"/>
        <v>2008</v>
      </c>
      <c r="N125" s="23">
        <v>8.548892293763144E-2</v>
      </c>
      <c r="O125" s="23">
        <v>7.2528400503576743E-2</v>
      </c>
      <c r="P125" s="23">
        <v>6.3065666666666645E-2</v>
      </c>
      <c r="Q125" s="38" t="str">
        <f>IF(($L125-$P125)&gt;'Parameters for analysis'!$C$7,L125,$B$3)</f>
        <v/>
      </c>
      <c r="R125" s="38" t="str">
        <f>IF(($L125-$P125)&gt;'Parameters for analysis'!$C$7,M125,$B$3)</f>
        <v/>
      </c>
      <c r="S125" s="38">
        <f>IF(($N125-$P125)&gt;'Parameters for analysis'!$C$7,N125,$B$3)</f>
        <v>8.548892293763144E-2</v>
      </c>
      <c r="T125" s="38">
        <f>IF(($N125-$P125)&gt;'Parameters for analysis'!$C$7,O125,$B$3)</f>
        <v>7.2528400503576743E-2</v>
      </c>
      <c r="U125" s="21">
        <v>2374</v>
      </c>
      <c r="V125" s="21" t="s">
        <v>867</v>
      </c>
      <c r="W125" s="26" t="s">
        <v>1243</v>
      </c>
      <c r="X125" s="21" t="s">
        <v>571</v>
      </c>
    </row>
    <row r="126" spans="2:24">
      <c r="B126" s="59" t="str">
        <f t="shared" si="5"/>
        <v>SWX_39485</v>
      </c>
      <c r="D126" s="21" t="s">
        <v>412</v>
      </c>
      <c r="E126" s="21" t="s">
        <v>424</v>
      </c>
      <c r="F126" s="24">
        <v>39485</v>
      </c>
      <c r="G126" s="25">
        <v>1</v>
      </c>
      <c r="H126" s="60">
        <f t="shared" si="6"/>
        <v>2</v>
      </c>
      <c r="I126" s="58">
        <f t="shared" si="7"/>
        <v>7</v>
      </c>
      <c r="J126" s="58">
        <f t="shared" si="8"/>
        <v>2</v>
      </c>
      <c r="K126" s="58">
        <f t="shared" si="9"/>
        <v>2008</v>
      </c>
      <c r="N126" s="23">
        <v>8.127283115751549E-2</v>
      </c>
      <c r="O126" s="23">
        <v>5.7852801650062527E-2</v>
      </c>
      <c r="P126" s="23">
        <v>6.3065666666666645E-2</v>
      </c>
      <c r="Q126" s="38" t="str">
        <f>IF(($L126-$P126)&gt;'Parameters for analysis'!$C$7,L126,$B$3)</f>
        <v/>
      </c>
      <c r="R126" s="38" t="str">
        <f>IF(($L126-$P126)&gt;'Parameters for analysis'!$C$7,M126,$B$3)</f>
        <v/>
      </c>
      <c r="S126" s="38">
        <f>IF(($N126-$P126)&gt;'Parameters for analysis'!$C$7,N126,$B$3)</f>
        <v>8.127283115751549E-2</v>
      </c>
      <c r="T126" s="38">
        <f>IF(($N126-$P126)&gt;'Parameters for analysis'!$C$7,O126,$B$3)</f>
        <v>5.7852801650062527E-2</v>
      </c>
      <c r="U126" s="21">
        <v>2374</v>
      </c>
      <c r="V126" s="21" t="s">
        <v>867</v>
      </c>
      <c r="W126" s="26" t="s">
        <v>1243</v>
      </c>
      <c r="X126" s="21" t="s">
        <v>571</v>
      </c>
    </row>
    <row r="127" spans="2:24">
      <c r="B127" s="59" t="str">
        <f t="shared" si="5"/>
        <v>WGL_39485</v>
      </c>
      <c r="D127" s="21" t="s">
        <v>413</v>
      </c>
      <c r="E127" s="21" t="s">
        <v>425</v>
      </c>
      <c r="F127" s="24">
        <v>39485</v>
      </c>
      <c r="G127" s="25">
        <v>1</v>
      </c>
      <c r="H127" s="60">
        <f t="shared" si="6"/>
        <v>2</v>
      </c>
      <c r="I127" s="58">
        <f t="shared" si="7"/>
        <v>7</v>
      </c>
      <c r="J127" s="58">
        <f t="shared" si="8"/>
        <v>2</v>
      </c>
      <c r="K127" s="58">
        <f t="shared" si="9"/>
        <v>2008</v>
      </c>
      <c r="N127" s="23">
        <v>8.89619192370108E-2</v>
      </c>
      <c r="O127" s="23">
        <v>7.3478505309421516E-2</v>
      </c>
      <c r="P127" s="23">
        <v>5.9770766666666676E-2</v>
      </c>
      <c r="Q127" s="38" t="str">
        <f>IF(($L127-$P127)&gt;'Parameters for analysis'!$C$7,L127,$B$3)</f>
        <v/>
      </c>
      <c r="R127" s="38" t="str">
        <f>IF(($L127-$P127)&gt;'Parameters for analysis'!$C$7,M127,$B$3)</f>
        <v/>
      </c>
      <c r="S127" s="38">
        <f>IF(($N127-$P127)&gt;'Parameters for analysis'!$C$7,N127,$B$3)</f>
        <v>8.89619192370108E-2</v>
      </c>
      <c r="T127" s="38">
        <f>IF(($N127-$P127)&gt;'Parameters for analysis'!$C$7,O127,$B$3)</f>
        <v>7.3478505309421516E-2</v>
      </c>
      <c r="U127" s="21">
        <v>2374</v>
      </c>
      <c r="V127" s="21" t="s">
        <v>867</v>
      </c>
      <c r="W127" s="26" t="s">
        <v>1243</v>
      </c>
      <c r="X127" s="21" t="s">
        <v>571</v>
      </c>
    </row>
    <row r="128" spans="2:24">
      <c r="B128" s="59" t="str">
        <f t="shared" si="5"/>
        <v>AGL_39485</v>
      </c>
      <c r="D128" s="21" t="s">
        <v>403</v>
      </c>
      <c r="E128" s="21" t="s">
        <v>415</v>
      </c>
      <c r="F128" s="24">
        <v>39485</v>
      </c>
      <c r="G128" s="25">
        <v>1</v>
      </c>
      <c r="H128" s="60">
        <f t="shared" si="6"/>
        <v>2</v>
      </c>
      <c r="I128" s="58">
        <f t="shared" si="7"/>
        <v>7</v>
      </c>
      <c r="J128" s="58">
        <f t="shared" si="8"/>
        <v>2</v>
      </c>
      <c r="K128" s="58">
        <f t="shared" si="9"/>
        <v>2008</v>
      </c>
      <c r="N128" s="23">
        <v>9.5662630127463677E-2</v>
      </c>
      <c r="O128" s="23">
        <v>7.3464367914628612E-2</v>
      </c>
      <c r="P128" s="23">
        <v>6.0869066666666666E-2</v>
      </c>
      <c r="Q128" s="38" t="str">
        <f>IF(($L128-$P128)&gt;'Parameters for analysis'!$C$7,L128,$B$3)</f>
        <v/>
      </c>
      <c r="R128" s="38" t="str">
        <f>IF(($L128-$P128)&gt;'Parameters for analysis'!$C$7,M128,$B$3)</f>
        <v/>
      </c>
      <c r="S128" s="38">
        <f>IF(($N128-$P128)&gt;'Parameters for analysis'!$C$7,N128,$B$3)</f>
        <v>9.5662630127463677E-2</v>
      </c>
      <c r="T128" s="38">
        <f>IF(($N128-$P128)&gt;'Parameters for analysis'!$C$7,O128,$B$3)</f>
        <v>7.3464367914628612E-2</v>
      </c>
      <c r="U128" s="21">
        <v>2361</v>
      </c>
      <c r="W128" s="26" t="s">
        <v>572</v>
      </c>
      <c r="X128" s="21" t="s">
        <v>571</v>
      </c>
    </row>
    <row r="129" spans="2:25">
      <c r="B129" s="59" t="str">
        <f t="shared" si="5"/>
        <v>ATO_39485</v>
      </c>
      <c r="D129" s="21" t="s">
        <v>404</v>
      </c>
      <c r="E129" s="21" t="s">
        <v>416</v>
      </c>
      <c r="F129" s="24">
        <v>39485</v>
      </c>
      <c r="G129" s="25">
        <v>1</v>
      </c>
      <c r="H129" s="60">
        <f t="shared" si="6"/>
        <v>2</v>
      </c>
      <c r="I129" s="58">
        <f t="shared" si="7"/>
        <v>7</v>
      </c>
      <c r="J129" s="58">
        <f t="shared" si="8"/>
        <v>2</v>
      </c>
      <c r="K129" s="58">
        <f t="shared" si="9"/>
        <v>2008</v>
      </c>
      <c r="N129" s="23">
        <v>9.8492825798546457E-2</v>
      </c>
      <c r="O129" s="23">
        <v>7.1961355412784395E-2</v>
      </c>
      <c r="P129" s="23">
        <v>6.3065666666666645E-2</v>
      </c>
      <c r="Q129" s="38" t="str">
        <f>IF(($L129-$P129)&gt;'Parameters for analysis'!$C$7,L129,$B$3)</f>
        <v/>
      </c>
      <c r="R129" s="38" t="str">
        <f>IF(($L129-$P129)&gt;'Parameters for analysis'!$C$7,M129,$B$3)</f>
        <v/>
      </c>
      <c r="S129" s="38">
        <f>IF(($N129-$P129)&gt;'Parameters for analysis'!$C$7,N129,$B$3)</f>
        <v>9.8492825798546457E-2</v>
      </c>
      <c r="T129" s="38">
        <f>IF(($N129-$P129)&gt;'Parameters for analysis'!$C$7,O129,$B$3)</f>
        <v>7.1961355412784395E-2</v>
      </c>
      <c r="U129" s="21">
        <v>2361</v>
      </c>
      <c r="W129" s="26" t="s">
        <v>572</v>
      </c>
      <c r="X129" s="21" t="s">
        <v>571</v>
      </c>
    </row>
    <row r="130" spans="2:25">
      <c r="B130" s="59" t="str">
        <f t="shared" si="5"/>
        <v>LG_39485</v>
      </c>
      <c r="D130" s="21" t="s">
        <v>373</v>
      </c>
      <c r="E130" s="21" t="s">
        <v>417</v>
      </c>
      <c r="F130" s="24">
        <v>39485</v>
      </c>
      <c r="G130" s="25">
        <v>1</v>
      </c>
      <c r="H130" s="60">
        <f t="shared" si="6"/>
        <v>2</v>
      </c>
      <c r="I130" s="58">
        <f t="shared" si="7"/>
        <v>7</v>
      </c>
      <c r="J130" s="58">
        <f t="shared" si="8"/>
        <v>2</v>
      </c>
      <c r="K130" s="58">
        <f t="shared" si="9"/>
        <v>2008</v>
      </c>
      <c r="N130" s="23">
        <v>9.0051104608884991E-2</v>
      </c>
      <c r="O130" s="23">
        <v>7.2213156537681858E-2</v>
      </c>
      <c r="P130" s="23">
        <v>6.0869066666666666E-2</v>
      </c>
      <c r="Q130" s="38" t="str">
        <f>IF(($L130-$P130)&gt;'Parameters for analysis'!$C$7,L130,$B$3)</f>
        <v/>
      </c>
      <c r="R130" s="38" t="str">
        <f>IF(($L130-$P130)&gt;'Parameters for analysis'!$C$7,M130,$B$3)</f>
        <v/>
      </c>
      <c r="S130" s="38">
        <f>IF(($N130-$P130)&gt;'Parameters for analysis'!$C$7,N130,$B$3)</f>
        <v>9.0051104608884991E-2</v>
      </c>
      <c r="T130" s="38">
        <f>IF(($N130-$P130)&gt;'Parameters for analysis'!$C$7,O130,$B$3)</f>
        <v>7.2213156537681858E-2</v>
      </c>
      <c r="U130" s="21">
        <v>2361</v>
      </c>
      <c r="W130" s="26" t="s">
        <v>572</v>
      </c>
      <c r="X130" s="21" t="s">
        <v>571</v>
      </c>
    </row>
    <row r="131" spans="2:25">
      <c r="B131" s="59" t="str">
        <f t="shared" si="5"/>
        <v>NJR_39485</v>
      </c>
      <c r="D131" s="21" t="s">
        <v>406</v>
      </c>
      <c r="E131" s="21" t="s">
        <v>418</v>
      </c>
      <c r="F131" s="24">
        <v>39485</v>
      </c>
      <c r="G131" s="25">
        <v>1</v>
      </c>
      <c r="H131" s="60">
        <f t="shared" si="6"/>
        <v>2</v>
      </c>
      <c r="I131" s="58">
        <f t="shared" si="7"/>
        <v>7</v>
      </c>
      <c r="J131" s="58">
        <f t="shared" si="8"/>
        <v>2</v>
      </c>
      <c r="K131" s="58">
        <f t="shared" si="9"/>
        <v>2008</v>
      </c>
      <c r="N131" s="23">
        <v>8.3219461557794361E-2</v>
      </c>
      <c r="O131" s="23">
        <v>7.257519247217939E-2</v>
      </c>
      <c r="P131" s="23">
        <v>6.0869066666666666E-2</v>
      </c>
      <c r="Q131" s="38" t="str">
        <f>IF(($L131-$P131)&gt;'Parameters for analysis'!$C$7,L131,$B$3)</f>
        <v/>
      </c>
      <c r="R131" s="38" t="str">
        <f>IF(($L131-$P131)&gt;'Parameters for analysis'!$C$7,M131,$B$3)</f>
        <v/>
      </c>
      <c r="S131" s="38">
        <f>IF(($N131-$P131)&gt;'Parameters for analysis'!$C$7,N131,$B$3)</f>
        <v>8.3219461557794361E-2</v>
      </c>
      <c r="T131" s="38">
        <f>IF(($N131-$P131)&gt;'Parameters for analysis'!$C$7,O131,$B$3)</f>
        <v>7.257519247217939E-2</v>
      </c>
      <c r="U131" s="21">
        <v>2361</v>
      </c>
      <c r="W131" s="26" t="s">
        <v>572</v>
      </c>
      <c r="X131" s="21" t="s">
        <v>571</v>
      </c>
    </row>
    <row r="132" spans="2:25">
      <c r="B132" s="59" t="str">
        <f t="shared" si="5"/>
        <v>GAS_39485</v>
      </c>
      <c r="D132" s="21" t="s">
        <v>407</v>
      </c>
      <c r="E132" s="21" t="s">
        <v>419</v>
      </c>
      <c r="F132" s="24">
        <v>39485</v>
      </c>
      <c r="G132" s="25">
        <v>1</v>
      </c>
      <c r="H132" s="60">
        <f t="shared" si="6"/>
        <v>2</v>
      </c>
      <c r="I132" s="58">
        <f t="shared" si="7"/>
        <v>7</v>
      </c>
      <c r="J132" s="58">
        <f t="shared" si="8"/>
        <v>2</v>
      </c>
      <c r="K132" s="58">
        <f t="shared" si="9"/>
        <v>2008</v>
      </c>
      <c r="N132" s="23">
        <v>9.3328082544171354E-2</v>
      </c>
      <c r="O132" s="23">
        <v>7.7869860681544417E-2</v>
      </c>
      <c r="P132" s="23">
        <v>5.9770766666666676E-2</v>
      </c>
      <c r="Q132" s="38" t="str">
        <f>IF(($L132-$P132)&gt;'Parameters for analysis'!$C$7,L132,$B$3)</f>
        <v/>
      </c>
      <c r="R132" s="38" t="str">
        <f>IF(($L132-$P132)&gt;'Parameters for analysis'!$C$7,M132,$B$3)</f>
        <v/>
      </c>
      <c r="S132" s="38">
        <f>IF(($N132-$P132)&gt;'Parameters for analysis'!$C$7,N132,$B$3)</f>
        <v>9.3328082544171354E-2</v>
      </c>
      <c r="T132" s="38">
        <f>IF(($N132-$P132)&gt;'Parameters for analysis'!$C$7,O132,$B$3)</f>
        <v>7.7869860681544417E-2</v>
      </c>
      <c r="U132" s="21">
        <v>2361</v>
      </c>
      <c r="W132" s="26" t="s">
        <v>572</v>
      </c>
      <c r="X132" s="21" t="s">
        <v>571</v>
      </c>
    </row>
    <row r="133" spans="2:25">
      <c r="B133" s="59" t="str">
        <f t="shared" si="5"/>
        <v>NWN_39485</v>
      </c>
      <c r="D133" s="21" t="s">
        <v>409</v>
      </c>
      <c r="E133" s="21" t="s">
        <v>421</v>
      </c>
      <c r="F133" s="24">
        <v>39485</v>
      </c>
      <c r="G133" s="25">
        <v>1</v>
      </c>
      <c r="H133" s="60">
        <f t="shared" si="6"/>
        <v>2</v>
      </c>
      <c r="I133" s="58">
        <f t="shared" si="7"/>
        <v>7</v>
      </c>
      <c r="J133" s="58">
        <f t="shared" si="8"/>
        <v>2</v>
      </c>
      <c r="K133" s="58">
        <f t="shared" si="9"/>
        <v>2008</v>
      </c>
      <c r="N133" s="23">
        <v>8.1547896975238787E-2</v>
      </c>
      <c r="O133" s="23">
        <v>6.6302180146149942E-2</v>
      </c>
      <c r="P133" s="23">
        <v>5.9770766666666676E-2</v>
      </c>
      <c r="Q133" s="38" t="str">
        <f>IF(($L133-$P133)&gt;'Parameters for analysis'!$C$7,L133,$B$3)</f>
        <v/>
      </c>
      <c r="R133" s="38" t="str">
        <f>IF(($L133-$P133)&gt;'Parameters for analysis'!$C$7,M133,$B$3)</f>
        <v/>
      </c>
      <c r="S133" s="38">
        <f>IF(($N133-$P133)&gt;'Parameters for analysis'!$C$7,N133,$B$3)</f>
        <v>8.1547896975238787E-2</v>
      </c>
      <c r="T133" s="38">
        <f>IF(($N133-$P133)&gt;'Parameters for analysis'!$C$7,O133,$B$3)</f>
        <v>6.6302180146149942E-2</v>
      </c>
      <c r="U133" s="21">
        <v>2361</v>
      </c>
      <c r="W133" s="26" t="s">
        <v>572</v>
      </c>
      <c r="X133" s="21" t="s">
        <v>571</v>
      </c>
    </row>
    <row r="134" spans="2:25">
      <c r="B134" s="59" t="str">
        <f t="shared" si="5"/>
        <v>PNY_39485</v>
      </c>
      <c r="D134" s="21" t="s">
        <v>410</v>
      </c>
      <c r="E134" s="21" t="s">
        <v>422</v>
      </c>
      <c r="F134" s="24">
        <v>39485</v>
      </c>
      <c r="G134" s="25">
        <v>1</v>
      </c>
      <c r="H134" s="60">
        <f t="shared" si="6"/>
        <v>2</v>
      </c>
      <c r="I134" s="58">
        <f t="shared" si="7"/>
        <v>7</v>
      </c>
      <c r="J134" s="58">
        <f t="shared" si="8"/>
        <v>2</v>
      </c>
      <c r="K134" s="58">
        <f t="shared" si="9"/>
        <v>2008</v>
      </c>
      <c r="N134" s="23">
        <v>8.9892205906162426E-2</v>
      </c>
      <c r="O134" s="23">
        <v>7.2634249198875567E-2</v>
      </c>
      <c r="P134" s="23">
        <v>6.0869066666666666E-2</v>
      </c>
      <c r="Q134" s="38" t="str">
        <f>IF(($L134-$P134)&gt;'Parameters for analysis'!$C$7,L134,$B$3)</f>
        <v/>
      </c>
      <c r="R134" s="38" t="str">
        <f>IF(($L134-$P134)&gt;'Parameters for analysis'!$C$7,M134,$B$3)</f>
        <v/>
      </c>
      <c r="S134" s="38">
        <f>IF(($N134-$P134)&gt;'Parameters for analysis'!$C$7,N134,$B$3)</f>
        <v>8.9892205906162426E-2</v>
      </c>
      <c r="T134" s="38">
        <f>IF(($N134-$P134)&gt;'Parameters for analysis'!$C$7,O134,$B$3)</f>
        <v>7.2634249198875567E-2</v>
      </c>
      <c r="U134" s="21">
        <v>2361</v>
      </c>
      <c r="W134" s="26" t="s">
        <v>572</v>
      </c>
      <c r="X134" s="21" t="s">
        <v>571</v>
      </c>
    </row>
    <row r="135" spans="2:25">
      <c r="B135" s="59" t="str">
        <f t="shared" ref="B135:B198" si="10">E135&amp;"_"&amp;F135</f>
        <v>SJI_39485</v>
      </c>
      <c r="D135" s="21" t="s">
        <v>411</v>
      </c>
      <c r="E135" s="21" t="s">
        <v>423</v>
      </c>
      <c r="F135" s="24">
        <v>39485</v>
      </c>
      <c r="G135" s="25">
        <v>1</v>
      </c>
      <c r="H135" s="60">
        <f t="shared" ref="H135:H198" si="11">COUNTIF($B$7:$B$296,$B135)</f>
        <v>2</v>
      </c>
      <c r="I135" s="58">
        <f t="shared" ref="I135:I198" si="12">DAY(F135)</f>
        <v>7</v>
      </c>
      <c r="J135" s="58">
        <f t="shared" ref="J135:J198" si="13">MONTH(F135)</f>
        <v>2</v>
      </c>
      <c r="K135" s="58">
        <f t="shared" ref="K135:K198" si="14">YEAR(F135)</f>
        <v>2008</v>
      </c>
      <c r="N135" s="23">
        <v>8.548892293763144E-2</v>
      </c>
      <c r="O135" s="23">
        <v>7.2636722008303706E-2</v>
      </c>
      <c r="P135" s="23">
        <v>6.3065666666666645E-2</v>
      </c>
      <c r="Q135" s="38" t="str">
        <f>IF(($L135-$P135)&gt;'Parameters for analysis'!$C$7,L135,$B$3)</f>
        <v/>
      </c>
      <c r="R135" s="38" t="str">
        <f>IF(($L135-$P135)&gt;'Parameters for analysis'!$C$7,M135,$B$3)</f>
        <v/>
      </c>
      <c r="S135" s="38">
        <f>IF(($N135-$P135)&gt;'Parameters for analysis'!$C$7,N135,$B$3)</f>
        <v>8.548892293763144E-2</v>
      </c>
      <c r="T135" s="38">
        <f>IF(($N135-$P135)&gt;'Parameters for analysis'!$C$7,O135,$B$3)</f>
        <v>7.2636722008303706E-2</v>
      </c>
      <c r="U135" s="21">
        <v>2361</v>
      </c>
      <c r="W135" s="26" t="s">
        <v>572</v>
      </c>
      <c r="X135" s="21" t="s">
        <v>571</v>
      </c>
    </row>
    <row r="136" spans="2:25">
      <c r="B136" s="59" t="str">
        <f t="shared" si="10"/>
        <v>SWX_39485</v>
      </c>
      <c r="D136" s="21" t="s">
        <v>412</v>
      </c>
      <c r="E136" s="21" t="s">
        <v>424</v>
      </c>
      <c r="F136" s="24">
        <v>39485</v>
      </c>
      <c r="G136" s="25">
        <v>1</v>
      </c>
      <c r="H136" s="60">
        <f t="shared" si="11"/>
        <v>2</v>
      </c>
      <c r="I136" s="58">
        <f t="shared" si="12"/>
        <v>7</v>
      </c>
      <c r="J136" s="58">
        <f t="shared" si="13"/>
        <v>2</v>
      </c>
      <c r="K136" s="58">
        <f t="shared" si="14"/>
        <v>2008</v>
      </c>
      <c r="N136" s="23">
        <v>8.127283115751549E-2</v>
      </c>
      <c r="O136" s="23">
        <v>5.8067758432995484E-2</v>
      </c>
      <c r="P136" s="23">
        <v>6.3065666666666645E-2</v>
      </c>
      <c r="Q136" s="38" t="str">
        <f>IF(($L136-$P136)&gt;'Parameters for analysis'!$C$7,L136,$B$3)</f>
        <v/>
      </c>
      <c r="R136" s="38" t="str">
        <f>IF(($L136-$P136)&gt;'Parameters for analysis'!$C$7,M136,$B$3)</f>
        <v/>
      </c>
      <c r="S136" s="38">
        <f>IF(($N136-$P136)&gt;'Parameters for analysis'!$C$7,N136,$B$3)</f>
        <v>8.127283115751549E-2</v>
      </c>
      <c r="T136" s="38">
        <f>IF(($N136-$P136)&gt;'Parameters for analysis'!$C$7,O136,$B$3)</f>
        <v>5.8067758432995484E-2</v>
      </c>
      <c r="U136" s="21">
        <v>2361</v>
      </c>
      <c r="W136" s="26" t="s">
        <v>572</v>
      </c>
      <c r="X136" s="21" t="s">
        <v>571</v>
      </c>
    </row>
    <row r="137" spans="2:25">
      <c r="B137" s="59" t="str">
        <f t="shared" si="10"/>
        <v>WGL_39485</v>
      </c>
      <c r="D137" s="21" t="s">
        <v>413</v>
      </c>
      <c r="E137" s="21" t="s">
        <v>425</v>
      </c>
      <c r="F137" s="24">
        <v>39485</v>
      </c>
      <c r="G137" s="25">
        <v>1</v>
      </c>
      <c r="H137" s="60">
        <f t="shared" si="11"/>
        <v>2</v>
      </c>
      <c r="I137" s="58">
        <f t="shared" si="12"/>
        <v>7</v>
      </c>
      <c r="J137" s="58">
        <f t="shared" si="13"/>
        <v>2</v>
      </c>
      <c r="K137" s="58">
        <f t="shared" si="14"/>
        <v>2008</v>
      </c>
      <c r="N137" s="23">
        <v>8.89619192370108E-2</v>
      </c>
      <c r="O137" s="23">
        <v>7.3585897817643464E-2</v>
      </c>
      <c r="P137" s="23">
        <v>5.9770766666666676E-2</v>
      </c>
      <c r="Q137" s="38" t="str">
        <f>IF(($L137-$P137)&gt;'Parameters for analysis'!$C$7,L137,$B$3)</f>
        <v/>
      </c>
      <c r="R137" s="38" t="str">
        <f>IF(($L137-$P137)&gt;'Parameters for analysis'!$C$7,M137,$B$3)</f>
        <v/>
      </c>
      <c r="S137" s="38">
        <f>IF(($N137-$P137)&gt;'Parameters for analysis'!$C$7,N137,$B$3)</f>
        <v>8.89619192370108E-2</v>
      </c>
      <c r="T137" s="38">
        <f>IF(($N137-$P137)&gt;'Parameters for analysis'!$C$7,O137,$B$3)</f>
        <v>7.3585897817643464E-2</v>
      </c>
      <c r="U137" s="21">
        <v>2361</v>
      </c>
      <c r="W137" s="26" t="s">
        <v>572</v>
      </c>
      <c r="X137" s="21" t="s">
        <v>571</v>
      </c>
    </row>
    <row r="138" spans="2:25">
      <c r="B138" s="59" t="str">
        <f t="shared" si="10"/>
        <v>CU_39322</v>
      </c>
      <c r="D138" s="27" t="s">
        <v>361</v>
      </c>
      <c r="E138" s="27" t="s">
        <v>362</v>
      </c>
      <c r="F138" s="24">
        <v>39322</v>
      </c>
      <c r="G138" s="25">
        <v>1</v>
      </c>
      <c r="H138" s="60">
        <f t="shared" si="11"/>
        <v>1</v>
      </c>
      <c r="I138" s="58">
        <f t="shared" si="12"/>
        <v>28</v>
      </c>
      <c r="J138" s="58">
        <f t="shared" si="13"/>
        <v>8</v>
      </c>
      <c r="K138" s="58">
        <f t="shared" si="14"/>
        <v>2007</v>
      </c>
      <c r="N138" s="23">
        <v>7.7328428114953551E-2</v>
      </c>
      <c r="O138" s="23">
        <v>6.2408571192655873E-2</v>
      </c>
      <c r="P138" s="23">
        <v>5.5493133333333333E-2</v>
      </c>
      <c r="Q138" s="38" t="str">
        <f>IF(($L138-$P138)&gt;'Parameters for analysis'!$C$7,L138,$B$3)</f>
        <v/>
      </c>
      <c r="R138" s="38" t="str">
        <f>IF(($L138-$P138)&gt;'Parameters for analysis'!$C$7,M138,$B$3)</f>
        <v/>
      </c>
      <c r="S138" s="38">
        <f>IF(($N138-$P138)&gt;'Parameters for analysis'!$C$7,N138,$B$3)</f>
        <v>7.7328428114953551E-2</v>
      </c>
      <c r="T138" s="38">
        <f>IF(($N138-$P138)&gt;'Parameters for analysis'!$C$7,O138,$B$3)</f>
        <v>6.2408571192655873E-2</v>
      </c>
      <c r="U138" s="21">
        <v>2226</v>
      </c>
      <c r="W138" s="26" t="s">
        <v>573</v>
      </c>
      <c r="X138" s="21" t="s">
        <v>574</v>
      </c>
      <c r="Y138" s="21" t="s">
        <v>575</v>
      </c>
    </row>
    <row r="139" spans="2:25">
      <c r="B139" s="59" t="str">
        <f t="shared" si="10"/>
        <v>EMA_39322</v>
      </c>
      <c r="D139" s="27" t="s">
        <v>365</v>
      </c>
      <c r="E139" s="27" t="s">
        <v>366</v>
      </c>
      <c r="F139" s="24">
        <v>39322</v>
      </c>
      <c r="G139" s="25">
        <v>1</v>
      </c>
      <c r="H139" s="60">
        <f t="shared" si="11"/>
        <v>1</v>
      </c>
      <c r="I139" s="58">
        <f t="shared" si="12"/>
        <v>28</v>
      </c>
      <c r="J139" s="58">
        <f t="shared" si="13"/>
        <v>8</v>
      </c>
      <c r="K139" s="58">
        <f t="shared" si="14"/>
        <v>2007</v>
      </c>
      <c r="N139" s="23">
        <v>9.6165348564179354E-2</v>
      </c>
      <c r="O139" s="23">
        <v>7.0046189630977668E-2</v>
      </c>
      <c r="P139" s="23">
        <v>5.8828599999999988E-2</v>
      </c>
      <c r="Q139" s="38" t="str">
        <f>IF(($L139-$P139)&gt;'Parameters for analysis'!$C$7,L139,$B$3)</f>
        <v/>
      </c>
      <c r="R139" s="38" t="str">
        <f>IF(($L139-$P139)&gt;'Parameters for analysis'!$C$7,M139,$B$3)</f>
        <v/>
      </c>
      <c r="S139" s="38">
        <f>IF(($N139-$P139)&gt;'Parameters for analysis'!$C$7,N139,$B$3)</f>
        <v>9.6165348564179354E-2</v>
      </c>
      <c r="T139" s="38">
        <f>IF(($N139-$P139)&gt;'Parameters for analysis'!$C$7,O139,$B$3)</f>
        <v>7.0046189630977668E-2</v>
      </c>
      <c r="U139" s="21">
        <v>2226</v>
      </c>
      <c r="W139" s="26" t="s">
        <v>573</v>
      </c>
      <c r="X139" s="21" t="s">
        <v>574</v>
      </c>
      <c r="Y139" s="21" t="s">
        <v>575</v>
      </c>
    </row>
    <row r="140" spans="2:25">
      <c r="B140" s="59" t="str">
        <f t="shared" si="10"/>
        <v>ENB_39322</v>
      </c>
      <c r="D140" s="27" t="s">
        <v>367</v>
      </c>
      <c r="E140" s="27" t="s">
        <v>368</v>
      </c>
      <c r="F140" s="24">
        <v>39322</v>
      </c>
      <c r="G140" s="25">
        <v>1</v>
      </c>
      <c r="H140" s="60">
        <f t="shared" si="11"/>
        <v>1</v>
      </c>
      <c r="I140" s="58">
        <f t="shared" si="12"/>
        <v>28</v>
      </c>
      <c r="J140" s="58">
        <f t="shared" si="13"/>
        <v>8</v>
      </c>
      <c r="K140" s="58">
        <f t="shared" si="14"/>
        <v>2007</v>
      </c>
      <c r="N140" s="23">
        <v>8.3439374123467136E-2</v>
      </c>
      <c r="O140" s="23">
        <v>6.3770602545649577E-2</v>
      </c>
      <c r="P140" s="23">
        <v>5.5493133333333333E-2</v>
      </c>
      <c r="Q140" s="38" t="str">
        <f>IF(($L140-$P140)&gt;'Parameters for analysis'!$C$7,L140,$B$3)</f>
        <v/>
      </c>
      <c r="R140" s="38" t="str">
        <f>IF(($L140-$P140)&gt;'Parameters for analysis'!$C$7,M140,$B$3)</f>
        <v/>
      </c>
      <c r="S140" s="38">
        <f>IF(($N140-$P140)&gt;'Parameters for analysis'!$C$7,N140,$B$3)</f>
        <v>8.3439374123467136E-2</v>
      </c>
      <c r="T140" s="38">
        <f>IF(($N140-$P140)&gt;'Parameters for analysis'!$C$7,O140,$B$3)</f>
        <v>6.3770602545649577E-2</v>
      </c>
      <c r="U140" s="21">
        <v>2226</v>
      </c>
      <c r="W140" s="26" t="s">
        <v>573</v>
      </c>
      <c r="X140" s="21" t="s">
        <v>574</v>
      </c>
      <c r="Y140" s="21" t="s">
        <v>575</v>
      </c>
    </row>
    <row r="141" spans="2:25">
      <c r="B141" s="59" t="str">
        <f t="shared" si="10"/>
        <v>FTS_39322</v>
      </c>
      <c r="D141" s="27" t="s">
        <v>369</v>
      </c>
      <c r="E141" s="27" t="s">
        <v>370</v>
      </c>
      <c r="F141" s="24">
        <v>39322</v>
      </c>
      <c r="G141" s="25">
        <v>1</v>
      </c>
      <c r="H141" s="60">
        <f t="shared" si="11"/>
        <v>1</v>
      </c>
      <c r="I141" s="58">
        <f t="shared" si="12"/>
        <v>28</v>
      </c>
      <c r="J141" s="58">
        <f t="shared" si="13"/>
        <v>8</v>
      </c>
      <c r="K141" s="58">
        <f t="shared" si="14"/>
        <v>2007</v>
      </c>
      <c r="N141" s="23">
        <v>8.5014956242433826E-2</v>
      </c>
      <c r="O141" s="23">
        <v>5.675718340296565E-2</v>
      </c>
      <c r="P141" s="23">
        <v>5.5493133333333333E-2</v>
      </c>
      <c r="Q141" s="38" t="str">
        <f>IF(($L141-$P141)&gt;'Parameters for analysis'!$C$7,L141,$B$3)</f>
        <v/>
      </c>
      <c r="R141" s="38" t="str">
        <f>IF(($L141-$P141)&gt;'Parameters for analysis'!$C$7,M141,$B$3)</f>
        <v/>
      </c>
      <c r="S141" s="38">
        <f>IF(($N141-$P141)&gt;'Parameters for analysis'!$C$7,N141,$B$3)</f>
        <v>8.5014956242433826E-2</v>
      </c>
      <c r="T141" s="38">
        <f>IF(($N141-$P141)&gt;'Parameters for analysis'!$C$7,O141,$B$3)</f>
        <v>5.675718340296565E-2</v>
      </c>
      <c r="U141" s="21">
        <v>2226</v>
      </c>
      <c r="W141" s="26" t="s">
        <v>573</v>
      </c>
      <c r="X141" s="21" t="s">
        <v>574</v>
      </c>
      <c r="Y141" s="21" t="s">
        <v>575</v>
      </c>
    </row>
    <row r="142" spans="2:25">
      <c r="B142" s="59" t="str">
        <f t="shared" si="10"/>
        <v>TRP_39322</v>
      </c>
      <c r="D142" s="27" t="s">
        <v>376</v>
      </c>
      <c r="E142" s="27" t="s">
        <v>377</v>
      </c>
      <c r="F142" s="24">
        <v>39322</v>
      </c>
      <c r="G142" s="25">
        <v>1</v>
      </c>
      <c r="H142" s="60">
        <f t="shared" si="11"/>
        <v>1</v>
      </c>
      <c r="I142" s="58">
        <f t="shared" si="12"/>
        <v>28</v>
      </c>
      <c r="J142" s="58">
        <f t="shared" si="13"/>
        <v>8</v>
      </c>
      <c r="K142" s="58">
        <f t="shared" si="14"/>
        <v>2007</v>
      </c>
      <c r="N142" s="23">
        <v>9.0823571461727148E-2</v>
      </c>
      <c r="O142" s="23">
        <v>6.676414402015185E-2</v>
      </c>
      <c r="P142" s="23">
        <v>5.5493133333333333E-2</v>
      </c>
      <c r="Q142" s="38" t="str">
        <f>IF(($L142-$P142)&gt;'Parameters for analysis'!$C$7,L142,$B$3)</f>
        <v/>
      </c>
      <c r="R142" s="38" t="str">
        <f>IF(($L142-$P142)&gt;'Parameters for analysis'!$C$7,M142,$B$3)</f>
        <v/>
      </c>
      <c r="S142" s="38">
        <f>IF(($N142-$P142)&gt;'Parameters for analysis'!$C$7,N142,$B$3)</f>
        <v>9.0823571461727148E-2</v>
      </c>
      <c r="T142" s="38">
        <f>IF(($N142-$P142)&gt;'Parameters for analysis'!$C$7,O142,$B$3)</f>
        <v>6.676414402015185E-2</v>
      </c>
      <c r="U142" s="21">
        <v>2226</v>
      </c>
      <c r="W142" s="26" t="s">
        <v>573</v>
      </c>
      <c r="X142" s="21" t="s">
        <v>574</v>
      </c>
      <c r="Y142" s="21" t="s">
        <v>575</v>
      </c>
    </row>
    <row r="143" spans="2:25">
      <c r="B143" s="59" t="str">
        <f t="shared" si="10"/>
        <v>AGL_39302</v>
      </c>
      <c r="D143" s="21" t="s">
        <v>403</v>
      </c>
      <c r="E143" s="21" t="s">
        <v>415</v>
      </c>
      <c r="F143" s="24">
        <v>39302</v>
      </c>
      <c r="G143" s="25">
        <v>1</v>
      </c>
      <c r="H143" s="60">
        <f t="shared" si="11"/>
        <v>1</v>
      </c>
      <c r="I143" s="58">
        <f t="shared" si="12"/>
        <v>8</v>
      </c>
      <c r="J143" s="58">
        <f t="shared" si="13"/>
        <v>8</v>
      </c>
      <c r="K143" s="58">
        <f t="shared" si="14"/>
        <v>2007</v>
      </c>
      <c r="N143" s="23">
        <v>8.5756170057109615E-2</v>
      </c>
      <c r="O143" s="23">
        <v>6.9015036374159733E-2</v>
      </c>
      <c r="P143" s="23">
        <v>5.5493133333333333E-2</v>
      </c>
      <c r="Q143" s="38" t="str">
        <f>IF(($L143-$P143)&gt;'Parameters for analysis'!$C$7,L143,$B$3)</f>
        <v/>
      </c>
      <c r="R143" s="38" t="str">
        <f>IF(($L143-$P143)&gt;'Parameters for analysis'!$C$7,M143,$B$3)</f>
        <v/>
      </c>
      <c r="S143" s="38">
        <f>IF(($N143-$P143)&gt;'Parameters for analysis'!$C$7,N143,$B$3)</f>
        <v>8.5756170057109615E-2</v>
      </c>
      <c r="T143" s="38">
        <f>IF(($N143-$P143)&gt;'Parameters for analysis'!$C$7,O143,$B$3)</f>
        <v>6.9015036374159733E-2</v>
      </c>
      <c r="U143" s="21">
        <v>2207</v>
      </c>
      <c r="V143" s="21" t="s">
        <v>576</v>
      </c>
      <c r="W143" s="26" t="s">
        <v>577</v>
      </c>
      <c r="X143" s="21" t="s">
        <v>574</v>
      </c>
      <c r="Y143" s="21" t="s">
        <v>578</v>
      </c>
    </row>
    <row r="144" spans="2:25">
      <c r="B144" s="59" t="str">
        <f t="shared" si="10"/>
        <v>ATO_39302</v>
      </c>
      <c r="D144" s="21" t="s">
        <v>404</v>
      </c>
      <c r="E144" s="21" t="s">
        <v>416</v>
      </c>
      <c r="F144" s="24">
        <v>39302</v>
      </c>
      <c r="G144" s="25">
        <v>1</v>
      </c>
      <c r="H144" s="60">
        <f t="shared" si="11"/>
        <v>1</v>
      </c>
      <c r="I144" s="58">
        <f t="shared" si="12"/>
        <v>8</v>
      </c>
      <c r="J144" s="58">
        <f t="shared" si="13"/>
        <v>8</v>
      </c>
      <c r="K144" s="58">
        <f t="shared" si="14"/>
        <v>2007</v>
      </c>
      <c r="N144" s="23">
        <v>9.2953253776392131E-2</v>
      </c>
      <c r="O144" s="23">
        <v>6.761651497187722E-2</v>
      </c>
      <c r="P144" s="23">
        <v>5.8828599999999988E-2</v>
      </c>
      <c r="Q144" s="38" t="str">
        <f>IF(($L144-$P144)&gt;'Parameters for analysis'!$C$7,L144,$B$3)</f>
        <v/>
      </c>
      <c r="R144" s="38" t="str">
        <f>IF(($L144-$P144)&gt;'Parameters for analysis'!$C$7,M144,$B$3)</f>
        <v/>
      </c>
      <c r="S144" s="38">
        <f>IF(($N144-$P144)&gt;'Parameters for analysis'!$C$7,N144,$B$3)</f>
        <v>9.2953253776392131E-2</v>
      </c>
      <c r="T144" s="38">
        <f>IF(($N144-$P144)&gt;'Parameters for analysis'!$C$7,O144,$B$3)</f>
        <v>6.761651497187722E-2</v>
      </c>
      <c r="U144" s="21">
        <v>2207</v>
      </c>
      <c r="V144" s="21" t="s">
        <v>576</v>
      </c>
      <c r="W144" s="26" t="s">
        <v>577</v>
      </c>
      <c r="X144" s="21" t="s">
        <v>574</v>
      </c>
      <c r="Y144" s="21" t="s">
        <v>579</v>
      </c>
    </row>
    <row r="145" spans="2:25">
      <c r="B145" s="59" t="str">
        <f t="shared" si="10"/>
        <v>LG_39302</v>
      </c>
      <c r="D145" s="21" t="s">
        <v>373</v>
      </c>
      <c r="E145" s="21" t="s">
        <v>417</v>
      </c>
      <c r="F145" s="24">
        <v>39302</v>
      </c>
      <c r="G145" s="25">
        <v>1</v>
      </c>
      <c r="H145" s="60">
        <f t="shared" si="11"/>
        <v>1</v>
      </c>
      <c r="I145" s="58">
        <f t="shared" si="12"/>
        <v>8</v>
      </c>
      <c r="J145" s="58">
        <f t="shared" si="13"/>
        <v>8</v>
      </c>
      <c r="K145" s="58">
        <f t="shared" si="14"/>
        <v>2007</v>
      </c>
      <c r="N145" s="23">
        <v>8.6835243146841046E-2</v>
      </c>
      <c r="O145" s="23">
        <v>6.8701994221735271E-2</v>
      </c>
      <c r="P145" s="23">
        <v>5.5493133333333333E-2</v>
      </c>
      <c r="Q145" s="38" t="str">
        <f>IF(($L145-$P145)&gt;'Parameters for analysis'!$C$7,L145,$B$3)</f>
        <v/>
      </c>
      <c r="R145" s="38" t="str">
        <f>IF(($L145-$P145)&gt;'Parameters for analysis'!$C$7,M145,$B$3)</f>
        <v/>
      </c>
      <c r="S145" s="38">
        <f>IF(($N145-$P145)&gt;'Parameters for analysis'!$C$7,N145,$B$3)</f>
        <v>8.6835243146841046E-2</v>
      </c>
      <c r="T145" s="38">
        <f>IF(($N145-$P145)&gt;'Parameters for analysis'!$C$7,O145,$B$3)</f>
        <v>6.8701994221735271E-2</v>
      </c>
      <c r="U145" s="21">
        <v>2207</v>
      </c>
      <c r="V145" s="21" t="s">
        <v>576</v>
      </c>
      <c r="W145" s="26" t="s">
        <v>577</v>
      </c>
      <c r="X145" s="21" t="s">
        <v>574</v>
      </c>
      <c r="Y145" s="21" t="s">
        <v>580</v>
      </c>
    </row>
    <row r="146" spans="2:25">
      <c r="B146" s="59" t="str">
        <f t="shared" si="10"/>
        <v>NJR_39302</v>
      </c>
      <c r="D146" s="21" t="s">
        <v>406</v>
      </c>
      <c r="E146" s="21" t="s">
        <v>418</v>
      </c>
      <c r="F146" s="24">
        <v>39302</v>
      </c>
      <c r="G146" s="25">
        <v>1</v>
      </c>
      <c r="H146" s="60">
        <f t="shared" si="11"/>
        <v>1</v>
      </c>
      <c r="I146" s="58">
        <f t="shared" si="12"/>
        <v>8</v>
      </c>
      <c r="J146" s="58">
        <f t="shared" si="13"/>
        <v>8</v>
      </c>
      <c r="K146" s="58">
        <f t="shared" si="14"/>
        <v>2007</v>
      </c>
      <c r="N146" s="23">
        <v>7.0350686542806684E-2</v>
      </c>
      <c r="O146" s="23">
        <v>6.411971848906961E-2</v>
      </c>
      <c r="P146" s="23">
        <v>5.5493133333333333E-2</v>
      </c>
      <c r="Q146" s="38" t="str">
        <f>IF(($L146-$P146)&gt;'Parameters for analysis'!$C$7,L146,$B$3)</f>
        <v/>
      </c>
      <c r="R146" s="38" t="str">
        <f>IF(($L146-$P146)&gt;'Parameters for analysis'!$C$7,M146,$B$3)</f>
        <v/>
      </c>
      <c r="S146" s="38">
        <f>IF(($N146-$P146)&gt;'Parameters for analysis'!$C$7,N146,$B$3)</f>
        <v>7.0350686542806684E-2</v>
      </c>
      <c r="T146" s="38">
        <f>IF(($N146-$P146)&gt;'Parameters for analysis'!$C$7,O146,$B$3)</f>
        <v>6.411971848906961E-2</v>
      </c>
      <c r="U146" s="21">
        <v>2207</v>
      </c>
      <c r="V146" s="21" t="s">
        <v>576</v>
      </c>
      <c r="W146" s="26" t="s">
        <v>577</v>
      </c>
      <c r="X146" s="21" t="s">
        <v>574</v>
      </c>
      <c r="Y146" s="21" t="s">
        <v>581</v>
      </c>
    </row>
    <row r="147" spans="2:25">
      <c r="B147" s="59" t="str">
        <f t="shared" si="10"/>
        <v>NWN_39302</v>
      </c>
      <c r="D147" s="21" t="s">
        <v>409</v>
      </c>
      <c r="E147" s="21" t="s">
        <v>421</v>
      </c>
      <c r="F147" s="24">
        <v>39302</v>
      </c>
      <c r="G147" s="25">
        <v>1</v>
      </c>
      <c r="H147" s="60">
        <f t="shared" si="11"/>
        <v>1</v>
      </c>
      <c r="I147" s="58">
        <f t="shared" si="12"/>
        <v>8</v>
      </c>
      <c r="J147" s="58">
        <f t="shared" si="13"/>
        <v>8</v>
      </c>
      <c r="K147" s="58">
        <f t="shared" si="14"/>
        <v>2007</v>
      </c>
      <c r="N147" s="23">
        <v>7.3087517586264805E-2</v>
      </c>
      <c r="O147" s="23">
        <v>6.133055675974973E-2</v>
      </c>
      <c r="P147" s="23">
        <v>5.3825400000000009E-2</v>
      </c>
      <c r="Q147" s="38" t="str">
        <f>IF(($L147-$P147)&gt;'Parameters for analysis'!$C$7,L147,$B$3)</f>
        <v/>
      </c>
      <c r="R147" s="38" t="str">
        <f>IF(($L147-$P147)&gt;'Parameters for analysis'!$C$7,M147,$B$3)</f>
        <v/>
      </c>
      <c r="S147" s="38">
        <f>IF(($N147-$P147)&gt;'Parameters for analysis'!$C$7,N147,$B$3)</f>
        <v>7.3087517586264805E-2</v>
      </c>
      <c r="T147" s="38">
        <f>IF(($N147-$P147)&gt;'Parameters for analysis'!$C$7,O147,$B$3)</f>
        <v>6.133055675974973E-2</v>
      </c>
      <c r="U147" s="21">
        <v>2207</v>
      </c>
      <c r="V147" s="21" t="s">
        <v>576</v>
      </c>
      <c r="W147" s="26" t="s">
        <v>577</v>
      </c>
      <c r="X147" s="21" t="s">
        <v>574</v>
      </c>
      <c r="Y147" s="21" t="s">
        <v>582</v>
      </c>
    </row>
    <row r="148" spans="2:25">
      <c r="B148" s="59" t="str">
        <f t="shared" si="10"/>
        <v>PNY_39302</v>
      </c>
      <c r="D148" s="21" t="s">
        <v>410</v>
      </c>
      <c r="E148" s="21" t="s">
        <v>422</v>
      </c>
      <c r="F148" s="24">
        <v>39302</v>
      </c>
      <c r="G148" s="25">
        <v>1</v>
      </c>
      <c r="H148" s="60">
        <f t="shared" si="11"/>
        <v>1</v>
      </c>
      <c r="I148" s="58">
        <f t="shared" si="12"/>
        <v>8</v>
      </c>
      <c r="J148" s="58">
        <f t="shared" si="13"/>
        <v>8</v>
      </c>
      <c r="K148" s="58">
        <f t="shared" si="14"/>
        <v>2007</v>
      </c>
      <c r="N148" s="23">
        <v>7.9500461978289472E-2</v>
      </c>
      <c r="O148" s="23">
        <v>6.6366832486294949E-2</v>
      </c>
      <c r="P148" s="23">
        <v>5.5493133333333333E-2</v>
      </c>
      <c r="Q148" s="38" t="str">
        <f>IF(($L148-$P148)&gt;'Parameters for analysis'!$C$7,L148,$B$3)</f>
        <v/>
      </c>
      <c r="R148" s="38" t="str">
        <f>IF(($L148-$P148)&gt;'Parameters for analysis'!$C$7,M148,$B$3)</f>
        <v/>
      </c>
      <c r="S148" s="38">
        <f>IF(($N148-$P148)&gt;'Parameters for analysis'!$C$7,N148,$B$3)</f>
        <v>7.9500461978289472E-2</v>
      </c>
      <c r="T148" s="38">
        <f>IF(($N148-$P148)&gt;'Parameters for analysis'!$C$7,O148,$B$3)</f>
        <v>6.6366832486294949E-2</v>
      </c>
      <c r="U148" s="21">
        <v>2207</v>
      </c>
      <c r="V148" s="21" t="s">
        <v>576</v>
      </c>
      <c r="W148" s="26" t="s">
        <v>577</v>
      </c>
      <c r="X148" s="21" t="s">
        <v>574</v>
      </c>
      <c r="Y148" s="21" t="s">
        <v>583</v>
      </c>
    </row>
    <row r="149" spans="2:25">
      <c r="B149" s="59" t="str">
        <f t="shared" si="10"/>
        <v>SJI_39302</v>
      </c>
      <c r="D149" s="21" t="s">
        <v>411</v>
      </c>
      <c r="E149" s="21" t="s">
        <v>423</v>
      </c>
      <c r="F149" s="24">
        <v>39302</v>
      </c>
      <c r="G149" s="25">
        <v>1</v>
      </c>
      <c r="H149" s="60">
        <f t="shared" si="11"/>
        <v>1</v>
      </c>
      <c r="I149" s="58">
        <f t="shared" si="12"/>
        <v>8</v>
      </c>
      <c r="J149" s="58">
        <f t="shared" si="13"/>
        <v>8</v>
      </c>
      <c r="K149" s="58">
        <f t="shared" si="14"/>
        <v>2007</v>
      </c>
      <c r="N149" s="23">
        <v>7.3976553140394585E-2</v>
      </c>
      <c r="O149" s="23">
        <v>6.4683673153558788E-2</v>
      </c>
      <c r="P149" s="23">
        <v>5.8828599999999988E-2</v>
      </c>
      <c r="Q149" s="38" t="str">
        <f>IF(($L149-$P149)&gt;'Parameters for analysis'!$C$7,L149,$B$3)</f>
        <v/>
      </c>
      <c r="R149" s="38" t="str">
        <f>IF(($L149-$P149)&gt;'Parameters for analysis'!$C$7,M149,$B$3)</f>
        <v/>
      </c>
      <c r="S149" s="38">
        <f>IF(($N149-$P149)&gt;'Parameters for analysis'!$C$7,N149,$B$3)</f>
        <v>7.3976553140394585E-2</v>
      </c>
      <c r="T149" s="38">
        <f>IF(($N149-$P149)&gt;'Parameters for analysis'!$C$7,O149,$B$3)</f>
        <v>6.4683673153558788E-2</v>
      </c>
      <c r="U149" s="21">
        <v>2207</v>
      </c>
      <c r="V149" s="21" t="s">
        <v>576</v>
      </c>
      <c r="W149" s="26" t="s">
        <v>577</v>
      </c>
      <c r="X149" s="21" t="s">
        <v>574</v>
      </c>
      <c r="Y149" s="21" t="s">
        <v>584</v>
      </c>
    </row>
    <row r="150" spans="2:25">
      <c r="B150" s="59" t="str">
        <f t="shared" si="10"/>
        <v>SWX_39302</v>
      </c>
      <c r="D150" s="21" t="s">
        <v>412</v>
      </c>
      <c r="E150" s="21" t="s">
        <v>424</v>
      </c>
      <c r="F150" s="24">
        <v>39302</v>
      </c>
      <c r="G150" s="25">
        <v>1</v>
      </c>
      <c r="H150" s="60">
        <f t="shared" si="11"/>
        <v>1</v>
      </c>
      <c r="I150" s="58">
        <f t="shared" si="12"/>
        <v>8</v>
      </c>
      <c r="J150" s="58">
        <f t="shared" si="13"/>
        <v>8</v>
      </c>
      <c r="K150" s="58">
        <f t="shared" si="14"/>
        <v>2007</v>
      </c>
      <c r="N150" s="23">
        <v>7.2244943486776403E-2</v>
      </c>
      <c r="O150" s="23">
        <v>5.5527992247478147E-2</v>
      </c>
      <c r="P150" s="23">
        <v>5.8828599999999988E-2</v>
      </c>
      <c r="Q150" s="38" t="str">
        <f>IF(($L150-$P150)&gt;'Parameters for analysis'!$C$7,L150,$B$3)</f>
        <v/>
      </c>
      <c r="R150" s="38" t="str">
        <f>IF(($L150-$P150)&gt;'Parameters for analysis'!$C$7,M150,$B$3)</f>
        <v/>
      </c>
      <c r="S150" s="38">
        <f>IF(($N150-$P150)&gt;'Parameters for analysis'!$C$7,N150,$B$3)</f>
        <v>7.2244943486776403E-2</v>
      </c>
      <c r="T150" s="38">
        <f>IF(($N150-$P150)&gt;'Parameters for analysis'!$C$7,O150,$B$3)</f>
        <v>5.5527992247478147E-2</v>
      </c>
      <c r="U150" s="21">
        <v>2207</v>
      </c>
      <c r="V150" s="21" t="s">
        <v>576</v>
      </c>
      <c r="W150" s="26" t="s">
        <v>577</v>
      </c>
      <c r="X150" s="21" t="s">
        <v>574</v>
      </c>
      <c r="Y150" s="21" t="s">
        <v>585</v>
      </c>
    </row>
    <row r="151" spans="2:25">
      <c r="B151" s="59" t="str">
        <f t="shared" si="10"/>
        <v>VVC_39302</v>
      </c>
      <c r="D151" s="21" t="s">
        <v>414</v>
      </c>
      <c r="E151" s="21" t="s">
        <v>426</v>
      </c>
      <c r="F151" s="24">
        <v>39302</v>
      </c>
      <c r="G151" s="25">
        <v>1</v>
      </c>
      <c r="H151" s="60">
        <f t="shared" si="11"/>
        <v>1</v>
      </c>
      <c r="I151" s="58">
        <f t="shared" si="12"/>
        <v>8</v>
      </c>
      <c r="J151" s="58">
        <f t="shared" si="13"/>
        <v>8</v>
      </c>
      <c r="K151" s="58">
        <f t="shared" si="14"/>
        <v>2007</v>
      </c>
      <c r="N151" s="23">
        <v>8.4911253426429079E-2</v>
      </c>
      <c r="O151" s="23">
        <v>6.5324120755063247E-2</v>
      </c>
      <c r="P151" s="23">
        <v>5.5493133333333333E-2</v>
      </c>
      <c r="Q151" s="38" t="str">
        <f>IF(($L151-$P151)&gt;'Parameters for analysis'!$C$7,L151,$B$3)</f>
        <v/>
      </c>
      <c r="R151" s="38" t="str">
        <f>IF(($L151-$P151)&gt;'Parameters for analysis'!$C$7,M151,$B$3)</f>
        <v/>
      </c>
      <c r="S151" s="38">
        <f>IF(($N151-$P151)&gt;'Parameters for analysis'!$C$7,N151,$B$3)</f>
        <v>8.4911253426429079E-2</v>
      </c>
      <c r="T151" s="38">
        <f>IF(($N151-$P151)&gt;'Parameters for analysis'!$C$7,O151,$B$3)</f>
        <v>6.5324120755063247E-2</v>
      </c>
      <c r="U151" s="21">
        <v>2207</v>
      </c>
      <c r="V151" s="21" t="s">
        <v>576</v>
      </c>
      <c r="W151" s="26" t="s">
        <v>577</v>
      </c>
      <c r="X151" s="21" t="s">
        <v>574</v>
      </c>
      <c r="Y151" s="21" t="s">
        <v>586</v>
      </c>
    </row>
    <row r="152" spans="2:25">
      <c r="B152" s="59" t="str">
        <f t="shared" si="10"/>
        <v>WGL_39302</v>
      </c>
      <c r="D152" s="21" t="s">
        <v>413</v>
      </c>
      <c r="E152" s="21" t="s">
        <v>425</v>
      </c>
      <c r="F152" s="24">
        <v>39302</v>
      </c>
      <c r="G152" s="25">
        <v>1</v>
      </c>
      <c r="H152" s="60">
        <f t="shared" si="11"/>
        <v>1</v>
      </c>
      <c r="I152" s="58">
        <f t="shared" si="12"/>
        <v>8</v>
      </c>
      <c r="J152" s="58">
        <f t="shared" si="13"/>
        <v>8</v>
      </c>
      <c r="K152" s="58">
        <f t="shared" si="14"/>
        <v>2007</v>
      </c>
      <c r="N152" s="23">
        <v>8.3165003394504111E-2</v>
      </c>
      <c r="O152" s="23">
        <v>6.9727248807792241E-2</v>
      </c>
      <c r="P152" s="23">
        <v>5.3825400000000009E-2</v>
      </c>
      <c r="Q152" s="38" t="str">
        <f>IF(($L152-$P152)&gt;'Parameters for analysis'!$C$7,L152,$B$3)</f>
        <v/>
      </c>
      <c r="R152" s="38" t="str">
        <f>IF(($L152-$P152)&gt;'Parameters for analysis'!$C$7,M152,$B$3)</f>
        <v/>
      </c>
      <c r="S152" s="38">
        <f>IF(($N152-$P152)&gt;'Parameters for analysis'!$C$7,N152,$B$3)</f>
        <v>8.3165003394504111E-2</v>
      </c>
      <c r="T152" s="38">
        <f>IF(($N152-$P152)&gt;'Parameters for analysis'!$C$7,O152,$B$3)</f>
        <v>6.9727248807792241E-2</v>
      </c>
      <c r="U152" s="21">
        <v>2207</v>
      </c>
      <c r="V152" s="21" t="s">
        <v>576</v>
      </c>
      <c r="W152" s="26" t="s">
        <v>577</v>
      </c>
      <c r="X152" s="21" t="s">
        <v>574</v>
      </c>
      <c r="Y152" s="21" t="s">
        <v>587</v>
      </c>
    </row>
    <row r="153" spans="2:25">
      <c r="B153" s="59" t="str">
        <f t="shared" si="10"/>
        <v>AGL_39244</v>
      </c>
      <c r="D153" s="27" t="s">
        <v>403</v>
      </c>
      <c r="E153" s="21" t="s">
        <v>415</v>
      </c>
      <c r="F153" s="24">
        <v>39244</v>
      </c>
      <c r="G153" s="25">
        <v>1</v>
      </c>
      <c r="H153" s="60">
        <f t="shared" si="11"/>
        <v>1</v>
      </c>
      <c r="I153" s="58">
        <f t="shared" si="12"/>
        <v>11</v>
      </c>
      <c r="J153" s="58">
        <f t="shared" si="13"/>
        <v>6</v>
      </c>
      <c r="K153" s="58">
        <f t="shared" si="14"/>
        <v>2007</v>
      </c>
      <c r="N153" s="23">
        <v>9.0558936114661037E-2</v>
      </c>
      <c r="O153" s="23">
        <v>7.3426669354300658E-2</v>
      </c>
      <c r="P153" s="23">
        <v>6.2348066666666667E-2</v>
      </c>
      <c r="Q153" s="38" t="str">
        <f>IF(($L153-$P153)&gt;'Parameters for analysis'!$C$7,L153,$B$3)</f>
        <v/>
      </c>
      <c r="R153" s="38" t="str">
        <f>IF(($L153-$P153)&gt;'Parameters for analysis'!$C$7,M153,$B$3)</f>
        <v/>
      </c>
      <c r="S153" s="38">
        <f>IF(($N153-$P153)&gt;'Parameters for analysis'!$C$7,N153,$B$3)</f>
        <v>9.0558936114661037E-2</v>
      </c>
      <c r="T153" s="38">
        <f>IF(($N153-$P153)&gt;'Parameters for analysis'!$C$7,O153,$B$3)</f>
        <v>7.3426669354300658E-2</v>
      </c>
      <c r="U153" s="21">
        <v>2164</v>
      </c>
      <c r="V153" s="21" t="s">
        <v>867</v>
      </c>
      <c r="W153" s="26" t="s">
        <v>588</v>
      </c>
      <c r="X153" s="21" t="s">
        <v>1531</v>
      </c>
    </row>
    <row r="154" spans="2:25">
      <c r="B154" s="59" t="str">
        <f t="shared" si="10"/>
        <v>ATO_39244</v>
      </c>
      <c r="D154" s="27" t="s">
        <v>404</v>
      </c>
      <c r="E154" s="27" t="s">
        <v>416</v>
      </c>
      <c r="F154" s="24">
        <v>39244</v>
      </c>
      <c r="G154" s="25">
        <v>1</v>
      </c>
      <c r="H154" s="60">
        <f t="shared" si="11"/>
        <v>1</v>
      </c>
      <c r="I154" s="58">
        <f t="shared" si="12"/>
        <v>11</v>
      </c>
      <c r="J154" s="58">
        <f t="shared" si="13"/>
        <v>6</v>
      </c>
      <c r="K154" s="58">
        <f t="shared" si="14"/>
        <v>2007</v>
      </c>
      <c r="N154" s="23">
        <v>9.4604881211369118E-2</v>
      </c>
      <c r="O154" s="23">
        <v>7.2403043880762019E-2</v>
      </c>
      <c r="P154" s="23">
        <v>6.4287133333333329E-2</v>
      </c>
      <c r="Q154" s="38" t="str">
        <f>IF(($L154-$P154)&gt;'Parameters for analysis'!$C$7,L154,$B$3)</f>
        <v/>
      </c>
      <c r="R154" s="38" t="str">
        <f>IF(($L154-$P154)&gt;'Parameters for analysis'!$C$7,M154,$B$3)</f>
        <v/>
      </c>
      <c r="S154" s="38">
        <f>IF(($N154-$P154)&gt;'Parameters for analysis'!$C$7,N154,$B$3)</f>
        <v>9.4604881211369118E-2</v>
      </c>
      <c r="T154" s="38">
        <f>IF(($N154-$P154)&gt;'Parameters for analysis'!$C$7,O154,$B$3)</f>
        <v>7.2403043880762019E-2</v>
      </c>
      <c r="U154" s="21">
        <v>2164</v>
      </c>
      <c r="V154" s="21" t="s">
        <v>867</v>
      </c>
      <c r="W154" s="26" t="s">
        <v>588</v>
      </c>
      <c r="X154" s="21" t="s">
        <v>1531</v>
      </c>
    </row>
    <row r="155" spans="2:25">
      <c r="B155" s="59" t="str">
        <f t="shared" si="10"/>
        <v>LG_39244</v>
      </c>
      <c r="D155" s="21" t="s">
        <v>373</v>
      </c>
      <c r="E155" s="27" t="s">
        <v>417</v>
      </c>
      <c r="F155" s="24">
        <v>39244</v>
      </c>
      <c r="G155" s="25">
        <v>1</v>
      </c>
      <c r="H155" s="60">
        <f t="shared" si="11"/>
        <v>1</v>
      </c>
      <c r="I155" s="58">
        <f t="shared" si="12"/>
        <v>11</v>
      </c>
      <c r="J155" s="58">
        <f t="shared" si="13"/>
        <v>6</v>
      </c>
      <c r="K155" s="58">
        <f t="shared" si="14"/>
        <v>2007</v>
      </c>
      <c r="N155" s="23">
        <v>9.7345413726804608E-2</v>
      </c>
      <c r="O155" s="23">
        <v>7.5697977363988589E-2</v>
      </c>
      <c r="P155" s="23">
        <v>6.2348066666666667E-2</v>
      </c>
      <c r="Q155" s="38" t="str">
        <f>IF(($L155-$P155)&gt;'Parameters for analysis'!$C$7,L155,$B$3)</f>
        <v/>
      </c>
      <c r="R155" s="38" t="str">
        <f>IF(($L155-$P155)&gt;'Parameters for analysis'!$C$7,M155,$B$3)</f>
        <v/>
      </c>
      <c r="S155" s="38">
        <f>IF(($N155-$P155)&gt;'Parameters for analysis'!$C$7,N155,$B$3)</f>
        <v>9.7345413726804608E-2</v>
      </c>
      <c r="T155" s="38">
        <f>IF(($N155-$P155)&gt;'Parameters for analysis'!$C$7,O155,$B$3)</f>
        <v>7.5697977363988589E-2</v>
      </c>
      <c r="U155" s="21">
        <v>2164</v>
      </c>
      <c r="V155" s="21" t="s">
        <v>867</v>
      </c>
      <c r="W155" s="26" t="s">
        <v>588</v>
      </c>
      <c r="X155" s="21" t="s">
        <v>1531</v>
      </c>
    </row>
    <row r="156" spans="2:25">
      <c r="B156" s="59" t="str">
        <f t="shared" si="10"/>
        <v>NJR_39244</v>
      </c>
      <c r="D156" s="27" t="s">
        <v>406</v>
      </c>
      <c r="E156" s="27" t="s">
        <v>418</v>
      </c>
      <c r="F156" s="24">
        <v>39244</v>
      </c>
      <c r="G156" s="25">
        <v>1</v>
      </c>
      <c r="H156" s="60">
        <f t="shared" si="11"/>
        <v>1</v>
      </c>
      <c r="I156" s="58">
        <f t="shared" si="12"/>
        <v>11</v>
      </c>
      <c r="J156" s="58">
        <f t="shared" si="13"/>
        <v>6</v>
      </c>
      <c r="K156" s="58">
        <f t="shared" si="14"/>
        <v>2007</v>
      </c>
      <c r="N156" s="23">
        <v>7.9095131585684042E-2</v>
      </c>
      <c r="O156" s="23">
        <v>7.1959775459915679E-2</v>
      </c>
      <c r="P156" s="23">
        <v>6.2348066666666667E-2</v>
      </c>
      <c r="Q156" s="38" t="str">
        <f>IF(($L156-$P156)&gt;'Parameters for analysis'!$C$7,L156,$B$3)</f>
        <v/>
      </c>
      <c r="R156" s="38" t="str">
        <f>IF(($L156-$P156)&gt;'Parameters for analysis'!$C$7,M156,$B$3)</f>
        <v/>
      </c>
      <c r="S156" s="38">
        <f>IF(($N156-$P156)&gt;'Parameters for analysis'!$C$7,N156,$B$3)</f>
        <v>7.9095131585684042E-2</v>
      </c>
      <c r="T156" s="38">
        <f>IF(($N156-$P156)&gt;'Parameters for analysis'!$C$7,O156,$B$3)</f>
        <v>7.1959775459915679E-2</v>
      </c>
      <c r="U156" s="21">
        <v>2164</v>
      </c>
      <c r="V156" s="21" t="s">
        <v>867</v>
      </c>
      <c r="W156" s="26" t="s">
        <v>588</v>
      </c>
      <c r="X156" s="21" t="s">
        <v>1531</v>
      </c>
    </row>
    <row r="157" spans="2:25">
      <c r="B157" s="59" t="str">
        <f t="shared" si="10"/>
        <v>NWN_39244</v>
      </c>
      <c r="D157" s="27" t="s">
        <v>409</v>
      </c>
      <c r="E157" s="27" t="s">
        <v>421</v>
      </c>
      <c r="F157" s="24">
        <v>39244</v>
      </c>
      <c r="G157" s="25">
        <v>1</v>
      </c>
      <c r="H157" s="60">
        <f t="shared" si="11"/>
        <v>1</v>
      </c>
      <c r="I157" s="58">
        <f t="shared" si="12"/>
        <v>11</v>
      </c>
      <c r="J157" s="58">
        <f t="shared" si="13"/>
        <v>6</v>
      </c>
      <c r="K157" s="58">
        <f t="shared" si="14"/>
        <v>2007</v>
      </c>
      <c r="N157" s="23">
        <v>8.0529802516453586E-2</v>
      </c>
      <c r="O157" s="23">
        <v>6.8313340163829159E-2</v>
      </c>
      <c r="P157" s="23">
        <v>6.1378533333333332E-2</v>
      </c>
      <c r="Q157" s="38" t="str">
        <f>IF(($L157-$P157)&gt;'Parameters for analysis'!$C$7,L157,$B$3)</f>
        <v/>
      </c>
      <c r="R157" s="38" t="str">
        <f>IF(($L157-$P157)&gt;'Parameters for analysis'!$C$7,M157,$B$3)</f>
        <v/>
      </c>
      <c r="S157" s="38">
        <f>IF(($N157-$P157)&gt;'Parameters for analysis'!$C$7,N157,$B$3)</f>
        <v>8.0529802516453586E-2</v>
      </c>
      <c r="T157" s="38">
        <f>IF(($N157-$P157)&gt;'Parameters for analysis'!$C$7,O157,$B$3)</f>
        <v>6.8313340163829159E-2</v>
      </c>
      <c r="U157" s="21">
        <v>2164</v>
      </c>
      <c r="V157" s="21" t="s">
        <v>867</v>
      </c>
      <c r="W157" s="26" t="s">
        <v>588</v>
      </c>
      <c r="X157" s="21" t="s">
        <v>1531</v>
      </c>
    </row>
    <row r="158" spans="2:25">
      <c r="B158" s="59" t="str">
        <f t="shared" si="10"/>
        <v>PNY_39244</v>
      </c>
      <c r="D158" s="27" t="s">
        <v>410</v>
      </c>
      <c r="E158" s="27" t="s">
        <v>422</v>
      </c>
      <c r="F158" s="24">
        <v>39244</v>
      </c>
      <c r="G158" s="25">
        <v>1</v>
      </c>
      <c r="H158" s="60">
        <f t="shared" si="11"/>
        <v>1</v>
      </c>
      <c r="I158" s="58">
        <f t="shared" si="12"/>
        <v>11</v>
      </c>
      <c r="J158" s="58">
        <f t="shared" si="13"/>
        <v>6</v>
      </c>
      <c r="K158" s="58">
        <f t="shared" si="14"/>
        <v>2007</v>
      </c>
      <c r="N158" s="23">
        <v>9.1982548032874423E-2</v>
      </c>
      <c r="O158" s="23">
        <v>7.5653589642234204E-2</v>
      </c>
      <c r="P158" s="23">
        <v>6.2348066666666667E-2</v>
      </c>
      <c r="Q158" s="38" t="str">
        <f>IF(($L158-$P158)&gt;'Parameters for analysis'!$C$7,L158,$B$3)</f>
        <v/>
      </c>
      <c r="R158" s="38" t="str">
        <f>IF(($L158-$P158)&gt;'Parameters for analysis'!$C$7,M158,$B$3)</f>
        <v/>
      </c>
      <c r="S158" s="38">
        <f>IF(($N158-$P158)&gt;'Parameters for analysis'!$C$7,N158,$B$3)</f>
        <v>9.1982548032874423E-2</v>
      </c>
      <c r="T158" s="38">
        <f>IF(($N158-$P158)&gt;'Parameters for analysis'!$C$7,O158,$B$3)</f>
        <v>7.5653589642234204E-2</v>
      </c>
      <c r="U158" s="21">
        <v>2164</v>
      </c>
      <c r="V158" s="21" t="s">
        <v>867</v>
      </c>
      <c r="W158" s="26" t="s">
        <v>588</v>
      </c>
      <c r="X158" s="21" t="s">
        <v>1531</v>
      </c>
    </row>
    <row r="159" spans="2:25">
      <c r="B159" s="59" t="str">
        <f t="shared" si="10"/>
        <v>SJI_39244</v>
      </c>
      <c r="D159" s="27" t="s">
        <v>411</v>
      </c>
      <c r="E159" s="27" t="s">
        <v>423</v>
      </c>
      <c r="F159" s="24">
        <v>39244</v>
      </c>
      <c r="G159" s="25">
        <v>1</v>
      </c>
      <c r="H159" s="60">
        <f t="shared" si="11"/>
        <v>1</v>
      </c>
      <c r="I159" s="58">
        <f t="shared" si="12"/>
        <v>11</v>
      </c>
      <c r="J159" s="58">
        <f t="shared" si="13"/>
        <v>6</v>
      </c>
      <c r="K159" s="58">
        <f t="shared" si="14"/>
        <v>2007</v>
      </c>
      <c r="N159" s="23">
        <v>8.0480999578609103E-2</v>
      </c>
      <c r="O159" s="23">
        <v>7.0741448702231507E-2</v>
      </c>
      <c r="P159" s="23">
        <v>6.4287133333333329E-2</v>
      </c>
      <c r="Q159" s="38" t="str">
        <f>IF(($L159-$P159)&gt;'Parameters for analysis'!$C$7,L159,$B$3)</f>
        <v/>
      </c>
      <c r="R159" s="38" t="str">
        <f>IF(($L159-$P159)&gt;'Parameters for analysis'!$C$7,M159,$B$3)</f>
        <v/>
      </c>
      <c r="S159" s="38">
        <f>IF(($N159-$P159)&gt;'Parameters for analysis'!$C$7,N159,$B$3)</f>
        <v>8.0480999578609103E-2</v>
      </c>
      <c r="T159" s="38">
        <f>IF(($N159-$P159)&gt;'Parameters for analysis'!$C$7,O159,$B$3)</f>
        <v>7.0741448702231507E-2</v>
      </c>
      <c r="U159" s="21">
        <v>2164</v>
      </c>
      <c r="V159" s="21" t="s">
        <v>867</v>
      </c>
      <c r="W159" s="26" t="s">
        <v>588</v>
      </c>
      <c r="X159" s="21" t="s">
        <v>1531</v>
      </c>
    </row>
    <row r="160" spans="2:25">
      <c r="B160" s="59" t="str">
        <f t="shared" si="10"/>
        <v>SWX_39244</v>
      </c>
      <c r="D160" s="27" t="s">
        <v>412</v>
      </c>
      <c r="E160" s="27" t="s">
        <v>424</v>
      </c>
      <c r="F160" s="24">
        <v>39244</v>
      </c>
      <c r="G160" s="25">
        <v>1</v>
      </c>
      <c r="H160" s="60">
        <f t="shared" si="11"/>
        <v>1</v>
      </c>
      <c r="I160" s="58">
        <f t="shared" si="12"/>
        <v>11</v>
      </c>
      <c r="J160" s="58">
        <f t="shared" si="13"/>
        <v>6</v>
      </c>
      <c r="K160" s="58">
        <f t="shared" si="14"/>
        <v>2007</v>
      </c>
      <c r="N160" s="23">
        <v>7.5660264030768198E-2</v>
      </c>
      <c r="O160" s="23">
        <v>5.9683957555764076E-2</v>
      </c>
      <c r="P160" s="23">
        <v>6.4287133333333329E-2</v>
      </c>
      <c r="Q160" s="38" t="str">
        <f>IF(($L160-$P160)&gt;'Parameters for analysis'!$C$7,L160,$B$3)</f>
        <v/>
      </c>
      <c r="R160" s="38" t="str">
        <f>IF(($L160-$P160)&gt;'Parameters for analysis'!$C$7,M160,$B$3)</f>
        <v/>
      </c>
      <c r="S160" s="38">
        <f>IF(($N160-$P160)&gt;'Parameters for analysis'!$C$7,N160,$B$3)</f>
        <v>7.5660264030768198E-2</v>
      </c>
      <c r="T160" s="38">
        <f>IF(($N160-$P160)&gt;'Parameters for analysis'!$C$7,O160,$B$3)</f>
        <v>5.9683957555764076E-2</v>
      </c>
      <c r="U160" s="21">
        <v>2164</v>
      </c>
      <c r="V160" s="21" t="s">
        <v>867</v>
      </c>
      <c r="W160" s="26" t="s">
        <v>588</v>
      </c>
      <c r="X160" s="21" t="s">
        <v>1531</v>
      </c>
    </row>
    <row r="161" spans="2:25">
      <c r="B161" s="59" t="str">
        <f t="shared" si="10"/>
        <v>VVC_39244</v>
      </c>
      <c r="D161" s="27" t="s">
        <v>414</v>
      </c>
      <c r="E161" s="27" t="s">
        <v>426</v>
      </c>
      <c r="F161" s="24">
        <v>39244</v>
      </c>
      <c r="G161" s="25">
        <v>1</v>
      </c>
      <c r="H161" s="60">
        <f t="shared" si="11"/>
        <v>1</v>
      </c>
      <c r="I161" s="58">
        <f t="shared" si="12"/>
        <v>11</v>
      </c>
      <c r="J161" s="58">
        <f t="shared" si="13"/>
        <v>6</v>
      </c>
      <c r="K161" s="58">
        <f t="shared" si="14"/>
        <v>2007</v>
      </c>
      <c r="N161" s="23">
        <v>9.2845622769815783E-2</v>
      </c>
      <c r="O161" s="23">
        <v>7.1871050816773849E-2</v>
      </c>
      <c r="P161" s="23">
        <v>6.2348066666666667E-2</v>
      </c>
      <c r="Q161" s="38" t="str">
        <f>IF(($L161-$P161)&gt;'Parameters for analysis'!$C$7,L161,$B$3)</f>
        <v/>
      </c>
      <c r="R161" s="38" t="str">
        <f>IF(($L161-$P161)&gt;'Parameters for analysis'!$C$7,M161,$B$3)</f>
        <v/>
      </c>
      <c r="S161" s="38">
        <f>IF(($N161-$P161)&gt;'Parameters for analysis'!$C$7,N161,$B$3)</f>
        <v>9.2845622769815783E-2</v>
      </c>
      <c r="T161" s="38">
        <f>IF(($N161-$P161)&gt;'Parameters for analysis'!$C$7,O161,$B$3)</f>
        <v>7.1871050816773849E-2</v>
      </c>
      <c r="U161" s="21">
        <v>2164</v>
      </c>
      <c r="V161" s="21" t="s">
        <v>867</v>
      </c>
      <c r="W161" s="26" t="s">
        <v>588</v>
      </c>
      <c r="X161" s="21" t="s">
        <v>1531</v>
      </c>
    </row>
    <row r="162" spans="2:25">
      <c r="B162" s="59" t="str">
        <f t="shared" si="10"/>
        <v>WGL_39244</v>
      </c>
      <c r="D162" s="27" t="s">
        <v>413</v>
      </c>
      <c r="E162" s="27" t="s">
        <v>425</v>
      </c>
      <c r="F162" s="24">
        <v>39244</v>
      </c>
      <c r="G162" s="25">
        <v>1</v>
      </c>
      <c r="H162" s="60">
        <f t="shared" si="11"/>
        <v>1</v>
      </c>
      <c r="I162" s="58">
        <f t="shared" si="12"/>
        <v>11</v>
      </c>
      <c r="J162" s="58">
        <f t="shared" si="13"/>
        <v>6</v>
      </c>
      <c r="K162" s="58">
        <f t="shared" si="14"/>
        <v>2007</v>
      </c>
      <c r="N162" s="23">
        <v>8.6761539602781879E-2</v>
      </c>
      <c r="O162" s="23">
        <v>7.3555058381856095E-2</v>
      </c>
      <c r="P162" s="23">
        <v>6.1378533333333332E-2</v>
      </c>
      <c r="Q162" s="38" t="str">
        <f>IF(($L162-$P162)&gt;'Parameters for analysis'!$C$7,L162,$B$3)</f>
        <v/>
      </c>
      <c r="R162" s="38" t="str">
        <f>IF(($L162-$P162)&gt;'Parameters for analysis'!$C$7,M162,$B$3)</f>
        <v/>
      </c>
      <c r="S162" s="38">
        <f>IF(($N162-$P162)&gt;'Parameters for analysis'!$C$7,N162,$B$3)</f>
        <v>8.6761539602781879E-2</v>
      </c>
      <c r="T162" s="38">
        <f>IF(($N162-$P162)&gt;'Parameters for analysis'!$C$7,O162,$B$3)</f>
        <v>7.3555058381856095E-2</v>
      </c>
      <c r="U162" s="21">
        <v>2164</v>
      </c>
      <c r="V162" s="21" t="s">
        <v>867</v>
      </c>
      <c r="W162" s="26" t="s">
        <v>588</v>
      </c>
      <c r="X162" s="21" t="s">
        <v>1531</v>
      </c>
    </row>
    <row r="163" spans="2:25">
      <c r="B163" s="59" t="str">
        <f t="shared" si="10"/>
        <v>AGL_39181</v>
      </c>
      <c r="D163" s="21" t="s">
        <v>403</v>
      </c>
      <c r="E163" s="21" t="s">
        <v>415</v>
      </c>
      <c r="F163" s="24">
        <v>39181</v>
      </c>
      <c r="G163" s="25">
        <v>1</v>
      </c>
      <c r="H163" s="60">
        <f t="shared" si="11"/>
        <v>2</v>
      </c>
      <c r="I163" s="58">
        <f t="shared" si="12"/>
        <v>9</v>
      </c>
      <c r="J163" s="58">
        <f t="shared" si="13"/>
        <v>4</v>
      </c>
      <c r="K163" s="58">
        <f t="shared" si="14"/>
        <v>2007</v>
      </c>
      <c r="N163" s="23">
        <v>8.5123671982745952E-2</v>
      </c>
      <c r="O163" s="23">
        <v>6.9115212434956635E-2</v>
      </c>
      <c r="P163" s="23">
        <v>5.8513999999999997E-2</v>
      </c>
      <c r="Q163" s="38" t="str">
        <f>IF(($L163-$P163)&gt;'Parameters for analysis'!$C$7,L163,$B$3)</f>
        <v/>
      </c>
      <c r="R163" s="38" t="str">
        <f>IF(($L163-$P163)&gt;'Parameters for analysis'!$C$7,M163,$B$3)</f>
        <v/>
      </c>
      <c r="S163" s="38">
        <f>IF(($N163-$P163)&gt;'Parameters for analysis'!$C$7,N163,$B$3)</f>
        <v>8.5123671982745952E-2</v>
      </c>
      <c r="T163" s="38">
        <f>IF(($N163-$P163)&gt;'Parameters for analysis'!$C$7,O163,$B$3)</f>
        <v>6.9115212434956635E-2</v>
      </c>
      <c r="U163" s="21">
        <v>2131</v>
      </c>
      <c r="V163" s="21" t="s">
        <v>1532</v>
      </c>
      <c r="W163" s="26" t="s">
        <v>1533</v>
      </c>
      <c r="X163" s="21" t="s">
        <v>1534</v>
      </c>
    </row>
    <row r="164" spans="2:25">
      <c r="B164" s="59" t="str">
        <f t="shared" si="10"/>
        <v>ATO_39181</v>
      </c>
      <c r="D164" s="21" t="s">
        <v>404</v>
      </c>
      <c r="E164" s="27" t="s">
        <v>416</v>
      </c>
      <c r="F164" s="24">
        <v>39181</v>
      </c>
      <c r="G164" s="25">
        <v>1</v>
      </c>
      <c r="H164" s="60">
        <f t="shared" si="11"/>
        <v>2</v>
      </c>
      <c r="I164" s="58">
        <f t="shared" si="12"/>
        <v>9</v>
      </c>
      <c r="J164" s="58">
        <f t="shared" si="13"/>
        <v>4</v>
      </c>
      <c r="K164" s="58">
        <f t="shared" si="14"/>
        <v>2007</v>
      </c>
      <c r="N164" s="23">
        <v>9.5800920147887769E-2</v>
      </c>
      <c r="O164" s="23">
        <v>7.0928505411762016E-2</v>
      </c>
      <c r="P164" s="23">
        <v>6.1055999999999999E-2</v>
      </c>
      <c r="Q164" s="38" t="str">
        <f>IF(($L164-$P164)&gt;'Parameters for analysis'!$C$7,L164,$B$3)</f>
        <v/>
      </c>
      <c r="R164" s="38" t="str">
        <f>IF(($L164-$P164)&gt;'Parameters for analysis'!$C$7,M164,$B$3)</f>
        <v/>
      </c>
      <c r="S164" s="38">
        <f>IF(($N164-$P164)&gt;'Parameters for analysis'!$C$7,N164,$B$3)</f>
        <v>9.5800920147887769E-2</v>
      </c>
      <c r="T164" s="38">
        <f>IF(($N164-$P164)&gt;'Parameters for analysis'!$C$7,O164,$B$3)</f>
        <v>7.0928505411762016E-2</v>
      </c>
      <c r="U164" s="21">
        <v>2131</v>
      </c>
      <c r="V164" s="21" t="s">
        <v>1532</v>
      </c>
      <c r="W164" s="26" t="s">
        <v>1533</v>
      </c>
      <c r="X164" s="21" t="s">
        <v>1534</v>
      </c>
    </row>
    <row r="165" spans="2:25">
      <c r="B165" s="59" t="str">
        <f t="shared" si="10"/>
        <v>LG_39181</v>
      </c>
      <c r="D165" s="21" t="s">
        <v>373</v>
      </c>
      <c r="E165" s="27" t="s">
        <v>417</v>
      </c>
      <c r="F165" s="24">
        <v>39181</v>
      </c>
      <c r="G165" s="25">
        <v>1</v>
      </c>
      <c r="H165" s="60">
        <f t="shared" si="11"/>
        <v>2</v>
      </c>
      <c r="I165" s="58">
        <f t="shared" si="12"/>
        <v>9</v>
      </c>
      <c r="J165" s="58">
        <f t="shared" si="13"/>
        <v>4</v>
      </c>
      <c r="K165" s="58">
        <f t="shared" si="14"/>
        <v>2007</v>
      </c>
      <c r="N165" s="23">
        <v>9.8217774855777096E-2</v>
      </c>
      <c r="O165" s="23">
        <v>7.5135382129297532E-2</v>
      </c>
      <c r="P165" s="23">
        <v>5.8513999999999997E-2</v>
      </c>
      <c r="Q165" s="38" t="str">
        <f>IF(($L165-$P165)&gt;'Parameters for analysis'!$C$7,L165,$B$3)</f>
        <v/>
      </c>
      <c r="R165" s="38" t="str">
        <f>IF(($L165-$P165)&gt;'Parameters for analysis'!$C$7,M165,$B$3)</f>
        <v/>
      </c>
      <c r="S165" s="38">
        <f>IF(($N165-$P165)&gt;'Parameters for analysis'!$C$7,N165,$B$3)</f>
        <v>9.8217774855777096E-2</v>
      </c>
      <c r="T165" s="38">
        <f>IF(($N165-$P165)&gt;'Parameters for analysis'!$C$7,O165,$B$3)</f>
        <v>7.5135382129297532E-2</v>
      </c>
      <c r="U165" s="21">
        <v>2131</v>
      </c>
      <c r="V165" s="21" t="s">
        <v>1532</v>
      </c>
      <c r="W165" s="26" t="s">
        <v>1533</v>
      </c>
      <c r="X165" s="21" t="s">
        <v>1534</v>
      </c>
    </row>
    <row r="166" spans="2:25">
      <c r="B166" s="59" t="str">
        <f t="shared" si="10"/>
        <v>NWN_39181</v>
      </c>
      <c r="D166" s="21" t="s">
        <v>409</v>
      </c>
      <c r="E166" s="27" t="s">
        <v>421</v>
      </c>
      <c r="F166" s="24">
        <v>39181</v>
      </c>
      <c r="G166" s="25">
        <v>1</v>
      </c>
      <c r="H166" s="60">
        <f t="shared" si="11"/>
        <v>2</v>
      </c>
      <c r="I166" s="58">
        <f t="shared" si="12"/>
        <v>9</v>
      </c>
      <c r="J166" s="58">
        <f t="shared" si="13"/>
        <v>4</v>
      </c>
      <c r="K166" s="58">
        <f t="shared" si="14"/>
        <v>2007</v>
      </c>
      <c r="N166" s="23">
        <v>8.3195357269631343E-2</v>
      </c>
      <c r="O166" s="23">
        <v>6.8353250510671121E-2</v>
      </c>
      <c r="P166" s="23">
        <v>5.7242999999999995E-2</v>
      </c>
      <c r="Q166" s="38" t="str">
        <f>IF(($L166-$P166)&gt;'Parameters for analysis'!$C$7,L166,$B$3)</f>
        <v/>
      </c>
      <c r="R166" s="38" t="str">
        <f>IF(($L166-$P166)&gt;'Parameters for analysis'!$C$7,M166,$B$3)</f>
        <v/>
      </c>
      <c r="S166" s="38">
        <f>IF(($N166-$P166)&gt;'Parameters for analysis'!$C$7,N166,$B$3)</f>
        <v>8.3195357269631343E-2</v>
      </c>
      <c r="T166" s="38">
        <f>IF(($N166-$P166)&gt;'Parameters for analysis'!$C$7,O166,$B$3)</f>
        <v>6.8353250510671121E-2</v>
      </c>
      <c r="U166" s="21">
        <v>2131</v>
      </c>
      <c r="V166" s="21" t="s">
        <v>1532</v>
      </c>
      <c r="W166" s="26" t="s">
        <v>1533</v>
      </c>
      <c r="X166" s="21" t="s">
        <v>1534</v>
      </c>
    </row>
    <row r="167" spans="2:25">
      <c r="B167" s="59" t="str">
        <f t="shared" si="10"/>
        <v>PNY_39181</v>
      </c>
      <c r="D167" s="21" t="s">
        <v>410</v>
      </c>
      <c r="E167" s="27" t="s">
        <v>422</v>
      </c>
      <c r="F167" s="24">
        <v>39181</v>
      </c>
      <c r="G167" s="25">
        <v>1</v>
      </c>
      <c r="H167" s="60">
        <f t="shared" si="11"/>
        <v>2</v>
      </c>
      <c r="I167" s="58">
        <f t="shared" si="12"/>
        <v>9</v>
      </c>
      <c r="J167" s="58">
        <f t="shared" si="13"/>
        <v>4</v>
      </c>
      <c r="K167" s="58">
        <f t="shared" si="14"/>
        <v>2007</v>
      </c>
      <c r="N167" s="23">
        <v>8.6642257242183662E-2</v>
      </c>
      <c r="O167" s="23">
        <v>7.1366090999343351E-2</v>
      </c>
      <c r="P167" s="23">
        <v>5.8513999999999997E-2</v>
      </c>
      <c r="Q167" s="38" t="str">
        <f>IF(($L167-$P167)&gt;'Parameters for analysis'!$C$7,L167,$B$3)</f>
        <v/>
      </c>
      <c r="R167" s="38" t="str">
        <f>IF(($L167-$P167)&gt;'Parameters for analysis'!$C$7,M167,$B$3)</f>
        <v/>
      </c>
      <c r="S167" s="38">
        <f>IF(($N167-$P167)&gt;'Parameters for analysis'!$C$7,N167,$B$3)</f>
        <v>8.6642257242183662E-2</v>
      </c>
      <c r="T167" s="38">
        <f>IF(($N167-$P167)&gt;'Parameters for analysis'!$C$7,O167,$B$3)</f>
        <v>7.1366090999343351E-2</v>
      </c>
      <c r="U167" s="21">
        <v>2131</v>
      </c>
      <c r="V167" s="21" t="s">
        <v>1532</v>
      </c>
      <c r="W167" s="26" t="s">
        <v>1533</v>
      </c>
      <c r="X167" s="21" t="s">
        <v>1534</v>
      </c>
    </row>
    <row r="168" spans="2:25">
      <c r="B168" s="59" t="str">
        <f t="shared" si="10"/>
        <v>SJI_39181</v>
      </c>
      <c r="D168" s="21" t="s">
        <v>411</v>
      </c>
      <c r="E168" s="27" t="s">
        <v>423</v>
      </c>
      <c r="F168" s="24">
        <v>39181</v>
      </c>
      <c r="G168" s="25">
        <v>1</v>
      </c>
      <c r="H168" s="60">
        <f t="shared" si="11"/>
        <v>2</v>
      </c>
      <c r="I168" s="58">
        <f t="shared" si="12"/>
        <v>9</v>
      </c>
      <c r="J168" s="58">
        <f t="shared" si="13"/>
        <v>4</v>
      </c>
      <c r="K168" s="58">
        <f t="shared" si="14"/>
        <v>2007</v>
      </c>
      <c r="N168" s="23">
        <v>7.9545284892861279E-2</v>
      </c>
      <c r="O168" s="23">
        <v>6.8463168675436573E-2</v>
      </c>
      <c r="P168" s="23">
        <v>6.1055999999999999E-2</v>
      </c>
      <c r="Q168" s="38" t="str">
        <f>IF(($L168-$P168)&gt;'Parameters for analysis'!$C$7,L168,$B$3)</f>
        <v/>
      </c>
      <c r="R168" s="38" t="str">
        <f>IF(($L168-$P168)&gt;'Parameters for analysis'!$C$7,M168,$B$3)</f>
        <v/>
      </c>
      <c r="S168" s="38">
        <f>IF(($N168-$P168)&gt;'Parameters for analysis'!$C$7,N168,$B$3)</f>
        <v>7.9545284892861279E-2</v>
      </c>
      <c r="T168" s="38">
        <f>IF(($N168-$P168)&gt;'Parameters for analysis'!$C$7,O168,$B$3)</f>
        <v>6.8463168675436573E-2</v>
      </c>
      <c r="U168" s="21">
        <v>2131</v>
      </c>
      <c r="V168" s="21" t="s">
        <v>1532</v>
      </c>
      <c r="W168" s="26" t="s">
        <v>1533</v>
      </c>
      <c r="X168" s="21" t="s">
        <v>1534</v>
      </c>
    </row>
    <row r="169" spans="2:25">
      <c r="B169" s="59" t="str">
        <f t="shared" si="10"/>
        <v>SWX_39181</v>
      </c>
      <c r="D169" s="21" t="s">
        <v>412</v>
      </c>
      <c r="E169" s="27" t="s">
        <v>424</v>
      </c>
      <c r="F169" s="24">
        <v>39181</v>
      </c>
      <c r="G169" s="25">
        <v>1</v>
      </c>
      <c r="H169" s="60">
        <f t="shared" si="11"/>
        <v>2</v>
      </c>
      <c r="I169" s="58">
        <f t="shared" si="12"/>
        <v>9</v>
      </c>
      <c r="J169" s="58">
        <f t="shared" si="13"/>
        <v>4</v>
      </c>
      <c r="K169" s="58">
        <f t="shared" si="14"/>
        <v>2007</v>
      </c>
      <c r="N169" s="23">
        <v>7.3528550806178039E-2</v>
      </c>
      <c r="O169" s="23">
        <v>5.7323751816825655E-2</v>
      </c>
      <c r="P169" s="23">
        <v>6.1055999999999999E-2</v>
      </c>
      <c r="Q169" s="38" t="str">
        <f>IF(($L169-$P169)&gt;'Parameters for analysis'!$C$7,L169,$B$3)</f>
        <v/>
      </c>
      <c r="R169" s="38" t="str">
        <f>IF(($L169-$P169)&gt;'Parameters for analysis'!$C$7,M169,$B$3)</f>
        <v/>
      </c>
      <c r="S169" s="38">
        <f>IF(($N169-$P169)&gt;'Parameters for analysis'!$C$7,N169,$B$3)</f>
        <v>7.3528550806178039E-2</v>
      </c>
      <c r="T169" s="38">
        <f>IF(($N169-$P169)&gt;'Parameters for analysis'!$C$7,O169,$B$3)</f>
        <v>5.7323751816825655E-2</v>
      </c>
      <c r="U169" s="21">
        <v>2131</v>
      </c>
      <c r="V169" s="21" t="s">
        <v>1532</v>
      </c>
      <c r="W169" s="26" t="s">
        <v>1533</v>
      </c>
      <c r="X169" s="21" t="s">
        <v>1534</v>
      </c>
    </row>
    <row r="170" spans="2:25">
      <c r="B170" s="59" t="str">
        <f t="shared" si="10"/>
        <v>VVC_39181</v>
      </c>
      <c r="D170" s="21" t="s">
        <v>414</v>
      </c>
      <c r="E170" s="27" t="s">
        <v>426</v>
      </c>
      <c r="F170" s="24">
        <v>39181</v>
      </c>
      <c r="G170" s="25">
        <v>1</v>
      </c>
      <c r="H170" s="60">
        <f t="shared" si="11"/>
        <v>2</v>
      </c>
      <c r="I170" s="58">
        <f t="shared" si="12"/>
        <v>9</v>
      </c>
      <c r="J170" s="58">
        <f t="shared" si="13"/>
        <v>4</v>
      </c>
      <c r="K170" s="58">
        <f t="shared" si="14"/>
        <v>2007</v>
      </c>
      <c r="N170" s="23">
        <v>8.945921446735583E-2</v>
      </c>
      <c r="O170" s="23">
        <v>6.865327749229394E-2</v>
      </c>
      <c r="P170" s="23">
        <v>5.8513999999999997E-2</v>
      </c>
      <c r="Q170" s="38" t="str">
        <f>IF(($L170-$P170)&gt;'Parameters for analysis'!$C$7,L170,$B$3)</f>
        <v/>
      </c>
      <c r="R170" s="38" t="str">
        <f>IF(($L170-$P170)&gt;'Parameters for analysis'!$C$7,M170,$B$3)</f>
        <v/>
      </c>
      <c r="S170" s="38">
        <f>IF(($N170-$P170)&gt;'Parameters for analysis'!$C$7,N170,$B$3)</f>
        <v>8.945921446735583E-2</v>
      </c>
      <c r="T170" s="38">
        <f>IF(($N170-$P170)&gt;'Parameters for analysis'!$C$7,O170,$B$3)</f>
        <v>6.865327749229394E-2</v>
      </c>
      <c r="U170" s="21">
        <v>2131</v>
      </c>
      <c r="V170" s="21" t="s">
        <v>1532</v>
      </c>
      <c r="W170" s="26" t="s">
        <v>1533</v>
      </c>
      <c r="X170" s="21" t="s">
        <v>1534</v>
      </c>
    </row>
    <row r="171" spans="2:25">
      <c r="B171" s="59" t="str">
        <f t="shared" si="10"/>
        <v>WGL_39181</v>
      </c>
      <c r="D171" s="21" t="s">
        <v>413</v>
      </c>
      <c r="E171" s="27" t="s">
        <v>425</v>
      </c>
      <c r="F171" s="24">
        <v>39181</v>
      </c>
      <c r="G171" s="25">
        <v>1</v>
      </c>
      <c r="H171" s="60">
        <f t="shared" si="11"/>
        <v>2</v>
      </c>
      <c r="I171" s="58">
        <f t="shared" si="12"/>
        <v>9</v>
      </c>
      <c r="J171" s="58">
        <f t="shared" si="13"/>
        <v>4</v>
      </c>
      <c r="K171" s="58">
        <f t="shared" si="14"/>
        <v>2007</v>
      </c>
      <c r="N171" s="23">
        <v>9.0815606481272182E-2</v>
      </c>
      <c r="O171" s="23">
        <v>7.4853211274091697E-2</v>
      </c>
      <c r="P171" s="23">
        <v>5.7242999999999995E-2</v>
      </c>
      <c r="Q171" s="38" t="str">
        <f>IF(($L171-$P171)&gt;'Parameters for analysis'!$C$7,L171,$B$3)</f>
        <v/>
      </c>
      <c r="R171" s="38" t="str">
        <f>IF(($L171-$P171)&gt;'Parameters for analysis'!$C$7,M171,$B$3)</f>
        <v/>
      </c>
      <c r="S171" s="38">
        <f>IF(($N171-$P171)&gt;'Parameters for analysis'!$C$7,N171,$B$3)</f>
        <v>9.0815606481272182E-2</v>
      </c>
      <c r="T171" s="38">
        <f>IF(($N171-$P171)&gt;'Parameters for analysis'!$C$7,O171,$B$3)</f>
        <v>7.4853211274091697E-2</v>
      </c>
      <c r="U171" s="21">
        <v>2131</v>
      </c>
      <c r="V171" s="21" t="s">
        <v>1532</v>
      </c>
      <c r="W171" s="26" t="s">
        <v>1533</v>
      </c>
      <c r="X171" s="21" t="s">
        <v>1534</v>
      </c>
    </row>
    <row r="172" spans="2:25">
      <c r="B172" s="59" t="str">
        <f t="shared" si="10"/>
        <v>AGL_39181</v>
      </c>
      <c r="D172" s="27" t="s">
        <v>403</v>
      </c>
      <c r="E172" s="21" t="s">
        <v>415</v>
      </c>
      <c r="F172" s="24">
        <v>39181</v>
      </c>
      <c r="G172" s="25">
        <v>1</v>
      </c>
      <c r="H172" s="60">
        <f t="shared" si="11"/>
        <v>2</v>
      </c>
      <c r="I172" s="58">
        <f t="shared" si="12"/>
        <v>9</v>
      </c>
      <c r="J172" s="58">
        <f t="shared" si="13"/>
        <v>4</v>
      </c>
      <c r="K172" s="58">
        <f t="shared" si="14"/>
        <v>2007</v>
      </c>
      <c r="N172" s="23">
        <v>8.5127851826814371E-2</v>
      </c>
      <c r="O172" s="23">
        <v>6.1548495559562259E-2</v>
      </c>
      <c r="P172" s="23">
        <v>5.4949999999999999E-2</v>
      </c>
      <c r="Q172" s="38" t="str">
        <f>IF(($L172-$P172)&gt;'Parameters for analysis'!$C$7,L172,$B$3)</f>
        <v/>
      </c>
      <c r="R172" s="38" t="str">
        <f>IF(($L172-$P172)&gt;'Parameters for analysis'!$C$7,M172,$B$3)</f>
        <v/>
      </c>
      <c r="S172" s="38">
        <f>IF(($N172-$P172)&gt;'Parameters for analysis'!$C$7,N172,$B$3)</f>
        <v>8.5127851826814371E-2</v>
      </c>
      <c r="T172" s="38">
        <f>IF(($N172-$P172)&gt;'Parameters for analysis'!$C$7,O172,$B$3)</f>
        <v>6.1548495559562259E-2</v>
      </c>
      <c r="U172" s="21">
        <v>2130</v>
      </c>
      <c r="V172" s="21" t="s">
        <v>1532</v>
      </c>
      <c r="W172" s="26" t="s">
        <v>1535</v>
      </c>
      <c r="X172" s="21" t="s">
        <v>1534</v>
      </c>
      <c r="Y172" s="21" t="s">
        <v>1536</v>
      </c>
    </row>
    <row r="173" spans="2:25">
      <c r="B173" s="59" t="str">
        <f t="shared" si="10"/>
        <v>ATO_39181</v>
      </c>
      <c r="D173" s="27" t="s">
        <v>404</v>
      </c>
      <c r="E173" s="27" t="s">
        <v>416</v>
      </c>
      <c r="F173" s="24">
        <v>39181</v>
      </c>
      <c r="G173" s="25">
        <v>1</v>
      </c>
      <c r="H173" s="60">
        <f t="shared" si="11"/>
        <v>2</v>
      </c>
      <c r="I173" s="58">
        <f t="shared" si="12"/>
        <v>9</v>
      </c>
      <c r="J173" s="58">
        <f t="shared" si="13"/>
        <v>4</v>
      </c>
      <c r="K173" s="58">
        <f t="shared" si="14"/>
        <v>2007</v>
      </c>
      <c r="N173" s="23">
        <v>9.5801658659236066E-2</v>
      </c>
      <c r="O173" s="23">
        <v>6.4329192813065664E-2</v>
      </c>
      <c r="P173" s="23">
        <v>5.722E-2</v>
      </c>
      <c r="Q173" s="38" t="str">
        <f>IF(($L173-$P173)&gt;'Parameters for analysis'!$C$7,L173,$B$3)</f>
        <v/>
      </c>
      <c r="R173" s="38" t="str">
        <f>IF(($L173-$P173)&gt;'Parameters for analysis'!$C$7,M173,$B$3)</f>
        <v/>
      </c>
      <c r="S173" s="38">
        <f>IF(($N173-$P173)&gt;'Parameters for analysis'!$C$7,N173,$B$3)</f>
        <v>9.5801658659236066E-2</v>
      </c>
      <c r="T173" s="38">
        <f>IF(($N173-$P173)&gt;'Parameters for analysis'!$C$7,O173,$B$3)</f>
        <v>6.4329192813065664E-2</v>
      </c>
      <c r="U173" s="21">
        <v>2130</v>
      </c>
      <c r="V173" s="21" t="s">
        <v>1532</v>
      </c>
      <c r="W173" s="26" t="s">
        <v>1535</v>
      </c>
      <c r="X173" s="21" t="s">
        <v>1534</v>
      </c>
      <c r="Y173" s="21" t="s">
        <v>1536</v>
      </c>
    </row>
    <row r="174" spans="2:25">
      <c r="B174" s="59" t="str">
        <f t="shared" si="10"/>
        <v>LG_39181</v>
      </c>
      <c r="D174" s="21" t="s">
        <v>373</v>
      </c>
      <c r="E174" s="27" t="s">
        <v>417</v>
      </c>
      <c r="F174" s="24">
        <v>39181</v>
      </c>
      <c r="G174" s="25">
        <v>1</v>
      </c>
      <c r="H174" s="60">
        <f t="shared" si="11"/>
        <v>2</v>
      </c>
      <c r="I174" s="58">
        <f t="shared" si="12"/>
        <v>9</v>
      </c>
      <c r="J174" s="58">
        <f t="shared" si="13"/>
        <v>4</v>
      </c>
      <c r="K174" s="58">
        <f t="shared" si="14"/>
        <v>2007</v>
      </c>
      <c r="N174" s="23">
        <v>9.821639780827196E-2</v>
      </c>
      <c r="O174" s="23">
        <v>6.2140719594446218E-2</v>
      </c>
      <c r="P174" s="23">
        <v>5.4949999999999999E-2</v>
      </c>
      <c r="Q174" s="38" t="str">
        <f>IF(($L174-$P174)&gt;'Parameters for analysis'!$C$7,L174,$B$3)</f>
        <v/>
      </c>
      <c r="R174" s="38" t="str">
        <f>IF(($L174-$P174)&gt;'Parameters for analysis'!$C$7,M174,$B$3)</f>
        <v/>
      </c>
      <c r="S174" s="38">
        <f>IF(($N174-$P174)&gt;'Parameters for analysis'!$C$7,N174,$B$3)</f>
        <v>9.821639780827196E-2</v>
      </c>
      <c r="T174" s="38">
        <f>IF(($N174-$P174)&gt;'Parameters for analysis'!$C$7,O174,$B$3)</f>
        <v>6.2140719594446218E-2</v>
      </c>
      <c r="U174" s="21">
        <v>2130</v>
      </c>
      <c r="V174" s="21" t="s">
        <v>1532</v>
      </c>
      <c r="W174" s="26" t="s">
        <v>1535</v>
      </c>
      <c r="X174" s="21" t="s">
        <v>1534</v>
      </c>
      <c r="Y174" s="21" t="s">
        <v>1536</v>
      </c>
    </row>
    <row r="175" spans="2:25">
      <c r="B175" s="59" t="str">
        <f t="shared" si="10"/>
        <v>NJR_39181</v>
      </c>
      <c r="D175" s="27" t="s">
        <v>406</v>
      </c>
      <c r="E175" s="27" t="s">
        <v>418</v>
      </c>
      <c r="F175" s="24">
        <v>39181</v>
      </c>
      <c r="G175" s="25">
        <v>1</v>
      </c>
      <c r="H175" s="60">
        <f t="shared" si="11"/>
        <v>1</v>
      </c>
      <c r="I175" s="58">
        <f t="shared" si="12"/>
        <v>9</v>
      </c>
      <c r="J175" s="58">
        <f t="shared" si="13"/>
        <v>4</v>
      </c>
      <c r="K175" s="58">
        <f t="shared" si="14"/>
        <v>2007</v>
      </c>
      <c r="N175" s="23">
        <v>8.2244466455601017E-2</v>
      </c>
      <c r="O175" s="23">
        <v>6.2507790428822124E-2</v>
      </c>
      <c r="P175" s="23">
        <v>5.4949999999999999E-2</v>
      </c>
      <c r="Q175" s="38" t="str">
        <f>IF(($L175-$P175)&gt;'Parameters for analysis'!$C$7,L175,$B$3)</f>
        <v/>
      </c>
      <c r="R175" s="38" t="str">
        <f>IF(($L175-$P175)&gt;'Parameters for analysis'!$C$7,M175,$B$3)</f>
        <v/>
      </c>
      <c r="S175" s="38">
        <f>IF(($N175-$P175)&gt;'Parameters for analysis'!$C$7,N175,$B$3)</f>
        <v>8.2244466455601017E-2</v>
      </c>
      <c r="T175" s="38">
        <f>IF(($N175-$P175)&gt;'Parameters for analysis'!$C$7,O175,$B$3)</f>
        <v>6.2507790428822124E-2</v>
      </c>
      <c r="U175" s="21">
        <v>2130</v>
      </c>
      <c r="V175" s="21" t="s">
        <v>1532</v>
      </c>
      <c r="W175" s="26" t="s">
        <v>1535</v>
      </c>
      <c r="X175" s="21" t="s">
        <v>1534</v>
      </c>
      <c r="Y175" s="21" t="s">
        <v>1536</v>
      </c>
    </row>
    <row r="176" spans="2:25">
      <c r="B176" s="59" t="str">
        <f t="shared" si="10"/>
        <v>NWN_39181</v>
      </c>
      <c r="D176" s="27" t="s">
        <v>409</v>
      </c>
      <c r="E176" s="27" t="s">
        <v>421</v>
      </c>
      <c r="F176" s="24">
        <v>39181</v>
      </c>
      <c r="G176" s="25">
        <v>1</v>
      </c>
      <c r="H176" s="60">
        <f t="shared" si="11"/>
        <v>2</v>
      </c>
      <c r="I176" s="58">
        <f t="shared" si="12"/>
        <v>9</v>
      </c>
      <c r="J176" s="58">
        <f t="shared" si="13"/>
        <v>4</v>
      </c>
      <c r="K176" s="58">
        <f t="shared" si="14"/>
        <v>2007</v>
      </c>
      <c r="N176" s="23">
        <v>8.319444993248637E-2</v>
      </c>
      <c r="O176" s="23">
        <v>6.400099273252377E-2</v>
      </c>
      <c r="P176" s="23">
        <v>5.3815000000000002E-2</v>
      </c>
      <c r="Q176" s="38" t="str">
        <f>IF(($L176-$P176)&gt;'Parameters for analysis'!$C$7,L176,$B$3)</f>
        <v/>
      </c>
      <c r="R176" s="38" t="str">
        <f>IF(($L176-$P176)&gt;'Parameters for analysis'!$C$7,M176,$B$3)</f>
        <v/>
      </c>
      <c r="S176" s="38">
        <f>IF(($N176-$P176)&gt;'Parameters for analysis'!$C$7,N176,$B$3)</f>
        <v>8.319444993248637E-2</v>
      </c>
      <c r="T176" s="38">
        <f>IF(($N176-$P176)&gt;'Parameters for analysis'!$C$7,O176,$B$3)</f>
        <v>6.400099273252377E-2</v>
      </c>
      <c r="U176" s="21">
        <v>2130</v>
      </c>
      <c r="V176" s="21" t="s">
        <v>1532</v>
      </c>
      <c r="W176" s="26" t="s">
        <v>1535</v>
      </c>
      <c r="X176" s="21" t="s">
        <v>1534</v>
      </c>
      <c r="Y176" s="21" t="s">
        <v>1536</v>
      </c>
    </row>
    <row r="177" spans="2:25">
      <c r="B177" s="59" t="str">
        <f t="shared" si="10"/>
        <v>PNY_39181</v>
      </c>
      <c r="D177" s="27" t="s">
        <v>410</v>
      </c>
      <c r="E177" s="27" t="s">
        <v>422</v>
      </c>
      <c r="F177" s="24">
        <v>39181</v>
      </c>
      <c r="G177" s="25">
        <v>1</v>
      </c>
      <c r="H177" s="60">
        <f t="shared" si="11"/>
        <v>2</v>
      </c>
      <c r="I177" s="58">
        <f t="shared" si="12"/>
        <v>9</v>
      </c>
      <c r="J177" s="58">
        <f t="shared" si="13"/>
        <v>4</v>
      </c>
      <c r="K177" s="58">
        <f t="shared" si="14"/>
        <v>2007</v>
      </c>
      <c r="N177" s="23">
        <v>8.6640878408716704E-2</v>
      </c>
      <c r="O177" s="23">
        <v>6.6589010064496565E-2</v>
      </c>
      <c r="P177" s="23">
        <v>5.4949999999999999E-2</v>
      </c>
      <c r="Q177" s="38" t="str">
        <f>IF(($L177-$P177)&gt;'Parameters for analysis'!$C$7,L177,$B$3)</f>
        <v/>
      </c>
      <c r="R177" s="38" t="str">
        <f>IF(($L177-$P177)&gt;'Parameters for analysis'!$C$7,M177,$B$3)</f>
        <v/>
      </c>
      <c r="S177" s="38">
        <f>IF(($N177-$P177)&gt;'Parameters for analysis'!$C$7,N177,$B$3)</f>
        <v>8.6640878408716704E-2</v>
      </c>
      <c r="T177" s="38">
        <f>IF(($N177-$P177)&gt;'Parameters for analysis'!$C$7,O177,$B$3)</f>
        <v>6.6589010064496565E-2</v>
      </c>
      <c r="U177" s="21">
        <v>2130</v>
      </c>
      <c r="V177" s="21" t="s">
        <v>1532</v>
      </c>
      <c r="W177" s="26" t="s">
        <v>1535</v>
      </c>
      <c r="X177" s="21" t="s">
        <v>1534</v>
      </c>
      <c r="Y177" s="21" t="s">
        <v>1536</v>
      </c>
    </row>
    <row r="178" spans="2:25">
      <c r="B178" s="59" t="str">
        <f t="shared" si="10"/>
        <v>SJI_39181</v>
      </c>
      <c r="D178" s="27" t="s">
        <v>411</v>
      </c>
      <c r="E178" s="27" t="s">
        <v>423</v>
      </c>
      <c r="F178" s="24">
        <v>39181</v>
      </c>
      <c r="G178" s="25">
        <v>1</v>
      </c>
      <c r="H178" s="60">
        <f t="shared" si="11"/>
        <v>2</v>
      </c>
      <c r="I178" s="58">
        <f t="shared" si="12"/>
        <v>9</v>
      </c>
      <c r="J178" s="58">
        <f t="shared" si="13"/>
        <v>4</v>
      </c>
      <c r="K178" s="58">
        <f t="shared" si="14"/>
        <v>2007</v>
      </c>
      <c r="N178" s="23">
        <v>7.9545293547972351E-2</v>
      </c>
      <c r="O178" s="23">
        <v>6.0084470397789108E-2</v>
      </c>
      <c r="P178" s="23">
        <v>5.722E-2</v>
      </c>
      <c r="Q178" s="38" t="str">
        <f>IF(($L178-$P178)&gt;'Parameters for analysis'!$C$7,L178,$B$3)</f>
        <v/>
      </c>
      <c r="R178" s="38" t="str">
        <f>IF(($L178-$P178)&gt;'Parameters for analysis'!$C$7,M178,$B$3)</f>
        <v/>
      </c>
      <c r="S178" s="38">
        <f>IF(($N178-$P178)&gt;'Parameters for analysis'!$C$7,N178,$B$3)</f>
        <v>7.9545293547972351E-2</v>
      </c>
      <c r="T178" s="38">
        <f>IF(($N178-$P178)&gt;'Parameters for analysis'!$C$7,O178,$B$3)</f>
        <v>6.0084470397789108E-2</v>
      </c>
      <c r="U178" s="21">
        <v>2130</v>
      </c>
      <c r="V178" s="21" t="s">
        <v>1532</v>
      </c>
      <c r="W178" s="26" t="s">
        <v>1535</v>
      </c>
      <c r="X178" s="21" t="s">
        <v>1534</v>
      </c>
      <c r="Y178" s="21" t="s">
        <v>1536</v>
      </c>
    </row>
    <row r="179" spans="2:25">
      <c r="B179" s="59" t="str">
        <f t="shared" si="10"/>
        <v>SWX_39181</v>
      </c>
      <c r="D179" s="27" t="s">
        <v>412</v>
      </c>
      <c r="E179" s="27" t="s">
        <v>424</v>
      </c>
      <c r="F179" s="24">
        <v>39181</v>
      </c>
      <c r="G179" s="25">
        <v>1</v>
      </c>
      <c r="H179" s="60">
        <f t="shared" si="11"/>
        <v>2</v>
      </c>
      <c r="I179" s="58">
        <f t="shared" si="12"/>
        <v>9</v>
      </c>
      <c r="J179" s="58">
        <f t="shared" si="13"/>
        <v>4</v>
      </c>
      <c r="K179" s="58">
        <f t="shared" si="14"/>
        <v>2007</v>
      </c>
      <c r="N179" s="23">
        <v>7.352839054295246E-2</v>
      </c>
      <c r="O179" s="23">
        <v>5.5493573981448933E-2</v>
      </c>
      <c r="P179" s="23">
        <v>5.722E-2</v>
      </c>
      <c r="Q179" s="38" t="str">
        <f>IF(($L179-$P179)&gt;'Parameters for analysis'!$C$7,L179,$B$3)</f>
        <v/>
      </c>
      <c r="R179" s="38" t="str">
        <f>IF(($L179-$P179)&gt;'Parameters for analysis'!$C$7,M179,$B$3)</f>
        <v/>
      </c>
      <c r="S179" s="38">
        <f>IF(($N179-$P179)&gt;'Parameters for analysis'!$C$7,N179,$B$3)</f>
        <v>7.352839054295246E-2</v>
      </c>
      <c r="T179" s="38">
        <f>IF(($N179-$P179)&gt;'Parameters for analysis'!$C$7,O179,$B$3)</f>
        <v>5.5493573981448933E-2</v>
      </c>
      <c r="U179" s="21">
        <v>2130</v>
      </c>
      <c r="V179" s="21" t="s">
        <v>1532</v>
      </c>
      <c r="W179" s="26" t="s">
        <v>1535</v>
      </c>
      <c r="X179" s="21" t="s">
        <v>1534</v>
      </c>
      <c r="Y179" s="21" t="s">
        <v>1536</v>
      </c>
    </row>
    <row r="180" spans="2:25">
      <c r="B180" s="59" t="str">
        <f t="shared" si="10"/>
        <v>VVC_39181</v>
      </c>
      <c r="D180" s="27" t="s">
        <v>414</v>
      </c>
      <c r="E180" s="27" t="s">
        <v>426</v>
      </c>
      <c r="F180" s="24">
        <v>39181</v>
      </c>
      <c r="G180" s="25">
        <v>1</v>
      </c>
      <c r="H180" s="60">
        <f t="shared" si="11"/>
        <v>2</v>
      </c>
      <c r="I180" s="58">
        <f t="shared" si="12"/>
        <v>9</v>
      </c>
      <c r="J180" s="58">
        <f t="shared" si="13"/>
        <v>4</v>
      </c>
      <c r="K180" s="58">
        <f t="shared" si="14"/>
        <v>2007</v>
      </c>
      <c r="N180" s="23">
        <v>8.9459563640470474E-2</v>
      </c>
      <c r="O180" s="23">
        <v>5.987472101782669E-2</v>
      </c>
      <c r="P180" s="23">
        <v>5.4949999999999999E-2</v>
      </c>
      <c r="Q180" s="38" t="str">
        <f>IF(($L180-$P180)&gt;'Parameters for analysis'!$C$7,L180,$B$3)</f>
        <v/>
      </c>
      <c r="R180" s="38" t="str">
        <f>IF(($L180-$P180)&gt;'Parameters for analysis'!$C$7,M180,$B$3)</f>
        <v/>
      </c>
      <c r="S180" s="38">
        <f>IF(($N180-$P180)&gt;'Parameters for analysis'!$C$7,N180,$B$3)</f>
        <v>8.9459563640470474E-2</v>
      </c>
      <c r="T180" s="38">
        <f>IF(($N180-$P180)&gt;'Parameters for analysis'!$C$7,O180,$B$3)</f>
        <v>5.987472101782669E-2</v>
      </c>
      <c r="U180" s="21">
        <v>2130</v>
      </c>
      <c r="V180" s="21" t="s">
        <v>1532</v>
      </c>
      <c r="W180" s="26" t="s">
        <v>1535</v>
      </c>
      <c r="X180" s="21" t="s">
        <v>1534</v>
      </c>
      <c r="Y180" s="21" t="s">
        <v>1536</v>
      </c>
    </row>
    <row r="181" spans="2:25">
      <c r="B181" s="59" t="str">
        <f t="shared" si="10"/>
        <v>WGL_39181</v>
      </c>
      <c r="D181" s="27" t="s">
        <v>413</v>
      </c>
      <c r="E181" s="27" t="s">
        <v>425</v>
      </c>
      <c r="F181" s="24">
        <v>39181</v>
      </c>
      <c r="G181" s="25">
        <v>1</v>
      </c>
      <c r="H181" s="60">
        <f t="shared" si="11"/>
        <v>2</v>
      </c>
      <c r="I181" s="58">
        <f t="shared" si="12"/>
        <v>9</v>
      </c>
      <c r="J181" s="58">
        <f t="shared" si="13"/>
        <v>4</v>
      </c>
      <c r="K181" s="58">
        <f t="shared" si="14"/>
        <v>2007</v>
      </c>
      <c r="N181" s="23">
        <v>9.0816778270766285E-2</v>
      </c>
      <c r="O181" s="23">
        <v>6.8658633594243026E-2</v>
      </c>
      <c r="P181" s="23">
        <v>5.3815000000000002E-2</v>
      </c>
      <c r="Q181" s="38" t="str">
        <f>IF(($L181-$P181)&gt;'Parameters for analysis'!$C$7,L181,$B$3)</f>
        <v/>
      </c>
      <c r="R181" s="38" t="str">
        <f>IF(($L181-$P181)&gt;'Parameters for analysis'!$C$7,M181,$B$3)</f>
        <v/>
      </c>
      <c r="S181" s="38">
        <f>IF(($N181-$P181)&gt;'Parameters for analysis'!$C$7,N181,$B$3)</f>
        <v>9.0816778270766285E-2</v>
      </c>
      <c r="T181" s="38">
        <f>IF(($N181-$P181)&gt;'Parameters for analysis'!$C$7,O181,$B$3)</f>
        <v>6.8658633594243026E-2</v>
      </c>
      <c r="U181" s="21">
        <v>2130</v>
      </c>
      <c r="V181" s="21" t="s">
        <v>1532</v>
      </c>
      <c r="W181" s="26" t="s">
        <v>1535</v>
      </c>
      <c r="X181" s="21" t="s">
        <v>1534</v>
      </c>
      <c r="Y181" s="21" t="s">
        <v>1536</v>
      </c>
    </row>
    <row r="182" spans="2:25">
      <c r="B182" s="59" t="str">
        <f t="shared" si="10"/>
        <v>LG_38968</v>
      </c>
      <c r="D182" s="21" t="s">
        <v>373</v>
      </c>
      <c r="E182" s="21" t="s">
        <v>417</v>
      </c>
      <c r="F182" s="24">
        <v>38968</v>
      </c>
      <c r="G182" s="25">
        <v>1</v>
      </c>
      <c r="H182" s="60">
        <f t="shared" si="11"/>
        <v>1</v>
      </c>
      <c r="I182" s="58">
        <f t="shared" si="12"/>
        <v>8</v>
      </c>
      <c r="J182" s="58">
        <f t="shared" si="13"/>
        <v>9</v>
      </c>
      <c r="K182" s="58">
        <f t="shared" si="14"/>
        <v>2006</v>
      </c>
      <c r="N182" s="23">
        <v>9.6962869875911295E-2</v>
      </c>
      <c r="O182" s="23">
        <v>7.4261828049823592E-2</v>
      </c>
      <c r="P182" s="23">
        <v>6.3700000000000007E-2</v>
      </c>
      <c r="Q182" s="38" t="str">
        <f>IF(($L182-$P182)&gt;'Parameters for analysis'!$C$7,L182,$B$3)</f>
        <v/>
      </c>
      <c r="R182" s="38" t="str">
        <f>IF(($L182-$P182)&gt;'Parameters for analysis'!$C$7,M182,$B$3)</f>
        <v/>
      </c>
      <c r="S182" s="38">
        <f>IF(($N182-$P182)&gt;'Parameters for analysis'!$C$7,N182,$B$3)</f>
        <v>9.6962869875911295E-2</v>
      </c>
      <c r="T182" s="38">
        <f>IF(($N182-$P182)&gt;'Parameters for analysis'!$C$7,O182,$B$3)</f>
        <v>7.4261828049823592E-2</v>
      </c>
      <c r="U182" s="21">
        <v>1966</v>
      </c>
      <c r="V182" s="21" t="s">
        <v>1532</v>
      </c>
      <c r="W182" s="26" t="s">
        <v>1537</v>
      </c>
      <c r="X182" s="21" t="s">
        <v>1538</v>
      </c>
      <c r="Y182" s="21" t="s">
        <v>1539</v>
      </c>
    </row>
    <row r="183" spans="2:25">
      <c r="B183" s="59" t="str">
        <f t="shared" si="10"/>
        <v>NWN_38968</v>
      </c>
      <c r="D183" s="21" t="s">
        <v>409</v>
      </c>
      <c r="E183" s="21" t="s">
        <v>421</v>
      </c>
      <c r="F183" s="24">
        <v>38968</v>
      </c>
      <c r="G183" s="25">
        <v>1</v>
      </c>
      <c r="H183" s="60">
        <f t="shared" si="11"/>
        <v>1</v>
      </c>
      <c r="I183" s="58">
        <f t="shared" si="12"/>
        <v>8</v>
      </c>
      <c r="J183" s="58">
        <f t="shared" si="13"/>
        <v>9</v>
      </c>
      <c r="K183" s="58">
        <f t="shared" si="14"/>
        <v>2006</v>
      </c>
      <c r="N183" s="23">
        <v>9.1103855224126118E-2</v>
      </c>
      <c r="O183" s="23">
        <v>7.349767582506106E-2</v>
      </c>
      <c r="P183" s="23">
        <v>6.13E-2</v>
      </c>
      <c r="Q183" s="38" t="str">
        <f>IF(($L183-$P183)&gt;'Parameters for analysis'!$C$7,L183,$B$3)</f>
        <v/>
      </c>
      <c r="R183" s="38" t="str">
        <f>IF(($L183-$P183)&gt;'Parameters for analysis'!$C$7,M183,$B$3)</f>
        <v/>
      </c>
      <c r="S183" s="38">
        <f>IF(($N183-$P183)&gt;'Parameters for analysis'!$C$7,N183,$B$3)</f>
        <v>9.1103855224126118E-2</v>
      </c>
      <c r="T183" s="38">
        <f>IF(($N183-$P183)&gt;'Parameters for analysis'!$C$7,O183,$B$3)</f>
        <v>7.349767582506106E-2</v>
      </c>
      <c r="U183" s="21">
        <v>1966</v>
      </c>
      <c r="V183" s="21" t="s">
        <v>1532</v>
      </c>
      <c r="W183" s="26" t="s">
        <v>1537</v>
      </c>
      <c r="X183" s="21" t="s">
        <v>1538</v>
      </c>
      <c r="Y183" s="21" t="s">
        <v>1539</v>
      </c>
    </row>
    <row r="184" spans="2:25">
      <c r="B184" s="59" t="str">
        <f t="shared" si="10"/>
        <v>SJI_38968</v>
      </c>
      <c r="D184" s="21" t="s">
        <v>411</v>
      </c>
      <c r="E184" s="21" t="s">
        <v>423</v>
      </c>
      <c r="F184" s="24">
        <v>38968</v>
      </c>
      <c r="G184" s="25">
        <v>1</v>
      </c>
      <c r="H184" s="60">
        <f t="shared" si="11"/>
        <v>1</v>
      </c>
      <c r="I184" s="58">
        <f t="shared" si="12"/>
        <v>8</v>
      </c>
      <c r="J184" s="58">
        <f t="shared" si="13"/>
        <v>9</v>
      </c>
      <c r="K184" s="58">
        <f t="shared" si="14"/>
        <v>2006</v>
      </c>
      <c r="N184" s="23">
        <v>8.7159794575343508E-2</v>
      </c>
      <c r="O184" s="23">
        <v>7.227552903792378E-2</v>
      </c>
      <c r="P184" s="23">
        <v>6.6100000000000006E-2</v>
      </c>
      <c r="Q184" s="38" t="str">
        <f>IF(($L184-$P184)&gt;'Parameters for analysis'!$C$7,L184,$B$3)</f>
        <v/>
      </c>
      <c r="R184" s="38" t="str">
        <f>IF(($L184-$P184)&gt;'Parameters for analysis'!$C$7,M184,$B$3)</f>
        <v/>
      </c>
      <c r="S184" s="38">
        <f>IF(($N184-$P184)&gt;'Parameters for analysis'!$C$7,N184,$B$3)</f>
        <v>8.7159794575343508E-2</v>
      </c>
      <c r="T184" s="38">
        <f>IF(($N184-$P184)&gt;'Parameters for analysis'!$C$7,O184,$B$3)</f>
        <v>7.227552903792378E-2</v>
      </c>
      <c r="U184" s="21">
        <v>1966</v>
      </c>
      <c r="V184" s="21" t="s">
        <v>1532</v>
      </c>
      <c r="W184" s="26" t="s">
        <v>1537</v>
      </c>
      <c r="X184" s="21" t="s">
        <v>1538</v>
      </c>
      <c r="Y184" s="21" t="s">
        <v>1539</v>
      </c>
    </row>
    <row r="185" spans="2:25">
      <c r="B185" s="59" t="str">
        <f t="shared" si="10"/>
        <v>SWX_38968</v>
      </c>
      <c r="D185" s="21" t="s">
        <v>412</v>
      </c>
      <c r="E185" s="21" t="s">
        <v>424</v>
      </c>
      <c r="F185" s="24">
        <v>38968</v>
      </c>
      <c r="G185" s="25">
        <v>1</v>
      </c>
      <c r="H185" s="60">
        <f t="shared" si="11"/>
        <v>1</v>
      </c>
      <c r="I185" s="58">
        <f t="shared" si="12"/>
        <v>8</v>
      </c>
      <c r="J185" s="58">
        <f t="shared" si="13"/>
        <v>9</v>
      </c>
      <c r="K185" s="58">
        <f t="shared" si="14"/>
        <v>2006</v>
      </c>
      <c r="N185" s="23">
        <v>7.5791649707591224E-2</v>
      </c>
      <c r="O185" s="23">
        <v>5.7887839974973286E-2</v>
      </c>
      <c r="P185" s="23">
        <v>6.6100000000000006E-2</v>
      </c>
      <c r="Q185" s="79" t="str">
        <f>IF(($L185-$P185)&gt;'Parameters for analysis'!$C$7,L185,$B$3)</f>
        <v/>
      </c>
      <c r="R185" s="79" t="str">
        <f>IF(($L185-$P185)&gt;'Parameters for analysis'!$C$7,M185,$B$3)</f>
        <v/>
      </c>
      <c r="S185" s="38">
        <f>IF(($N185-$P185)&gt;'Parameters for analysis'!$C$7,N185,$B$3)</f>
        <v>7.5791649707591224E-2</v>
      </c>
      <c r="T185" s="38">
        <f>IF(($N185-$P185)&gt;'Parameters for analysis'!$C$7,O185,$B$3)</f>
        <v>5.7887839974973286E-2</v>
      </c>
      <c r="U185" s="21">
        <v>1966</v>
      </c>
      <c r="V185" s="21" t="s">
        <v>1532</v>
      </c>
      <c r="W185" s="26" t="s">
        <v>1537</v>
      </c>
      <c r="X185" s="21" t="s">
        <v>1538</v>
      </c>
      <c r="Y185" s="21" t="s">
        <v>1539</v>
      </c>
    </row>
    <row r="186" spans="2:25">
      <c r="B186" s="59" t="str">
        <f t="shared" si="10"/>
        <v>WGL_38968</v>
      </c>
      <c r="D186" s="21" t="s">
        <v>413</v>
      </c>
      <c r="E186" s="21" t="s">
        <v>425</v>
      </c>
      <c r="F186" s="24">
        <v>38968</v>
      </c>
      <c r="G186" s="25">
        <v>1</v>
      </c>
      <c r="H186" s="60">
        <f t="shared" si="11"/>
        <v>1</v>
      </c>
      <c r="I186" s="58">
        <f t="shared" si="12"/>
        <v>8</v>
      </c>
      <c r="J186" s="58">
        <f t="shared" si="13"/>
        <v>9</v>
      </c>
      <c r="K186" s="58">
        <f t="shared" si="14"/>
        <v>2006</v>
      </c>
      <c r="N186" s="23">
        <v>9.5655296022699954E-2</v>
      </c>
      <c r="O186" s="23">
        <v>7.8056801478363788E-2</v>
      </c>
      <c r="P186" s="23">
        <v>6.13E-2</v>
      </c>
      <c r="Q186" s="38" t="str">
        <f>IF(($L186-$P186)&gt;'Parameters for analysis'!$C$7,L186,$B$3)</f>
        <v/>
      </c>
      <c r="R186" s="38" t="str">
        <f>IF(($L186-$P186)&gt;'Parameters for analysis'!$C$7,M186,$B$3)</f>
        <v/>
      </c>
      <c r="S186" s="38">
        <f>IF(($N186-$P186)&gt;'Parameters for analysis'!$C$7,N186,$B$3)</f>
        <v>9.5655296022699954E-2</v>
      </c>
      <c r="T186" s="38">
        <f>IF(($N186-$P186)&gt;'Parameters for analysis'!$C$7,O186,$B$3)</f>
        <v>7.8056801478363788E-2</v>
      </c>
      <c r="U186" s="21">
        <v>1966</v>
      </c>
      <c r="V186" s="21" t="s">
        <v>1532</v>
      </c>
      <c r="W186" s="26" t="s">
        <v>1537</v>
      </c>
      <c r="X186" s="21" t="s">
        <v>1538</v>
      </c>
      <c r="Y186" s="21" t="s">
        <v>1539</v>
      </c>
    </row>
    <row r="187" spans="2:25">
      <c r="B187" s="59" t="str">
        <f t="shared" si="10"/>
        <v>CGC_38797</v>
      </c>
      <c r="D187" s="21" t="s">
        <v>363</v>
      </c>
      <c r="E187" s="27" t="s">
        <v>364</v>
      </c>
      <c r="F187" s="24">
        <v>38797</v>
      </c>
      <c r="G187" s="25">
        <v>1</v>
      </c>
      <c r="H187" s="60">
        <f t="shared" si="11"/>
        <v>2</v>
      </c>
      <c r="I187" s="58">
        <f t="shared" si="12"/>
        <v>21</v>
      </c>
      <c r="J187" s="58">
        <f t="shared" si="13"/>
        <v>3</v>
      </c>
      <c r="K187" s="58">
        <f t="shared" si="14"/>
        <v>2006</v>
      </c>
      <c r="N187" s="23">
        <v>0.10948580819403042</v>
      </c>
      <c r="O187" s="23">
        <v>7.8640880196178348E-2</v>
      </c>
      <c r="P187" s="23">
        <v>6.1100000000000002E-2</v>
      </c>
      <c r="Q187" s="38" t="str">
        <f>IF(($L187-$P187)&gt;'Parameters for analysis'!$C$7,L187,$B$3)</f>
        <v/>
      </c>
      <c r="R187" s="38" t="str">
        <f>IF(($L187-$P187)&gt;'Parameters for analysis'!$C$7,M187,$B$3)</f>
        <v/>
      </c>
      <c r="S187" s="38">
        <f>IF(($N187-$P187)&gt;'Parameters for analysis'!$C$7,N187,$B$3)</f>
        <v>0.10948580819403042</v>
      </c>
      <c r="T187" s="38">
        <f>IF(($N187-$P187)&gt;'Parameters for analysis'!$C$7,O187,$B$3)</f>
        <v>7.8640880196178348E-2</v>
      </c>
      <c r="U187" s="21">
        <v>1943</v>
      </c>
      <c r="W187" s="26" t="s">
        <v>234</v>
      </c>
      <c r="X187" s="21" t="s">
        <v>235</v>
      </c>
    </row>
    <row r="188" spans="2:25">
      <c r="B188" s="59" t="str">
        <f t="shared" si="10"/>
        <v>LG_38797</v>
      </c>
      <c r="D188" s="21" t="s">
        <v>373</v>
      </c>
      <c r="E188" s="27" t="s">
        <v>417</v>
      </c>
      <c r="F188" s="24">
        <v>38797</v>
      </c>
      <c r="G188" s="25">
        <v>1</v>
      </c>
      <c r="H188" s="60">
        <f t="shared" si="11"/>
        <v>2</v>
      </c>
      <c r="I188" s="58">
        <f t="shared" si="12"/>
        <v>21</v>
      </c>
      <c r="J188" s="58">
        <f t="shared" si="13"/>
        <v>3</v>
      </c>
      <c r="K188" s="58">
        <f t="shared" si="14"/>
        <v>2006</v>
      </c>
      <c r="N188" s="23">
        <v>9.4893448380275469E-2</v>
      </c>
      <c r="O188" s="23">
        <v>7.4534843364145731E-2</v>
      </c>
      <c r="P188" s="23">
        <v>5.8200000000000002E-2</v>
      </c>
      <c r="Q188" s="38" t="str">
        <f>IF(($L188-$P188)&gt;'Parameters for analysis'!$C$7,L188,$B$3)</f>
        <v/>
      </c>
      <c r="R188" s="38" t="str">
        <f>IF(($L188-$P188)&gt;'Parameters for analysis'!$C$7,M188,$B$3)</f>
        <v/>
      </c>
      <c r="S188" s="38">
        <f>IF(($N188-$P188)&gt;'Parameters for analysis'!$C$7,N188,$B$3)</f>
        <v>9.4893448380275469E-2</v>
      </c>
      <c r="T188" s="38">
        <f>IF(($N188-$P188)&gt;'Parameters for analysis'!$C$7,O188,$B$3)</f>
        <v>7.4534843364145731E-2</v>
      </c>
      <c r="U188" s="21">
        <v>1943</v>
      </c>
      <c r="W188" s="26" t="s">
        <v>234</v>
      </c>
      <c r="X188" s="21" t="s">
        <v>235</v>
      </c>
    </row>
    <row r="189" spans="2:25">
      <c r="B189" s="59" t="str">
        <f t="shared" si="10"/>
        <v>NWN_38797</v>
      </c>
      <c r="D189" s="21" t="s">
        <v>409</v>
      </c>
      <c r="E189" s="27" t="s">
        <v>421</v>
      </c>
      <c r="F189" s="24">
        <v>38797</v>
      </c>
      <c r="G189" s="25">
        <v>1</v>
      </c>
      <c r="H189" s="60">
        <f t="shared" si="11"/>
        <v>2</v>
      </c>
      <c r="I189" s="58">
        <f t="shared" si="12"/>
        <v>21</v>
      </c>
      <c r="J189" s="58">
        <f t="shared" si="13"/>
        <v>3</v>
      </c>
      <c r="K189" s="58">
        <f t="shared" si="14"/>
        <v>2006</v>
      </c>
      <c r="N189" s="23">
        <v>9.5162214558353497E-2</v>
      </c>
      <c r="O189" s="23">
        <v>7.3255501442294091E-2</v>
      </c>
      <c r="P189" s="23">
        <v>5.5500000000000001E-2</v>
      </c>
      <c r="Q189" s="38" t="str">
        <f>IF(($L189-$P189)&gt;'Parameters for analysis'!$C$7,L189,$B$3)</f>
        <v/>
      </c>
      <c r="R189" s="38" t="str">
        <f>IF(($L189-$P189)&gt;'Parameters for analysis'!$C$7,M189,$B$3)</f>
        <v/>
      </c>
      <c r="S189" s="38">
        <f>IF(($N189-$P189)&gt;'Parameters for analysis'!$C$7,N189,$B$3)</f>
        <v>9.5162214558353497E-2</v>
      </c>
      <c r="T189" s="38">
        <f>IF(($N189-$P189)&gt;'Parameters for analysis'!$C$7,O189,$B$3)</f>
        <v>7.3255501442294091E-2</v>
      </c>
      <c r="U189" s="21">
        <v>1943</v>
      </c>
      <c r="W189" s="26" t="s">
        <v>234</v>
      </c>
      <c r="X189" s="21" t="s">
        <v>235</v>
      </c>
    </row>
    <row r="190" spans="2:25">
      <c r="B190" s="59" t="str">
        <f t="shared" si="10"/>
        <v>PGL_38797</v>
      </c>
      <c r="D190" s="21" t="s">
        <v>374</v>
      </c>
      <c r="E190" s="27" t="s">
        <v>375</v>
      </c>
      <c r="F190" s="24">
        <v>38797</v>
      </c>
      <c r="G190" s="25">
        <v>1</v>
      </c>
      <c r="H190" s="60">
        <f t="shared" si="11"/>
        <v>2</v>
      </c>
      <c r="I190" s="58">
        <f t="shared" si="12"/>
        <v>21</v>
      </c>
      <c r="J190" s="58">
        <f t="shared" si="13"/>
        <v>3</v>
      </c>
      <c r="K190" s="58">
        <f t="shared" si="14"/>
        <v>2006</v>
      </c>
      <c r="N190" s="23">
        <v>0.11263500701851403</v>
      </c>
      <c r="O190" s="23">
        <v>8.2584720264775147E-2</v>
      </c>
      <c r="P190" s="23">
        <v>5.8200000000000002E-2</v>
      </c>
      <c r="Q190" s="38" t="str">
        <f>IF(($L190-$P190)&gt;'Parameters for analysis'!$C$7,L190,$B$3)</f>
        <v/>
      </c>
      <c r="R190" s="38" t="str">
        <f>IF(($L190-$P190)&gt;'Parameters for analysis'!$C$7,M190,$B$3)</f>
        <v/>
      </c>
      <c r="S190" s="38">
        <f>IF(($N190-$P190)&gt;'Parameters for analysis'!$C$7,N190,$B$3)</f>
        <v>0.11263500701851403</v>
      </c>
      <c r="T190" s="38">
        <f>IF(($N190-$P190)&gt;'Parameters for analysis'!$C$7,O190,$B$3)</f>
        <v>8.2584720264775147E-2</v>
      </c>
      <c r="U190" s="21">
        <v>1943</v>
      </c>
      <c r="W190" s="26" t="s">
        <v>234</v>
      </c>
      <c r="X190" s="21" t="s">
        <v>235</v>
      </c>
    </row>
    <row r="191" spans="2:25">
      <c r="B191" s="59" t="str">
        <f t="shared" si="10"/>
        <v>SJI_38797</v>
      </c>
      <c r="D191" s="21" t="s">
        <v>411</v>
      </c>
      <c r="E191" s="27" t="s">
        <v>423</v>
      </c>
      <c r="F191" s="24">
        <v>38797</v>
      </c>
      <c r="G191" s="25">
        <v>1</v>
      </c>
      <c r="H191" s="60">
        <f t="shared" si="11"/>
        <v>2</v>
      </c>
      <c r="I191" s="58">
        <f t="shared" si="12"/>
        <v>21</v>
      </c>
      <c r="J191" s="58">
        <f t="shared" si="13"/>
        <v>3</v>
      </c>
      <c r="K191" s="58">
        <f t="shared" si="14"/>
        <v>2006</v>
      </c>
      <c r="N191" s="23">
        <v>8.70270438389118E-2</v>
      </c>
      <c r="O191" s="23">
        <v>7.1494959877447875E-2</v>
      </c>
      <c r="P191" s="23">
        <v>6.1100000000000002E-2</v>
      </c>
      <c r="Q191" s="38" t="str">
        <f>IF(($L191-$P191)&gt;'Parameters for analysis'!$C$7,L191,$B$3)</f>
        <v/>
      </c>
      <c r="R191" s="38" t="str">
        <f>IF(($L191-$P191)&gt;'Parameters for analysis'!$C$7,M191,$B$3)</f>
        <v/>
      </c>
      <c r="S191" s="38">
        <f>IF(($N191-$P191)&gt;'Parameters for analysis'!$C$7,N191,$B$3)</f>
        <v>8.70270438389118E-2</v>
      </c>
      <c r="T191" s="38">
        <f>IF(($N191-$P191)&gt;'Parameters for analysis'!$C$7,O191,$B$3)</f>
        <v>7.1494959877447875E-2</v>
      </c>
      <c r="U191" s="21">
        <v>1943</v>
      </c>
      <c r="W191" s="26" t="s">
        <v>234</v>
      </c>
      <c r="X191" s="21" t="s">
        <v>235</v>
      </c>
    </row>
    <row r="192" spans="2:25">
      <c r="B192" s="59" t="str">
        <f t="shared" si="10"/>
        <v>SWX_38797</v>
      </c>
      <c r="D192" s="21" t="s">
        <v>412</v>
      </c>
      <c r="E192" s="27" t="s">
        <v>424</v>
      </c>
      <c r="F192" s="24">
        <v>38797</v>
      </c>
      <c r="G192" s="25">
        <v>1</v>
      </c>
      <c r="H192" s="60">
        <f t="shared" si="11"/>
        <v>2</v>
      </c>
      <c r="I192" s="58">
        <f t="shared" si="12"/>
        <v>21</v>
      </c>
      <c r="J192" s="58">
        <f t="shared" si="13"/>
        <v>3</v>
      </c>
      <c r="K192" s="58">
        <f t="shared" si="14"/>
        <v>2006</v>
      </c>
      <c r="N192" s="23">
        <v>8.4938584829580721E-2</v>
      </c>
      <c r="O192" s="23">
        <v>5.8340282686360267E-2</v>
      </c>
      <c r="P192" s="23">
        <v>6.1100000000000002E-2</v>
      </c>
      <c r="Q192" s="38" t="str">
        <f>IF(($L192-$P192)&gt;'Parameters for analysis'!$C$7,L192,$B$3)</f>
        <v/>
      </c>
      <c r="R192" s="38" t="str">
        <f>IF(($L192-$P192)&gt;'Parameters for analysis'!$C$7,M192,$B$3)</f>
        <v/>
      </c>
      <c r="S192" s="38">
        <f>IF(($N192-$P192)&gt;'Parameters for analysis'!$C$7,N192,$B$3)</f>
        <v>8.4938584829580721E-2</v>
      </c>
      <c r="T192" s="38">
        <f>IF(($N192-$P192)&gt;'Parameters for analysis'!$C$7,O192,$B$3)</f>
        <v>5.8340282686360267E-2</v>
      </c>
      <c r="U192" s="21">
        <v>1943</v>
      </c>
      <c r="W192" s="26" t="s">
        <v>234</v>
      </c>
      <c r="X192" s="21" t="s">
        <v>235</v>
      </c>
    </row>
    <row r="193" spans="2:24">
      <c r="B193" s="59" t="str">
        <f t="shared" si="10"/>
        <v>WGL_38797</v>
      </c>
      <c r="D193" s="21" t="s">
        <v>413</v>
      </c>
      <c r="E193" s="27" t="s">
        <v>425</v>
      </c>
      <c r="F193" s="24">
        <v>38797</v>
      </c>
      <c r="G193" s="25">
        <v>1</v>
      </c>
      <c r="H193" s="60">
        <f t="shared" si="11"/>
        <v>2</v>
      </c>
      <c r="I193" s="58">
        <f t="shared" si="12"/>
        <v>21</v>
      </c>
      <c r="J193" s="58">
        <f t="shared" si="13"/>
        <v>3</v>
      </c>
      <c r="K193" s="58">
        <f t="shared" si="14"/>
        <v>2006</v>
      </c>
      <c r="N193" s="23">
        <v>9.7573031201623195E-2</v>
      </c>
      <c r="O193" s="23">
        <v>7.8711289674463558E-2</v>
      </c>
      <c r="P193" s="23">
        <v>5.5500000000000001E-2</v>
      </c>
      <c r="Q193" s="38" t="str">
        <f>IF(($L193-$P193)&gt;'Parameters for analysis'!$C$7,L193,$B$3)</f>
        <v/>
      </c>
      <c r="R193" s="38" t="str">
        <f>IF(($L193-$P193)&gt;'Parameters for analysis'!$C$7,M193,$B$3)</f>
        <v/>
      </c>
      <c r="S193" s="38">
        <f>IF(($N193-$P193)&gt;'Parameters for analysis'!$C$7,N193,$B$3)</f>
        <v>9.7573031201623195E-2</v>
      </c>
      <c r="T193" s="38">
        <f>IF(($N193-$P193)&gt;'Parameters for analysis'!$C$7,O193,$B$3)</f>
        <v>7.8711289674463558E-2</v>
      </c>
      <c r="U193" s="21">
        <v>1943</v>
      </c>
      <c r="W193" s="26" t="s">
        <v>234</v>
      </c>
      <c r="X193" s="21" t="s">
        <v>235</v>
      </c>
    </row>
    <row r="194" spans="2:24">
      <c r="B194" s="59" t="str">
        <f t="shared" si="10"/>
        <v>CGC_38797</v>
      </c>
      <c r="D194" s="21" t="s">
        <v>363</v>
      </c>
      <c r="E194" s="27" t="s">
        <v>364</v>
      </c>
      <c r="F194" s="24">
        <v>38797</v>
      </c>
      <c r="G194" s="25">
        <v>1</v>
      </c>
      <c r="H194" s="60">
        <f t="shared" si="11"/>
        <v>2</v>
      </c>
      <c r="I194" s="58">
        <f t="shared" si="12"/>
        <v>21</v>
      </c>
      <c r="J194" s="58">
        <f t="shared" si="13"/>
        <v>3</v>
      </c>
      <c r="K194" s="58">
        <f t="shared" si="14"/>
        <v>2006</v>
      </c>
      <c r="N194" s="23">
        <v>0.10948580819403042</v>
      </c>
      <c r="O194" s="23">
        <v>7.8640880196178348E-2</v>
      </c>
      <c r="P194" s="23">
        <v>6.1100000000000002E-2</v>
      </c>
      <c r="Q194" s="38" t="str">
        <f>IF(($L194-$P194)&gt;'Parameters for analysis'!$C$7,L194,$B$3)</f>
        <v/>
      </c>
      <c r="R194" s="38" t="str">
        <f>IF(($L194-$P194)&gt;'Parameters for analysis'!$C$7,M194,$B$3)</f>
        <v/>
      </c>
      <c r="S194" s="38">
        <f>IF(($N194-$P194)&gt;'Parameters for analysis'!$C$7,N194,$B$3)</f>
        <v>0.10948580819403042</v>
      </c>
      <c r="T194" s="38">
        <f>IF(($N194-$P194)&gt;'Parameters for analysis'!$C$7,O194,$B$3)</f>
        <v>7.8640880196178348E-2</v>
      </c>
      <c r="U194" s="21">
        <v>1909</v>
      </c>
      <c r="W194" s="26" t="s">
        <v>236</v>
      </c>
      <c r="X194" s="21" t="s">
        <v>235</v>
      </c>
    </row>
    <row r="195" spans="2:24">
      <c r="B195" s="59" t="str">
        <f t="shared" si="10"/>
        <v>LG_38797</v>
      </c>
      <c r="D195" s="21" t="s">
        <v>373</v>
      </c>
      <c r="E195" s="27" t="s">
        <v>417</v>
      </c>
      <c r="F195" s="24">
        <v>38797</v>
      </c>
      <c r="G195" s="25">
        <v>1</v>
      </c>
      <c r="H195" s="60">
        <f t="shared" si="11"/>
        <v>2</v>
      </c>
      <c r="I195" s="58">
        <f t="shared" si="12"/>
        <v>21</v>
      </c>
      <c r="J195" s="58">
        <f t="shared" si="13"/>
        <v>3</v>
      </c>
      <c r="K195" s="58">
        <f t="shared" si="14"/>
        <v>2006</v>
      </c>
      <c r="N195" s="23">
        <v>9.4893448380275469E-2</v>
      </c>
      <c r="O195" s="23">
        <v>7.4534843364145731E-2</v>
      </c>
      <c r="P195" s="23">
        <v>5.8200000000000002E-2</v>
      </c>
      <c r="Q195" s="38" t="str">
        <f>IF(($L195-$P195)&gt;'Parameters for analysis'!$C$7,L195,$B$3)</f>
        <v/>
      </c>
      <c r="R195" s="38" t="str">
        <f>IF(($L195-$P195)&gt;'Parameters for analysis'!$C$7,M195,$B$3)</f>
        <v/>
      </c>
      <c r="S195" s="38">
        <f>IF(($N195-$P195)&gt;'Parameters for analysis'!$C$7,N195,$B$3)</f>
        <v>9.4893448380275469E-2</v>
      </c>
      <c r="T195" s="38">
        <f>IF(($N195-$P195)&gt;'Parameters for analysis'!$C$7,O195,$B$3)</f>
        <v>7.4534843364145731E-2</v>
      </c>
      <c r="U195" s="21">
        <v>1909</v>
      </c>
      <c r="W195" s="26" t="s">
        <v>236</v>
      </c>
      <c r="X195" s="21" t="s">
        <v>235</v>
      </c>
    </row>
    <row r="196" spans="2:24">
      <c r="B196" s="59" t="str">
        <f t="shared" si="10"/>
        <v>NWN_38797</v>
      </c>
      <c r="D196" s="21" t="s">
        <v>409</v>
      </c>
      <c r="E196" s="27" t="s">
        <v>421</v>
      </c>
      <c r="F196" s="24">
        <v>38797</v>
      </c>
      <c r="G196" s="25">
        <v>1</v>
      </c>
      <c r="H196" s="60">
        <f t="shared" si="11"/>
        <v>2</v>
      </c>
      <c r="I196" s="58">
        <f t="shared" si="12"/>
        <v>21</v>
      </c>
      <c r="J196" s="58">
        <f t="shared" si="13"/>
        <v>3</v>
      </c>
      <c r="K196" s="58">
        <f t="shared" si="14"/>
        <v>2006</v>
      </c>
      <c r="N196" s="23">
        <v>9.5162214558353497E-2</v>
      </c>
      <c r="O196" s="23">
        <v>7.3255501442294091E-2</v>
      </c>
      <c r="P196" s="23">
        <v>5.5500000000000001E-2</v>
      </c>
      <c r="Q196" s="38" t="str">
        <f>IF(($L196-$P196)&gt;'Parameters for analysis'!$C$7,L196,$B$3)</f>
        <v/>
      </c>
      <c r="R196" s="38" t="str">
        <f>IF(($L196-$P196)&gt;'Parameters for analysis'!$C$7,M196,$B$3)</f>
        <v/>
      </c>
      <c r="S196" s="38">
        <f>IF(($N196-$P196)&gt;'Parameters for analysis'!$C$7,N196,$B$3)</f>
        <v>9.5162214558353497E-2</v>
      </c>
      <c r="T196" s="38">
        <f>IF(($N196-$P196)&gt;'Parameters for analysis'!$C$7,O196,$B$3)</f>
        <v>7.3255501442294091E-2</v>
      </c>
      <c r="U196" s="21">
        <v>1909</v>
      </c>
      <c r="W196" s="26" t="s">
        <v>236</v>
      </c>
      <c r="X196" s="21" t="s">
        <v>235</v>
      </c>
    </row>
    <row r="197" spans="2:24">
      <c r="B197" s="59" t="str">
        <f t="shared" si="10"/>
        <v>PGL_38797</v>
      </c>
      <c r="D197" s="21" t="s">
        <v>374</v>
      </c>
      <c r="E197" s="27" t="s">
        <v>375</v>
      </c>
      <c r="F197" s="24">
        <v>38797</v>
      </c>
      <c r="G197" s="25">
        <v>1</v>
      </c>
      <c r="H197" s="60">
        <f t="shared" si="11"/>
        <v>2</v>
      </c>
      <c r="I197" s="58">
        <f t="shared" si="12"/>
        <v>21</v>
      </c>
      <c r="J197" s="58">
        <f t="shared" si="13"/>
        <v>3</v>
      </c>
      <c r="K197" s="58">
        <f t="shared" si="14"/>
        <v>2006</v>
      </c>
      <c r="N197" s="23">
        <v>0.11263500701851403</v>
      </c>
      <c r="O197" s="23">
        <v>8.2584720264775147E-2</v>
      </c>
      <c r="P197" s="23">
        <v>5.8200000000000002E-2</v>
      </c>
      <c r="Q197" s="38" t="str">
        <f>IF(($L197-$P197)&gt;'Parameters for analysis'!$C$7,L197,$B$3)</f>
        <v/>
      </c>
      <c r="R197" s="38" t="str">
        <f>IF(($L197-$P197)&gt;'Parameters for analysis'!$C$7,M197,$B$3)</f>
        <v/>
      </c>
      <c r="S197" s="38">
        <f>IF(($N197-$P197)&gt;'Parameters for analysis'!$C$7,N197,$B$3)</f>
        <v>0.11263500701851403</v>
      </c>
      <c r="T197" s="38">
        <f>IF(($N197-$P197)&gt;'Parameters for analysis'!$C$7,O197,$B$3)</f>
        <v>8.2584720264775147E-2</v>
      </c>
      <c r="U197" s="21">
        <v>1909</v>
      </c>
      <c r="W197" s="26" t="s">
        <v>236</v>
      </c>
      <c r="X197" s="21" t="s">
        <v>235</v>
      </c>
    </row>
    <row r="198" spans="2:24">
      <c r="B198" s="59" t="str">
        <f t="shared" si="10"/>
        <v>SJI_38797</v>
      </c>
      <c r="D198" s="21" t="s">
        <v>411</v>
      </c>
      <c r="E198" s="27" t="s">
        <v>423</v>
      </c>
      <c r="F198" s="24">
        <v>38797</v>
      </c>
      <c r="G198" s="25">
        <v>1</v>
      </c>
      <c r="H198" s="60">
        <f t="shared" si="11"/>
        <v>2</v>
      </c>
      <c r="I198" s="58">
        <f t="shared" si="12"/>
        <v>21</v>
      </c>
      <c r="J198" s="58">
        <f t="shared" si="13"/>
        <v>3</v>
      </c>
      <c r="K198" s="58">
        <f t="shared" si="14"/>
        <v>2006</v>
      </c>
      <c r="N198" s="23">
        <v>8.70270438389118E-2</v>
      </c>
      <c r="O198" s="23">
        <v>7.1494959877447875E-2</v>
      </c>
      <c r="P198" s="23">
        <v>6.1100000000000002E-2</v>
      </c>
      <c r="Q198" s="38" t="str">
        <f>IF(($L198-$P198)&gt;'Parameters for analysis'!$C$7,L198,$B$3)</f>
        <v/>
      </c>
      <c r="R198" s="38" t="str">
        <f>IF(($L198-$P198)&gt;'Parameters for analysis'!$C$7,M198,$B$3)</f>
        <v/>
      </c>
      <c r="S198" s="38">
        <f>IF(($N198-$P198)&gt;'Parameters for analysis'!$C$7,N198,$B$3)</f>
        <v>8.70270438389118E-2</v>
      </c>
      <c r="T198" s="38">
        <f>IF(($N198-$P198)&gt;'Parameters for analysis'!$C$7,O198,$B$3)</f>
        <v>7.1494959877447875E-2</v>
      </c>
      <c r="U198" s="21">
        <v>1909</v>
      </c>
      <c r="W198" s="26" t="s">
        <v>236</v>
      </c>
      <c r="X198" s="21" t="s">
        <v>235</v>
      </c>
    </row>
    <row r="199" spans="2:24">
      <c r="B199" s="59" t="str">
        <f t="shared" ref="B199:B262" si="15">E199&amp;"_"&amp;F199</f>
        <v>SWX_38797</v>
      </c>
      <c r="D199" s="21" t="s">
        <v>412</v>
      </c>
      <c r="E199" s="27" t="s">
        <v>424</v>
      </c>
      <c r="F199" s="24">
        <v>38797</v>
      </c>
      <c r="G199" s="25">
        <v>1</v>
      </c>
      <c r="H199" s="60">
        <f t="shared" ref="H199:H262" si="16">COUNTIF($B$7:$B$296,$B199)</f>
        <v>2</v>
      </c>
      <c r="I199" s="58">
        <f t="shared" ref="I199:I262" si="17">DAY(F199)</f>
        <v>21</v>
      </c>
      <c r="J199" s="58">
        <f t="shared" ref="J199:J262" si="18">MONTH(F199)</f>
        <v>3</v>
      </c>
      <c r="K199" s="58">
        <f t="shared" ref="K199:K262" si="19">YEAR(F199)</f>
        <v>2006</v>
      </c>
      <c r="N199" s="23">
        <v>8.4938584829580721E-2</v>
      </c>
      <c r="O199" s="23">
        <v>5.8340282686360267E-2</v>
      </c>
      <c r="P199" s="23">
        <v>6.1100000000000002E-2</v>
      </c>
      <c r="Q199" s="38" t="str">
        <f>IF(($L199-$P199)&gt;'Parameters for analysis'!$C$7,L199,$B$3)</f>
        <v/>
      </c>
      <c r="R199" s="38" t="str">
        <f>IF(($L199-$P199)&gt;'Parameters for analysis'!$C$7,M199,$B$3)</f>
        <v/>
      </c>
      <c r="S199" s="38">
        <f>IF(($N199-$P199)&gt;'Parameters for analysis'!$C$7,N199,$B$3)</f>
        <v>8.4938584829580721E-2</v>
      </c>
      <c r="T199" s="38">
        <f>IF(($N199-$P199)&gt;'Parameters for analysis'!$C$7,O199,$B$3)</f>
        <v>5.8340282686360267E-2</v>
      </c>
      <c r="U199" s="21">
        <v>1909</v>
      </c>
      <c r="W199" s="26" t="s">
        <v>236</v>
      </c>
      <c r="X199" s="21" t="s">
        <v>235</v>
      </c>
    </row>
    <row r="200" spans="2:24">
      <c r="B200" s="59" t="str">
        <f t="shared" si="15"/>
        <v>WGL_38797</v>
      </c>
      <c r="D200" s="21" t="s">
        <v>413</v>
      </c>
      <c r="E200" s="27" t="s">
        <v>425</v>
      </c>
      <c r="F200" s="24">
        <v>38797</v>
      </c>
      <c r="G200" s="25">
        <v>1</v>
      </c>
      <c r="H200" s="60">
        <f t="shared" si="16"/>
        <v>2</v>
      </c>
      <c r="I200" s="58">
        <f t="shared" si="17"/>
        <v>21</v>
      </c>
      <c r="J200" s="58">
        <f t="shared" si="18"/>
        <v>3</v>
      </c>
      <c r="K200" s="58">
        <f t="shared" si="19"/>
        <v>2006</v>
      </c>
      <c r="N200" s="23">
        <v>9.7573031201623195E-2</v>
      </c>
      <c r="O200" s="23">
        <v>7.8711289674463558E-2</v>
      </c>
      <c r="P200" s="23">
        <v>5.5500000000000001E-2</v>
      </c>
      <c r="Q200" s="38" t="str">
        <f>IF(($L200-$P200)&gt;'Parameters for analysis'!$C$7,L200,$B$3)</f>
        <v/>
      </c>
      <c r="R200" s="38" t="str">
        <f>IF(($L200-$P200)&gt;'Parameters for analysis'!$C$7,M200,$B$3)</f>
        <v/>
      </c>
      <c r="S200" s="38">
        <f>IF(($N200-$P200)&gt;'Parameters for analysis'!$C$7,N200,$B$3)</f>
        <v>9.7573031201623195E-2</v>
      </c>
      <c r="T200" s="38">
        <f>IF(($N200-$P200)&gt;'Parameters for analysis'!$C$7,O200,$B$3)</f>
        <v>7.8711289674463558E-2</v>
      </c>
      <c r="U200" s="21">
        <v>1909</v>
      </c>
      <c r="W200" s="26" t="s">
        <v>236</v>
      </c>
      <c r="X200" s="21" t="s">
        <v>235</v>
      </c>
    </row>
    <row r="201" spans="2:24">
      <c r="B201" s="59" t="str">
        <f t="shared" si="15"/>
        <v>CGC_38807</v>
      </c>
      <c r="D201" s="21" t="s">
        <v>363</v>
      </c>
      <c r="E201" s="21" t="s">
        <v>364</v>
      </c>
      <c r="F201" s="24">
        <v>38807</v>
      </c>
      <c r="G201" s="25">
        <v>1</v>
      </c>
      <c r="H201" s="60">
        <f t="shared" si="16"/>
        <v>1</v>
      </c>
      <c r="I201" s="58">
        <f t="shared" si="17"/>
        <v>31</v>
      </c>
      <c r="J201" s="58">
        <f t="shared" si="18"/>
        <v>3</v>
      </c>
      <c r="K201" s="58">
        <f t="shared" si="19"/>
        <v>2006</v>
      </c>
      <c r="N201" s="23">
        <v>0.10948580819403042</v>
      </c>
      <c r="O201" s="23">
        <v>7.8434664571726792E-2</v>
      </c>
      <c r="P201" s="23">
        <v>6.1100000000000002E-2</v>
      </c>
      <c r="Q201" s="38" t="str">
        <f>IF(($L201-$P201)&gt;'Parameters for analysis'!$C$7,L201,$B$3)</f>
        <v/>
      </c>
      <c r="R201" s="38" t="str">
        <f>IF(($L201-$P201)&gt;'Parameters for analysis'!$C$7,M201,$B$3)</f>
        <v/>
      </c>
      <c r="S201" s="38">
        <f>IF(($N201-$P201)&gt;'Parameters for analysis'!$C$7,N201,$B$3)</f>
        <v>0.10948580819403042</v>
      </c>
      <c r="T201" s="38">
        <f>IF(($N201-$P201)&gt;'Parameters for analysis'!$C$7,O201,$B$3)</f>
        <v>7.8434664571726792E-2</v>
      </c>
      <c r="U201" s="21">
        <v>1885</v>
      </c>
      <c r="V201" s="21" t="s">
        <v>867</v>
      </c>
      <c r="W201" s="26" t="s">
        <v>1241</v>
      </c>
      <c r="X201" s="21" t="s">
        <v>235</v>
      </c>
    </row>
    <row r="202" spans="2:24">
      <c r="B202" s="59" t="str">
        <f t="shared" si="15"/>
        <v>LG_38807</v>
      </c>
      <c r="D202" s="21" t="s">
        <v>373</v>
      </c>
      <c r="E202" s="21" t="s">
        <v>417</v>
      </c>
      <c r="F202" s="24">
        <v>38807</v>
      </c>
      <c r="G202" s="25">
        <v>1</v>
      </c>
      <c r="H202" s="60">
        <f t="shared" si="16"/>
        <v>1</v>
      </c>
      <c r="I202" s="58">
        <f t="shared" si="17"/>
        <v>31</v>
      </c>
      <c r="J202" s="58">
        <f t="shared" si="18"/>
        <v>3</v>
      </c>
      <c r="K202" s="58">
        <f t="shared" si="19"/>
        <v>2006</v>
      </c>
      <c r="N202" s="23">
        <v>9.4893448380275469E-2</v>
      </c>
      <c r="O202" s="23">
        <v>7.4377342162382301E-2</v>
      </c>
      <c r="P202" s="23">
        <v>5.8200000000000002E-2</v>
      </c>
      <c r="Q202" s="38" t="str">
        <f>IF(($L202-$P202)&gt;'Parameters for analysis'!$C$7,L202,$B$3)</f>
        <v/>
      </c>
      <c r="R202" s="38" t="str">
        <f>IF(($L202-$P202)&gt;'Parameters for analysis'!$C$7,M202,$B$3)</f>
        <v/>
      </c>
      <c r="S202" s="38">
        <f>IF(($N202-$P202)&gt;'Parameters for analysis'!$C$7,N202,$B$3)</f>
        <v>9.4893448380275469E-2</v>
      </c>
      <c r="T202" s="38">
        <f>IF(($N202-$P202)&gt;'Parameters for analysis'!$C$7,O202,$B$3)</f>
        <v>7.4377342162382301E-2</v>
      </c>
      <c r="U202" s="21">
        <v>1885</v>
      </c>
      <c r="V202" s="21" t="s">
        <v>867</v>
      </c>
      <c r="W202" s="26" t="s">
        <v>1241</v>
      </c>
      <c r="X202" s="21" t="s">
        <v>235</v>
      </c>
    </row>
    <row r="203" spans="2:24">
      <c r="B203" s="59" t="str">
        <f t="shared" si="15"/>
        <v>NWN_38807</v>
      </c>
      <c r="D203" s="21" t="s">
        <v>409</v>
      </c>
      <c r="E203" s="21" t="s">
        <v>421</v>
      </c>
      <c r="F203" s="24">
        <v>38807</v>
      </c>
      <c r="G203" s="25">
        <v>1</v>
      </c>
      <c r="H203" s="60">
        <f t="shared" si="16"/>
        <v>1</v>
      </c>
      <c r="I203" s="58">
        <f t="shared" si="17"/>
        <v>31</v>
      </c>
      <c r="J203" s="58">
        <f t="shared" si="18"/>
        <v>3</v>
      </c>
      <c r="K203" s="58">
        <f t="shared" si="19"/>
        <v>2006</v>
      </c>
      <c r="N203" s="23">
        <v>9.5162214558353497E-2</v>
      </c>
      <c r="O203" s="23">
        <v>7.3098759702570126E-2</v>
      </c>
      <c r="P203" s="23">
        <v>5.5500000000000001E-2</v>
      </c>
      <c r="Q203" s="38" t="str">
        <f>IF(($L203-$P203)&gt;'Parameters for analysis'!$C$7,L203,$B$3)</f>
        <v/>
      </c>
      <c r="R203" s="38" t="str">
        <f>IF(($L203-$P203)&gt;'Parameters for analysis'!$C$7,M203,$B$3)</f>
        <v/>
      </c>
      <c r="S203" s="38">
        <f>IF(($N203-$P203)&gt;'Parameters for analysis'!$C$7,N203,$B$3)</f>
        <v>9.5162214558353497E-2</v>
      </c>
      <c r="T203" s="38">
        <f>IF(($N203-$P203)&gt;'Parameters for analysis'!$C$7,O203,$B$3)</f>
        <v>7.3098759702570126E-2</v>
      </c>
      <c r="U203" s="21">
        <v>1885</v>
      </c>
      <c r="V203" s="21" t="s">
        <v>867</v>
      </c>
      <c r="W203" s="26" t="s">
        <v>1241</v>
      </c>
      <c r="X203" s="21" t="s">
        <v>235</v>
      </c>
    </row>
    <row r="204" spans="2:24">
      <c r="B204" s="59" t="str">
        <f t="shared" si="15"/>
        <v>PGL_38807</v>
      </c>
      <c r="D204" s="21" t="s">
        <v>374</v>
      </c>
      <c r="E204" s="21" t="s">
        <v>375</v>
      </c>
      <c r="F204" s="24">
        <v>38807</v>
      </c>
      <c r="G204" s="25">
        <v>1</v>
      </c>
      <c r="H204" s="60">
        <f t="shared" si="16"/>
        <v>1</v>
      </c>
      <c r="I204" s="58">
        <f t="shared" si="17"/>
        <v>31</v>
      </c>
      <c r="J204" s="58">
        <f t="shared" si="18"/>
        <v>3</v>
      </c>
      <c r="K204" s="58">
        <f t="shared" si="19"/>
        <v>2006</v>
      </c>
      <c r="N204" s="23">
        <v>0.11263500701851403</v>
      </c>
      <c r="O204" s="23">
        <v>8.2405620647096722E-2</v>
      </c>
      <c r="P204" s="23">
        <v>5.8200000000000002E-2</v>
      </c>
      <c r="Q204" s="38" t="str">
        <f>IF(($L204-$P204)&gt;'Parameters for analysis'!$C$7,L204,$B$3)</f>
        <v/>
      </c>
      <c r="R204" s="38" t="str">
        <f>IF(($L204-$P204)&gt;'Parameters for analysis'!$C$7,M204,$B$3)</f>
        <v/>
      </c>
      <c r="S204" s="38">
        <f>IF(($N204-$P204)&gt;'Parameters for analysis'!$C$7,N204,$B$3)</f>
        <v>0.11263500701851403</v>
      </c>
      <c r="T204" s="38">
        <f>IF(($N204-$P204)&gt;'Parameters for analysis'!$C$7,O204,$B$3)</f>
        <v>8.2405620647096722E-2</v>
      </c>
      <c r="U204" s="21">
        <v>1885</v>
      </c>
      <c r="V204" s="21" t="s">
        <v>867</v>
      </c>
      <c r="W204" s="26" t="s">
        <v>1241</v>
      </c>
      <c r="X204" s="21" t="s">
        <v>235</v>
      </c>
    </row>
    <row r="205" spans="2:24">
      <c r="B205" s="59" t="str">
        <f t="shared" si="15"/>
        <v>SJI_38807</v>
      </c>
      <c r="D205" s="21" t="s">
        <v>411</v>
      </c>
      <c r="E205" s="21" t="s">
        <v>423</v>
      </c>
      <c r="F205" s="24">
        <v>38807</v>
      </c>
      <c r="G205" s="25">
        <v>1</v>
      </c>
      <c r="H205" s="60">
        <f t="shared" si="16"/>
        <v>1</v>
      </c>
      <c r="I205" s="58">
        <f t="shared" si="17"/>
        <v>31</v>
      </c>
      <c r="J205" s="58">
        <f t="shared" si="18"/>
        <v>3</v>
      </c>
      <c r="K205" s="58">
        <f t="shared" si="19"/>
        <v>2006</v>
      </c>
      <c r="N205" s="23">
        <v>8.70270438389118E-2</v>
      </c>
      <c r="O205" s="23">
        <v>7.1344016467582039E-2</v>
      </c>
      <c r="P205" s="23">
        <v>6.1100000000000002E-2</v>
      </c>
      <c r="Q205" s="38" t="str">
        <f>IF(($L205-$P205)&gt;'Parameters for analysis'!$C$7,L205,$B$3)</f>
        <v/>
      </c>
      <c r="R205" s="38" t="str">
        <f>IF(($L205-$P205)&gt;'Parameters for analysis'!$C$7,M205,$B$3)</f>
        <v/>
      </c>
      <c r="S205" s="38">
        <f>IF(($N205-$P205)&gt;'Parameters for analysis'!$C$7,N205,$B$3)</f>
        <v>8.70270438389118E-2</v>
      </c>
      <c r="T205" s="38">
        <f>IF(($N205-$P205)&gt;'Parameters for analysis'!$C$7,O205,$B$3)</f>
        <v>7.1344016467582039E-2</v>
      </c>
      <c r="U205" s="21">
        <v>1885</v>
      </c>
      <c r="V205" s="21" t="s">
        <v>867</v>
      </c>
      <c r="W205" s="26" t="s">
        <v>1241</v>
      </c>
      <c r="X205" s="21" t="s">
        <v>235</v>
      </c>
    </row>
    <row r="206" spans="2:24">
      <c r="B206" s="59" t="str">
        <f t="shared" si="15"/>
        <v>SWX_38807</v>
      </c>
      <c r="D206" s="21" t="s">
        <v>412</v>
      </c>
      <c r="E206" s="21" t="s">
        <v>424</v>
      </c>
      <c r="F206" s="24">
        <v>38807</v>
      </c>
      <c r="G206" s="25">
        <v>1</v>
      </c>
      <c r="H206" s="60">
        <f t="shared" si="16"/>
        <v>1</v>
      </c>
      <c r="I206" s="58">
        <f t="shared" si="17"/>
        <v>31</v>
      </c>
      <c r="J206" s="58">
        <f t="shared" si="18"/>
        <v>3</v>
      </c>
      <c r="K206" s="58">
        <f t="shared" si="19"/>
        <v>2006</v>
      </c>
      <c r="N206" s="23">
        <v>8.4938584829580721E-2</v>
      </c>
      <c r="O206" s="23">
        <v>5.807041246146967E-2</v>
      </c>
      <c r="P206" s="23">
        <v>6.1100000000000002E-2</v>
      </c>
      <c r="Q206" s="38" t="str">
        <f>IF(($L206-$P206)&gt;'Parameters for analysis'!$C$7,L206,$B$3)</f>
        <v/>
      </c>
      <c r="R206" s="38" t="str">
        <f>IF(($L206-$P206)&gt;'Parameters for analysis'!$C$7,M206,$B$3)</f>
        <v/>
      </c>
      <c r="S206" s="38">
        <f>IF(($N206-$P206)&gt;'Parameters for analysis'!$C$7,N206,$B$3)</f>
        <v>8.4938584829580721E-2</v>
      </c>
      <c r="T206" s="38">
        <f>IF(($N206-$P206)&gt;'Parameters for analysis'!$C$7,O206,$B$3)</f>
        <v>5.807041246146967E-2</v>
      </c>
      <c r="U206" s="21">
        <v>1885</v>
      </c>
      <c r="V206" s="21" t="s">
        <v>867</v>
      </c>
      <c r="W206" s="26" t="s">
        <v>1241</v>
      </c>
      <c r="X206" s="21" t="s">
        <v>235</v>
      </c>
    </row>
    <row r="207" spans="2:24">
      <c r="B207" s="59" t="str">
        <f t="shared" si="15"/>
        <v>WGL_38807</v>
      </c>
      <c r="D207" s="21" t="s">
        <v>413</v>
      </c>
      <c r="E207" s="21" t="s">
        <v>425</v>
      </c>
      <c r="F207" s="24">
        <v>38807</v>
      </c>
      <c r="G207" s="25">
        <v>1</v>
      </c>
      <c r="H207" s="60">
        <f t="shared" si="16"/>
        <v>1</v>
      </c>
      <c r="I207" s="58">
        <f t="shared" si="17"/>
        <v>31</v>
      </c>
      <c r="J207" s="58">
        <f t="shared" si="18"/>
        <v>3</v>
      </c>
      <c r="K207" s="58">
        <f t="shared" si="19"/>
        <v>2006</v>
      </c>
      <c r="N207" s="23">
        <v>9.7573031201623195E-2</v>
      </c>
      <c r="O207" s="23">
        <v>7.8584945205940462E-2</v>
      </c>
      <c r="P207" s="23">
        <v>5.5500000000000001E-2</v>
      </c>
      <c r="Q207" s="38" t="str">
        <f>IF(($L207-$P207)&gt;'Parameters for analysis'!$C$7,L207,$B$3)</f>
        <v/>
      </c>
      <c r="R207" s="38" t="str">
        <f>IF(($L207-$P207)&gt;'Parameters for analysis'!$C$7,M207,$B$3)</f>
        <v/>
      </c>
      <c r="S207" s="38">
        <f>IF(($N207-$P207)&gt;'Parameters for analysis'!$C$7,N207,$B$3)</f>
        <v>9.7573031201623195E-2</v>
      </c>
      <c r="T207" s="38">
        <f>IF(($N207-$P207)&gt;'Parameters for analysis'!$C$7,O207,$B$3)</f>
        <v>7.8584945205940462E-2</v>
      </c>
      <c r="U207" s="21">
        <v>1885</v>
      </c>
      <c r="V207" s="21" t="s">
        <v>867</v>
      </c>
      <c r="W207" s="26" t="s">
        <v>1241</v>
      </c>
      <c r="X207" s="21" t="s">
        <v>235</v>
      </c>
    </row>
    <row r="208" spans="2:24">
      <c r="B208" s="59" t="str">
        <f t="shared" si="15"/>
        <v>CGC_38639</v>
      </c>
      <c r="D208" s="21" t="s">
        <v>363</v>
      </c>
      <c r="E208" s="27" t="s">
        <v>364</v>
      </c>
      <c r="F208" s="24">
        <v>38639</v>
      </c>
      <c r="G208" s="25">
        <v>1</v>
      </c>
      <c r="H208" s="60">
        <f t="shared" si="16"/>
        <v>1</v>
      </c>
      <c r="I208" s="58">
        <f t="shared" si="17"/>
        <v>14</v>
      </c>
      <c r="J208" s="58">
        <f t="shared" si="18"/>
        <v>10</v>
      </c>
      <c r="K208" s="58">
        <f t="shared" si="19"/>
        <v>2005</v>
      </c>
      <c r="N208" s="23">
        <v>0.10522385446001259</v>
      </c>
      <c r="O208" s="23">
        <v>7.5953715192029453E-2</v>
      </c>
      <c r="P208" s="23">
        <v>5.8299999999999998E-2</v>
      </c>
      <c r="Q208" s="38" t="str">
        <f>IF(($L208-$P208)&gt;'Parameters for analysis'!$C$7,L208,$B$3)</f>
        <v/>
      </c>
      <c r="R208" s="38" t="str">
        <f>IF(($L208-$P208)&gt;'Parameters for analysis'!$C$7,M208,$B$3)</f>
        <v/>
      </c>
      <c r="S208" s="38">
        <f>IF(($N208-$P208)&gt;'Parameters for analysis'!$C$7,N208,$B$3)</f>
        <v>0.10522385446001259</v>
      </c>
      <c r="T208" s="38">
        <f>IF(($N208-$P208)&gt;'Parameters for analysis'!$C$7,O208,$B$3)</f>
        <v>7.5953715192029453E-2</v>
      </c>
      <c r="U208" s="21">
        <v>1783</v>
      </c>
      <c r="W208" s="26" t="s">
        <v>237</v>
      </c>
      <c r="X208" s="21" t="s">
        <v>238</v>
      </c>
    </row>
    <row r="209" spans="2:35">
      <c r="B209" s="59" t="str">
        <f t="shared" si="15"/>
        <v>KSE_38639</v>
      </c>
      <c r="D209" s="21" t="s">
        <v>371</v>
      </c>
      <c r="E209" s="27" t="s">
        <v>372</v>
      </c>
      <c r="F209" s="24">
        <v>38639</v>
      </c>
      <c r="G209" s="25">
        <v>1</v>
      </c>
      <c r="H209" s="60">
        <f t="shared" si="16"/>
        <v>1</v>
      </c>
      <c r="I209" s="58">
        <f t="shared" si="17"/>
        <v>14</v>
      </c>
      <c r="J209" s="58">
        <f t="shared" si="18"/>
        <v>10</v>
      </c>
      <c r="K209" s="58">
        <f t="shared" si="19"/>
        <v>2005</v>
      </c>
      <c r="N209" s="23">
        <v>0.10580289916779329</v>
      </c>
      <c r="O209" s="23">
        <v>7.785186564863017E-2</v>
      </c>
      <c r="P209" s="23">
        <v>5.5199999999999999E-2</v>
      </c>
      <c r="Q209" s="38" t="str">
        <f>IF(($L209-$P209)&gt;'Parameters for analysis'!$C$7,L209,$B$3)</f>
        <v/>
      </c>
      <c r="R209" s="38" t="str">
        <f>IF(($L209-$P209)&gt;'Parameters for analysis'!$C$7,M209,$B$3)</f>
        <v/>
      </c>
      <c r="S209" s="38">
        <f>IF(($N209-$P209)&gt;'Parameters for analysis'!$C$7,N209,$B$3)</f>
        <v>0.10580289916779329</v>
      </c>
      <c r="T209" s="38">
        <f>IF(($N209-$P209)&gt;'Parameters for analysis'!$C$7,O209,$B$3)</f>
        <v>7.785186564863017E-2</v>
      </c>
      <c r="U209" s="21">
        <v>1783</v>
      </c>
      <c r="W209" s="26" t="s">
        <v>237</v>
      </c>
      <c r="X209" s="21" t="s">
        <v>238</v>
      </c>
    </row>
    <row r="210" spans="2:35">
      <c r="B210" s="59" t="str">
        <f t="shared" si="15"/>
        <v>LG_38639</v>
      </c>
      <c r="D210" s="21" t="s">
        <v>373</v>
      </c>
      <c r="E210" s="27" t="s">
        <v>417</v>
      </c>
      <c r="F210" s="24">
        <v>38639</v>
      </c>
      <c r="G210" s="25">
        <v>1</v>
      </c>
      <c r="H210" s="60">
        <f t="shared" si="16"/>
        <v>1</v>
      </c>
      <c r="I210" s="58">
        <f t="shared" si="17"/>
        <v>14</v>
      </c>
      <c r="J210" s="58">
        <f t="shared" si="18"/>
        <v>10</v>
      </c>
      <c r="K210" s="58">
        <f t="shared" si="19"/>
        <v>2005</v>
      </c>
      <c r="N210" s="23">
        <v>9.8810275374604073E-2</v>
      </c>
      <c r="O210" s="23">
        <v>7.5690506689323922E-2</v>
      </c>
      <c r="P210" s="23">
        <v>5.5199999999999999E-2</v>
      </c>
      <c r="Q210" s="38" t="str">
        <f>IF(($L210-$P210)&gt;'Parameters for analysis'!$C$7,L210,$B$3)</f>
        <v/>
      </c>
      <c r="R210" s="38" t="str">
        <f>IF(($L210-$P210)&gt;'Parameters for analysis'!$C$7,M210,$B$3)</f>
        <v/>
      </c>
      <c r="S210" s="38">
        <f>IF(($N210-$P210)&gt;'Parameters for analysis'!$C$7,N210,$B$3)</f>
        <v>9.8810275374604073E-2</v>
      </c>
      <c r="T210" s="38">
        <f>IF(($N210-$P210)&gt;'Parameters for analysis'!$C$7,O210,$B$3)</f>
        <v>7.5690506689323922E-2</v>
      </c>
      <c r="U210" s="21">
        <v>1783</v>
      </c>
      <c r="W210" s="26" t="s">
        <v>237</v>
      </c>
      <c r="X210" s="21" t="s">
        <v>238</v>
      </c>
    </row>
    <row r="211" spans="2:35">
      <c r="B211" s="59" t="str">
        <f t="shared" si="15"/>
        <v>NWN_38639</v>
      </c>
      <c r="D211" s="21" t="s">
        <v>409</v>
      </c>
      <c r="E211" s="27" t="s">
        <v>421</v>
      </c>
      <c r="F211" s="24">
        <v>38639</v>
      </c>
      <c r="G211" s="25">
        <v>1</v>
      </c>
      <c r="H211" s="60">
        <f t="shared" si="16"/>
        <v>1</v>
      </c>
      <c r="I211" s="58">
        <f t="shared" si="17"/>
        <v>14</v>
      </c>
      <c r="J211" s="58">
        <f t="shared" si="18"/>
        <v>10</v>
      </c>
      <c r="K211" s="58">
        <f t="shared" si="19"/>
        <v>2005</v>
      </c>
      <c r="N211" s="23">
        <v>9.3083013714000629E-2</v>
      </c>
      <c r="O211" s="23">
        <v>7.2282260542021776E-2</v>
      </c>
      <c r="P211" s="23">
        <v>5.5199999999999999E-2</v>
      </c>
      <c r="Q211" s="38" t="str">
        <f>IF(($L211-$P211)&gt;'Parameters for analysis'!$C$7,L211,$B$3)</f>
        <v/>
      </c>
      <c r="R211" s="38" t="str">
        <f>IF(($L211-$P211)&gt;'Parameters for analysis'!$C$7,M211,$B$3)</f>
        <v/>
      </c>
      <c r="S211" s="38">
        <f>IF(($N211-$P211)&gt;'Parameters for analysis'!$C$7,N211,$B$3)</f>
        <v>9.3083013714000629E-2</v>
      </c>
      <c r="T211" s="38">
        <f>IF(($N211-$P211)&gt;'Parameters for analysis'!$C$7,O211,$B$3)</f>
        <v>7.2282260542021776E-2</v>
      </c>
      <c r="U211" s="21">
        <v>1783</v>
      </c>
      <c r="W211" s="26" t="s">
        <v>237</v>
      </c>
      <c r="X211" s="21" t="s">
        <v>238</v>
      </c>
    </row>
    <row r="212" spans="2:35">
      <c r="B212" s="59" t="str">
        <f t="shared" si="15"/>
        <v>PGL_38639</v>
      </c>
      <c r="D212" s="21" t="s">
        <v>374</v>
      </c>
      <c r="E212" s="27" t="s">
        <v>375</v>
      </c>
      <c r="F212" s="24">
        <v>38639</v>
      </c>
      <c r="G212" s="25">
        <v>1</v>
      </c>
      <c r="H212" s="60">
        <f t="shared" si="16"/>
        <v>1</v>
      </c>
      <c r="I212" s="58">
        <f t="shared" si="17"/>
        <v>14</v>
      </c>
      <c r="J212" s="58">
        <f t="shared" si="18"/>
        <v>10</v>
      </c>
      <c r="K212" s="58">
        <f t="shared" si="19"/>
        <v>2005</v>
      </c>
      <c r="N212" s="23">
        <v>0.11222804925761887</v>
      </c>
      <c r="O212" s="23">
        <v>8.213266459540175E-2</v>
      </c>
      <c r="P212" s="23">
        <v>5.5199999999999999E-2</v>
      </c>
      <c r="Q212" s="38" t="str">
        <f>IF(($L212-$P212)&gt;'Parameters for analysis'!$C$7,L212,$B$3)</f>
        <v/>
      </c>
      <c r="R212" s="38" t="str">
        <f>IF(($L212-$P212)&gt;'Parameters for analysis'!$C$7,M212,$B$3)</f>
        <v/>
      </c>
      <c r="S212" s="38">
        <f>IF(($N212-$P212)&gt;'Parameters for analysis'!$C$7,N212,$B$3)</f>
        <v>0.11222804925761887</v>
      </c>
      <c r="T212" s="38">
        <f>IF(($N212-$P212)&gt;'Parameters for analysis'!$C$7,O212,$B$3)</f>
        <v>8.213266459540175E-2</v>
      </c>
      <c r="U212" s="21">
        <v>1783</v>
      </c>
      <c r="W212" s="26" t="s">
        <v>237</v>
      </c>
      <c r="X212" s="21" t="s">
        <v>238</v>
      </c>
    </row>
    <row r="213" spans="2:35">
      <c r="B213" s="59" t="str">
        <f t="shared" si="15"/>
        <v>SJI_38639</v>
      </c>
      <c r="D213" s="21" t="s">
        <v>411</v>
      </c>
      <c r="E213" s="27" t="s">
        <v>423</v>
      </c>
      <c r="F213" s="24">
        <v>38639</v>
      </c>
      <c r="G213" s="25">
        <v>1</v>
      </c>
      <c r="H213" s="60">
        <f t="shared" si="16"/>
        <v>1</v>
      </c>
      <c r="I213" s="58">
        <f t="shared" si="17"/>
        <v>14</v>
      </c>
      <c r="J213" s="58">
        <f t="shared" si="18"/>
        <v>10</v>
      </c>
      <c r="K213" s="58">
        <f t="shared" si="19"/>
        <v>2005</v>
      </c>
      <c r="N213" s="23">
        <v>8.5680548596607009E-2</v>
      </c>
      <c r="O213" s="23">
        <v>7.1024295490912839E-2</v>
      </c>
      <c r="P213" s="23">
        <v>5.8299999999999998E-2</v>
      </c>
      <c r="Q213" s="38" t="str">
        <f>IF(($L213-$P213)&gt;'Parameters for analysis'!$C$7,L213,$B$3)</f>
        <v/>
      </c>
      <c r="R213" s="38" t="str">
        <f>IF(($L213-$P213)&gt;'Parameters for analysis'!$C$7,M213,$B$3)</f>
        <v/>
      </c>
      <c r="S213" s="38">
        <f>IF(($N213-$P213)&gt;'Parameters for analysis'!$C$7,N213,$B$3)</f>
        <v>8.5680548596607009E-2</v>
      </c>
      <c r="T213" s="38">
        <f>IF(($N213-$P213)&gt;'Parameters for analysis'!$C$7,O213,$B$3)</f>
        <v>7.1024295490912839E-2</v>
      </c>
      <c r="U213" s="21">
        <v>1783</v>
      </c>
      <c r="W213" s="26" t="s">
        <v>237</v>
      </c>
      <c r="X213" s="21" t="s">
        <v>238</v>
      </c>
    </row>
    <row r="214" spans="2:35">
      <c r="B214" s="59" t="str">
        <f t="shared" si="15"/>
        <v>SWX_38639</v>
      </c>
      <c r="D214" s="21" t="s">
        <v>412</v>
      </c>
      <c r="E214" s="27" t="s">
        <v>424</v>
      </c>
      <c r="F214" s="24">
        <v>38639</v>
      </c>
      <c r="G214" s="25">
        <v>1</v>
      </c>
      <c r="H214" s="60">
        <f t="shared" si="16"/>
        <v>1</v>
      </c>
      <c r="I214" s="58">
        <f t="shared" si="17"/>
        <v>14</v>
      </c>
      <c r="J214" s="58">
        <f t="shared" si="18"/>
        <v>10</v>
      </c>
      <c r="K214" s="58">
        <f t="shared" si="19"/>
        <v>2005</v>
      </c>
      <c r="N214" s="23">
        <v>9.1333975118031097E-2</v>
      </c>
      <c r="O214" s="23">
        <v>6.0165766732328499E-2</v>
      </c>
      <c r="P214" s="23">
        <v>5.8299999999999998E-2</v>
      </c>
      <c r="Q214" s="38" t="str">
        <f>IF(($L214-$P214)&gt;'Parameters for analysis'!$C$7,L214,$B$3)</f>
        <v/>
      </c>
      <c r="R214" s="38" t="str">
        <f>IF(($L214-$P214)&gt;'Parameters for analysis'!$C$7,M214,$B$3)</f>
        <v/>
      </c>
      <c r="S214" s="38">
        <f>IF(($N214-$P214)&gt;'Parameters for analysis'!$C$7,N214,$B$3)</f>
        <v>9.1333975118031097E-2</v>
      </c>
      <c r="T214" s="38">
        <f>IF(($N214-$P214)&gt;'Parameters for analysis'!$C$7,O214,$B$3)</f>
        <v>6.0165766732328499E-2</v>
      </c>
      <c r="U214" s="21">
        <v>1783</v>
      </c>
      <c r="W214" s="26" t="s">
        <v>237</v>
      </c>
      <c r="X214" s="21" t="s">
        <v>238</v>
      </c>
    </row>
    <row r="215" spans="2:35" ht="13.5" thickBot="1">
      <c r="B215" s="61" t="str">
        <f t="shared" si="15"/>
        <v>WGL_38639</v>
      </c>
      <c r="C215" s="62"/>
      <c r="D215" s="62" t="s">
        <v>413</v>
      </c>
      <c r="E215" s="63" t="s">
        <v>425</v>
      </c>
      <c r="F215" s="64">
        <v>38639</v>
      </c>
      <c r="G215" s="65">
        <v>1</v>
      </c>
      <c r="H215" s="66">
        <f t="shared" si="16"/>
        <v>1</v>
      </c>
      <c r="I215" s="67">
        <f t="shared" si="17"/>
        <v>14</v>
      </c>
      <c r="J215" s="67">
        <f t="shared" si="18"/>
        <v>10</v>
      </c>
      <c r="K215" s="67">
        <f t="shared" si="19"/>
        <v>2005</v>
      </c>
      <c r="L215" s="68"/>
      <c r="M215" s="68"/>
      <c r="N215" s="68">
        <v>9.8300217128204581E-2</v>
      </c>
      <c r="O215" s="68">
        <v>7.9712349908789087E-2</v>
      </c>
      <c r="P215" s="68">
        <v>5.2699999999999997E-2</v>
      </c>
      <c r="Q215" s="69" t="str">
        <f>IF(($L215-$P215)&gt;'Parameters for analysis'!$C$7,L215,$B$3)</f>
        <v/>
      </c>
      <c r="R215" s="69" t="str">
        <f>IF(($L215-$P215)&gt;'Parameters for analysis'!$C$7,M215,$B$3)</f>
        <v/>
      </c>
      <c r="S215" s="69">
        <f>IF(($N215-$P215)&gt;'Parameters for analysis'!$C$7,N215,$B$3)</f>
        <v>9.8300217128204581E-2</v>
      </c>
      <c r="T215" s="69">
        <f>IF(($N215-$P215)&gt;'Parameters for analysis'!$C$7,O215,$B$3)</f>
        <v>7.9712349908789087E-2</v>
      </c>
      <c r="U215" s="62">
        <v>1783</v>
      </c>
      <c r="V215" s="62"/>
      <c r="W215" s="70" t="s">
        <v>237</v>
      </c>
      <c r="X215" s="62" t="s">
        <v>238</v>
      </c>
      <c r="Y215" s="62"/>
      <c r="Z215" s="62"/>
      <c r="AA215" s="62"/>
      <c r="AB215" s="62"/>
      <c r="AC215" s="62"/>
      <c r="AD215" s="62"/>
      <c r="AE215" s="62"/>
      <c r="AF215" s="62"/>
    </row>
    <row r="216" spans="2:35">
      <c r="B216" s="72" t="str">
        <f t="shared" si="15"/>
        <v>AGL_39545</v>
      </c>
      <c r="C216" s="73"/>
      <c r="D216" s="21" t="s">
        <v>403</v>
      </c>
      <c r="E216" s="71" t="s">
        <v>415</v>
      </c>
      <c r="F216" s="24">
        <v>39545</v>
      </c>
      <c r="G216" s="74">
        <v>1</v>
      </c>
      <c r="H216" s="60">
        <f t="shared" si="16"/>
        <v>1</v>
      </c>
      <c r="I216" s="75">
        <f t="shared" si="17"/>
        <v>7</v>
      </c>
      <c r="J216" s="75">
        <f t="shared" si="18"/>
        <v>4</v>
      </c>
      <c r="K216" s="75">
        <f t="shared" si="19"/>
        <v>2008</v>
      </c>
      <c r="L216" s="76"/>
      <c r="M216" s="76"/>
      <c r="N216" s="76">
        <v>9.2706383863831676E-2</v>
      </c>
      <c r="O216" s="76">
        <v>7.0962249029561567E-2</v>
      </c>
      <c r="P216" s="76">
        <v>5.4176999999999989E-2</v>
      </c>
      <c r="Q216" s="77" t="str">
        <f>IF(($L216-$P216)&gt;'Parameters for analysis'!$C$7,L216,$B$3)</f>
        <v/>
      </c>
      <c r="R216" s="77" t="str">
        <f>IF(($L216-$P216)&gt;'Parameters for analysis'!$C$7,M216,$B$3)</f>
        <v/>
      </c>
      <c r="S216" s="77">
        <f>IF(($N216-$P216)&gt;'Parameters for analysis'!$C$7,N216,$B$3)</f>
        <v>9.2706383863831676E-2</v>
      </c>
      <c r="T216" s="77">
        <f>IF(($N216-$P216)&gt;'Parameters for analysis'!$C$7,O216,$B$3)</f>
        <v>7.0962249029561567E-2</v>
      </c>
      <c r="U216" s="73">
        <v>2462</v>
      </c>
      <c r="V216" s="73"/>
      <c r="W216" s="30"/>
      <c r="X216" s="73" t="s">
        <v>1610</v>
      </c>
      <c r="Y216" s="71" t="s">
        <v>1602</v>
      </c>
      <c r="Z216" s="89">
        <v>2462</v>
      </c>
      <c r="AA216" s="90" t="s">
        <v>415</v>
      </c>
      <c r="AB216" s="91">
        <v>0.11114737562049659</v>
      </c>
      <c r="AC216" s="91">
        <v>8.2119700841080293E-2</v>
      </c>
      <c r="AD216" s="91">
        <v>9.7706383863831681E-2</v>
      </c>
      <c r="AE216" s="91">
        <v>7.398742575507207E-2</v>
      </c>
      <c r="AF216" s="91">
        <v>5.4176999999999989E-2</v>
      </c>
      <c r="AI216" s="24">
        <v>39545</v>
      </c>
    </row>
    <row r="217" spans="2:35">
      <c r="B217" s="72" t="str">
        <f t="shared" si="15"/>
        <v>ATO_39545</v>
      </c>
      <c r="C217" s="73"/>
      <c r="D217" s="21" t="s">
        <v>404</v>
      </c>
      <c r="E217" s="71" t="s">
        <v>416</v>
      </c>
      <c r="F217" s="24">
        <v>39545</v>
      </c>
      <c r="G217" s="74">
        <v>1</v>
      </c>
      <c r="H217" s="60">
        <f t="shared" si="16"/>
        <v>1</v>
      </c>
      <c r="I217" s="75">
        <f t="shared" si="17"/>
        <v>7</v>
      </c>
      <c r="J217" s="75">
        <f t="shared" si="18"/>
        <v>4</v>
      </c>
      <c r="K217" s="75">
        <f t="shared" si="19"/>
        <v>2008</v>
      </c>
      <c r="L217" s="76"/>
      <c r="M217" s="76"/>
      <c r="N217" s="76">
        <v>8.9857230598369919E-2</v>
      </c>
      <c r="O217" s="76">
        <v>6.6599096841264749E-2</v>
      </c>
      <c r="P217" s="76">
        <v>5.7508400000000001E-2</v>
      </c>
      <c r="Q217" s="77" t="str">
        <f>IF(($L217-$P217)&gt;'Parameters for analysis'!$C$7,L217,$B$3)</f>
        <v/>
      </c>
      <c r="R217" s="77" t="str">
        <f>IF(($L217-$P217)&gt;'Parameters for analysis'!$C$7,M217,$B$3)</f>
        <v/>
      </c>
      <c r="S217" s="77">
        <f>IF(($N217-$P217)&gt;'Parameters for analysis'!$C$7,N217,$B$3)</f>
        <v>8.9857230598369919E-2</v>
      </c>
      <c r="T217" s="77">
        <f>IF(($N217-$P217)&gt;'Parameters for analysis'!$C$7,O217,$B$3)</f>
        <v>6.6599096841264749E-2</v>
      </c>
      <c r="U217" s="73">
        <v>2462</v>
      </c>
      <c r="V217" s="73"/>
      <c r="W217" s="30"/>
      <c r="X217" s="73" t="s">
        <v>1610</v>
      </c>
      <c r="Y217" s="71" t="s">
        <v>1602</v>
      </c>
      <c r="Z217" s="89">
        <v>2462</v>
      </c>
      <c r="AA217" s="90" t="s">
        <v>416</v>
      </c>
      <c r="AB217" s="91">
        <v>9.7725820977437206E-2</v>
      </c>
      <c r="AC217" s="91">
        <v>7.0799361106350558E-2</v>
      </c>
      <c r="AD217" s="91">
        <v>9.4857230598369924E-2</v>
      </c>
      <c r="AE217" s="91">
        <v>6.9268103653628316E-2</v>
      </c>
      <c r="AF217" s="91">
        <v>5.7508400000000001E-2</v>
      </c>
      <c r="AI217" s="24">
        <v>39903</v>
      </c>
    </row>
    <row r="218" spans="2:35">
      <c r="B218" s="72" t="str">
        <f t="shared" si="15"/>
        <v>GAS_39545</v>
      </c>
      <c r="C218" s="73"/>
      <c r="D218" s="21" t="s">
        <v>407</v>
      </c>
      <c r="E218" s="71" t="s">
        <v>419</v>
      </c>
      <c r="F218" s="24">
        <v>39545</v>
      </c>
      <c r="G218" s="74">
        <v>1</v>
      </c>
      <c r="H218" s="60">
        <f t="shared" si="16"/>
        <v>1</v>
      </c>
      <c r="I218" s="75">
        <f t="shared" si="17"/>
        <v>7</v>
      </c>
      <c r="J218" s="75">
        <f t="shared" si="18"/>
        <v>4</v>
      </c>
      <c r="K218" s="75">
        <f t="shared" si="19"/>
        <v>2008</v>
      </c>
      <c r="L218" s="76"/>
      <c r="M218" s="76"/>
      <c r="N218" s="76">
        <v>9.2146130928979164E-2</v>
      </c>
      <c r="O218" s="76">
        <v>7.4749272788413146E-2</v>
      </c>
      <c r="P218" s="76">
        <v>5.2511299999999983E-2</v>
      </c>
      <c r="Q218" s="77" t="str">
        <f>IF(($L218-$P218)&gt;'Parameters for analysis'!$C$7,L218,$B$3)</f>
        <v/>
      </c>
      <c r="R218" s="77" t="str">
        <f>IF(($L218-$P218)&gt;'Parameters for analysis'!$C$7,M218,$B$3)</f>
        <v/>
      </c>
      <c r="S218" s="77">
        <f>IF(($N218-$P218)&gt;'Parameters for analysis'!$C$7,N218,$B$3)</f>
        <v>9.2146130928979164E-2</v>
      </c>
      <c r="T218" s="77">
        <f>IF(($N218-$P218)&gt;'Parameters for analysis'!$C$7,O218,$B$3)</f>
        <v>7.4749272788413146E-2</v>
      </c>
      <c r="U218" s="73">
        <v>2462</v>
      </c>
      <c r="V218" s="73"/>
      <c r="W218" s="30"/>
      <c r="X218" s="73" t="s">
        <v>1610</v>
      </c>
      <c r="Y218" s="71" t="s">
        <v>1602</v>
      </c>
      <c r="Z218" s="89">
        <v>2462</v>
      </c>
      <c r="AA218" s="90" t="s">
        <v>419</v>
      </c>
      <c r="AB218" s="91">
        <v>9.3547200796874286E-2</v>
      </c>
      <c r="AC218" s="91">
        <v>7.5712357512832076E-2</v>
      </c>
      <c r="AD218" s="91">
        <v>9.7146130928979169E-2</v>
      </c>
      <c r="AE218" s="91">
        <v>7.8186234593415088E-2</v>
      </c>
      <c r="AF218" s="91">
        <v>5.2511299999999983E-2</v>
      </c>
      <c r="AI218" s="24">
        <v>40057</v>
      </c>
    </row>
    <row r="219" spans="2:35">
      <c r="B219" s="72" t="str">
        <f t="shared" si="15"/>
        <v>LG_39545</v>
      </c>
      <c r="C219" s="73"/>
      <c r="D219" s="21" t="s">
        <v>373</v>
      </c>
      <c r="E219" s="71" t="s">
        <v>417</v>
      </c>
      <c r="F219" s="24">
        <v>39545</v>
      </c>
      <c r="G219" s="74">
        <v>1</v>
      </c>
      <c r="H219" s="60">
        <f t="shared" si="16"/>
        <v>1</v>
      </c>
      <c r="I219" s="75">
        <f t="shared" si="17"/>
        <v>7</v>
      </c>
      <c r="J219" s="75">
        <f t="shared" si="18"/>
        <v>4</v>
      </c>
      <c r="K219" s="75">
        <f t="shared" si="19"/>
        <v>2008</v>
      </c>
      <c r="L219" s="76"/>
      <c r="M219" s="76"/>
      <c r="N219" s="76">
        <v>7.8373530060083296E-2</v>
      </c>
      <c r="O219" s="76">
        <v>6.5403021498218306E-2</v>
      </c>
      <c r="P219" s="76">
        <v>5.4176999999999989E-2</v>
      </c>
      <c r="Q219" s="77" t="str">
        <f>IF(($L219-$P219)&gt;'Parameters for analysis'!$C$7,L219,$B$3)</f>
        <v/>
      </c>
      <c r="R219" s="77" t="str">
        <f>IF(($L219-$P219)&gt;'Parameters for analysis'!$C$7,M219,$B$3)</f>
        <v/>
      </c>
      <c r="S219" s="77">
        <f>IF(($N219-$P219)&gt;'Parameters for analysis'!$C$7,N219,$B$3)</f>
        <v>7.8373530060083296E-2</v>
      </c>
      <c r="T219" s="77">
        <f>IF(($N219-$P219)&gt;'Parameters for analysis'!$C$7,O219,$B$3)</f>
        <v>6.5403021498218306E-2</v>
      </c>
      <c r="U219" s="73">
        <v>2462</v>
      </c>
      <c r="V219" s="73"/>
      <c r="W219" s="30"/>
      <c r="X219" s="73" t="s">
        <v>1610</v>
      </c>
      <c r="Y219" s="71" t="s">
        <v>1602</v>
      </c>
      <c r="Z219" s="89">
        <v>2462</v>
      </c>
      <c r="AA219" s="90" t="s">
        <v>417</v>
      </c>
      <c r="AB219" s="91">
        <v>7.9094604813158664E-2</v>
      </c>
      <c r="AC219" s="91">
        <v>6.5894255218729325E-2</v>
      </c>
      <c r="AD219" s="91">
        <v>8.3373530060083301E-2</v>
      </c>
      <c r="AE219" s="91">
        <v>6.8809282211243758E-2</v>
      </c>
      <c r="AF219" s="91">
        <v>5.4176999999999989E-2</v>
      </c>
      <c r="AI219" s="24">
        <v>40436</v>
      </c>
    </row>
    <row r="220" spans="2:35">
      <c r="B220" s="72" t="str">
        <f t="shared" si="15"/>
        <v>NJR_39545</v>
      </c>
      <c r="C220" s="73"/>
      <c r="D220" s="21" t="s">
        <v>406</v>
      </c>
      <c r="E220" s="71" t="s">
        <v>418</v>
      </c>
      <c r="F220" s="24">
        <v>39545</v>
      </c>
      <c r="G220" s="74">
        <v>1</v>
      </c>
      <c r="H220" s="60">
        <f t="shared" si="16"/>
        <v>1</v>
      </c>
      <c r="I220" s="75">
        <f t="shared" si="17"/>
        <v>7</v>
      </c>
      <c r="J220" s="75">
        <f t="shared" si="18"/>
        <v>4</v>
      </c>
      <c r="K220" s="75">
        <f t="shared" si="19"/>
        <v>2008</v>
      </c>
      <c r="L220" s="76"/>
      <c r="M220" s="76"/>
      <c r="N220" s="76">
        <v>7.6568515627330469E-2</v>
      </c>
      <c r="O220" s="76">
        <v>6.7434345070366816E-2</v>
      </c>
      <c r="P220" s="76">
        <v>5.4176999999999989E-2</v>
      </c>
      <c r="Q220" s="77" t="str">
        <f>IF(($L220-$P220)&gt;'Parameters for analysis'!$C$7,L220,$B$3)</f>
        <v/>
      </c>
      <c r="R220" s="77" t="str">
        <f>IF(($L220-$P220)&gt;'Parameters for analysis'!$C$7,M220,$B$3)</f>
        <v/>
      </c>
      <c r="S220" s="77">
        <f>IF(($N220-$P220)&gt;'Parameters for analysis'!$C$7,N220,$B$3)</f>
        <v>7.6568515627330469E-2</v>
      </c>
      <c r="T220" s="77">
        <f>IF(($N220-$P220)&gt;'Parameters for analysis'!$C$7,O220,$B$3)</f>
        <v>6.7434345070366816E-2</v>
      </c>
      <c r="U220" s="73">
        <v>2462</v>
      </c>
      <c r="V220" s="73"/>
      <c r="W220" s="30"/>
      <c r="X220" s="73" t="s">
        <v>1610</v>
      </c>
      <c r="Y220" s="71" t="s">
        <v>1602</v>
      </c>
      <c r="Z220" s="89">
        <v>2462</v>
      </c>
      <c r="AA220" s="90" t="s">
        <v>418</v>
      </c>
      <c r="AB220" s="91">
        <v>9.2076735714771596E-2</v>
      </c>
      <c r="AC220" s="91">
        <v>7.9302505926136843E-2</v>
      </c>
      <c r="AD220" s="91">
        <v>8.1568515627330473E-2</v>
      </c>
      <c r="AE220" s="91">
        <v>7.1260754803028889E-2</v>
      </c>
      <c r="AF220" s="91">
        <v>5.4176999999999989E-2</v>
      </c>
      <c r="AI220" s="24">
        <v>40602</v>
      </c>
    </row>
    <row r="221" spans="2:35">
      <c r="B221" s="72" t="str">
        <f t="shared" si="15"/>
        <v>NWN_39545</v>
      </c>
      <c r="C221" s="73"/>
      <c r="D221" s="21" t="s">
        <v>409</v>
      </c>
      <c r="E221" s="71" t="s">
        <v>421</v>
      </c>
      <c r="F221" s="24">
        <v>39545</v>
      </c>
      <c r="G221" s="74">
        <v>1</v>
      </c>
      <c r="H221" s="60">
        <f t="shared" si="16"/>
        <v>1</v>
      </c>
      <c r="I221" s="75">
        <f t="shared" si="17"/>
        <v>7</v>
      </c>
      <c r="J221" s="75">
        <f t="shared" si="18"/>
        <v>4</v>
      </c>
      <c r="K221" s="75">
        <f t="shared" si="19"/>
        <v>2008</v>
      </c>
      <c r="L221" s="76"/>
      <c r="M221" s="76"/>
      <c r="N221" s="76">
        <v>7.422884568800836E-2</v>
      </c>
      <c r="O221" s="76">
        <v>6.0306682143806439E-2</v>
      </c>
      <c r="P221" s="76">
        <v>5.2511299999999983E-2</v>
      </c>
      <c r="Q221" s="77" t="str">
        <f>IF(($L221-$P221)&gt;'Parameters for analysis'!$C$7,L221,$B$3)</f>
        <v/>
      </c>
      <c r="R221" s="77" t="str">
        <f>IF(($L221-$P221)&gt;'Parameters for analysis'!$C$7,M221,$B$3)</f>
        <v/>
      </c>
      <c r="S221" s="77">
        <f>IF(($N221-$P221)&gt;'Parameters for analysis'!$C$7,N221,$B$3)</f>
        <v>7.422884568800836E-2</v>
      </c>
      <c r="T221" s="77">
        <f>IF(($N221-$P221)&gt;'Parameters for analysis'!$C$7,O221,$B$3)</f>
        <v>6.0306682143806439E-2</v>
      </c>
      <c r="U221" s="73">
        <v>2462</v>
      </c>
      <c r="V221" s="73"/>
      <c r="W221" s="30"/>
      <c r="X221" s="73" t="s">
        <v>1610</v>
      </c>
      <c r="Y221" s="71" t="s">
        <v>1602</v>
      </c>
      <c r="Z221" s="89">
        <v>2462</v>
      </c>
      <c r="AA221" s="90" t="s">
        <v>421</v>
      </c>
      <c r="AB221" s="91">
        <v>8.5959560912575839E-2</v>
      </c>
      <c r="AC221" s="91">
        <v>6.7709228243895442E-2</v>
      </c>
      <c r="AD221" s="91">
        <v>7.9228845688008365E-2</v>
      </c>
      <c r="AE221" s="91">
        <v>6.3461880253375222E-2</v>
      </c>
      <c r="AF221" s="91">
        <v>5.2511299999999983E-2</v>
      </c>
      <c r="AI221" s="24">
        <v>40724</v>
      </c>
    </row>
    <row r="222" spans="2:35">
      <c r="B222" s="72" t="str">
        <f t="shared" si="15"/>
        <v>PNY_39545</v>
      </c>
      <c r="C222" s="73"/>
      <c r="D222" s="21" t="s">
        <v>410</v>
      </c>
      <c r="E222" s="71" t="s">
        <v>422</v>
      </c>
      <c r="F222" s="24">
        <v>39545</v>
      </c>
      <c r="G222" s="74">
        <v>1</v>
      </c>
      <c r="H222" s="60">
        <f t="shared" si="16"/>
        <v>1</v>
      </c>
      <c r="I222" s="75">
        <f t="shared" si="17"/>
        <v>7</v>
      </c>
      <c r="J222" s="75">
        <f t="shared" si="18"/>
        <v>4</v>
      </c>
      <c r="K222" s="75">
        <f t="shared" si="19"/>
        <v>2008</v>
      </c>
      <c r="L222" s="76"/>
      <c r="M222" s="76"/>
      <c r="N222" s="76">
        <v>8.0642695448357116E-2</v>
      </c>
      <c r="O222" s="76">
        <v>6.7035916936562828E-2</v>
      </c>
      <c r="P222" s="76">
        <v>5.4176999999999989E-2</v>
      </c>
      <c r="Q222" s="77" t="str">
        <f>IF(($L222-$P222)&gt;'Parameters for analysis'!$C$7,L222,$B$3)</f>
        <v/>
      </c>
      <c r="R222" s="77" t="str">
        <f>IF(($L222-$P222)&gt;'Parameters for analysis'!$C$7,M222,$B$3)</f>
        <v/>
      </c>
      <c r="S222" s="77">
        <f>IF(($N222-$P222)&gt;'Parameters for analysis'!$C$7,N222,$B$3)</f>
        <v>8.0642695448357116E-2</v>
      </c>
      <c r="T222" s="77">
        <f>IF(($N222-$P222)&gt;'Parameters for analysis'!$C$7,O222,$B$3)</f>
        <v>6.7035916936562828E-2</v>
      </c>
      <c r="U222" s="73">
        <v>2462</v>
      </c>
      <c r="V222" s="73"/>
      <c r="W222" s="30"/>
      <c r="X222" s="73" t="s">
        <v>1610</v>
      </c>
      <c r="Y222" s="71" t="s">
        <v>1602</v>
      </c>
      <c r="Z222" s="89">
        <v>2462</v>
      </c>
      <c r="AA222" s="90" t="s">
        <v>422</v>
      </c>
      <c r="AB222" s="91">
        <v>9.574904437055487E-2</v>
      </c>
      <c r="AC222" s="91">
        <v>7.7360915037761824E-2</v>
      </c>
      <c r="AD222" s="91">
        <v>8.564269544835712E-2</v>
      </c>
      <c r="AE222" s="91">
        <v>7.0453353589977841E-2</v>
      </c>
      <c r="AF222" s="91">
        <v>5.4176999999999989E-2</v>
      </c>
      <c r="AI222" s="24">
        <v>41023</v>
      </c>
    </row>
    <row r="223" spans="2:35">
      <c r="B223" s="72" t="str">
        <f t="shared" si="15"/>
        <v>SJI_39545</v>
      </c>
      <c r="C223" s="73"/>
      <c r="D223" s="21" t="s">
        <v>411</v>
      </c>
      <c r="E223" s="71" t="s">
        <v>423</v>
      </c>
      <c r="F223" s="24">
        <v>39545</v>
      </c>
      <c r="G223" s="74">
        <v>1</v>
      </c>
      <c r="H223" s="60">
        <f t="shared" si="16"/>
        <v>1</v>
      </c>
      <c r="I223" s="75">
        <f t="shared" si="17"/>
        <v>7</v>
      </c>
      <c r="J223" s="75">
        <f t="shared" si="18"/>
        <v>4</v>
      </c>
      <c r="K223" s="75">
        <f t="shared" si="19"/>
        <v>2008</v>
      </c>
      <c r="L223" s="76"/>
      <c r="M223" s="76"/>
      <c r="N223" s="76">
        <v>7.2355393354524566E-2</v>
      </c>
      <c r="O223" s="76">
        <v>6.3534438838870666E-2</v>
      </c>
      <c r="P223" s="76">
        <v>5.7508400000000001E-2</v>
      </c>
      <c r="Q223" s="77" t="str">
        <f>IF(($L223-$P223)&gt;'Parameters for analysis'!$C$7,L223,$B$3)</f>
        <v/>
      </c>
      <c r="R223" s="77" t="str">
        <f>IF(($L223-$P223)&gt;'Parameters for analysis'!$C$7,M223,$B$3)</f>
        <v/>
      </c>
      <c r="S223" s="77">
        <f>IF(($N223-$P223)&gt;'Parameters for analysis'!$C$7,N223,$B$3)</f>
        <v>7.2355393354524566E-2</v>
      </c>
      <c r="T223" s="77">
        <f>IF(($N223-$P223)&gt;'Parameters for analysis'!$C$7,O223,$B$3)</f>
        <v>6.3534438838870666E-2</v>
      </c>
      <c r="U223" s="73">
        <v>2462</v>
      </c>
      <c r="V223" s="73"/>
      <c r="W223" s="30"/>
      <c r="X223" s="73" t="s">
        <v>1610</v>
      </c>
      <c r="Y223" s="71" t="s">
        <v>1602</v>
      </c>
      <c r="Z223" s="89">
        <v>2462</v>
      </c>
      <c r="AA223" s="90" t="s">
        <v>423</v>
      </c>
      <c r="AB223" s="91">
        <v>9.4543840457120831E-2</v>
      </c>
      <c r="AC223" s="91">
        <v>7.9679629445236835E-2</v>
      </c>
      <c r="AD223" s="91">
        <v>7.7355393354524571E-2</v>
      </c>
      <c r="AE223" s="91">
        <v>6.7172636350330814E-2</v>
      </c>
      <c r="AF223" s="91">
        <v>5.7508400000000001E-2</v>
      </c>
      <c r="AI223" s="24">
        <v>41060</v>
      </c>
    </row>
    <row r="224" spans="2:35">
      <c r="B224" s="72" t="str">
        <f t="shared" si="15"/>
        <v>SWX_39545</v>
      </c>
      <c r="C224" s="73"/>
      <c r="D224" s="21" t="s">
        <v>412</v>
      </c>
      <c r="E224" s="71" t="s">
        <v>424</v>
      </c>
      <c r="F224" s="24">
        <v>39545</v>
      </c>
      <c r="G224" s="74">
        <v>1</v>
      </c>
      <c r="H224" s="60">
        <f t="shared" si="16"/>
        <v>1</v>
      </c>
      <c r="I224" s="75">
        <f t="shared" si="17"/>
        <v>7</v>
      </c>
      <c r="J224" s="75">
        <f t="shared" si="18"/>
        <v>4</v>
      </c>
      <c r="K224" s="75">
        <f t="shared" si="19"/>
        <v>2008</v>
      </c>
      <c r="L224" s="76"/>
      <c r="M224" s="76"/>
      <c r="N224" s="76">
        <v>7.1566090881350797E-2</v>
      </c>
      <c r="O224" s="76">
        <v>5.4994538890976628E-2</v>
      </c>
      <c r="P224" s="76">
        <v>5.7508400000000001E-2</v>
      </c>
      <c r="Q224" s="77" t="str">
        <f>IF(($L224-$P224)&gt;'Parameters for analysis'!$C$7,L224,$B$3)</f>
        <v/>
      </c>
      <c r="R224" s="77" t="str">
        <f>IF(($L224-$P224)&gt;'Parameters for analysis'!$C$7,M224,$B$3)</f>
        <v/>
      </c>
      <c r="S224" s="77">
        <f>IF(($N224-$P224)&gt;'Parameters for analysis'!$C$7,N224,$B$3)</f>
        <v>7.1566090881350797E-2</v>
      </c>
      <c r="T224" s="77">
        <f>IF(($N224-$P224)&gt;'Parameters for analysis'!$C$7,O224,$B$3)</f>
        <v>5.4994538890976628E-2</v>
      </c>
      <c r="U224" s="73">
        <v>2462</v>
      </c>
      <c r="V224" s="73"/>
      <c r="W224" s="30"/>
      <c r="X224" s="73" t="s">
        <v>1610</v>
      </c>
      <c r="Y224" s="71" t="s">
        <v>1602</v>
      </c>
      <c r="Z224" s="89">
        <v>2462</v>
      </c>
      <c r="AA224" s="90" t="s">
        <v>424</v>
      </c>
      <c r="AB224" s="91">
        <v>8.965709693820112E-2</v>
      </c>
      <c r="AC224" s="91">
        <v>6.359765356026531E-2</v>
      </c>
      <c r="AD224" s="91">
        <v>7.6566090881350801E-2</v>
      </c>
      <c r="AE224" s="91">
        <v>5.7372271406861512E-2</v>
      </c>
      <c r="AF224" s="91">
        <v>5.7508400000000001E-2</v>
      </c>
      <c r="AI224"/>
    </row>
    <row r="225" spans="2:35">
      <c r="B225" s="72" t="str">
        <f t="shared" si="15"/>
        <v>WGL_39545</v>
      </c>
      <c r="C225" s="73"/>
      <c r="D225" s="21" t="s">
        <v>413</v>
      </c>
      <c r="E225" s="71" t="s">
        <v>425</v>
      </c>
      <c r="F225" s="24">
        <v>39545</v>
      </c>
      <c r="G225" s="74">
        <v>1</v>
      </c>
      <c r="H225" s="60">
        <f t="shared" si="16"/>
        <v>1</v>
      </c>
      <c r="I225" s="75">
        <f t="shared" si="17"/>
        <v>7</v>
      </c>
      <c r="J225" s="75">
        <f t="shared" si="18"/>
        <v>4</v>
      </c>
      <c r="K225" s="75">
        <f t="shared" si="19"/>
        <v>2008</v>
      </c>
      <c r="L225" s="76"/>
      <c r="M225" s="76"/>
      <c r="N225" s="76">
        <v>8.015062584976429E-2</v>
      </c>
      <c r="O225" s="76">
        <v>6.7380694912942379E-2</v>
      </c>
      <c r="P225" s="76">
        <v>5.2511299999999983E-2</v>
      </c>
      <c r="Q225" s="77" t="str">
        <f>IF(($L225-$P225)&gt;'Parameters for analysis'!$C$7,L225,$B$3)</f>
        <v/>
      </c>
      <c r="R225" s="77" t="str">
        <f>IF(($L225-$P225)&gt;'Parameters for analysis'!$C$7,M225,$B$3)</f>
        <v/>
      </c>
      <c r="S225" s="77">
        <f>IF(($N225-$P225)&gt;'Parameters for analysis'!$C$7,N225,$B$3)</f>
        <v>8.015062584976429E-2</v>
      </c>
      <c r="T225" s="77">
        <f>IF(($N225-$P225)&gt;'Parameters for analysis'!$C$7,O225,$B$3)</f>
        <v>6.7380694912942379E-2</v>
      </c>
      <c r="U225" s="73">
        <v>2462</v>
      </c>
      <c r="V225" s="73"/>
      <c r="W225" s="30"/>
      <c r="X225" s="73" t="s">
        <v>1610</v>
      </c>
      <c r="Y225" s="71" t="s">
        <v>1602</v>
      </c>
      <c r="Z225" s="89">
        <v>2462</v>
      </c>
      <c r="AA225" s="90" t="s">
        <v>425</v>
      </c>
      <c r="AB225" s="91">
        <v>8.4812408418829088E-2</v>
      </c>
      <c r="AC225" s="91">
        <v>7.0657621467749537E-2</v>
      </c>
      <c r="AD225" s="91">
        <v>8.5150625849764294E-2</v>
      </c>
      <c r="AE225" s="91">
        <v>7.089536607816635E-2</v>
      </c>
      <c r="AF225" s="91">
        <v>5.2511299999999983E-2</v>
      </c>
      <c r="AI225"/>
    </row>
    <row r="226" spans="2:35">
      <c r="B226" s="72" t="str">
        <f t="shared" si="15"/>
        <v>VVC_39545</v>
      </c>
      <c r="C226" s="73"/>
      <c r="D226" s="21" t="s">
        <v>414</v>
      </c>
      <c r="E226" s="71" t="s">
        <v>426</v>
      </c>
      <c r="F226" s="24">
        <v>39545</v>
      </c>
      <c r="G226" s="74">
        <v>1</v>
      </c>
      <c r="H226" s="60">
        <f t="shared" si="16"/>
        <v>1</v>
      </c>
      <c r="I226" s="75">
        <f t="shared" si="17"/>
        <v>7</v>
      </c>
      <c r="J226" s="75">
        <f t="shared" si="18"/>
        <v>4</v>
      </c>
      <c r="K226" s="75">
        <f t="shared" si="19"/>
        <v>2008</v>
      </c>
      <c r="L226" s="76"/>
      <c r="M226" s="76"/>
      <c r="N226" s="76">
        <v>8.8237158798664228E-2</v>
      </c>
      <c r="O226" s="76">
        <v>6.6289958931889603E-2</v>
      </c>
      <c r="P226" s="76">
        <v>5.4176999999999989E-2</v>
      </c>
      <c r="Q226" s="77" t="str">
        <f>IF(($L226-$P226)&gt;'Parameters for analysis'!$C$7,L226,$B$3)</f>
        <v/>
      </c>
      <c r="R226" s="77" t="str">
        <f>IF(($L226-$P226)&gt;'Parameters for analysis'!$C$7,M226,$B$3)</f>
        <v/>
      </c>
      <c r="S226" s="77">
        <f>IF(($N226-$P226)&gt;'Parameters for analysis'!$C$7,N226,$B$3)</f>
        <v>8.8237158798664228E-2</v>
      </c>
      <c r="T226" s="77">
        <f>IF(($N226-$P226)&gt;'Parameters for analysis'!$C$7,O226,$B$3)</f>
        <v>6.6289958931889603E-2</v>
      </c>
      <c r="U226" s="73">
        <v>2462</v>
      </c>
      <c r="V226" s="73"/>
      <c r="W226" s="30"/>
      <c r="X226" s="73" t="s">
        <v>1610</v>
      </c>
      <c r="Y226" s="71" t="s">
        <v>1602</v>
      </c>
      <c r="Z226" s="89">
        <v>2462</v>
      </c>
      <c r="AA226" s="90" t="s">
        <v>426</v>
      </c>
      <c r="AB226" s="91">
        <v>9.68338344122881E-2</v>
      </c>
      <c r="AC226" s="91">
        <v>7.1156751152943093E-2</v>
      </c>
      <c r="AD226" s="91">
        <v>9.3237158798664233E-2</v>
      </c>
      <c r="AE226" s="91">
        <v>6.9120583489445719E-2</v>
      </c>
      <c r="AF226" s="91">
        <v>5.4176999999999989E-2</v>
      </c>
      <c r="AI226"/>
    </row>
    <row r="227" spans="2:35">
      <c r="B227" s="59" t="str">
        <f t="shared" si="15"/>
        <v>AGL_39903</v>
      </c>
      <c r="D227" s="21" t="s">
        <v>403</v>
      </c>
      <c r="E227" s="21" t="s">
        <v>415</v>
      </c>
      <c r="F227" s="24">
        <v>39903</v>
      </c>
      <c r="G227" s="74">
        <v>1</v>
      </c>
      <c r="H227" s="60">
        <f t="shared" si="16"/>
        <v>1</v>
      </c>
      <c r="I227" s="75">
        <f t="shared" si="17"/>
        <v>31</v>
      </c>
      <c r="J227" s="75">
        <f t="shared" si="18"/>
        <v>3</v>
      </c>
      <c r="K227" s="75">
        <f t="shared" si="19"/>
        <v>2009</v>
      </c>
      <c r="N227" s="23">
        <v>0.11903288872365714</v>
      </c>
      <c r="O227" s="23">
        <v>8.2565633443042172E-2</v>
      </c>
      <c r="P227" s="23">
        <v>6.3332799999999995E-2</v>
      </c>
      <c r="Q227" s="77" t="str">
        <f>IF(($L227-$P227)&gt;'Parameters for analysis'!$C$7,L227,$B$3)</f>
        <v/>
      </c>
      <c r="R227" s="77" t="str">
        <f>IF(($L227-$P227)&gt;'Parameters for analysis'!$C$7,M227,$B$3)</f>
        <v/>
      </c>
      <c r="S227" s="77">
        <f>IF(($N227-$P227)&gt;'Parameters for analysis'!$C$7,N227,$B$3)</f>
        <v>0.11903288872365714</v>
      </c>
      <c r="T227" s="77">
        <f>IF(($N227-$P227)&gt;'Parameters for analysis'!$C$7,O227,$B$3)</f>
        <v>8.2565633443042172E-2</v>
      </c>
      <c r="U227" s="21">
        <v>2522</v>
      </c>
      <c r="X227" s="21" t="s">
        <v>1609</v>
      </c>
      <c r="Y227" s="71"/>
      <c r="Z227" s="71"/>
      <c r="AA227" s="71"/>
      <c r="AI227"/>
    </row>
    <row r="228" spans="2:35">
      <c r="B228" s="59" t="str">
        <f t="shared" si="15"/>
        <v>ATO_39903</v>
      </c>
      <c r="D228" s="21" t="s">
        <v>404</v>
      </c>
      <c r="E228" s="21" t="s">
        <v>416</v>
      </c>
      <c r="F228" s="24">
        <v>39903</v>
      </c>
      <c r="G228" s="74">
        <v>1</v>
      </c>
      <c r="H228" s="60">
        <f t="shared" si="16"/>
        <v>1</v>
      </c>
      <c r="I228" s="75">
        <f t="shared" si="17"/>
        <v>31</v>
      </c>
      <c r="J228" s="75">
        <f t="shared" si="18"/>
        <v>3</v>
      </c>
      <c r="K228" s="75">
        <f t="shared" si="19"/>
        <v>2009</v>
      </c>
      <c r="N228" s="23">
        <v>0.108988135109096</v>
      </c>
      <c r="O228" s="23">
        <v>7.8140307200109504E-2</v>
      </c>
      <c r="P228" s="23">
        <v>7.6440400000000006E-2</v>
      </c>
      <c r="Q228" s="77" t="str">
        <f>IF(($L228-$P228)&gt;'Parameters for analysis'!$C$7,L228,$B$3)</f>
        <v/>
      </c>
      <c r="R228" s="77" t="str">
        <f>IF(($L228-$P228)&gt;'Parameters for analysis'!$C$7,M228,$B$3)</f>
        <v/>
      </c>
      <c r="S228" s="77">
        <f>IF(($N228-$P228)&gt;'Parameters for analysis'!$C$7,N228,$B$3)</f>
        <v>0.108988135109096</v>
      </c>
      <c r="T228" s="77">
        <f>IF(($N228-$P228)&gt;'Parameters for analysis'!$C$7,O228,$B$3)</f>
        <v>7.8140307200109504E-2</v>
      </c>
      <c r="U228" s="21">
        <v>2522</v>
      </c>
      <c r="X228" s="21" t="s">
        <v>1609</v>
      </c>
      <c r="AI228"/>
    </row>
    <row r="229" spans="2:35">
      <c r="B229" s="59" t="str">
        <f t="shared" si="15"/>
        <v>LG_39903</v>
      </c>
      <c r="D229" s="21" t="s">
        <v>405</v>
      </c>
      <c r="E229" s="21" t="s">
        <v>417</v>
      </c>
      <c r="F229" s="24">
        <v>39903</v>
      </c>
      <c r="G229" s="74">
        <v>1</v>
      </c>
      <c r="H229" s="60">
        <f t="shared" si="16"/>
        <v>1</v>
      </c>
      <c r="I229" s="75">
        <f t="shared" si="17"/>
        <v>31</v>
      </c>
      <c r="J229" s="75">
        <f t="shared" si="18"/>
        <v>3</v>
      </c>
      <c r="K229" s="75">
        <f t="shared" si="19"/>
        <v>2009</v>
      </c>
      <c r="N229" s="23">
        <v>8.561595418476653E-2</v>
      </c>
      <c r="O229" s="23">
        <v>7.1170159960689927E-2</v>
      </c>
      <c r="P229" s="23">
        <v>6.3332799999999995E-2</v>
      </c>
      <c r="Q229" s="78" t="str">
        <f>IF(($L229-$P229)&gt;'Parameters for analysis'!$C$7,L229,$B$3)</f>
        <v/>
      </c>
      <c r="R229" s="78" t="str">
        <f>IF(($L229-$P229)&gt;'Parameters for analysis'!$C$7,M229,$B$3)</f>
        <v/>
      </c>
      <c r="S229" s="77">
        <f>IF(($N229-$P229)&gt;'Parameters for analysis'!$C$7,N229,$B$3)</f>
        <v>8.561595418476653E-2</v>
      </c>
      <c r="T229" s="77">
        <f>IF(($N229-$P229)&gt;'Parameters for analysis'!$C$7,O229,$B$3)</f>
        <v>7.1170159960689927E-2</v>
      </c>
      <c r="U229" s="21">
        <v>2522</v>
      </c>
      <c r="X229" s="21" t="s">
        <v>1609</v>
      </c>
      <c r="AI229"/>
    </row>
    <row r="230" spans="2:35">
      <c r="B230" s="59" t="str">
        <f t="shared" si="15"/>
        <v>NJR_39903</v>
      </c>
      <c r="D230" s="21" t="s">
        <v>406</v>
      </c>
      <c r="E230" s="21" t="s">
        <v>418</v>
      </c>
      <c r="F230" s="24">
        <v>39903</v>
      </c>
      <c r="G230" s="74">
        <v>1</v>
      </c>
      <c r="H230" s="60">
        <f t="shared" si="16"/>
        <v>1</v>
      </c>
      <c r="I230" s="75">
        <f t="shared" si="17"/>
        <v>31</v>
      </c>
      <c r="J230" s="75">
        <f t="shared" si="18"/>
        <v>3</v>
      </c>
      <c r="K230" s="75">
        <f t="shared" si="19"/>
        <v>2009</v>
      </c>
      <c r="N230" s="23">
        <v>9.2014701785379405E-2</v>
      </c>
      <c r="O230" s="23">
        <v>7.902531367810528E-2</v>
      </c>
      <c r="P230" s="23">
        <v>6.3332799999999995E-2</v>
      </c>
      <c r="Q230" s="77" t="str">
        <f>IF(($L230-$P230)&gt;'Parameters for analysis'!$C$7,L230,$B$3)</f>
        <v/>
      </c>
      <c r="R230" s="77" t="str">
        <f>IF(($L230-$P230)&gt;'Parameters for analysis'!$C$7,M230,$B$3)</f>
        <v/>
      </c>
      <c r="S230" s="77">
        <f>IF(($N230-$P230)&gt;'Parameters for analysis'!$C$7,N230,$B$3)</f>
        <v>9.2014701785379405E-2</v>
      </c>
      <c r="T230" s="77">
        <f>IF(($N230-$P230)&gt;'Parameters for analysis'!$C$7,O230,$B$3)</f>
        <v>7.902531367810528E-2</v>
      </c>
      <c r="U230" s="21">
        <v>2522</v>
      </c>
      <c r="X230" s="21" t="s">
        <v>1609</v>
      </c>
      <c r="AI230"/>
    </row>
    <row r="231" spans="2:35">
      <c r="B231" s="59" t="str">
        <f t="shared" si="15"/>
        <v>GAS_39903</v>
      </c>
      <c r="D231" s="21" t="s">
        <v>407</v>
      </c>
      <c r="E231" s="21" t="s">
        <v>419</v>
      </c>
      <c r="F231" s="24">
        <v>39903</v>
      </c>
      <c r="G231" s="74">
        <v>1</v>
      </c>
      <c r="H231" s="60">
        <f t="shared" si="16"/>
        <v>1</v>
      </c>
      <c r="I231" s="75">
        <f t="shared" si="17"/>
        <v>31</v>
      </c>
      <c r="J231" s="75">
        <f t="shared" si="18"/>
        <v>3</v>
      </c>
      <c r="K231" s="75">
        <f t="shared" si="19"/>
        <v>2009</v>
      </c>
      <c r="N231" s="23">
        <v>0.112333310538695</v>
      </c>
      <c r="O231" s="23">
        <v>8.4363734851191488E-2</v>
      </c>
      <c r="P231" s="23">
        <v>5.6778999999999989E-2</v>
      </c>
      <c r="Q231" s="77" t="str">
        <f>IF(($L231-$P231)&gt;'Parameters for analysis'!$C$7,L231,$B$3)</f>
        <v/>
      </c>
      <c r="R231" s="77" t="str">
        <f>IF(($L231-$P231)&gt;'Parameters for analysis'!$C$7,M231,$B$3)</f>
        <v/>
      </c>
      <c r="S231" s="77">
        <f>IF(($N231-$P231)&gt;'Parameters for analysis'!$C$7,N231,$B$3)</f>
        <v>0.112333310538695</v>
      </c>
      <c r="T231" s="77">
        <f>IF(($N231-$P231)&gt;'Parameters for analysis'!$C$7,O231,$B$3)</f>
        <v>8.4363734851191488E-2</v>
      </c>
      <c r="U231" s="21">
        <v>2522</v>
      </c>
      <c r="X231" s="21" t="s">
        <v>1609</v>
      </c>
      <c r="AI231"/>
    </row>
    <row r="232" spans="2:35">
      <c r="B232" s="59" t="str">
        <f t="shared" si="15"/>
        <v>NI_39903</v>
      </c>
      <c r="D232" s="21" t="s">
        <v>408</v>
      </c>
      <c r="E232" s="21" t="s">
        <v>420</v>
      </c>
      <c r="F232" s="24">
        <v>39903</v>
      </c>
      <c r="G232" s="74">
        <v>1</v>
      </c>
      <c r="H232" s="60">
        <f t="shared" si="16"/>
        <v>1</v>
      </c>
      <c r="I232" s="75">
        <f t="shared" si="17"/>
        <v>31</v>
      </c>
      <c r="J232" s="75">
        <f t="shared" si="18"/>
        <v>3</v>
      </c>
      <c r="K232" s="75">
        <f t="shared" si="19"/>
        <v>2009</v>
      </c>
      <c r="N232" s="23">
        <v>0.14258308873222547</v>
      </c>
      <c r="O232" s="23">
        <v>7.6279637105793885E-2</v>
      </c>
      <c r="P232" s="23">
        <v>7.6440400000000006E-2</v>
      </c>
      <c r="Q232" s="77" t="str">
        <f>IF(($L232-$P232)&gt;'Parameters for analysis'!$C$7,L232,$B$3)</f>
        <v/>
      </c>
      <c r="R232" s="77" t="str">
        <f>IF(($L232-$P232)&gt;'Parameters for analysis'!$C$7,M232,$B$3)</f>
        <v/>
      </c>
      <c r="S232" s="77">
        <f>IF(($N232-$P232)&gt;'Parameters for analysis'!$C$7,N232,$B$3)</f>
        <v>0.14258308873222547</v>
      </c>
      <c r="T232" s="77">
        <f>IF(($N232-$P232)&gt;'Parameters for analysis'!$C$7,O232,$B$3)</f>
        <v>7.6279637105793885E-2</v>
      </c>
      <c r="U232" s="21">
        <v>2522</v>
      </c>
      <c r="X232" s="21" t="s">
        <v>1609</v>
      </c>
      <c r="AI232"/>
    </row>
    <row r="233" spans="2:35">
      <c r="B233" s="59" t="str">
        <f t="shared" si="15"/>
        <v>NWN_39903</v>
      </c>
      <c r="D233" s="21" t="s">
        <v>409</v>
      </c>
      <c r="E233" s="21" t="s">
        <v>421</v>
      </c>
      <c r="F233" s="24">
        <v>39903</v>
      </c>
      <c r="G233" s="74">
        <v>1</v>
      </c>
      <c r="H233" s="60">
        <f t="shared" si="16"/>
        <v>1</v>
      </c>
      <c r="I233" s="75">
        <f t="shared" si="17"/>
        <v>31</v>
      </c>
      <c r="J233" s="75">
        <f t="shared" si="18"/>
        <v>3</v>
      </c>
      <c r="K233" s="75">
        <f t="shared" si="19"/>
        <v>2009</v>
      </c>
      <c r="N233" s="23">
        <v>9.1694392218686138E-2</v>
      </c>
      <c r="O233" s="23">
        <v>7.2012558638508292E-2</v>
      </c>
      <c r="P233" s="23">
        <v>5.6778999999999989E-2</v>
      </c>
      <c r="Q233" s="77" t="str">
        <f>IF(($L233-$P233)&gt;'Parameters for analysis'!$C$7,L233,$B$3)</f>
        <v/>
      </c>
      <c r="R233" s="77" t="str">
        <f>IF(($L233-$P233)&gt;'Parameters for analysis'!$C$7,M233,$B$3)</f>
        <v/>
      </c>
      <c r="S233" s="77">
        <f>IF(($N233-$P233)&gt;'Parameters for analysis'!$C$7,N233,$B$3)</f>
        <v>9.1694392218686138E-2</v>
      </c>
      <c r="T233" s="77">
        <f>IF(($N233-$P233)&gt;'Parameters for analysis'!$C$7,O233,$B$3)</f>
        <v>7.2012558638508292E-2</v>
      </c>
      <c r="U233" s="21">
        <v>2522</v>
      </c>
      <c r="X233" s="21" t="s">
        <v>1609</v>
      </c>
      <c r="AI233"/>
    </row>
    <row r="234" spans="2:35">
      <c r="B234" s="59" t="str">
        <f t="shared" si="15"/>
        <v>PNY_39903</v>
      </c>
      <c r="D234" s="21" t="s">
        <v>410</v>
      </c>
      <c r="E234" s="21" t="s">
        <v>422</v>
      </c>
      <c r="F234" s="24">
        <v>39903</v>
      </c>
      <c r="G234" s="74">
        <v>1</v>
      </c>
      <c r="H234" s="60">
        <f t="shared" si="16"/>
        <v>1</v>
      </c>
      <c r="I234" s="75">
        <f t="shared" si="17"/>
        <v>31</v>
      </c>
      <c r="J234" s="75">
        <f t="shared" si="18"/>
        <v>3</v>
      </c>
      <c r="K234" s="75">
        <f t="shared" si="19"/>
        <v>2009</v>
      </c>
      <c r="N234" s="23">
        <v>0.10126377836826794</v>
      </c>
      <c r="O234" s="23">
        <v>8.1875378893487102E-2</v>
      </c>
      <c r="P234" s="23">
        <v>6.3332799999999995E-2</v>
      </c>
      <c r="Q234" s="77" t="str">
        <f>IF(($L234-$P234)&gt;'Parameters for analysis'!$C$7,L234,$B$3)</f>
        <v/>
      </c>
      <c r="R234" s="77" t="str">
        <f>IF(($L234-$P234)&gt;'Parameters for analysis'!$C$7,M234,$B$3)</f>
        <v/>
      </c>
      <c r="S234" s="77">
        <f>IF(($N234-$P234)&gt;'Parameters for analysis'!$C$7,N234,$B$3)</f>
        <v>0.10126377836826794</v>
      </c>
      <c r="T234" s="77">
        <f>IF(($N234-$P234)&gt;'Parameters for analysis'!$C$7,O234,$B$3)</f>
        <v>8.1875378893487102E-2</v>
      </c>
      <c r="U234" s="21">
        <v>2522</v>
      </c>
      <c r="X234" s="21" t="s">
        <v>1609</v>
      </c>
      <c r="AI234"/>
    </row>
    <row r="235" spans="2:35">
      <c r="B235" s="59" t="str">
        <f t="shared" si="15"/>
        <v>SJI_39903</v>
      </c>
      <c r="D235" s="21" t="s">
        <v>411</v>
      </c>
      <c r="E235" s="21" t="s">
        <v>423</v>
      </c>
      <c r="F235" s="24">
        <v>39903</v>
      </c>
      <c r="G235" s="74">
        <v>1</v>
      </c>
      <c r="H235" s="60">
        <f t="shared" si="16"/>
        <v>1</v>
      </c>
      <c r="I235" s="75">
        <f t="shared" si="17"/>
        <v>31</v>
      </c>
      <c r="J235" s="75">
        <f t="shared" si="18"/>
        <v>3</v>
      </c>
      <c r="K235" s="75">
        <f t="shared" si="19"/>
        <v>2009</v>
      </c>
      <c r="N235" s="23">
        <v>9.1669536464290102E-2</v>
      </c>
      <c r="O235" s="23">
        <v>7.6970974291477992E-2</v>
      </c>
      <c r="P235" s="23">
        <v>7.6440400000000006E-2</v>
      </c>
      <c r="Q235" s="77" t="str">
        <f>IF(($L235-$P235)&gt;'Parameters for analysis'!$C$7,L235,$B$3)</f>
        <v/>
      </c>
      <c r="R235" s="77" t="str">
        <f>IF(($L235-$P235)&gt;'Parameters for analysis'!$C$7,M235,$B$3)</f>
        <v/>
      </c>
      <c r="S235" s="77">
        <f>IF(($N235-$P235)&gt;'Parameters for analysis'!$C$7,N235,$B$3)</f>
        <v>9.1669536464290102E-2</v>
      </c>
      <c r="T235" s="77">
        <f>IF(($N235-$P235)&gt;'Parameters for analysis'!$C$7,O235,$B$3)</f>
        <v>7.6970974291477992E-2</v>
      </c>
      <c r="U235" s="21">
        <v>2522</v>
      </c>
      <c r="X235" s="21" t="s">
        <v>1609</v>
      </c>
      <c r="AI235"/>
    </row>
    <row r="236" spans="2:35">
      <c r="B236" s="59" t="str">
        <f t="shared" si="15"/>
        <v>SWX_39903</v>
      </c>
      <c r="D236" s="21" t="s">
        <v>412</v>
      </c>
      <c r="E236" s="21" t="s">
        <v>424</v>
      </c>
      <c r="F236" s="24">
        <v>39903</v>
      </c>
      <c r="G236" s="74">
        <v>1</v>
      </c>
      <c r="H236" s="60">
        <f t="shared" si="16"/>
        <v>1</v>
      </c>
      <c r="I236" s="75">
        <f t="shared" si="17"/>
        <v>31</v>
      </c>
      <c r="J236" s="75">
        <f t="shared" si="18"/>
        <v>3</v>
      </c>
      <c r="K236" s="75">
        <f t="shared" si="19"/>
        <v>2009</v>
      </c>
      <c r="N236" s="23">
        <v>0.10069120836637802</v>
      </c>
      <c r="O236" s="23">
        <v>6.7853547599247471E-2</v>
      </c>
      <c r="P236" s="23">
        <v>7.6440400000000006E-2</v>
      </c>
      <c r="Q236" s="77" t="str">
        <f>IF(($L236-$P236)&gt;'Parameters for analysis'!$C$7,L236,$B$3)</f>
        <v/>
      </c>
      <c r="R236" s="77" t="str">
        <f>IF(($L236-$P236)&gt;'Parameters for analysis'!$C$7,M236,$B$3)</f>
        <v/>
      </c>
      <c r="S236" s="77">
        <f>IF(($N236-$P236)&gt;'Parameters for analysis'!$C$7,N236,$B$3)</f>
        <v>0.10069120836637802</v>
      </c>
      <c r="T236" s="77">
        <f>IF(($N236-$P236)&gt;'Parameters for analysis'!$C$7,O236,$B$3)</f>
        <v>6.7853547599247471E-2</v>
      </c>
      <c r="U236" s="21">
        <v>2522</v>
      </c>
      <c r="X236" s="21" t="s">
        <v>1609</v>
      </c>
      <c r="AI236"/>
    </row>
    <row r="237" spans="2:35">
      <c r="B237" s="59" t="str">
        <f t="shared" si="15"/>
        <v>WGL_39903</v>
      </c>
      <c r="D237" s="21" t="s">
        <v>413</v>
      </c>
      <c r="E237" s="21" t="s">
        <v>425</v>
      </c>
      <c r="F237" s="24">
        <v>39903</v>
      </c>
      <c r="G237" s="74">
        <v>1</v>
      </c>
      <c r="H237" s="60">
        <f t="shared" si="16"/>
        <v>1</v>
      </c>
      <c r="I237" s="75">
        <f t="shared" si="17"/>
        <v>31</v>
      </c>
      <c r="J237" s="75">
        <f t="shared" si="18"/>
        <v>3</v>
      </c>
      <c r="K237" s="75">
        <f t="shared" si="19"/>
        <v>2009</v>
      </c>
      <c r="N237" s="23">
        <v>9.1590266851551583E-2</v>
      </c>
      <c r="O237" s="23">
        <v>7.4440510331184956E-2</v>
      </c>
      <c r="P237" s="23">
        <v>5.6778999999999989E-2</v>
      </c>
      <c r="Q237" s="77" t="str">
        <f>IF(($L237-$P237)&gt;'Parameters for analysis'!$C$7,L237,$B$3)</f>
        <v/>
      </c>
      <c r="R237" s="77" t="str">
        <f>IF(($L237-$P237)&gt;'Parameters for analysis'!$C$7,M237,$B$3)</f>
        <v/>
      </c>
      <c r="S237" s="77">
        <f>IF(($N237-$P237)&gt;'Parameters for analysis'!$C$7,N237,$B$3)</f>
        <v>9.1590266851551583E-2</v>
      </c>
      <c r="T237" s="77">
        <f>IF(($N237-$P237)&gt;'Parameters for analysis'!$C$7,O237,$B$3)</f>
        <v>7.4440510331184956E-2</v>
      </c>
      <c r="U237" s="21">
        <v>2522</v>
      </c>
      <c r="X237" s="21" t="s">
        <v>1609</v>
      </c>
      <c r="AI237"/>
    </row>
    <row r="238" spans="2:35">
      <c r="B238" s="59" t="str">
        <f t="shared" si="15"/>
        <v>VVC_39903</v>
      </c>
      <c r="D238" s="21" t="s">
        <v>414</v>
      </c>
      <c r="E238" s="21" t="s">
        <v>426</v>
      </c>
      <c r="F238" s="24">
        <v>39903</v>
      </c>
      <c r="G238" s="74">
        <v>1</v>
      </c>
      <c r="H238" s="60">
        <f t="shared" si="16"/>
        <v>1</v>
      </c>
      <c r="I238" s="75">
        <f t="shared" si="17"/>
        <v>31</v>
      </c>
      <c r="J238" s="75">
        <f t="shared" si="18"/>
        <v>3</v>
      </c>
      <c r="K238" s="75">
        <f t="shared" si="19"/>
        <v>2009</v>
      </c>
      <c r="N238" s="23">
        <v>0.13569704484791734</v>
      </c>
      <c r="O238" s="23">
        <v>8.877469091426031E-2</v>
      </c>
      <c r="P238" s="23">
        <v>6.3332799999999995E-2</v>
      </c>
      <c r="Q238" s="77" t="str">
        <f>IF(($L238-$P238)&gt;'Parameters for analysis'!$C$7,L238,$B$3)</f>
        <v/>
      </c>
      <c r="R238" s="77" t="str">
        <f>IF(($L238-$P238)&gt;'Parameters for analysis'!$C$7,M238,$B$3)</f>
        <v/>
      </c>
      <c r="S238" s="77">
        <f>IF(($N238-$P238)&gt;'Parameters for analysis'!$C$7,N238,$B$3)</f>
        <v>0.13569704484791734</v>
      </c>
      <c r="T238" s="77">
        <f>IF(($N238-$P238)&gt;'Parameters for analysis'!$C$7,O238,$B$3)</f>
        <v>8.877469091426031E-2</v>
      </c>
      <c r="U238" s="21">
        <v>2522</v>
      </c>
      <c r="X238" s="21" t="s">
        <v>1609</v>
      </c>
      <c r="AI238"/>
    </row>
    <row r="239" spans="2:35">
      <c r="B239" s="59" t="str">
        <f t="shared" si="15"/>
        <v>AGL_40057</v>
      </c>
      <c r="D239" s="21" t="s">
        <v>403</v>
      </c>
      <c r="E239" s="21" t="s">
        <v>415</v>
      </c>
      <c r="F239" s="24">
        <v>40057</v>
      </c>
      <c r="G239" s="74">
        <v>1</v>
      </c>
      <c r="H239" s="60">
        <f t="shared" si="16"/>
        <v>1</v>
      </c>
      <c r="I239" s="75">
        <f t="shared" si="17"/>
        <v>1</v>
      </c>
      <c r="J239" s="75">
        <f t="shared" si="18"/>
        <v>9</v>
      </c>
      <c r="K239" s="75">
        <f t="shared" si="19"/>
        <v>2009</v>
      </c>
      <c r="N239" s="23">
        <v>0.10150530091554999</v>
      </c>
      <c r="O239" s="23">
        <v>7.6715408905822791E-2</v>
      </c>
      <c r="P239" s="23">
        <v>5.3606400000000012E-2</v>
      </c>
      <c r="Q239" s="77" t="str">
        <f>IF(($L239-$P239)&gt;'Parameters for analysis'!$C$7,L239,$B$3)</f>
        <v/>
      </c>
      <c r="R239" s="77" t="str">
        <f>IF(($L239-$P239)&gt;'Parameters for analysis'!$C$7,M239,$B$3)</f>
        <v/>
      </c>
      <c r="S239" s="77">
        <f>IF(($N239-$P239)&gt;'Parameters for analysis'!$C$7,N239,$B$3)</f>
        <v>0.10150530091554999</v>
      </c>
      <c r="T239" s="77">
        <f>IF(($N239-$P239)&gt;'Parameters for analysis'!$C$7,O239,$B$3)</f>
        <v>7.6715408905822791E-2</v>
      </c>
      <c r="U239" s="21">
        <v>2839</v>
      </c>
      <c r="X239" s="1" t="s">
        <v>1608</v>
      </c>
      <c r="Y239" s="71" t="s">
        <v>1602</v>
      </c>
      <c r="Z239" s="92">
        <v>2839</v>
      </c>
      <c r="AA239" s="92" t="s">
        <v>415</v>
      </c>
      <c r="AB239" s="88">
        <v>9.7667856601472147E-2</v>
      </c>
      <c r="AC239" s="88">
        <v>7.4354361103015187E-2</v>
      </c>
      <c r="AD239" s="88">
        <v>0.10350530091554999</v>
      </c>
      <c r="AE239" s="88">
        <v>7.7945940274914458E-2</v>
      </c>
      <c r="AF239" s="88">
        <v>5.3606400000000012E-2</v>
      </c>
      <c r="AI239"/>
    </row>
    <row r="240" spans="2:35">
      <c r="B240" s="59" t="str">
        <f t="shared" si="15"/>
        <v>ATO_40057</v>
      </c>
      <c r="D240" s="21" t="s">
        <v>404</v>
      </c>
      <c r="E240" s="21" t="s">
        <v>416</v>
      </c>
      <c r="F240" s="24">
        <v>40057</v>
      </c>
      <c r="G240" s="74">
        <v>1</v>
      </c>
      <c r="H240" s="60">
        <f t="shared" si="16"/>
        <v>1</v>
      </c>
      <c r="I240" s="75">
        <f t="shared" si="17"/>
        <v>1</v>
      </c>
      <c r="J240" s="75">
        <f t="shared" si="18"/>
        <v>9</v>
      </c>
      <c r="K240" s="75">
        <f t="shared" si="19"/>
        <v>2009</v>
      </c>
      <c r="N240" s="23">
        <v>0.10015687561917885</v>
      </c>
      <c r="O240" s="23">
        <v>7.3475284351606107E-2</v>
      </c>
      <c r="P240" s="23">
        <v>5.6466999999999989E-2</v>
      </c>
      <c r="Q240" s="77" t="str">
        <f>IF(($L240-$P240)&gt;'Parameters for analysis'!$C$7,L240,$B$3)</f>
        <v/>
      </c>
      <c r="R240" s="77" t="str">
        <f>IF(($L240-$P240)&gt;'Parameters for analysis'!$C$7,M240,$B$3)</f>
        <v/>
      </c>
      <c r="S240" s="77">
        <f>IF(($N240-$P240)&gt;'Parameters for analysis'!$C$7,N240,$B$3)</f>
        <v>0.10015687561917885</v>
      </c>
      <c r="T240" s="77">
        <f>IF(($N240-$P240)&gt;'Parameters for analysis'!$C$7,O240,$B$3)</f>
        <v>7.3475284351606107E-2</v>
      </c>
      <c r="U240" s="21">
        <v>2839</v>
      </c>
      <c r="X240" s="1" t="s">
        <v>1608</v>
      </c>
      <c r="Y240" s="71" t="s">
        <v>1602</v>
      </c>
      <c r="Z240" s="92">
        <v>2839</v>
      </c>
      <c r="AA240" s="92" t="s">
        <v>416</v>
      </c>
      <c r="AB240" s="88">
        <v>9.9267439325647855E-2</v>
      </c>
      <c r="AC240" s="88">
        <v>7.297420828443596E-2</v>
      </c>
      <c r="AD240" s="88">
        <v>0.10215687561917886</v>
      </c>
      <c r="AE240" s="88">
        <v>7.4602011630028484E-2</v>
      </c>
      <c r="AF240" s="88">
        <v>5.6466999999999989E-2</v>
      </c>
      <c r="AI240"/>
    </row>
    <row r="241" spans="2:35">
      <c r="B241" s="59" t="str">
        <f t="shared" si="15"/>
        <v>LG_40057</v>
      </c>
      <c r="D241" s="21" t="s">
        <v>405</v>
      </c>
      <c r="E241" s="21" t="s">
        <v>417</v>
      </c>
      <c r="F241" s="24">
        <v>40057</v>
      </c>
      <c r="G241" s="74">
        <v>1</v>
      </c>
      <c r="H241" s="60">
        <f t="shared" si="16"/>
        <v>1</v>
      </c>
      <c r="I241" s="75">
        <f t="shared" si="17"/>
        <v>1</v>
      </c>
      <c r="J241" s="75">
        <f t="shared" si="18"/>
        <v>9</v>
      </c>
      <c r="K241" s="75">
        <f t="shared" si="19"/>
        <v>2009</v>
      </c>
      <c r="N241" s="23">
        <v>8.6740202028776192E-2</v>
      </c>
      <c r="O241" s="23">
        <v>7.0424061170312025E-2</v>
      </c>
      <c r="P241" s="23">
        <v>5.3606400000000012E-2</v>
      </c>
      <c r="Q241" s="77" t="str">
        <f>IF(($L241-$P241)&gt;'Parameters for analysis'!$C$7,L241,$B$3)</f>
        <v/>
      </c>
      <c r="R241" s="77" t="str">
        <f>IF(($L241-$P241)&gt;'Parameters for analysis'!$C$7,M241,$B$3)</f>
        <v/>
      </c>
      <c r="S241" s="77">
        <f>IF(($N241-$P241)&gt;'Parameters for analysis'!$C$7,N241,$B$3)</f>
        <v>8.6740202028776192E-2</v>
      </c>
      <c r="T241" s="77">
        <f>IF(($N241-$P241)&gt;'Parameters for analysis'!$C$7,O241,$B$3)</f>
        <v>7.0424061170312025E-2</v>
      </c>
      <c r="U241" s="21">
        <v>2839</v>
      </c>
      <c r="X241" s="1" t="s">
        <v>1608</v>
      </c>
      <c r="Y241" s="71" t="s">
        <v>1602</v>
      </c>
      <c r="Z241" s="92">
        <v>2839</v>
      </c>
      <c r="AA241" s="92" t="s">
        <v>417</v>
      </c>
      <c r="AB241" s="88">
        <v>6.2188446206286052E-2</v>
      </c>
      <c r="AC241" s="88">
        <v>5.3941057676414127E-2</v>
      </c>
      <c r="AD241" s="88">
        <v>8.8740202028776194E-2</v>
      </c>
      <c r="AE241" s="88">
        <v>7.1766776014258044E-2</v>
      </c>
      <c r="AF241" s="88">
        <v>5.3606400000000012E-2</v>
      </c>
      <c r="AI241"/>
    </row>
    <row r="242" spans="2:35">
      <c r="B242" s="59" t="str">
        <f t="shared" si="15"/>
        <v>NJR_40057</v>
      </c>
      <c r="D242" s="21" t="s">
        <v>406</v>
      </c>
      <c r="E242" s="21" t="s">
        <v>418</v>
      </c>
      <c r="F242" s="24">
        <v>40057</v>
      </c>
      <c r="G242" s="74">
        <v>1</v>
      </c>
      <c r="H242" s="60">
        <f t="shared" si="16"/>
        <v>1</v>
      </c>
      <c r="I242" s="75">
        <f t="shared" si="17"/>
        <v>1</v>
      </c>
      <c r="J242" s="75">
        <f t="shared" si="18"/>
        <v>9</v>
      </c>
      <c r="K242" s="75">
        <f t="shared" si="19"/>
        <v>2009</v>
      </c>
      <c r="N242" s="23">
        <v>8.3066993459778526E-2</v>
      </c>
      <c r="O242" s="23">
        <v>7.2443657711038903E-2</v>
      </c>
      <c r="P242" s="23">
        <v>5.3606400000000012E-2</v>
      </c>
      <c r="Q242" s="77" t="str">
        <f>IF(($L242-$P242)&gt;'Parameters for analysis'!$C$7,L242,$B$3)</f>
        <v/>
      </c>
      <c r="R242" s="77" t="str">
        <f>IF(($L242-$P242)&gt;'Parameters for analysis'!$C$7,M242,$B$3)</f>
        <v/>
      </c>
      <c r="S242" s="77">
        <f>IF(($N242-$P242)&gt;'Parameters for analysis'!$C$7,N242,$B$3)</f>
        <v>8.3066993459778526E-2</v>
      </c>
      <c r="T242" s="77">
        <f>IF(($N242-$P242)&gt;'Parameters for analysis'!$C$7,O242,$B$3)</f>
        <v>7.2443657711038903E-2</v>
      </c>
      <c r="U242" s="21">
        <v>2839</v>
      </c>
      <c r="X242" s="1" t="s">
        <v>1608</v>
      </c>
      <c r="Y242" s="71" t="s">
        <v>1602</v>
      </c>
      <c r="Z242" s="92">
        <v>2839</v>
      </c>
      <c r="AA242" s="92" t="s">
        <v>418</v>
      </c>
      <c r="AB242" s="88">
        <v>8.108381898908501E-2</v>
      </c>
      <c r="AC242" s="88">
        <v>7.0918526613236832E-2</v>
      </c>
      <c r="AD242" s="88">
        <v>8.5066993459778528E-2</v>
      </c>
      <c r="AE242" s="88">
        <v>7.3981728234172192E-2</v>
      </c>
      <c r="AF242" s="88">
        <v>5.3606400000000012E-2</v>
      </c>
      <c r="AI242"/>
    </row>
    <row r="243" spans="2:35">
      <c r="B243" s="59" t="str">
        <f t="shared" si="15"/>
        <v>GAS_40057</v>
      </c>
      <c r="D243" s="21" t="s">
        <v>407</v>
      </c>
      <c r="E243" s="21" t="s">
        <v>419</v>
      </c>
      <c r="F243" s="24">
        <v>40057</v>
      </c>
      <c r="G243" s="74">
        <v>1</v>
      </c>
      <c r="H243" s="60">
        <f t="shared" si="16"/>
        <v>1</v>
      </c>
      <c r="I243" s="75">
        <f t="shared" si="17"/>
        <v>1</v>
      </c>
      <c r="J243" s="75">
        <f t="shared" si="18"/>
        <v>9</v>
      </c>
      <c r="K243" s="75">
        <f t="shared" si="19"/>
        <v>2009</v>
      </c>
      <c r="N243" s="23">
        <v>9.910697867683127E-2</v>
      </c>
      <c r="O243" s="23">
        <v>7.8697527885840862E-2</v>
      </c>
      <c r="P243" s="23">
        <v>5.2176100000000024E-2</v>
      </c>
      <c r="Q243" s="77" t="str">
        <f>IF(($L243-$P243)&gt;'Parameters for analysis'!$C$7,L243,$B$3)</f>
        <v/>
      </c>
      <c r="R243" s="77" t="str">
        <f>IF(($L243-$P243)&gt;'Parameters for analysis'!$C$7,M243,$B$3)</f>
        <v/>
      </c>
      <c r="S243" s="77">
        <f>IF(($N243-$P243)&gt;'Parameters for analysis'!$C$7,N243,$B$3)</f>
        <v>9.910697867683127E-2</v>
      </c>
      <c r="T243" s="77">
        <f>IF(($N243-$P243)&gt;'Parameters for analysis'!$C$7,O243,$B$3)</f>
        <v>7.8697527885840862E-2</v>
      </c>
      <c r="U243" s="21">
        <v>2839</v>
      </c>
      <c r="X243" s="1" t="s">
        <v>1608</v>
      </c>
      <c r="Y243" s="71" t="s">
        <v>1602</v>
      </c>
      <c r="Z243" s="92">
        <v>2839</v>
      </c>
      <c r="AA243" s="92" t="s">
        <v>419</v>
      </c>
      <c r="AB243" s="88">
        <v>9.1960865920645674E-2</v>
      </c>
      <c r="AC243" s="88">
        <v>7.3865563005729148E-2</v>
      </c>
      <c r="AD243" s="88">
        <v>0.10110697867683127</v>
      </c>
      <c r="AE243" s="88">
        <v>8.0049861677643747E-2</v>
      </c>
      <c r="AF243" s="88">
        <v>5.2176100000000024E-2</v>
      </c>
      <c r="AI243"/>
    </row>
    <row r="244" spans="2:35">
      <c r="B244" s="59" t="str">
        <f t="shared" si="15"/>
        <v>NWN_40057</v>
      </c>
      <c r="D244" s="21" t="s">
        <v>409</v>
      </c>
      <c r="E244" s="21" t="s">
        <v>421</v>
      </c>
      <c r="F244" s="24">
        <v>40057</v>
      </c>
      <c r="G244" s="74">
        <v>1</v>
      </c>
      <c r="H244" s="60">
        <f t="shared" si="16"/>
        <v>1</v>
      </c>
      <c r="I244" s="75">
        <f t="shared" si="17"/>
        <v>1</v>
      </c>
      <c r="J244" s="75">
        <f t="shared" si="18"/>
        <v>9</v>
      </c>
      <c r="K244" s="75">
        <f t="shared" si="19"/>
        <v>2009</v>
      </c>
      <c r="N244" s="23">
        <v>8.8491835959082055E-2</v>
      </c>
      <c r="O244" s="23">
        <v>7.0909384780939888E-2</v>
      </c>
      <c r="P244" s="23">
        <v>5.2176100000000024E-2</v>
      </c>
      <c r="Q244" s="77" t="str">
        <f>IF(($L244-$P244)&gt;'Parameters for analysis'!$C$7,L244,$B$3)</f>
        <v/>
      </c>
      <c r="R244" s="77" t="str">
        <f>IF(($L244-$P244)&gt;'Parameters for analysis'!$C$7,M244,$B$3)</f>
        <v/>
      </c>
      <c r="S244" s="77">
        <f>IF(($N244-$P244)&gt;'Parameters for analysis'!$C$7,N244,$B$3)</f>
        <v>8.8491835959082055E-2</v>
      </c>
      <c r="T244" s="77">
        <f>IF(($N244-$P244)&gt;'Parameters for analysis'!$C$7,O244,$B$3)</f>
        <v>7.0909384780939888E-2</v>
      </c>
      <c r="U244" s="21">
        <v>2839</v>
      </c>
      <c r="X244" s="1" t="s">
        <v>1608</v>
      </c>
      <c r="Y244" s="71" t="s">
        <v>1602</v>
      </c>
      <c r="Z244" s="92">
        <v>2839</v>
      </c>
      <c r="AA244" s="92" t="s">
        <v>421</v>
      </c>
      <c r="AB244" s="88">
        <v>8.9869876063518372E-2</v>
      </c>
      <c r="AC244" s="88">
        <v>7.1825116637404651E-2</v>
      </c>
      <c r="AD244" s="88">
        <v>9.0491835959082056E-2</v>
      </c>
      <c r="AE244" s="88">
        <v>7.2238419913541255E-2</v>
      </c>
      <c r="AF244" s="88">
        <v>5.2176100000000024E-2</v>
      </c>
      <c r="AI244"/>
    </row>
    <row r="245" spans="2:35">
      <c r="B245" s="59" t="str">
        <f t="shared" si="15"/>
        <v>PNY_40057</v>
      </c>
      <c r="D245" s="21" t="s">
        <v>410</v>
      </c>
      <c r="E245" s="21" t="s">
        <v>422</v>
      </c>
      <c r="F245" s="24">
        <v>40057</v>
      </c>
      <c r="G245" s="74">
        <v>1</v>
      </c>
      <c r="H245" s="60">
        <f t="shared" si="16"/>
        <v>1</v>
      </c>
      <c r="I245" s="75">
        <f t="shared" si="17"/>
        <v>1</v>
      </c>
      <c r="J245" s="75">
        <f t="shared" si="18"/>
        <v>9</v>
      </c>
      <c r="K245" s="75">
        <f t="shared" si="19"/>
        <v>2009</v>
      </c>
      <c r="N245" s="23">
        <v>9.866097333324797E-2</v>
      </c>
      <c r="O245" s="23">
        <v>7.9053585520577813E-2</v>
      </c>
      <c r="P245" s="23">
        <v>5.3606400000000012E-2</v>
      </c>
      <c r="Q245" s="77" t="str">
        <f>IF(($L245-$P245)&gt;'Parameters for analysis'!$C$7,L245,$B$3)</f>
        <v/>
      </c>
      <c r="R245" s="77" t="str">
        <f>IF(($L245-$P245)&gt;'Parameters for analysis'!$C$7,M245,$B$3)</f>
        <v/>
      </c>
      <c r="S245" s="77">
        <f>IF(($N245-$P245)&gt;'Parameters for analysis'!$C$7,N245,$B$3)</f>
        <v>9.866097333324797E-2</v>
      </c>
      <c r="T245" s="77">
        <f>IF(($N245-$P245)&gt;'Parameters for analysis'!$C$7,O245,$B$3)</f>
        <v>7.9053585520577813E-2</v>
      </c>
      <c r="U245" s="21">
        <v>2839</v>
      </c>
      <c r="X245" s="1" t="s">
        <v>1608</v>
      </c>
      <c r="Y245" s="71" t="s">
        <v>1602</v>
      </c>
      <c r="Z245" s="92">
        <v>2839</v>
      </c>
      <c r="AA245" s="92" t="s">
        <v>422</v>
      </c>
      <c r="AB245" s="88">
        <v>0.10407505989138754</v>
      </c>
      <c r="AC245" s="88">
        <v>8.2744064142890789E-2</v>
      </c>
      <c r="AD245" s="88">
        <v>0.10066097333324797</v>
      </c>
      <c r="AE245" s="88">
        <v>8.0416873152824725E-2</v>
      </c>
      <c r="AF245" s="88">
        <v>5.3606400000000012E-2</v>
      </c>
      <c r="AI245"/>
    </row>
    <row r="246" spans="2:35">
      <c r="B246" s="59" t="str">
        <f t="shared" si="15"/>
        <v>SJI_40057</v>
      </c>
      <c r="D246" s="21" t="s">
        <v>411</v>
      </c>
      <c r="E246" s="21" t="s">
        <v>423</v>
      </c>
      <c r="F246" s="24">
        <v>40057</v>
      </c>
      <c r="G246" s="74">
        <v>1</v>
      </c>
      <c r="H246" s="60">
        <f t="shared" si="16"/>
        <v>1</v>
      </c>
      <c r="I246" s="75">
        <f t="shared" si="17"/>
        <v>1</v>
      </c>
      <c r="J246" s="75">
        <f t="shared" si="18"/>
        <v>9</v>
      </c>
      <c r="K246" s="75">
        <f t="shared" si="19"/>
        <v>2009</v>
      </c>
      <c r="N246" s="23">
        <v>9.6045324714682412E-2</v>
      </c>
      <c r="O246" s="23">
        <v>7.8274667971630144E-2</v>
      </c>
      <c r="P246" s="23">
        <v>5.6466999999999989E-2</v>
      </c>
      <c r="Q246" s="77" t="str">
        <f>IF(($L246-$P246)&gt;'Parameters for analysis'!$C$7,L246,$B$3)</f>
        <v/>
      </c>
      <c r="R246" s="77" t="str">
        <f>IF(($L246-$P246)&gt;'Parameters for analysis'!$C$7,M246,$B$3)</f>
        <v/>
      </c>
      <c r="S246" s="77">
        <f>IF(($N246-$P246)&gt;'Parameters for analysis'!$C$7,N246,$B$3)</f>
        <v>9.6045324714682412E-2</v>
      </c>
      <c r="T246" s="77">
        <f>IF(($N246-$P246)&gt;'Parameters for analysis'!$C$7,O246,$B$3)</f>
        <v>7.8274667971630144E-2</v>
      </c>
      <c r="U246" s="21">
        <v>2839</v>
      </c>
      <c r="X246" s="1" t="s">
        <v>1608</v>
      </c>
      <c r="Y246" s="71" t="s">
        <v>1602</v>
      </c>
      <c r="Z246" s="92">
        <v>2839</v>
      </c>
      <c r="AA246" s="92" t="s">
        <v>423</v>
      </c>
      <c r="AB246" s="88">
        <v>0.12721052618809114</v>
      </c>
      <c r="AC246" s="88">
        <v>9.9722867065557594E-2</v>
      </c>
      <c r="AD246" s="88">
        <v>9.8045324714682414E-2</v>
      </c>
      <c r="AE246" s="88">
        <v>7.9651087701323078E-2</v>
      </c>
      <c r="AF246" s="88">
        <v>5.6466999999999989E-2</v>
      </c>
      <c r="AI246"/>
    </row>
    <row r="247" spans="2:35">
      <c r="B247" s="59" t="str">
        <f t="shared" si="15"/>
        <v>SWX_40057</v>
      </c>
      <c r="D247" s="21" t="s">
        <v>412</v>
      </c>
      <c r="E247" s="21" t="s">
        <v>424</v>
      </c>
      <c r="F247" s="24">
        <v>40057</v>
      </c>
      <c r="G247" s="74">
        <v>1</v>
      </c>
      <c r="H247" s="60">
        <f t="shared" si="16"/>
        <v>1</v>
      </c>
      <c r="I247" s="75">
        <f t="shared" si="17"/>
        <v>1</v>
      </c>
      <c r="J247" s="75">
        <f t="shared" si="18"/>
        <v>9</v>
      </c>
      <c r="K247" s="75">
        <f t="shared" si="19"/>
        <v>2009</v>
      </c>
      <c r="N247" s="23">
        <v>9.4570732096801446E-2</v>
      </c>
      <c r="O247" s="23">
        <v>6.4568940525715143E-2</v>
      </c>
      <c r="P247" s="23">
        <v>5.6466999999999989E-2</v>
      </c>
      <c r="Q247" s="77" t="str">
        <f>IF(($L247-$P247)&gt;'Parameters for analysis'!$C$7,L247,$B$3)</f>
        <v/>
      </c>
      <c r="R247" s="77" t="str">
        <f>IF(($L247-$P247)&gt;'Parameters for analysis'!$C$7,M247,$B$3)</f>
        <v/>
      </c>
      <c r="S247" s="77">
        <f>IF(($N247-$P247)&gt;'Parameters for analysis'!$C$7,N247,$B$3)</f>
        <v>9.4570732096801446E-2</v>
      </c>
      <c r="T247" s="77">
        <f>IF(($N247-$P247)&gt;'Parameters for analysis'!$C$7,O247,$B$3)</f>
        <v>6.4568940525715143E-2</v>
      </c>
      <c r="U247" s="21">
        <v>2839</v>
      </c>
      <c r="X247" s="1" t="s">
        <v>1608</v>
      </c>
      <c r="Y247" s="71" t="s">
        <v>1602</v>
      </c>
      <c r="Z247" s="92">
        <v>2839</v>
      </c>
      <c r="AA247" s="92" t="s">
        <v>424</v>
      </c>
      <c r="AB247" s="88">
        <v>0.10588487062383045</v>
      </c>
      <c r="AC247" s="88">
        <v>6.9769274206125165E-2</v>
      </c>
      <c r="AD247" s="88">
        <v>9.6570732096801448E-2</v>
      </c>
      <c r="AE247" s="88">
        <v>6.5488203387485247E-2</v>
      </c>
      <c r="AF247" s="88">
        <v>5.6466999999999989E-2</v>
      </c>
      <c r="AI247"/>
    </row>
    <row r="248" spans="2:35">
      <c r="B248" s="59" t="str">
        <f t="shared" si="15"/>
        <v>WGL_40057</v>
      </c>
      <c r="D248" s="21" t="s">
        <v>413</v>
      </c>
      <c r="E248" s="21" t="s">
        <v>425</v>
      </c>
      <c r="F248" s="24">
        <v>40057</v>
      </c>
      <c r="G248" s="74">
        <v>1</v>
      </c>
      <c r="H248" s="60">
        <f t="shared" si="16"/>
        <v>1</v>
      </c>
      <c r="I248" s="75">
        <f t="shared" si="17"/>
        <v>1</v>
      </c>
      <c r="J248" s="75">
        <f t="shared" si="18"/>
        <v>9</v>
      </c>
      <c r="K248" s="75">
        <f t="shared" si="19"/>
        <v>2009</v>
      </c>
      <c r="N248" s="23">
        <v>9.2209105166780159E-2</v>
      </c>
      <c r="O248" s="23">
        <v>7.6416615117396711E-2</v>
      </c>
      <c r="P248" s="23">
        <v>5.2176100000000024E-2</v>
      </c>
      <c r="Q248" s="77" t="str">
        <f>IF(($L248-$P248)&gt;'Parameters for analysis'!$C$7,L248,$B$3)</f>
        <v/>
      </c>
      <c r="R248" s="77" t="str">
        <f>IF(($L248-$P248)&gt;'Parameters for analysis'!$C$7,M248,$B$3)</f>
        <v/>
      </c>
      <c r="S248" s="77">
        <f>IF(($N248-$P248)&gt;'Parameters for analysis'!$C$7,N248,$B$3)</f>
        <v>9.2209105166780159E-2</v>
      </c>
      <c r="T248" s="77">
        <f>IF(($N248-$P248)&gt;'Parameters for analysis'!$C$7,O248,$B$3)</f>
        <v>7.6416615117396711E-2</v>
      </c>
      <c r="U248" s="21">
        <v>2839</v>
      </c>
      <c r="X248" s="1" t="s">
        <v>1608</v>
      </c>
      <c r="Y248" s="71" t="s">
        <v>1602</v>
      </c>
      <c r="Z248" s="92">
        <v>2839</v>
      </c>
      <c r="AA248" s="92" t="s">
        <v>425</v>
      </c>
      <c r="AB248" s="88">
        <v>8.4147716350766899E-2</v>
      </c>
      <c r="AC248" s="88">
        <v>7.0651212316664672E-2</v>
      </c>
      <c r="AD248" s="88">
        <v>9.420910516678016E-2</v>
      </c>
      <c r="AE248" s="88">
        <v>7.7846989692378021E-2</v>
      </c>
      <c r="AF248" s="88">
        <v>5.2176100000000024E-2</v>
      </c>
      <c r="AI248"/>
    </row>
    <row r="249" spans="2:35">
      <c r="B249" s="59" t="str">
        <f t="shared" si="15"/>
        <v>VVC_40057</v>
      </c>
      <c r="D249" s="21" t="s">
        <v>414</v>
      </c>
      <c r="E249" s="21" t="s">
        <v>426</v>
      </c>
      <c r="F249" s="24">
        <v>40057</v>
      </c>
      <c r="G249" s="74">
        <v>1</v>
      </c>
      <c r="H249" s="60">
        <f t="shared" si="16"/>
        <v>1</v>
      </c>
      <c r="I249" s="75">
        <f t="shared" si="17"/>
        <v>1</v>
      </c>
      <c r="J249" s="75">
        <f t="shared" si="18"/>
        <v>9</v>
      </c>
      <c r="K249" s="75">
        <f t="shared" si="19"/>
        <v>2009</v>
      </c>
      <c r="N249" s="23">
        <v>0.1111765015316144</v>
      </c>
      <c r="O249" s="23">
        <v>7.8871784875850753E-2</v>
      </c>
      <c r="P249" s="23">
        <v>5.3606400000000012E-2</v>
      </c>
      <c r="Q249" s="77" t="str">
        <f>IF(($L249-$P249)&gt;'Parameters for analysis'!$C$7,L249,$B$3)</f>
        <v/>
      </c>
      <c r="R249" s="77" t="str">
        <f>IF(($L249-$P249)&gt;'Parameters for analysis'!$C$7,M249,$B$3)</f>
        <v/>
      </c>
      <c r="S249" s="77">
        <f>IF(($N249-$P249)&gt;'Parameters for analysis'!$C$7,N249,$B$3)</f>
        <v>0.1111765015316144</v>
      </c>
      <c r="T249" s="77">
        <f>IF(($N249-$P249)&gt;'Parameters for analysis'!$C$7,O249,$B$3)</f>
        <v>7.8871784875850753E-2</v>
      </c>
      <c r="U249" s="21">
        <v>2839</v>
      </c>
      <c r="X249" s="1" t="s">
        <v>1608</v>
      </c>
      <c r="Y249" s="71" t="s">
        <v>1602</v>
      </c>
      <c r="Z249" s="92">
        <v>2839</v>
      </c>
      <c r="AA249" s="92" t="s">
        <v>426</v>
      </c>
      <c r="AB249" s="88">
        <v>0.11014089651652981</v>
      </c>
      <c r="AC249" s="88">
        <v>7.8287632914686212E-2</v>
      </c>
      <c r="AD249" s="88">
        <v>0.1131765015316144</v>
      </c>
      <c r="AE249" s="88">
        <v>7.9999921477461988E-2</v>
      </c>
      <c r="AF249" s="88">
        <v>5.3606400000000012E-2</v>
      </c>
      <c r="AI249"/>
    </row>
    <row r="250" spans="2:35">
      <c r="B250" s="59" t="str">
        <f t="shared" si="15"/>
        <v>AGL_40436</v>
      </c>
      <c r="D250" s="21" t="s">
        <v>403</v>
      </c>
      <c r="E250" s="21" t="s">
        <v>415</v>
      </c>
      <c r="F250" s="24">
        <v>40436</v>
      </c>
      <c r="G250" s="74">
        <v>1</v>
      </c>
      <c r="H250" s="60">
        <f t="shared" si="16"/>
        <v>1</v>
      </c>
      <c r="I250" s="75">
        <f t="shared" si="17"/>
        <v>15</v>
      </c>
      <c r="J250" s="75">
        <f t="shared" si="18"/>
        <v>9</v>
      </c>
      <c r="K250" s="75">
        <f t="shared" si="19"/>
        <v>2010</v>
      </c>
      <c r="N250" s="23">
        <v>9.8821785638865345E-2</v>
      </c>
      <c r="O250" s="23">
        <v>7.1262781871867353E-2</v>
      </c>
      <c r="P250" s="23">
        <v>4.9539999999999987E-2</v>
      </c>
      <c r="Q250" s="77" t="str">
        <f>IF(($L250-$P250)&gt;'Parameters for analysis'!$C$7,L250,$B$3)</f>
        <v/>
      </c>
      <c r="R250" s="77" t="str">
        <f>IF(($L250-$P250)&gt;'Parameters for analysis'!$C$7,M250,$B$3)</f>
        <v/>
      </c>
      <c r="S250" s="77">
        <f>IF(($N250-$P250)&gt;'Parameters for analysis'!$C$7,N250,$B$3)</f>
        <v>9.8821785638865345E-2</v>
      </c>
      <c r="T250" s="77">
        <f>IF(($N250-$P250)&gt;'Parameters for analysis'!$C$7,O250,$B$3)</f>
        <v>7.1262781871867353E-2</v>
      </c>
      <c r="U250" s="21">
        <v>3158</v>
      </c>
      <c r="X250" s="21" t="s">
        <v>1603</v>
      </c>
      <c r="AI250"/>
    </row>
    <row r="251" spans="2:35">
      <c r="B251" s="59" t="str">
        <f t="shared" si="15"/>
        <v>ATO_40436</v>
      </c>
      <c r="D251" s="21" t="s">
        <v>404</v>
      </c>
      <c r="E251" s="21" t="s">
        <v>416</v>
      </c>
      <c r="F251" s="24">
        <v>40436</v>
      </c>
      <c r="G251" s="74">
        <v>1</v>
      </c>
      <c r="H251" s="60">
        <f t="shared" si="16"/>
        <v>1</v>
      </c>
      <c r="I251" s="75">
        <f t="shared" si="17"/>
        <v>15</v>
      </c>
      <c r="J251" s="75">
        <f t="shared" si="18"/>
        <v>9</v>
      </c>
      <c r="K251" s="75">
        <f t="shared" si="19"/>
        <v>2010</v>
      </c>
      <c r="N251" s="23">
        <v>9.9520686565185201E-2</v>
      </c>
      <c r="O251" s="23">
        <v>6.9002880335551853E-2</v>
      </c>
      <c r="P251" s="23">
        <v>5.4939999999999989E-2</v>
      </c>
      <c r="Q251" s="77" t="str">
        <f>IF(($L251-$P251)&gt;'Parameters for analysis'!$C$7,L251,$B$3)</f>
        <v/>
      </c>
      <c r="R251" s="77" t="str">
        <f>IF(($L251-$P251)&gt;'Parameters for analysis'!$C$7,M251,$B$3)</f>
        <v/>
      </c>
      <c r="S251" s="77">
        <f>IF(($N251-$P251)&gt;'Parameters for analysis'!$C$7,N251,$B$3)</f>
        <v>9.9520686565185201E-2</v>
      </c>
      <c r="T251" s="77">
        <f>IF(($N251-$P251)&gt;'Parameters for analysis'!$C$7,O251,$B$3)</f>
        <v>6.9002880335551853E-2</v>
      </c>
      <c r="U251" s="21">
        <v>3158</v>
      </c>
      <c r="X251" s="21" t="s">
        <v>1603</v>
      </c>
      <c r="AI251"/>
    </row>
    <row r="252" spans="2:35">
      <c r="B252" s="59" t="str">
        <f t="shared" si="15"/>
        <v>LG_40436</v>
      </c>
      <c r="D252" s="21" t="s">
        <v>405</v>
      </c>
      <c r="E252" s="21" t="s">
        <v>417</v>
      </c>
      <c r="F252" s="24">
        <v>40436</v>
      </c>
      <c r="G252" s="74">
        <v>1</v>
      </c>
      <c r="H252" s="60">
        <f t="shared" si="16"/>
        <v>1</v>
      </c>
      <c r="I252" s="75">
        <f t="shared" si="17"/>
        <v>15</v>
      </c>
      <c r="J252" s="75">
        <f t="shared" si="18"/>
        <v>9</v>
      </c>
      <c r="K252" s="75">
        <f t="shared" si="19"/>
        <v>2010</v>
      </c>
      <c r="N252" s="23">
        <v>0.10631164641177304</v>
      </c>
      <c r="O252" s="23">
        <v>7.9034299863147098E-2</v>
      </c>
      <c r="P252" s="23">
        <v>4.9539999999999987E-2</v>
      </c>
      <c r="Q252" s="77" t="str">
        <f>IF(($L252-$P252)&gt;'Parameters for analysis'!$C$7,L252,$B$3)</f>
        <v/>
      </c>
      <c r="R252" s="77" t="str">
        <f>IF(($L252-$P252)&gt;'Parameters for analysis'!$C$7,M252,$B$3)</f>
        <v/>
      </c>
      <c r="S252" s="77">
        <f>IF(($N252-$P252)&gt;'Parameters for analysis'!$C$7,N252,$B$3)</f>
        <v>0.10631164641177304</v>
      </c>
      <c r="T252" s="77">
        <f>IF(($N252-$P252)&gt;'Parameters for analysis'!$C$7,O252,$B$3)</f>
        <v>7.9034299863147098E-2</v>
      </c>
      <c r="U252" s="21">
        <v>3158</v>
      </c>
      <c r="X252" s="21" t="s">
        <v>1603</v>
      </c>
      <c r="AI252"/>
    </row>
    <row r="253" spans="2:35">
      <c r="B253" s="59" t="str">
        <f t="shared" si="15"/>
        <v>NJR_40436</v>
      </c>
      <c r="D253" s="21" t="s">
        <v>406</v>
      </c>
      <c r="E253" s="21" t="s">
        <v>418</v>
      </c>
      <c r="F253" s="24">
        <v>40436</v>
      </c>
      <c r="G253" s="74">
        <v>1</v>
      </c>
      <c r="H253" s="60">
        <f t="shared" si="16"/>
        <v>1</v>
      </c>
      <c r="I253" s="75">
        <f t="shared" si="17"/>
        <v>15</v>
      </c>
      <c r="J253" s="75">
        <f t="shared" si="18"/>
        <v>9</v>
      </c>
      <c r="K253" s="75">
        <f t="shared" si="19"/>
        <v>2010</v>
      </c>
      <c r="N253" s="23">
        <v>8.6209162690437546E-2</v>
      </c>
      <c r="O253" s="23">
        <v>7.3107998467950547E-2</v>
      </c>
      <c r="P253" s="23">
        <v>4.9539999999999987E-2</v>
      </c>
      <c r="Q253" s="77" t="str">
        <f>IF(($L253-$P253)&gt;'Parameters for analysis'!$C$7,L253,$B$3)</f>
        <v/>
      </c>
      <c r="R253" s="77" t="str">
        <f>IF(($L253-$P253)&gt;'Parameters for analysis'!$C$7,M253,$B$3)</f>
        <v/>
      </c>
      <c r="S253" s="77">
        <f>IF(($N253-$P253)&gt;'Parameters for analysis'!$C$7,N253,$B$3)</f>
        <v>8.6209162690437546E-2</v>
      </c>
      <c r="T253" s="77">
        <f>IF(($N253-$P253)&gt;'Parameters for analysis'!$C$7,O253,$B$3)</f>
        <v>7.3107998467950547E-2</v>
      </c>
      <c r="U253" s="21">
        <v>3158</v>
      </c>
      <c r="X253" s="21" t="s">
        <v>1603</v>
      </c>
      <c r="AI253"/>
    </row>
    <row r="254" spans="2:35">
      <c r="B254" s="59" t="str">
        <f t="shared" si="15"/>
        <v>GAS_40436</v>
      </c>
      <c r="D254" s="21" t="s">
        <v>407</v>
      </c>
      <c r="E254" s="21" t="s">
        <v>419</v>
      </c>
      <c r="F254" s="24">
        <v>40436</v>
      </c>
      <c r="G254" s="74">
        <v>1</v>
      </c>
      <c r="H254" s="60">
        <f t="shared" si="16"/>
        <v>1</v>
      </c>
      <c r="I254" s="75">
        <f t="shared" si="17"/>
        <v>15</v>
      </c>
      <c r="J254" s="75">
        <f t="shared" si="18"/>
        <v>9</v>
      </c>
      <c r="K254" s="75">
        <f t="shared" si="19"/>
        <v>2010</v>
      </c>
      <c r="N254" s="23">
        <v>8.8394022458452959E-2</v>
      </c>
      <c r="O254" s="23">
        <v>7.3730140098586666E-2</v>
      </c>
      <c r="P254" s="23">
        <v>4.6839999999999986E-2</v>
      </c>
      <c r="Q254" s="77" t="str">
        <f>IF(($L254-$P254)&gt;'Parameters for analysis'!$C$7,L254,$B$3)</f>
        <v/>
      </c>
      <c r="R254" s="77" t="str">
        <f>IF(($L254-$P254)&gt;'Parameters for analysis'!$C$7,M254,$B$3)</f>
        <v/>
      </c>
      <c r="S254" s="77">
        <f>IF(($N254-$P254)&gt;'Parameters for analysis'!$C$7,N254,$B$3)</f>
        <v>8.8394022458452959E-2</v>
      </c>
      <c r="T254" s="77">
        <f>IF(($N254-$P254)&gt;'Parameters for analysis'!$C$7,O254,$B$3)</f>
        <v>7.3730140098586666E-2</v>
      </c>
      <c r="U254" s="21">
        <v>3158</v>
      </c>
      <c r="X254" s="21" t="s">
        <v>1603</v>
      </c>
      <c r="AI254"/>
    </row>
    <row r="255" spans="2:35">
      <c r="B255" s="59" t="str">
        <f t="shared" si="15"/>
        <v>NI_40436</v>
      </c>
      <c r="D255" s="21" t="s">
        <v>408</v>
      </c>
      <c r="E255" s="21" t="s">
        <v>420</v>
      </c>
      <c r="F255" s="24">
        <v>40436</v>
      </c>
      <c r="G255" s="74">
        <v>1</v>
      </c>
      <c r="H255" s="60">
        <f t="shared" si="16"/>
        <v>1</v>
      </c>
      <c r="I255" s="75">
        <f t="shared" si="17"/>
        <v>15</v>
      </c>
      <c r="J255" s="75">
        <f t="shared" si="18"/>
        <v>9</v>
      </c>
      <c r="K255" s="75">
        <f t="shared" si="19"/>
        <v>2010</v>
      </c>
      <c r="N255" s="23">
        <v>0.11253393913982923</v>
      </c>
      <c r="O255" s="23">
        <v>6.5240871295624586E-2</v>
      </c>
      <c r="P255" s="23">
        <v>5.4939999999999989E-2</v>
      </c>
      <c r="Q255" s="77" t="str">
        <f>IF(($L255-$P255)&gt;'Parameters for analysis'!$C$7,L255,$B$3)</f>
        <v/>
      </c>
      <c r="R255" s="77" t="str">
        <f>IF(($L255-$P255)&gt;'Parameters for analysis'!$C$7,M255,$B$3)</f>
        <v/>
      </c>
      <c r="S255" s="77">
        <f>IF(($N255-$P255)&gt;'Parameters for analysis'!$C$7,N255,$B$3)</f>
        <v>0.11253393913982923</v>
      </c>
      <c r="T255" s="77">
        <f>IF(($N255-$P255)&gt;'Parameters for analysis'!$C$7,O255,$B$3)</f>
        <v>6.5240871295624586E-2</v>
      </c>
      <c r="U255" s="21">
        <v>3158</v>
      </c>
      <c r="X255" s="21" t="s">
        <v>1603</v>
      </c>
      <c r="AI255"/>
    </row>
    <row r="256" spans="2:35">
      <c r="B256" s="59" t="str">
        <f t="shared" si="15"/>
        <v>NWN_40436</v>
      </c>
      <c r="D256" s="21" t="s">
        <v>409</v>
      </c>
      <c r="E256" s="21" t="s">
        <v>421</v>
      </c>
      <c r="F256" s="24">
        <v>40436</v>
      </c>
      <c r="G256" s="74">
        <v>1</v>
      </c>
      <c r="H256" s="60">
        <f t="shared" si="16"/>
        <v>1</v>
      </c>
      <c r="I256" s="75">
        <f t="shared" si="17"/>
        <v>15</v>
      </c>
      <c r="J256" s="75">
        <f t="shared" si="18"/>
        <v>9</v>
      </c>
      <c r="K256" s="75">
        <f t="shared" si="19"/>
        <v>2010</v>
      </c>
      <c r="N256" s="23">
        <v>8.7797666832625243E-2</v>
      </c>
      <c r="O256" s="23">
        <v>6.5098775228292188E-2</v>
      </c>
      <c r="P256" s="23">
        <v>4.9539999999999987E-2</v>
      </c>
      <c r="Q256" s="77" t="str">
        <f>IF(($L256-$P256)&gt;'Parameters for analysis'!$C$7,L256,$B$3)</f>
        <v/>
      </c>
      <c r="R256" s="77" t="str">
        <f>IF(($L256-$P256)&gt;'Parameters for analysis'!$C$7,M256,$B$3)</f>
        <v/>
      </c>
      <c r="S256" s="77">
        <f>IF(($N256-$P256)&gt;'Parameters for analysis'!$C$7,N256,$B$3)</f>
        <v>8.7797666832625243E-2</v>
      </c>
      <c r="T256" s="77">
        <f>IF(($N256-$P256)&gt;'Parameters for analysis'!$C$7,O256,$B$3)</f>
        <v>6.5098775228292188E-2</v>
      </c>
      <c r="U256" s="21">
        <v>3158</v>
      </c>
      <c r="X256" s="21" t="s">
        <v>1603</v>
      </c>
      <c r="AI256"/>
    </row>
    <row r="257" spans="2:35">
      <c r="B257" s="59" t="str">
        <f t="shared" si="15"/>
        <v>PNY_40436</v>
      </c>
      <c r="D257" s="21" t="s">
        <v>410</v>
      </c>
      <c r="E257" s="21" t="s">
        <v>422</v>
      </c>
      <c r="F257" s="24">
        <v>40436</v>
      </c>
      <c r="G257" s="74">
        <v>1</v>
      </c>
      <c r="H257" s="60">
        <f t="shared" si="16"/>
        <v>1</v>
      </c>
      <c r="I257" s="75">
        <f t="shared" si="17"/>
        <v>15</v>
      </c>
      <c r="J257" s="75">
        <f t="shared" si="18"/>
        <v>9</v>
      </c>
      <c r="K257" s="75">
        <f t="shared" si="19"/>
        <v>2010</v>
      </c>
      <c r="N257" s="23">
        <v>9.0440868350935011E-2</v>
      </c>
      <c r="O257" s="23">
        <v>7.1390224067073918E-2</v>
      </c>
      <c r="P257" s="23">
        <v>4.9539999999999987E-2</v>
      </c>
      <c r="Q257" s="77" t="str">
        <f>IF(($L257-$P257)&gt;'Parameters for analysis'!$C$7,L257,$B$3)</f>
        <v/>
      </c>
      <c r="R257" s="77" t="str">
        <f>IF(($L257-$P257)&gt;'Parameters for analysis'!$C$7,M257,$B$3)</f>
        <v/>
      </c>
      <c r="S257" s="77">
        <f>IF(($N257-$P257)&gt;'Parameters for analysis'!$C$7,N257,$B$3)</f>
        <v>9.0440868350935011E-2</v>
      </c>
      <c r="T257" s="77">
        <f>IF(($N257-$P257)&gt;'Parameters for analysis'!$C$7,O257,$B$3)</f>
        <v>7.1390224067073918E-2</v>
      </c>
      <c r="U257" s="21">
        <v>3158</v>
      </c>
      <c r="X257" s="21" t="s">
        <v>1603</v>
      </c>
      <c r="AI257"/>
    </row>
    <row r="258" spans="2:35">
      <c r="B258" s="59" t="str">
        <f t="shared" si="15"/>
        <v>SJI_40436</v>
      </c>
      <c r="D258" s="21" t="s">
        <v>411</v>
      </c>
      <c r="E258" s="21" t="s">
        <v>423</v>
      </c>
      <c r="F258" s="24">
        <v>40436</v>
      </c>
      <c r="G258" s="74">
        <v>1</v>
      </c>
      <c r="H258" s="60">
        <f t="shared" si="16"/>
        <v>1</v>
      </c>
      <c r="I258" s="75">
        <f t="shared" si="17"/>
        <v>15</v>
      </c>
      <c r="J258" s="75">
        <f t="shared" si="18"/>
        <v>9</v>
      </c>
      <c r="K258" s="75">
        <f t="shared" si="19"/>
        <v>2010</v>
      </c>
      <c r="N258" s="23">
        <v>8.2105520233781482E-2</v>
      </c>
      <c r="O258" s="23">
        <v>6.8764501541431572E-2</v>
      </c>
      <c r="P258" s="23">
        <v>5.4939999999999989E-2</v>
      </c>
      <c r="Q258" s="77" t="str">
        <f>IF(($L258-$P258)&gt;'Parameters for analysis'!$C$7,L258,$B$3)</f>
        <v/>
      </c>
      <c r="R258" s="77" t="str">
        <f>IF(($L258-$P258)&gt;'Parameters for analysis'!$C$7,M258,$B$3)</f>
        <v/>
      </c>
      <c r="S258" s="77">
        <f>IF(($N258-$P258)&gt;'Parameters for analysis'!$C$7,N258,$B$3)</f>
        <v>8.2105520233781482E-2</v>
      </c>
      <c r="T258" s="77">
        <f>IF(($N258-$P258)&gt;'Parameters for analysis'!$C$7,O258,$B$3)</f>
        <v>6.8764501541431572E-2</v>
      </c>
      <c r="U258" s="21">
        <v>3158</v>
      </c>
      <c r="X258" s="21" t="s">
        <v>1603</v>
      </c>
      <c r="AI258"/>
    </row>
    <row r="259" spans="2:35">
      <c r="B259" s="59" t="str">
        <f t="shared" si="15"/>
        <v>SWX_40436</v>
      </c>
      <c r="D259" s="21" t="s">
        <v>412</v>
      </c>
      <c r="E259" s="21" t="s">
        <v>424</v>
      </c>
      <c r="F259" s="24">
        <v>40436</v>
      </c>
      <c r="G259" s="74">
        <v>1</v>
      </c>
      <c r="H259" s="60">
        <f t="shared" si="16"/>
        <v>1</v>
      </c>
      <c r="I259" s="75">
        <f t="shared" si="17"/>
        <v>15</v>
      </c>
      <c r="J259" s="75">
        <f t="shared" si="18"/>
        <v>9</v>
      </c>
      <c r="K259" s="75">
        <f t="shared" si="19"/>
        <v>2010</v>
      </c>
      <c r="N259" s="23">
        <v>8.2022355696459215E-2</v>
      </c>
      <c r="O259" s="23">
        <v>6.2013959667105309E-2</v>
      </c>
      <c r="P259" s="23">
        <v>5.4939999999999989E-2</v>
      </c>
      <c r="Q259" s="77" t="str">
        <f>IF(($L259-$P259)&gt;'Parameters for analysis'!$C$7,L259,$B$3)</f>
        <v/>
      </c>
      <c r="R259" s="77" t="str">
        <f>IF(($L259-$P259)&gt;'Parameters for analysis'!$C$7,M259,$B$3)</f>
        <v/>
      </c>
      <c r="S259" s="77">
        <f>IF(($N259-$P259)&gt;'Parameters for analysis'!$C$7,N259,$B$3)</f>
        <v>8.2022355696459215E-2</v>
      </c>
      <c r="T259" s="77">
        <f>IF(($N259-$P259)&gt;'Parameters for analysis'!$C$7,O259,$B$3)</f>
        <v>6.2013959667105309E-2</v>
      </c>
      <c r="U259" s="21">
        <v>3158</v>
      </c>
      <c r="X259" s="21" t="s">
        <v>1603</v>
      </c>
      <c r="AI259"/>
    </row>
    <row r="260" spans="2:35">
      <c r="B260" s="59" t="str">
        <f t="shared" si="15"/>
        <v>WGL_40436</v>
      </c>
      <c r="D260" s="21" t="s">
        <v>413</v>
      </c>
      <c r="E260" s="21" t="s">
        <v>425</v>
      </c>
      <c r="F260" s="24">
        <v>40436</v>
      </c>
      <c r="G260" s="74">
        <v>1</v>
      </c>
      <c r="H260" s="60">
        <f t="shared" si="16"/>
        <v>1</v>
      </c>
      <c r="I260" s="75">
        <f t="shared" si="17"/>
        <v>15</v>
      </c>
      <c r="J260" s="75">
        <f t="shared" si="18"/>
        <v>9</v>
      </c>
      <c r="K260" s="75">
        <f t="shared" si="19"/>
        <v>2010</v>
      </c>
      <c r="N260" s="23">
        <v>8.903706639756015E-2</v>
      </c>
      <c r="O260" s="23">
        <v>7.2469708705128283E-2</v>
      </c>
      <c r="P260" s="23">
        <v>4.6839999999999986E-2</v>
      </c>
      <c r="Q260" s="77" t="str">
        <f>IF(($L260-$P260)&gt;'Parameters for analysis'!$C$7,L260,$B$3)</f>
        <v/>
      </c>
      <c r="R260" s="77" t="str">
        <f>IF(($L260-$P260)&gt;'Parameters for analysis'!$C$7,M260,$B$3)</f>
        <v/>
      </c>
      <c r="S260" s="77">
        <f>IF(($N260-$P260)&gt;'Parameters for analysis'!$C$7,N260,$B$3)</f>
        <v>8.903706639756015E-2</v>
      </c>
      <c r="T260" s="77">
        <f>IF(($N260-$P260)&gt;'Parameters for analysis'!$C$7,O260,$B$3)</f>
        <v>7.2469708705128283E-2</v>
      </c>
      <c r="U260" s="21">
        <v>3158</v>
      </c>
      <c r="X260" s="21" t="s">
        <v>1603</v>
      </c>
      <c r="AI260"/>
    </row>
    <row r="261" spans="2:35">
      <c r="B261" s="59" t="str">
        <f t="shared" si="15"/>
        <v>ATO_40602</v>
      </c>
      <c r="D261" s="21" t="s">
        <v>404</v>
      </c>
      <c r="E261" s="21" t="s">
        <v>416</v>
      </c>
      <c r="F261" s="24">
        <v>40602</v>
      </c>
      <c r="G261" s="74">
        <v>1</v>
      </c>
      <c r="H261" s="60">
        <f t="shared" si="16"/>
        <v>1</v>
      </c>
      <c r="I261" s="75">
        <f t="shared" si="17"/>
        <v>28</v>
      </c>
      <c r="J261" s="75">
        <f t="shared" si="18"/>
        <v>2</v>
      </c>
      <c r="K261" s="75">
        <f t="shared" si="19"/>
        <v>2011</v>
      </c>
      <c r="N261" s="23">
        <v>9.1469454265253214E-2</v>
      </c>
      <c r="O261" s="23">
        <v>7.4557665214633514E-2</v>
      </c>
      <c r="P261" s="23">
        <v>5.3308133333333341E-2</v>
      </c>
      <c r="Q261" s="77" t="str">
        <f>IF(($L261-$P261)&gt;'Parameters for analysis'!$C$7,L261,$B$3)</f>
        <v/>
      </c>
      <c r="R261" s="77" t="str">
        <f>IF(($L261-$P261)&gt;'Parameters for analysis'!$C$7,M261,$B$3)</f>
        <v/>
      </c>
      <c r="S261" s="77">
        <f>IF(($N261-$P261)&gt;'Parameters for analysis'!$C$7,N261,$B$3)</f>
        <v>9.1469454265253214E-2</v>
      </c>
      <c r="T261" s="77">
        <f>IF(($N261-$P261)&gt;'Parameters for analysis'!$C$7,O261,$B$3)</f>
        <v>7.4557665214633514E-2</v>
      </c>
      <c r="U261" s="21">
        <v>3324</v>
      </c>
      <c r="X261" s="84" t="s">
        <v>1607</v>
      </c>
      <c r="Y261" s="71" t="s">
        <v>1600</v>
      </c>
      <c r="Z261" s="93">
        <v>3324</v>
      </c>
      <c r="AA261" s="94" t="s">
        <v>416</v>
      </c>
      <c r="AB261" s="88">
        <v>9.5662261002325222E-2</v>
      </c>
      <c r="AC261" s="88">
        <v>7.6892363759017993E-2</v>
      </c>
      <c r="AD261" s="88">
        <v>9.1469454265253214E-2</v>
      </c>
      <c r="AE261" s="88">
        <v>7.4557665214633514E-2</v>
      </c>
      <c r="AF261" s="88">
        <v>5.3308133333333341E-2</v>
      </c>
      <c r="AI261"/>
    </row>
    <row r="262" spans="2:35">
      <c r="B262" s="59" t="str">
        <f t="shared" si="15"/>
        <v>LG_40602</v>
      </c>
      <c r="D262" s="21" t="s">
        <v>405</v>
      </c>
      <c r="E262" s="21" t="s">
        <v>417</v>
      </c>
      <c r="F262" s="24">
        <v>40602</v>
      </c>
      <c r="G262" s="74">
        <v>1</v>
      </c>
      <c r="H262" s="60">
        <f t="shared" si="16"/>
        <v>1</v>
      </c>
      <c r="I262" s="75">
        <f t="shared" si="17"/>
        <v>28</v>
      </c>
      <c r="J262" s="75">
        <f t="shared" si="18"/>
        <v>2</v>
      </c>
      <c r="K262" s="75">
        <f t="shared" si="19"/>
        <v>2011</v>
      </c>
      <c r="N262" s="23">
        <v>9.3478663102713355E-2</v>
      </c>
      <c r="O262" s="23">
        <v>7.9786063179554653E-2</v>
      </c>
      <c r="P262" s="23">
        <v>5.146400000000001E-2</v>
      </c>
      <c r="Q262" s="77" t="str">
        <f>IF(($L262-$P262)&gt;'Parameters for analysis'!$C$7,L262,$B$3)</f>
        <v/>
      </c>
      <c r="R262" s="77" t="str">
        <f>IF(($L262-$P262)&gt;'Parameters for analysis'!$C$7,M262,$B$3)</f>
        <v/>
      </c>
      <c r="S262" s="77">
        <f>IF(($N262-$P262)&gt;'Parameters for analysis'!$C$7,N262,$B$3)</f>
        <v>9.3478663102713355E-2</v>
      </c>
      <c r="T262" s="77">
        <f>IF(($N262-$P262)&gt;'Parameters for analysis'!$C$7,O262,$B$3)</f>
        <v>7.9786063179554653E-2</v>
      </c>
      <c r="U262" s="21">
        <v>3324</v>
      </c>
      <c r="X262" s="84" t="s">
        <v>1607</v>
      </c>
      <c r="Y262" s="71" t="s">
        <v>1600</v>
      </c>
      <c r="Z262" s="93">
        <v>3324</v>
      </c>
      <c r="AA262" s="94" t="s">
        <v>417</v>
      </c>
      <c r="AB262" s="88">
        <v>9.8874116899230424E-2</v>
      </c>
      <c r="AC262" s="88">
        <v>8.3423135859008221E-2</v>
      </c>
      <c r="AD262" s="88">
        <v>9.3478663102713355E-2</v>
      </c>
      <c r="AE262" s="88">
        <v>7.9786063179554653E-2</v>
      </c>
      <c r="AF262" s="88">
        <v>5.146400000000001E-2</v>
      </c>
      <c r="AI262"/>
    </row>
    <row r="263" spans="2:35">
      <c r="B263" s="59" t="str">
        <f t="shared" ref="B263:B296" si="20">E263&amp;"_"&amp;F263</f>
        <v>NJR_40602</v>
      </c>
      <c r="D263" s="21" t="s">
        <v>406</v>
      </c>
      <c r="E263" s="21" t="s">
        <v>418</v>
      </c>
      <c r="F263" s="24">
        <v>40602</v>
      </c>
      <c r="G263" s="74">
        <v>1</v>
      </c>
      <c r="H263" s="60">
        <f t="shared" ref="H263:H296" si="21">COUNTIF($B$7:$B$296,$B263)</f>
        <v>1</v>
      </c>
      <c r="I263" s="75">
        <f t="shared" ref="I263:I296" si="22">DAY(F263)</f>
        <v>28</v>
      </c>
      <c r="J263" s="75">
        <f t="shared" ref="J263:J296" si="23">MONTH(F263)</f>
        <v>2</v>
      </c>
      <c r="K263" s="75">
        <f t="shared" ref="K263:K296" si="24">YEAR(F263)</f>
        <v>2011</v>
      </c>
      <c r="N263" s="23">
        <v>8.4841032130805516E-2</v>
      </c>
      <c r="O263" s="23">
        <v>7.7551048198880146E-2</v>
      </c>
      <c r="P263" s="23">
        <v>5.146400000000001E-2</v>
      </c>
      <c r="Q263" s="77" t="str">
        <f>IF(($L263-$P263)&gt;'Parameters for analysis'!$C$7,L263,$B$3)</f>
        <v/>
      </c>
      <c r="R263" s="77" t="str">
        <f>IF(($L263-$P263)&gt;'Parameters for analysis'!$C$7,M263,$B$3)</f>
        <v/>
      </c>
      <c r="S263" s="77">
        <f>IF(($N263-$P263)&gt;'Parameters for analysis'!$C$7,N263,$B$3)</f>
        <v>8.4841032130805516E-2</v>
      </c>
      <c r="T263" s="77">
        <f>IF(($N263-$P263)&gt;'Parameters for analysis'!$C$7,O263,$B$3)</f>
        <v>7.7551048198880146E-2</v>
      </c>
      <c r="U263" s="21">
        <v>3324</v>
      </c>
      <c r="X263" s="84" t="s">
        <v>1607</v>
      </c>
      <c r="Y263" s="71" t="s">
        <v>1600</v>
      </c>
      <c r="Z263" s="93">
        <v>3324</v>
      </c>
      <c r="AA263" s="94" t="s">
        <v>418</v>
      </c>
      <c r="AB263" s="88">
        <v>8.7577802098499635E-2</v>
      </c>
      <c r="AC263" s="88">
        <v>7.9690071518170133E-2</v>
      </c>
      <c r="AD263" s="88">
        <v>8.4841032130805516E-2</v>
      </c>
      <c r="AE263" s="88">
        <v>7.7551048198880146E-2</v>
      </c>
      <c r="AF263" s="88">
        <v>5.146400000000001E-2</v>
      </c>
      <c r="AI263"/>
    </row>
    <row r="264" spans="2:35">
      <c r="B264" s="59" t="str">
        <f t="shared" si="20"/>
        <v>NI_40602</v>
      </c>
      <c r="D264" s="21" t="s">
        <v>408</v>
      </c>
      <c r="E264" s="21" t="s">
        <v>420</v>
      </c>
      <c r="F264" s="24">
        <v>40602</v>
      </c>
      <c r="G264" s="74">
        <v>1</v>
      </c>
      <c r="H264" s="60">
        <f t="shared" si="21"/>
        <v>1</v>
      </c>
      <c r="I264" s="75">
        <f t="shared" si="22"/>
        <v>28</v>
      </c>
      <c r="J264" s="75">
        <f t="shared" si="23"/>
        <v>2</v>
      </c>
      <c r="K264" s="75">
        <f t="shared" si="24"/>
        <v>2011</v>
      </c>
      <c r="N264" s="23">
        <v>0.1080076228378517</v>
      </c>
      <c r="O264" s="23">
        <v>7.6935168177076643E-2</v>
      </c>
      <c r="P264" s="23">
        <v>5.3308133333333341E-2</v>
      </c>
      <c r="Q264" s="77" t="str">
        <f>IF(($L264-$P264)&gt;'Parameters for analysis'!$C$7,L264,$B$3)</f>
        <v/>
      </c>
      <c r="R264" s="77" t="str">
        <f>IF(($L264-$P264)&gt;'Parameters for analysis'!$C$7,M264,$B$3)</f>
        <v/>
      </c>
      <c r="S264" s="77">
        <f>IF(($N264-$P264)&gt;'Parameters for analysis'!$C$7,N264,$B$3)</f>
        <v>0.1080076228378517</v>
      </c>
      <c r="T264" s="77">
        <f>IF(($N264-$P264)&gt;'Parameters for analysis'!$C$7,O264,$B$3)</f>
        <v>7.6935168177076643E-2</v>
      </c>
      <c r="U264" s="21">
        <v>3324</v>
      </c>
      <c r="X264" s="84" t="s">
        <v>1607</v>
      </c>
      <c r="Y264" s="71" t="s">
        <v>1600</v>
      </c>
      <c r="Z264" s="93">
        <v>3324</v>
      </c>
      <c r="AA264" s="94" t="s">
        <v>420</v>
      </c>
      <c r="AB264" s="88">
        <v>0.12747970716236434</v>
      </c>
      <c r="AC264" s="88">
        <v>8.5345989173451126E-2</v>
      </c>
      <c r="AD264" s="88">
        <v>0.1080076228378517</v>
      </c>
      <c r="AE264" s="88">
        <v>7.6935168177076643E-2</v>
      </c>
      <c r="AF264" s="88">
        <v>5.3308133333333341E-2</v>
      </c>
      <c r="AI264"/>
    </row>
    <row r="265" spans="2:35">
      <c r="B265" s="59" t="str">
        <f t="shared" si="20"/>
        <v>NWN_40602</v>
      </c>
      <c r="D265" s="21" t="s">
        <v>409</v>
      </c>
      <c r="E265" s="21" t="s">
        <v>421</v>
      </c>
      <c r="F265" s="24">
        <v>40602</v>
      </c>
      <c r="G265" s="74">
        <v>1</v>
      </c>
      <c r="H265" s="60">
        <f t="shared" si="21"/>
        <v>1</v>
      </c>
      <c r="I265" s="75">
        <f t="shared" si="22"/>
        <v>28</v>
      </c>
      <c r="J265" s="75">
        <f t="shared" si="23"/>
        <v>2</v>
      </c>
      <c r="K265" s="75">
        <f t="shared" si="24"/>
        <v>2011</v>
      </c>
      <c r="N265" s="23">
        <v>8.6695641740416329E-2</v>
      </c>
      <c r="O265" s="23">
        <v>7.2875858378881067E-2</v>
      </c>
      <c r="P265" s="23">
        <v>5.146400000000001E-2</v>
      </c>
      <c r="Q265" s="77" t="str">
        <f>IF(($L265-$P265)&gt;'Parameters for analysis'!$C$7,L265,$B$3)</f>
        <v/>
      </c>
      <c r="R265" s="77" t="str">
        <f>IF(($L265-$P265)&gt;'Parameters for analysis'!$C$7,M265,$B$3)</f>
        <v/>
      </c>
      <c r="S265" s="77">
        <f>IF(($N265-$P265)&gt;'Parameters for analysis'!$C$7,N265,$B$3)</f>
        <v>8.6695641740416329E-2</v>
      </c>
      <c r="T265" s="77">
        <f>IF(($N265-$P265)&gt;'Parameters for analysis'!$C$7,O265,$B$3)</f>
        <v>7.2875858378881067E-2</v>
      </c>
      <c r="U265" s="21">
        <v>3324</v>
      </c>
      <c r="X265" s="84" t="s">
        <v>1607</v>
      </c>
      <c r="Y265" s="71" t="s">
        <v>1600</v>
      </c>
      <c r="Z265" s="93">
        <v>3324</v>
      </c>
      <c r="AA265" s="94" t="s">
        <v>421</v>
      </c>
      <c r="AB265" s="88">
        <v>8.4203088073103061E-2</v>
      </c>
      <c r="AC265" s="88">
        <v>7.1361021048293422E-2</v>
      </c>
      <c r="AD265" s="88">
        <v>8.6695641740416329E-2</v>
      </c>
      <c r="AE265" s="88">
        <v>7.2875858378881067E-2</v>
      </c>
      <c r="AF265" s="88">
        <v>5.146400000000001E-2</v>
      </c>
      <c r="AI265"/>
    </row>
    <row r="266" spans="2:35">
      <c r="B266" s="59" t="str">
        <f t="shared" si="20"/>
        <v>PNY_40602</v>
      </c>
      <c r="D266" s="21" t="s">
        <v>410</v>
      </c>
      <c r="E266" s="21" t="s">
        <v>422</v>
      </c>
      <c r="F266" s="24">
        <v>40602</v>
      </c>
      <c r="G266" s="74">
        <v>1</v>
      </c>
      <c r="H266" s="60">
        <f t="shared" si="21"/>
        <v>1</v>
      </c>
      <c r="I266" s="75">
        <f t="shared" si="22"/>
        <v>28</v>
      </c>
      <c r="J266" s="75">
        <f t="shared" si="23"/>
        <v>2</v>
      </c>
      <c r="K266" s="75">
        <f t="shared" si="24"/>
        <v>2011</v>
      </c>
      <c r="N266" s="23">
        <v>8.6866155708754444E-2</v>
      </c>
      <c r="O266" s="23">
        <v>7.5808678183902245E-2</v>
      </c>
      <c r="P266" s="23">
        <v>5.146400000000001E-2</v>
      </c>
      <c r="Q266" s="77" t="str">
        <f>IF(($L266-$P266)&gt;'Parameters for analysis'!$C$7,L266,$B$3)</f>
        <v/>
      </c>
      <c r="R266" s="77" t="str">
        <f>IF(($L266-$P266)&gt;'Parameters for analysis'!$C$7,M266,$B$3)</f>
        <v/>
      </c>
      <c r="S266" s="77">
        <f>IF(($N266-$P266)&gt;'Parameters for analysis'!$C$7,N266,$B$3)</f>
        <v>8.6866155708754444E-2</v>
      </c>
      <c r="T266" s="77">
        <f>IF(($N266-$P266)&gt;'Parameters for analysis'!$C$7,O266,$B$3)</f>
        <v>7.5808678183902245E-2</v>
      </c>
      <c r="U266" s="21">
        <v>3324</v>
      </c>
      <c r="X266" s="84" t="s">
        <v>1607</v>
      </c>
      <c r="Y266" s="71" t="s">
        <v>1600</v>
      </c>
      <c r="Z266" s="93">
        <v>3324</v>
      </c>
      <c r="AA266" s="94" t="s">
        <v>422</v>
      </c>
      <c r="AB266" s="88">
        <v>8.0183025945079756E-2</v>
      </c>
      <c r="AC266" s="88">
        <v>7.1212951169524821E-2</v>
      </c>
      <c r="AD266" s="88">
        <v>8.6866155708754444E-2</v>
      </c>
      <c r="AE266" s="88">
        <v>7.5808678183902245E-2</v>
      </c>
      <c r="AF266" s="88">
        <v>5.146400000000001E-2</v>
      </c>
      <c r="AI266"/>
    </row>
    <row r="267" spans="2:35">
      <c r="B267" s="59" t="str">
        <f t="shared" si="20"/>
        <v>SJI_40602</v>
      </c>
      <c r="D267" s="21" t="s">
        <v>411</v>
      </c>
      <c r="E267" s="21" t="s">
        <v>423</v>
      </c>
      <c r="F267" s="24">
        <v>40602</v>
      </c>
      <c r="G267" s="74">
        <v>1</v>
      </c>
      <c r="H267" s="60">
        <f t="shared" si="21"/>
        <v>1</v>
      </c>
      <c r="I267" s="75">
        <f t="shared" si="22"/>
        <v>28</v>
      </c>
      <c r="J267" s="75">
        <f t="shared" si="23"/>
        <v>2</v>
      </c>
      <c r="K267" s="75">
        <f t="shared" si="24"/>
        <v>2011</v>
      </c>
      <c r="N267" s="23">
        <v>7.9266018762452761E-2</v>
      </c>
      <c r="O267" s="23">
        <v>7.1172950089994649E-2</v>
      </c>
      <c r="P267" s="23">
        <v>5.3308133333333341E-2</v>
      </c>
      <c r="Q267" s="77" t="str">
        <f>IF(($L267-$P267)&gt;'Parameters for analysis'!$C$7,L267,$B$3)</f>
        <v/>
      </c>
      <c r="R267" s="77" t="str">
        <f>IF(($L267-$P267)&gt;'Parameters for analysis'!$C$7,M267,$B$3)</f>
        <v/>
      </c>
      <c r="S267" s="77">
        <f>IF(($N267-$P267)&gt;'Parameters for analysis'!$C$7,N267,$B$3)</f>
        <v>7.9266018762452761E-2</v>
      </c>
      <c r="T267" s="77">
        <f>IF(($N267-$P267)&gt;'Parameters for analysis'!$C$7,O267,$B$3)</f>
        <v>7.1172950089994649E-2</v>
      </c>
      <c r="U267" s="21">
        <v>3324</v>
      </c>
      <c r="X267" s="84" t="s">
        <v>1607</v>
      </c>
      <c r="Y267" s="71" t="s">
        <v>1600</v>
      </c>
      <c r="Z267" s="93">
        <v>3324</v>
      </c>
      <c r="AA267" s="94" t="s">
        <v>423</v>
      </c>
      <c r="AB267" s="88">
        <v>9.3942371204685404E-2</v>
      </c>
      <c r="AC267" s="88">
        <v>8.1273555077739187E-2</v>
      </c>
      <c r="AD267" s="88">
        <v>7.9266018762452761E-2</v>
      </c>
      <c r="AE267" s="88">
        <v>7.1172950089994649E-2</v>
      </c>
      <c r="AF267" s="88">
        <v>5.3308133333333341E-2</v>
      </c>
      <c r="AI267"/>
    </row>
    <row r="268" spans="2:35">
      <c r="B268" s="59" t="str">
        <f t="shared" si="20"/>
        <v>SWX_40602</v>
      </c>
      <c r="D268" s="21" t="s">
        <v>412</v>
      </c>
      <c r="E268" s="21" t="s">
        <v>424</v>
      </c>
      <c r="F268" s="24">
        <v>40602</v>
      </c>
      <c r="G268" s="74">
        <v>1</v>
      </c>
      <c r="H268" s="60">
        <f t="shared" si="21"/>
        <v>1</v>
      </c>
      <c r="I268" s="75">
        <f t="shared" si="22"/>
        <v>28</v>
      </c>
      <c r="J268" s="75">
        <f t="shared" si="23"/>
        <v>2</v>
      </c>
      <c r="K268" s="75">
        <f t="shared" si="24"/>
        <v>2011</v>
      </c>
      <c r="N268" s="23">
        <v>7.5147147580559626E-2</v>
      </c>
      <c r="O268" s="23">
        <v>6.6170367281703862E-2</v>
      </c>
      <c r="P268" s="23">
        <v>5.3308133333333341E-2</v>
      </c>
      <c r="Q268" s="77" t="str">
        <f>IF(($L268-$P268)&gt;'Parameters for analysis'!$C$7,L268,$B$3)</f>
        <v/>
      </c>
      <c r="R268" s="77" t="str">
        <f>IF(($L268-$P268)&gt;'Parameters for analysis'!$C$7,M268,$B$3)</f>
        <v/>
      </c>
      <c r="S268" s="77">
        <f>IF(($N268-$P268)&gt;'Parameters for analysis'!$C$7,N268,$B$3)</f>
        <v>7.5147147580559626E-2</v>
      </c>
      <c r="T268" s="77">
        <f>IF(($N268-$P268)&gt;'Parameters for analysis'!$C$7,O268,$B$3)</f>
        <v>6.6170367281703862E-2</v>
      </c>
      <c r="U268" s="21">
        <v>3324</v>
      </c>
      <c r="X268" s="84" t="s">
        <v>1607</v>
      </c>
      <c r="Y268" s="71" t="s">
        <v>1600</v>
      </c>
      <c r="Z268" s="93">
        <v>3324</v>
      </c>
      <c r="AA268" s="94" t="s">
        <v>424</v>
      </c>
      <c r="AB268" s="88">
        <v>7.9375808796843472E-2</v>
      </c>
      <c r="AC268" s="88">
        <v>6.8660865673093097E-2</v>
      </c>
      <c r="AD268" s="88">
        <v>7.5147147580559626E-2</v>
      </c>
      <c r="AE268" s="88">
        <v>6.6170367281703862E-2</v>
      </c>
      <c r="AF268" s="88">
        <v>5.3308133333333341E-2</v>
      </c>
      <c r="AI268"/>
    </row>
    <row r="269" spans="2:35">
      <c r="B269" s="59" t="str">
        <f t="shared" si="20"/>
        <v>WGL_40602</v>
      </c>
      <c r="D269" s="21" t="s">
        <v>413</v>
      </c>
      <c r="E269" s="21" t="s">
        <v>425</v>
      </c>
      <c r="F269" s="24">
        <v>40602</v>
      </c>
      <c r="G269" s="74">
        <v>1</v>
      </c>
      <c r="H269" s="60">
        <f t="shared" si="21"/>
        <v>1</v>
      </c>
      <c r="I269" s="75">
        <f t="shared" si="22"/>
        <v>28</v>
      </c>
      <c r="J269" s="75">
        <f t="shared" si="23"/>
        <v>2</v>
      </c>
      <c r="K269" s="75">
        <f t="shared" si="24"/>
        <v>2011</v>
      </c>
      <c r="N269" s="23">
        <v>8.5095991867108367E-2</v>
      </c>
      <c r="O269" s="23">
        <v>7.4279268975436047E-2</v>
      </c>
      <c r="P269" s="23">
        <v>5.0541933333333344E-2</v>
      </c>
      <c r="Q269" s="77" t="str">
        <f>IF(($L269-$P269)&gt;'Parameters for analysis'!$C$7,L269,$B$3)</f>
        <v/>
      </c>
      <c r="R269" s="77" t="str">
        <f>IF(($L269-$P269)&gt;'Parameters for analysis'!$C$7,M269,$B$3)</f>
        <v/>
      </c>
      <c r="S269" s="77">
        <f>IF(($N269-$P269)&gt;'Parameters for analysis'!$C$7,N269,$B$3)</f>
        <v>8.5095991867108367E-2</v>
      </c>
      <c r="T269" s="77">
        <f>IF(($N269-$P269)&gt;'Parameters for analysis'!$C$7,O269,$B$3)</f>
        <v>7.4279268975436047E-2</v>
      </c>
      <c r="U269" s="21">
        <v>3324</v>
      </c>
      <c r="X269" s="84" t="s">
        <v>1607</v>
      </c>
      <c r="Y269" s="71" t="s">
        <v>1600</v>
      </c>
      <c r="Z269" s="93">
        <v>3324</v>
      </c>
      <c r="AA269" s="94" t="s">
        <v>425</v>
      </c>
      <c r="AB269" s="88">
        <v>7.1387655901820057E-2</v>
      </c>
      <c r="AC269" s="88">
        <v>6.4862158924971394E-2</v>
      </c>
      <c r="AD269" s="88">
        <v>8.5095991867108367E-2</v>
      </c>
      <c r="AE269" s="88">
        <v>7.4279268975436047E-2</v>
      </c>
      <c r="AF269" s="88">
        <v>5.0541933333333344E-2</v>
      </c>
      <c r="AI269"/>
    </row>
    <row r="270" spans="2:35">
      <c r="B270" s="59" t="str">
        <f t="shared" si="20"/>
        <v>ATO_40724</v>
      </c>
      <c r="D270" s="21" t="s">
        <v>404</v>
      </c>
      <c r="E270" s="21" t="s">
        <v>416</v>
      </c>
      <c r="F270" s="24">
        <v>40724</v>
      </c>
      <c r="G270" s="74">
        <v>1</v>
      </c>
      <c r="H270" s="60">
        <f t="shared" si="21"/>
        <v>1</v>
      </c>
      <c r="I270" s="75">
        <f t="shared" si="22"/>
        <v>30</v>
      </c>
      <c r="J270" s="75">
        <f t="shared" si="23"/>
        <v>6</v>
      </c>
      <c r="K270" s="75">
        <f t="shared" si="24"/>
        <v>2011</v>
      </c>
      <c r="N270" s="23">
        <v>9.0004714976870126E-2</v>
      </c>
      <c r="O270" s="23">
        <v>6.5777341387762533E-2</v>
      </c>
      <c r="P270" s="23">
        <v>4.9625933333333323E-2</v>
      </c>
      <c r="Q270" s="77" t="str">
        <f>IF(($L270-$P270)&gt;'Parameters for analysis'!$C$7,L270,$B$3)</f>
        <v/>
      </c>
      <c r="R270" s="77" t="str">
        <f>IF(($L270-$P270)&gt;'Parameters for analysis'!$C$7,M270,$B$3)</f>
        <v/>
      </c>
      <c r="S270" s="77">
        <f>IF(($N270-$P270)&gt;'Parameters for analysis'!$C$7,N270,$B$3)</f>
        <v>9.0004714976870126E-2</v>
      </c>
      <c r="T270" s="77">
        <f>IF(($N270-$P270)&gt;'Parameters for analysis'!$C$7,O270,$B$3)</f>
        <v>6.5777341387762533E-2</v>
      </c>
      <c r="U270" s="21">
        <v>3455</v>
      </c>
      <c r="X270" s="21" t="s">
        <v>1606</v>
      </c>
      <c r="Y270" s="71" t="s">
        <v>1600</v>
      </c>
      <c r="Z270" s="93">
        <v>3455</v>
      </c>
      <c r="AA270" s="94" t="s">
        <v>416</v>
      </c>
      <c r="AB270" s="88">
        <v>9.1978765080391156E-2</v>
      </c>
      <c r="AC270" s="88">
        <v>6.6852642672435569E-2</v>
      </c>
      <c r="AD270" s="88">
        <v>9.2004714976870128E-2</v>
      </c>
      <c r="AE270" s="88">
        <v>6.6866778056826878E-2</v>
      </c>
      <c r="AF270" s="88">
        <v>4.9625933333333323E-2</v>
      </c>
      <c r="AI270"/>
    </row>
    <row r="271" spans="2:35">
      <c r="B271" s="59" t="str">
        <f t="shared" si="20"/>
        <v>LG_40724</v>
      </c>
      <c r="D271" s="21" t="s">
        <v>405</v>
      </c>
      <c r="E271" s="21" t="s">
        <v>417</v>
      </c>
      <c r="F271" s="24">
        <v>40724</v>
      </c>
      <c r="G271" s="74">
        <v>1</v>
      </c>
      <c r="H271" s="60">
        <f t="shared" si="21"/>
        <v>1</v>
      </c>
      <c r="I271" s="75">
        <f t="shared" si="22"/>
        <v>30</v>
      </c>
      <c r="J271" s="75">
        <f t="shared" si="23"/>
        <v>6</v>
      </c>
      <c r="K271" s="75">
        <f t="shared" si="24"/>
        <v>2011</v>
      </c>
      <c r="N271" s="23">
        <v>9.4610994081105071E-2</v>
      </c>
      <c r="O271" s="23">
        <v>7.4964538126066863E-2</v>
      </c>
      <c r="P271" s="23">
        <v>4.8982333333333336E-2</v>
      </c>
      <c r="Q271" s="77" t="str">
        <f>IF(($L271-$P271)&gt;'Parameters for analysis'!$C$7,L271,$B$3)</f>
        <v/>
      </c>
      <c r="R271" s="77" t="str">
        <f>IF(($L271-$P271)&gt;'Parameters for analysis'!$C$7,M271,$B$3)</f>
        <v/>
      </c>
      <c r="S271" s="77">
        <f>IF(($N271-$P271)&gt;'Parameters for analysis'!$C$7,N271,$B$3)</f>
        <v>9.4610994081105071E-2</v>
      </c>
      <c r="T271" s="77">
        <f>IF(($N271-$P271)&gt;'Parameters for analysis'!$C$7,O271,$B$3)</f>
        <v>7.4964538126066863E-2</v>
      </c>
      <c r="U271" s="21">
        <v>3455</v>
      </c>
      <c r="X271" s="21" t="s">
        <v>1606</v>
      </c>
      <c r="Y271" s="71" t="s">
        <v>1600</v>
      </c>
      <c r="Z271" s="93">
        <v>3455</v>
      </c>
      <c r="AA271" s="94" t="s">
        <v>417</v>
      </c>
      <c r="AB271" s="88">
        <v>0.10356629372571557</v>
      </c>
      <c r="AC271" s="88">
        <v>8.0901868791197137E-2</v>
      </c>
      <c r="AD271" s="88">
        <v>9.6610994081105073E-2</v>
      </c>
      <c r="AE271" s="88">
        <v>7.6290530756297492E-2</v>
      </c>
      <c r="AF271" s="88">
        <v>4.8982333333333336E-2</v>
      </c>
      <c r="AI271"/>
    </row>
    <row r="272" spans="2:35">
      <c r="B272" s="59" t="str">
        <f t="shared" si="20"/>
        <v>NJR_40724</v>
      </c>
      <c r="D272" s="21" t="s">
        <v>406</v>
      </c>
      <c r="E272" s="21" t="s">
        <v>418</v>
      </c>
      <c r="F272" s="24">
        <v>40724</v>
      </c>
      <c r="G272" s="74">
        <v>1</v>
      </c>
      <c r="H272" s="60">
        <f t="shared" si="21"/>
        <v>1</v>
      </c>
      <c r="I272" s="75">
        <f t="shared" si="22"/>
        <v>30</v>
      </c>
      <c r="J272" s="75">
        <f t="shared" si="23"/>
        <v>6</v>
      </c>
      <c r="K272" s="75">
        <f t="shared" si="24"/>
        <v>2011</v>
      </c>
      <c r="N272" s="23">
        <v>7.9761752152563759E-2</v>
      </c>
      <c r="O272" s="23">
        <v>7.0684965843798034E-2</v>
      </c>
      <c r="P272" s="23">
        <v>4.8982333333333336E-2</v>
      </c>
      <c r="Q272" s="77" t="str">
        <f>IF(($L272-$P272)&gt;'Parameters for analysis'!$C$7,L272,$B$3)</f>
        <v/>
      </c>
      <c r="R272" s="77" t="str">
        <f>IF(($L272-$P272)&gt;'Parameters for analysis'!$C$7,M272,$B$3)</f>
        <v/>
      </c>
      <c r="S272" s="77">
        <f>IF(($N272-$P272)&gt;'Parameters for analysis'!$C$7,N272,$B$3)</f>
        <v>7.9761752152563759E-2</v>
      </c>
      <c r="T272" s="77">
        <f>IF(($N272-$P272)&gt;'Parameters for analysis'!$C$7,O272,$B$3)</f>
        <v>7.0684965843798034E-2</v>
      </c>
      <c r="U272" s="21">
        <v>3455</v>
      </c>
      <c r="X272" s="21" t="s">
        <v>1606</v>
      </c>
      <c r="Y272" s="71" t="s">
        <v>1600</v>
      </c>
      <c r="Z272" s="93">
        <v>3455</v>
      </c>
      <c r="AA272" s="94" t="s">
        <v>418</v>
      </c>
      <c r="AB272" s="88">
        <v>8.1026451960612977E-2</v>
      </c>
      <c r="AC272" s="88">
        <v>7.1685456607765013E-2</v>
      </c>
      <c r="AD272" s="88">
        <v>8.176175215256376E-2</v>
      </c>
      <c r="AE272" s="88">
        <v>7.2267144883597548E-2</v>
      </c>
      <c r="AF272" s="88">
        <v>4.8982333333333336E-2</v>
      </c>
      <c r="AI272"/>
    </row>
    <row r="273" spans="2:35">
      <c r="B273" s="59" t="str">
        <f t="shared" si="20"/>
        <v>NI_40724</v>
      </c>
      <c r="D273" s="21" t="s">
        <v>408</v>
      </c>
      <c r="E273" s="21" t="s">
        <v>420</v>
      </c>
      <c r="F273" s="24">
        <v>40724</v>
      </c>
      <c r="G273" s="74">
        <v>1</v>
      </c>
      <c r="H273" s="60">
        <f t="shared" si="21"/>
        <v>1</v>
      </c>
      <c r="I273" s="75">
        <f t="shared" si="22"/>
        <v>30</v>
      </c>
      <c r="J273" s="75">
        <f t="shared" si="23"/>
        <v>6</v>
      </c>
      <c r="K273" s="75">
        <f t="shared" si="24"/>
        <v>2011</v>
      </c>
      <c r="N273" s="23">
        <v>0.10591599946875552</v>
      </c>
      <c r="O273" s="23">
        <v>6.5844899828755243E-2</v>
      </c>
      <c r="P273" s="23">
        <v>4.9625933333333323E-2</v>
      </c>
      <c r="Q273" s="77" t="str">
        <f>IF(($L273-$P273)&gt;'Parameters for analysis'!$C$7,L273,$B$3)</f>
        <v/>
      </c>
      <c r="R273" s="77" t="str">
        <f>IF(($L273-$P273)&gt;'Parameters for analysis'!$C$7,M273,$B$3)</f>
        <v/>
      </c>
      <c r="S273" s="77">
        <f>IF(($N273-$P273)&gt;'Parameters for analysis'!$C$7,N273,$B$3)</f>
        <v>0.10591599946875552</v>
      </c>
      <c r="T273" s="77">
        <f>IF(($N273-$P273)&gt;'Parameters for analysis'!$C$7,O273,$B$3)</f>
        <v>6.5844899828755243E-2</v>
      </c>
      <c r="U273" s="21">
        <v>3455</v>
      </c>
      <c r="X273" s="21" t="s">
        <v>1606</v>
      </c>
      <c r="Y273" s="71" t="s">
        <v>1600</v>
      </c>
      <c r="Z273" s="93">
        <v>3455</v>
      </c>
      <c r="AA273" s="94" t="s">
        <v>420</v>
      </c>
      <c r="AB273" s="88">
        <v>0.13518519360872139</v>
      </c>
      <c r="AC273" s="88">
        <v>7.8147100736330938E-2</v>
      </c>
      <c r="AD273" s="88">
        <v>0.10791599946875552</v>
      </c>
      <c r="AE273" s="88">
        <v>6.6685524333054622E-2</v>
      </c>
      <c r="AF273" s="88">
        <v>4.9625933333333323E-2</v>
      </c>
      <c r="AI273"/>
    </row>
    <row r="274" spans="2:35">
      <c r="B274" s="59" t="str">
        <f t="shared" si="20"/>
        <v>NWN_40724</v>
      </c>
      <c r="D274" s="21" t="s">
        <v>409</v>
      </c>
      <c r="E274" s="21" t="s">
        <v>421</v>
      </c>
      <c r="F274" s="24">
        <v>40724</v>
      </c>
      <c r="G274" s="74">
        <v>1</v>
      </c>
      <c r="H274" s="60">
        <f t="shared" si="21"/>
        <v>1</v>
      </c>
      <c r="I274" s="75">
        <f t="shared" si="22"/>
        <v>30</v>
      </c>
      <c r="J274" s="75">
        <f t="shared" si="23"/>
        <v>6</v>
      </c>
      <c r="K274" s="75">
        <f t="shared" si="24"/>
        <v>2011</v>
      </c>
      <c r="N274" s="23">
        <v>8.7458718509938693E-2</v>
      </c>
      <c r="O274" s="23">
        <v>6.7118339959474707E-2</v>
      </c>
      <c r="P274" s="23">
        <v>4.8982333333333336E-2</v>
      </c>
      <c r="Q274" s="77" t="str">
        <f>IF(($L274-$P274)&gt;'Parameters for analysis'!$C$7,L274,$B$3)</f>
        <v/>
      </c>
      <c r="R274" s="77" t="str">
        <f>IF(($L274-$P274)&gt;'Parameters for analysis'!$C$7,M274,$B$3)</f>
        <v/>
      </c>
      <c r="S274" s="77">
        <f>IF(($N274-$P274)&gt;'Parameters for analysis'!$C$7,N274,$B$3)</f>
        <v>8.7458718509938693E-2</v>
      </c>
      <c r="T274" s="77">
        <f>IF(($N274-$P274)&gt;'Parameters for analysis'!$C$7,O274,$B$3)</f>
        <v>6.7118339959474707E-2</v>
      </c>
      <c r="U274" s="21">
        <v>3455</v>
      </c>
      <c r="X274" s="21" t="s">
        <v>1606</v>
      </c>
      <c r="Y274" s="71" t="s">
        <v>1600</v>
      </c>
      <c r="Z274" s="93">
        <v>3455</v>
      </c>
      <c r="AA274" s="94" t="s">
        <v>421</v>
      </c>
      <c r="AB274" s="88">
        <v>9.4073417977572182E-2</v>
      </c>
      <c r="AC274" s="88">
        <v>7.1102380936239676E-2</v>
      </c>
      <c r="AD274" s="88">
        <v>8.9458718509938695E-2</v>
      </c>
      <c r="AE274" s="88">
        <v>6.8322942223344549E-2</v>
      </c>
      <c r="AF274" s="88">
        <v>4.8982333333333336E-2</v>
      </c>
      <c r="AI274"/>
    </row>
    <row r="275" spans="2:35">
      <c r="B275" s="59" t="str">
        <f t="shared" si="20"/>
        <v>PNY_40724</v>
      </c>
      <c r="D275" s="21" t="s">
        <v>410</v>
      </c>
      <c r="E275" s="21" t="s">
        <v>422</v>
      </c>
      <c r="F275" s="24">
        <v>40724</v>
      </c>
      <c r="G275" s="74">
        <v>1</v>
      </c>
      <c r="H275" s="60">
        <f t="shared" si="21"/>
        <v>1</v>
      </c>
      <c r="I275" s="75">
        <f t="shared" si="22"/>
        <v>30</v>
      </c>
      <c r="J275" s="75">
        <f t="shared" si="23"/>
        <v>6</v>
      </c>
      <c r="K275" s="75">
        <f t="shared" si="24"/>
        <v>2011</v>
      </c>
      <c r="N275" s="23">
        <v>8.5242574031876517E-2</v>
      </c>
      <c r="O275" s="23">
        <v>7.0263491797973615E-2</v>
      </c>
      <c r="P275" s="23">
        <v>4.8982333333333336E-2</v>
      </c>
      <c r="Q275" s="77" t="str">
        <f>IF(($L275-$P275)&gt;'Parameters for analysis'!$C$7,L275,$B$3)</f>
        <v/>
      </c>
      <c r="R275" s="77" t="str">
        <f>IF(($L275-$P275)&gt;'Parameters for analysis'!$C$7,M275,$B$3)</f>
        <v/>
      </c>
      <c r="S275" s="77">
        <f>IF(($N275-$P275)&gt;'Parameters for analysis'!$C$7,N275,$B$3)</f>
        <v>8.5242574031876517E-2</v>
      </c>
      <c r="T275" s="77">
        <f>IF(($N275-$P275)&gt;'Parameters for analysis'!$C$7,O275,$B$3)</f>
        <v>7.0263491797973615E-2</v>
      </c>
      <c r="U275" s="21">
        <v>3455</v>
      </c>
      <c r="X275" s="21" t="s">
        <v>1606</v>
      </c>
      <c r="Y275" s="71" t="s">
        <v>1600</v>
      </c>
      <c r="Z275" s="93">
        <v>3455</v>
      </c>
      <c r="AA275" s="94" t="s">
        <v>422</v>
      </c>
      <c r="AB275" s="88">
        <v>8.2790574458446287E-2</v>
      </c>
      <c r="AC275" s="88">
        <v>6.8562144796300697E-2</v>
      </c>
      <c r="AD275" s="88">
        <v>8.7242574031876519E-2</v>
      </c>
      <c r="AE275" s="88">
        <v>7.1651213900463889E-2</v>
      </c>
      <c r="AF275" s="88">
        <v>4.8982333333333336E-2</v>
      </c>
      <c r="AI275"/>
    </row>
    <row r="276" spans="2:35">
      <c r="B276" s="59" t="str">
        <f t="shared" si="20"/>
        <v>SJI_40724</v>
      </c>
      <c r="D276" s="21" t="s">
        <v>411</v>
      </c>
      <c r="E276" s="21" t="s">
        <v>423</v>
      </c>
      <c r="F276" s="24">
        <v>40724</v>
      </c>
      <c r="G276" s="74">
        <v>1</v>
      </c>
      <c r="H276" s="60">
        <f t="shared" si="21"/>
        <v>1</v>
      </c>
      <c r="I276" s="75">
        <f t="shared" si="22"/>
        <v>30</v>
      </c>
      <c r="J276" s="75">
        <f t="shared" si="23"/>
        <v>6</v>
      </c>
      <c r="K276" s="75">
        <f t="shared" si="24"/>
        <v>2011</v>
      </c>
      <c r="N276" s="23">
        <v>8.1644043598485982E-2</v>
      </c>
      <c r="O276" s="23">
        <v>6.9553098141756364E-2</v>
      </c>
      <c r="P276" s="23">
        <v>4.9625933333333323E-2</v>
      </c>
      <c r="Q276" s="77" t="str">
        <f>IF(($L276-$P276)&gt;'Parameters for analysis'!$C$7,L276,$B$3)</f>
        <v/>
      </c>
      <c r="R276" s="77" t="str">
        <f>IF(($L276-$P276)&gt;'Parameters for analysis'!$C$7,M276,$B$3)</f>
        <v/>
      </c>
      <c r="S276" s="77">
        <f>IF(($N276-$P276)&gt;'Parameters for analysis'!$C$7,N276,$B$3)</f>
        <v>8.1644043598485982E-2</v>
      </c>
      <c r="T276" s="77">
        <f>IF(($N276-$P276)&gt;'Parameters for analysis'!$C$7,O276,$B$3)</f>
        <v>6.9553098141756364E-2</v>
      </c>
      <c r="U276" s="21">
        <v>3455</v>
      </c>
      <c r="X276" s="21" t="s">
        <v>1606</v>
      </c>
      <c r="Y276" s="71" t="s">
        <v>1600</v>
      </c>
      <c r="Z276" s="93">
        <v>3455</v>
      </c>
      <c r="AA276" s="94" t="s">
        <v>423</v>
      </c>
      <c r="AB276" s="88">
        <v>0.1141092730893285</v>
      </c>
      <c r="AC276" s="88">
        <v>9.3266802563692131E-2</v>
      </c>
      <c r="AD276" s="88">
        <v>8.3644043598485984E-2</v>
      </c>
      <c r="AE276" s="88">
        <v>7.1013965955958921E-2</v>
      </c>
      <c r="AF276" s="88">
        <v>4.9625933333333323E-2</v>
      </c>
      <c r="AI276"/>
    </row>
    <row r="277" spans="2:35">
      <c r="B277" s="59" t="str">
        <f t="shared" si="20"/>
        <v>SWX_40724</v>
      </c>
      <c r="D277" s="21" t="s">
        <v>412</v>
      </c>
      <c r="E277" s="21" t="s">
        <v>424</v>
      </c>
      <c r="F277" s="24">
        <v>40724</v>
      </c>
      <c r="G277" s="74">
        <v>1</v>
      </c>
      <c r="H277" s="60">
        <f t="shared" si="21"/>
        <v>1</v>
      </c>
      <c r="I277" s="75">
        <f t="shared" si="22"/>
        <v>30</v>
      </c>
      <c r="J277" s="75">
        <f t="shared" si="23"/>
        <v>6</v>
      </c>
      <c r="K277" s="75">
        <f t="shared" si="24"/>
        <v>2011</v>
      </c>
      <c r="N277" s="23">
        <v>7.6375272063905486E-2</v>
      </c>
      <c r="O277" s="23">
        <v>5.9823925948986459E-2</v>
      </c>
      <c r="P277" s="23">
        <v>4.9625933333333323E-2</v>
      </c>
      <c r="Q277" s="77" t="str">
        <f>IF(($L277-$P277)&gt;'Parameters for analysis'!$C$7,L277,$B$3)</f>
        <v/>
      </c>
      <c r="R277" s="77" t="str">
        <f>IF(($L277-$P277)&gt;'Parameters for analysis'!$C$7,M277,$B$3)</f>
        <v/>
      </c>
      <c r="S277" s="77">
        <f>IF(($N277-$P277)&gt;'Parameters for analysis'!$C$7,N277,$B$3)</f>
        <v>7.6375272063905486E-2</v>
      </c>
      <c r="T277" s="77">
        <f>IF(($N277-$P277)&gt;'Parameters for analysis'!$C$7,O277,$B$3)</f>
        <v>5.9823925948986459E-2</v>
      </c>
      <c r="U277" s="21">
        <v>3455</v>
      </c>
      <c r="X277" s="21" t="s">
        <v>1606</v>
      </c>
      <c r="Y277" s="71" t="s">
        <v>1600</v>
      </c>
      <c r="Z277" s="93">
        <v>3455</v>
      </c>
      <c r="AA277" s="94" t="s">
        <v>424</v>
      </c>
      <c r="AB277" s="88">
        <v>8.6668104146081504E-2</v>
      </c>
      <c r="AC277" s="88">
        <v>6.581305738036955E-2</v>
      </c>
      <c r="AD277" s="88">
        <v>7.8375272063905488E-2</v>
      </c>
      <c r="AE277" s="88">
        <v>6.0987673959945352E-2</v>
      </c>
      <c r="AF277" s="88">
        <v>4.9625933333333323E-2</v>
      </c>
      <c r="AI277"/>
    </row>
    <row r="278" spans="2:35">
      <c r="B278" s="59" t="str">
        <f t="shared" si="20"/>
        <v>WGL_40724</v>
      </c>
      <c r="D278" s="21" t="s">
        <v>413</v>
      </c>
      <c r="E278" s="21" t="s">
        <v>425</v>
      </c>
      <c r="F278" s="24">
        <v>40724</v>
      </c>
      <c r="G278" s="74">
        <v>1</v>
      </c>
      <c r="H278" s="60">
        <f t="shared" si="21"/>
        <v>1</v>
      </c>
      <c r="I278" s="75">
        <f t="shared" si="22"/>
        <v>30</v>
      </c>
      <c r="J278" s="75">
        <f t="shared" si="23"/>
        <v>6</v>
      </c>
      <c r="K278" s="75">
        <f t="shared" si="24"/>
        <v>2011</v>
      </c>
      <c r="N278" s="23">
        <v>9.1557941081688243E-2</v>
      </c>
      <c r="O278" s="23">
        <v>7.525730963302811E-2</v>
      </c>
      <c r="P278" s="23">
        <v>4.8982333333333336E-2</v>
      </c>
      <c r="Q278" s="77" t="str">
        <f>IF(($L278-$P278)&gt;'Parameters for analysis'!$C$7,L278,$B$3)</f>
        <v/>
      </c>
      <c r="R278" s="77" t="str">
        <f>IF(($L278-$P278)&gt;'Parameters for analysis'!$C$7,M278,$B$3)</f>
        <v/>
      </c>
      <c r="S278" s="77">
        <f>IF(($N278-$P278)&gt;'Parameters for analysis'!$C$7,N278,$B$3)</f>
        <v>9.1557941081688243E-2</v>
      </c>
      <c r="T278" s="77">
        <f>IF(($N278-$P278)&gt;'Parameters for analysis'!$C$7,O278,$B$3)</f>
        <v>7.525730963302811E-2</v>
      </c>
      <c r="U278" s="21">
        <v>3455</v>
      </c>
      <c r="X278" s="21" t="s">
        <v>1606</v>
      </c>
      <c r="Y278" s="71" t="s">
        <v>1600</v>
      </c>
      <c r="Z278" s="93">
        <v>3455</v>
      </c>
      <c r="AA278" s="94" t="s">
        <v>425</v>
      </c>
      <c r="AB278" s="88">
        <v>0.10151925349729662</v>
      </c>
      <c r="AC278" s="88">
        <v>8.2256021515769481E-2</v>
      </c>
      <c r="AD278" s="88">
        <v>9.3557941081688245E-2</v>
      </c>
      <c r="AE278" s="88">
        <v>7.6662488306427634E-2</v>
      </c>
      <c r="AF278" s="88">
        <v>4.8982333333333336E-2</v>
      </c>
      <c r="AI278"/>
    </row>
    <row r="279" spans="2:35">
      <c r="B279" s="59" t="str">
        <f t="shared" si="20"/>
        <v>ATO_41023</v>
      </c>
      <c r="D279" s="21" t="s">
        <v>404</v>
      </c>
      <c r="E279" s="21" t="s">
        <v>416</v>
      </c>
      <c r="F279" s="24">
        <v>41023</v>
      </c>
      <c r="G279" s="74">
        <v>1</v>
      </c>
      <c r="H279" s="60">
        <f t="shared" si="21"/>
        <v>1</v>
      </c>
      <c r="I279" s="75">
        <f t="shared" si="22"/>
        <v>24</v>
      </c>
      <c r="J279" s="75">
        <f t="shared" si="23"/>
        <v>4</v>
      </c>
      <c r="K279" s="75">
        <f t="shared" si="24"/>
        <v>2012</v>
      </c>
      <c r="N279" s="23">
        <v>9.531223268307909E-2</v>
      </c>
      <c r="O279" s="23">
        <v>6.4860935567490008E-2</v>
      </c>
      <c r="P279" s="23">
        <v>5.116666666666668E-2</v>
      </c>
      <c r="Q279" s="77" t="str">
        <f>IF(($L279-$P279)&gt;'Parameters for analysis'!$C$7,L279,$B$3)</f>
        <v/>
      </c>
      <c r="R279" s="77" t="str">
        <f>IF(($L279-$P279)&gt;'Parameters for analysis'!$C$7,M279,$B$3)</f>
        <v/>
      </c>
      <c r="S279" s="77">
        <f>IF(($N279-$P279)&gt;'Parameters for analysis'!$C$7,N279,$B$3)</f>
        <v>9.531223268307909E-2</v>
      </c>
      <c r="T279" s="77">
        <f>IF(($N279-$P279)&gt;'Parameters for analysis'!$C$7,O279,$B$3)</f>
        <v>6.4860935567490008E-2</v>
      </c>
      <c r="U279" s="21">
        <v>3706</v>
      </c>
      <c r="X279" s="21" t="s">
        <v>1604</v>
      </c>
      <c r="Z279" s="80"/>
      <c r="AI279"/>
    </row>
    <row r="280" spans="2:35">
      <c r="B280" s="59" t="str">
        <f t="shared" si="20"/>
        <v>LG_41023</v>
      </c>
      <c r="D280" s="21" t="s">
        <v>405</v>
      </c>
      <c r="E280" s="21" t="s">
        <v>417</v>
      </c>
      <c r="F280" s="24">
        <v>41023</v>
      </c>
      <c r="G280" s="74">
        <v>1</v>
      </c>
      <c r="H280" s="60">
        <f t="shared" si="21"/>
        <v>1</v>
      </c>
      <c r="I280" s="75">
        <f t="shared" si="22"/>
        <v>24</v>
      </c>
      <c r="J280" s="75">
        <f t="shared" si="23"/>
        <v>4</v>
      </c>
      <c r="K280" s="75">
        <f t="shared" si="24"/>
        <v>2012</v>
      </c>
      <c r="N280" s="23">
        <v>8.9517162616236545E-2</v>
      </c>
      <c r="O280" s="23">
        <v>6.8436260898099385E-2</v>
      </c>
      <c r="P280" s="23">
        <v>4.4086666666666663E-2</v>
      </c>
      <c r="Q280" s="77" t="str">
        <f>IF(($L280-$P280)&gt;'Parameters for analysis'!$C$7,L280,$B$3)</f>
        <v/>
      </c>
      <c r="R280" s="77" t="str">
        <f>IF(($L280-$P280)&gt;'Parameters for analysis'!$C$7,M280,$B$3)</f>
        <v/>
      </c>
      <c r="S280" s="77">
        <f>IF(($N280-$P280)&gt;'Parameters for analysis'!$C$7,N280,$B$3)</f>
        <v>8.9517162616236545E-2</v>
      </c>
      <c r="T280" s="77">
        <f>IF(($N280-$P280)&gt;'Parameters for analysis'!$C$7,O280,$B$3)</f>
        <v>6.8436260898099385E-2</v>
      </c>
      <c r="U280" s="21">
        <v>3706</v>
      </c>
      <c r="X280" s="21" t="s">
        <v>1604</v>
      </c>
      <c r="Z280" s="80"/>
      <c r="AI280"/>
    </row>
    <row r="281" spans="2:35">
      <c r="B281" s="59" t="str">
        <f t="shared" si="20"/>
        <v>NJR_41023</v>
      </c>
      <c r="D281" s="21" t="s">
        <v>406</v>
      </c>
      <c r="E281" s="21" t="s">
        <v>418</v>
      </c>
      <c r="F281" s="24">
        <v>41023</v>
      </c>
      <c r="G281" s="74">
        <v>1</v>
      </c>
      <c r="H281" s="60">
        <f t="shared" si="21"/>
        <v>1</v>
      </c>
      <c r="I281" s="75">
        <f t="shared" si="22"/>
        <v>24</v>
      </c>
      <c r="J281" s="75">
        <f t="shared" si="23"/>
        <v>4</v>
      </c>
      <c r="K281" s="75">
        <f t="shared" si="24"/>
        <v>2012</v>
      </c>
      <c r="N281" s="23">
        <v>8.4311608713010022E-2</v>
      </c>
      <c r="O281" s="23">
        <v>7.2191256794244943E-2</v>
      </c>
      <c r="P281" s="23">
        <v>4.4086666666666663E-2</v>
      </c>
      <c r="Q281" s="77" t="str">
        <f>IF(($L281-$P281)&gt;'Parameters for analysis'!$C$7,L281,$B$3)</f>
        <v/>
      </c>
      <c r="R281" s="77" t="str">
        <f>IF(($L281-$P281)&gt;'Parameters for analysis'!$C$7,M281,$B$3)</f>
        <v/>
      </c>
      <c r="S281" s="77">
        <f>IF(($N281-$P281)&gt;'Parameters for analysis'!$C$7,N281,$B$3)</f>
        <v>8.4311608713010022E-2</v>
      </c>
      <c r="T281" s="77">
        <f>IF(($N281-$P281)&gt;'Parameters for analysis'!$C$7,O281,$B$3)</f>
        <v>7.2191256794244943E-2</v>
      </c>
      <c r="U281" s="21">
        <v>3706</v>
      </c>
      <c r="X281" s="21" t="s">
        <v>1604</v>
      </c>
      <c r="Z281" s="80"/>
      <c r="AI281"/>
    </row>
    <row r="282" spans="2:35">
      <c r="B282" s="59" t="str">
        <f t="shared" si="20"/>
        <v>NI_41023</v>
      </c>
      <c r="D282" s="21" t="s">
        <v>408</v>
      </c>
      <c r="E282" s="21" t="s">
        <v>420</v>
      </c>
      <c r="F282" s="24">
        <v>41023</v>
      </c>
      <c r="G282" s="74">
        <v>1</v>
      </c>
      <c r="H282" s="60">
        <f t="shared" si="21"/>
        <v>1</v>
      </c>
      <c r="I282" s="75">
        <f t="shared" si="22"/>
        <v>24</v>
      </c>
      <c r="J282" s="75">
        <f t="shared" si="23"/>
        <v>4</v>
      </c>
      <c r="K282" s="75">
        <f t="shared" si="24"/>
        <v>2012</v>
      </c>
      <c r="N282" s="23">
        <v>9.1582090483324219E-2</v>
      </c>
      <c r="O282" s="23">
        <v>5.8132041375363749E-2</v>
      </c>
      <c r="P282" s="23">
        <v>5.116666666666668E-2</v>
      </c>
      <c r="Q282" s="77" t="str">
        <f>IF(($L282-$P282)&gt;'Parameters for analysis'!$C$7,L282,$B$3)</f>
        <v/>
      </c>
      <c r="R282" s="77" t="str">
        <f>IF(($L282-$P282)&gt;'Parameters for analysis'!$C$7,M282,$B$3)</f>
        <v/>
      </c>
      <c r="S282" s="77">
        <f>IF(($N282-$P282)&gt;'Parameters for analysis'!$C$7,N282,$B$3)</f>
        <v>9.1582090483324219E-2</v>
      </c>
      <c r="T282" s="77">
        <f>IF(($N282-$P282)&gt;'Parameters for analysis'!$C$7,O282,$B$3)</f>
        <v>5.8132041375363749E-2</v>
      </c>
      <c r="U282" s="21">
        <v>3706</v>
      </c>
      <c r="X282" s="21" t="s">
        <v>1604</v>
      </c>
      <c r="Z282" s="80"/>
      <c r="AI282"/>
    </row>
    <row r="283" spans="2:35">
      <c r="B283" s="59" t="str">
        <f t="shared" si="20"/>
        <v>NWN_41023</v>
      </c>
      <c r="D283" s="21" t="s">
        <v>409</v>
      </c>
      <c r="E283" s="21" t="s">
        <v>421</v>
      </c>
      <c r="F283" s="24">
        <v>41023</v>
      </c>
      <c r="G283" s="74">
        <v>1</v>
      </c>
      <c r="H283" s="60">
        <f t="shared" si="21"/>
        <v>1</v>
      </c>
      <c r="I283" s="75">
        <f t="shared" si="22"/>
        <v>24</v>
      </c>
      <c r="J283" s="75">
        <f t="shared" si="23"/>
        <v>4</v>
      </c>
      <c r="K283" s="75">
        <f t="shared" si="24"/>
        <v>2012</v>
      </c>
      <c r="N283" s="23">
        <v>8.9072606094360962E-2</v>
      </c>
      <c r="O283" s="23">
        <v>6.3493822258066948E-2</v>
      </c>
      <c r="P283" s="23">
        <v>4.4086666666666663E-2</v>
      </c>
      <c r="Q283" s="77" t="str">
        <f>IF(($L283-$P283)&gt;'Parameters for analysis'!$C$7,L283,$B$3)</f>
        <v/>
      </c>
      <c r="R283" s="77" t="str">
        <f>IF(($L283-$P283)&gt;'Parameters for analysis'!$C$7,M283,$B$3)</f>
        <v/>
      </c>
      <c r="S283" s="77">
        <f>IF(($N283-$P283)&gt;'Parameters for analysis'!$C$7,N283,$B$3)</f>
        <v>8.9072606094360962E-2</v>
      </c>
      <c r="T283" s="77">
        <f>IF(($N283-$P283)&gt;'Parameters for analysis'!$C$7,O283,$B$3)</f>
        <v>6.3493822258066948E-2</v>
      </c>
      <c r="U283" s="21">
        <v>3706</v>
      </c>
      <c r="X283" s="21" t="s">
        <v>1604</v>
      </c>
      <c r="Z283" s="80"/>
      <c r="AI283"/>
    </row>
    <row r="284" spans="2:35">
      <c r="B284" s="59" t="str">
        <f t="shared" si="20"/>
        <v>PNY_41023</v>
      </c>
      <c r="D284" s="21" t="s">
        <v>1598</v>
      </c>
      <c r="E284" s="21" t="s">
        <v>422</v>
      </c>
      <c r="F284" s="24">
        <v>41023</v>
      </c>
      <c r="G284" s="74">
        <v>1</v>
      </c>
      <c r="H284" s="60">
        <f t="shared" si="21"/>
        <v>1</v>
      </c>
      <c r="I284" s="75">
        <f t="shared" si="22"/>
        <v>24</v>
      </c>
      <c r="J284" s="75">
        <f t="shared" si="23"/>
        <v>4</v>
      </c>
      <c r="K284" s="75">
        <f t="shared" si="24"/>
        <v>2012</v>
      </c>
      <c r="N284" s="23">
        <v>8.7823367839031663E-2</v>
      </c>
      <c r="O284" s="23">
        <v>6.7226771264352642E-2</v>
      </c>
      <c r="P284" s="23">
        <v>4.4086666666666663E-2</v>
      </c>
      <c r="Q284" s="77" t="str">
        <f>IF(($L284-$P284)&gt;'Parameters for analysis'!$C$7,L284,$B$3)</f>
        <v/>
      </c>
      <c r="R284" s="77" t="str">
        <f>IF(($L284-$P284)&gt;'Parameters for analysis'!$C$7,M284,$B$3)</f>
        <v/>
      </c>
      <c r="S284" s="77">
        <f>IF(($N284-$P284)&gt;'Parameters for analysis'!$C$7,N284,$B$3)</f>
        <v>8.7823367839031663E-2</v>
      </c>
      <c r="T284" s="77">
        <f>IF(($N284-$P284)&gt;'Parameters for analysis'!$C$7,O284,$B$3)</f>
        <v>6.7226771264352642E-2</v>
      </c>
      <c r="U284" s="21">
        <v>3706</v>
      </c>
      <c r="X284" s="21" t="s">
        <v>1604</v>
      </c>
      <c r="Z284" s="80"/>
      <c r="AI284"/>
    </row>
    <row r="285" spans="2:35">
      <c r="B285" s="59" t="str">
        <f t="shared" si="20"/>
        <v>SJI_41023</v>
      </c>
      <c r="D285" s="21" t="s">
        <v>411</v>
      </c>
      <c r="E285" s="21" t="s">
        <v>423</v>
      </c>
      <c r="F285" s="24">
        <v>41023</v>
      </c>
      <c r="G285" s="74">
        <v>1</v>
      </c>
      <c r="H285" s="60">
        <f t="shared" si="21"/>
        <v>1</v>
      </c>
      <c r="I285" s="75">
        <f t="shared" si="22"/>
        <v>24</v>
      </c>
      <c r="J285" s="75">
        <f t="shared" si="23"/>
        <v>4</v>
      </c>
      <c r="K285" s="75">
        <f t="shared" si="24"/>
        <v>2012</v>
      </c>
      <c r="N285" s="23">
        <v>8.8890107869706414E-2</v>
      </c>
      <c r="O285" s="23">
        <v>6.8815853890991152E-2</v>
      </c>
      <c r="P285" s="23">
        <v>5.116666666666668E-2</v>
      </c>
      <c r="Q285" s="77" t="str">
        <f>IF(($L285-$P285)&gt;'Parameters for analysis'!$C$7,L285,$B$3)</f>
        <v/>
      </c>
      <c r="R285" s="77" t="str">
        <f>IF(($L285-$P285)&gt;'Parameters for analysis'!$C$7,M285,$B$3)</f>
        <v/>
      </c>
      <c r="S285" s="77">
        <f>IF(($N285-$P285)&gt;'Parameters for analysis'!$C$7,N285,$B$3)</f>
        <v>8.8890107869706414E-2</v>
      </c>
      <c r="T285" s="77">
        <f>IF(($N285-$P285)&gt;'Parameters for analysis'!$C$7,O285,$B$3)</f>
        <v>6.8815853890991152E-2</v>
      </c>
      <c r="U285" s="21">
        <v>3706</v>
      </c>
      <c r="X285" s="21" t="s">
        <v>1604</v>
      </c>
      <c r="Z285" s="80"/>
      <c r="AI285"/>
    </row>
    <row r="286" spans="2:35">
      <c r="B286" s="59" t="str">
        <f t="shared" si="20"/>
        <v>SWX_41023</v>
      </c>
      <c r="D286" s="21" t="s">
        <v>412</v>
      </c>
      <c r="E286" s="21" t="s">
        <v>424</v>
      </c>
      <c r="F286" s="24">
        <v>41023</v>
      </c>
      <c r="G286" s="74">
        <v>1</v>
      </c>
      <c r="H286" s="60">
        <f t="shared" si="21"/>
        <v>1</v>
      </c>
      <c r="I286" s="75">
        <f t="shared" si="22"/>
        <v>24</v>
      </c>
      <c r="J286" s="75">
        <f t="shared" si="23"/>
        <v>4</v>
      </c>
      <c r="K286" s="75">
        <f t="shared" si="24"/>
        <v>2012</v>
      </c>
      <c r="N286" s="23">
        <v>7.9593526392965019E-2</v>
      </c>
      <c r="O286" s="23">
        <v>5.9835283176637902E-2</v>
      </c>
      <c r="P286" s="23">
        <v>5.116666666666668E-2</v>
      </c>
      <c r="Q286" s="77" t="str">
        <f>IF(($L286-$P286)&gt;'Parameters for analysis'!$C$7,L286,$B$3)</f>
        <v/>
      </c>
      <c r="R286" s="77" t="str">
        <f>IF(($L286-$P286)&gt;'Parameters for analysis'!$C$7,M286,$B$3)</f>
        <v/>
      </c>
      <c r="S286" s="77">
        <f>IF(($N286-$P286)&gt;'Parameters for analysis'!$C$7,N286,$B$3)</f>
        <v>7.9593526392965019E-2</v>
      </c>
      <c r="T286" s="77">
        <f>IF(($N286-$P286)&gt;'Parameters for analysis'!$C$7,O286,$B$3)</f>
        <v>5.9835283176637902E-2</v>
      </c>
      <c r="U286" s="21">
        <v>3706</v>
      </c>
      <c r="X286" s="21" t="s">
        <v>1604</v>
      </c>
      <c r="Z286" s="80"/>
      <c r="AI286"/>
    </row>
    <row r="287" spans="2:35">
      <c r="B287" s="59" t="str">
        <f t="shared" si="20"/>
        <v>WGL_41023</v>
      </c>
      <c r="D287" s="21" t="s">
        <v>413</v>
      </c>
      <c r="E287" s="21" t="s">
        <v>425</v>
      </c>
      <c r="F287" s="24">
        <v>41023</v>
      </c>
      <c r="G287" s="74">
        <v>1</v>
      </c>
      <c r="H287" s="60">
        <f t="shared" si="21"/>
        <v>1</v>
      </c>
      <c r="I287" s="75">
        <f t="shared" si="22"/>
        <v>24</v>
      </c>
      <c r="J287" s="75">
        <f t="shared" si="23"/>
        <v>4</v>
      </c>
      <c r="K287" s="75">
        <f t="shared" si="24"/>
        <v>2012</v>
      </c>
      <c r="N287" s="23">
        <v>8.8784688282236068E-2</v>
      </c>
      <c r="O287" s="23">
        <v>7.162148378884732E-2</v>
      </c>
      <c r="P287" s="23">
        <v>4.4086666666666663E-2</v>
      </c>
      <c r="Q287" s="77" t="str">
        <f>IF(($L287-$P287)&gt;'Parameters for analysis'!$C$7,L287,$B$3)</f>
        <v/>
      </c>
      <c r="R287" s="77" t="str">
        <f>IF(($L287-$P287)&gt;'Parameters for analysis'!$C$7,M287,$B$3)</f>
        <v/>
      </c>
      <c r="S287" s="77">
        <f>IF(($N287-$P287)&gt;'Parameters for analysis'!$C$7,N287,$B$3)</f>
        <v>8.8784688282236068E-2</v>
      </c>
      <c r="T287" s="77">
        <f>IF(($N287-$P287)&gt;'Parameters for analysis'!$C$7,O287,$B$3)</f>
        <v>7.162148378884732E-2</v>
      </c>
      <c r="U287" s="21">
        <v>3706</v>
      </c>
      <c r="X287" s="21" t="s">
        <v>1604</v>
      </c>
      <c r="Z287" s="80"/>
      <c r="AI287"/>
    </row>
    <row r="288" spans="2:35">
      <c r="B288" s="59" t="str">
        <f t="shared" si="20"/>
        <v>ATO_41060</v>
      </c>
      <c r="D288" s="21" t="s">
        <v>404</v>
      </c>
      <c r="E288" s="21" t="s">
        <v>416</v>
      </c>
      <c r="F288" s="24">
        <v>41060</v>
      </c>
      <c r="G288" s="74">
        <v>1</v>
      </c>
      <c r="H288" s="60">
        <f t="shared" si="21"/>
        <v>1</v>
      </c>
      <c r="I288" s="75">
        <f t="shared" si="22"/>
        <v>31</v>
      </c>
      <c r="J288" s="75">
        <f t="shared" si="23"/>
        <v>5</v>
      </c>
      <c r="K288" s="75">
        <f t="shared" si="24"/>
        <v>2012</v>
      </c>
      <c r="N288" s="23">
        <v>9.7163249255411865E-2</v>
      </c>
      <c r="O288" s="23">
        <v>6.5634685926231853E-2</v>
      </c>
      <c r="P288" s="23">
        <v>4.0575066666666666E-2</v>
      </c>
      <c r="Q288" s="77" t="str">
        <f>IF(($L288-$P288)&gt;'Parameters for analysis'!$C$7,L288,$B$3)</f>
        <v/>
      </c>
      <c r="R288" s="77" t="str">
        <f>IF(($L288-$P288)&gt;'Parameters for analysis'!$C$7,M288,$B$3)</f>
        <v/>
      </c>
      <c r="S288" s="77">
        <f>IF(($N288-$P288)&gt;'Parameters for analysis'!$C$7,N288,$B$3)</f>
        <v>9.7163249255411865E-2</v>
      </c>
      <c r="T288" s="77">
        <f>IF(($N288-$P288)&gt;'Parameters for analysis'!$C$7,O288,$B$3)</f>
        <v>6.5634685926231853E-2</v>
      </c>
      <c r="U288" s="21">
        <v>3760</v>
      </c>
      <c r="X288" s="21" t="s">
        <v>1605</v>
      </c>
      <c r="Y288" s="71" t="s">
        <v>1600</v>
      </c>
      <c r="Z288" s="93">
        <v>3760</v>
      </c>
      <c r="AA288" s="92" t="s">
        <v>416</v>
      </c>
      <c r="AB288" s="88">
        <v>0.1146451125688388</v>
      </c>
      <c r="AC288" s="88">
        <v>7.4856966824647139E-2</v>
      </c>
      <c r="AD288" s="88">
        <v>9.8163249255411866E-2</v>
      </c>
      <c r="AE288" s="88">
        <v>6.6162220133145141E-2</v>
      </c>
      <c r="AF288" s="88">
        <v>4.0575066666666666E-2</v>
      </c>
      <c r="AI288"/>
    </row>
    <row r="289" spans="1:35">
      <c r="B289" s="59" t="str">
        <f t="shared" si="20"/>
        <v>LG_41060</v>
      </c>
      <c r="D289" s="21" t="s">
        <v>405</v>
      </c>
      <c r="E289" s="21" t="s">
        <v>417</v>
      </c>
      <c r="F289" s="24">
        <v>41060</v>
      </c>
      <c r="G289" s="74">
        <v>1</v>
      </c>
      <c r="H289" s="60">
        <f t="shared" si="21"/>
        <v>1</v>
      </c>
      <c r="I289" s="75">
        <f t="shared" si="22"/>
        <v>31</v>
      </c>
      <c r="J289" s="75">
        <f t="shared" si="23"/>
        <v>5</v>
      </c>
      <c r="K289" s="75">
        <f t="shared" si="24"/>
        <v>2012</v>
      </c>
      <c r="N289" s="23">
        <v>9.0196196315361576E-2</v>
      </c>
      <c r="O289" s="23">
        <v>6.9537318734764528E-2</v>
      </c>
      <c r="P289" s="23">
        <v>3.9210399999999999E-2</v>
      </c>
      <c r="Q289" s="77" t="str">
        <f>IF(($L289-$P289)&gt;'Parameters for analysis'!$C$7,L289,$B$3)</f>
        <v/>
      </c>
      <c r="R289" s="77" t="str">
        <f>IF(($L289-$P289)&gt;'Parameters for analysis'!$C$7,M289,$B$3)</f>
        <v/>
      </c>
      <c r="S289" s="77">
        <f>IF(($N289-$P289)&gt;'Parameters for analysis'!$C$7,N289,$B$3)</f>
        <v>9.0196196315361576E-2</v>
      </c>
      <c r="T289" s="77">
        <f>IF(($N289-$P289)&gt;'Parameters for analysis'!$C$7,O289,$B$3)</f>
        <v>6.9537318734764528E-2</v>
      </c>
      <c r="U289" s="21">
        <v>3760</v>
      </c>
      <c r="X289" s="21" t="s">
        <v>1605</v>
      </c>
      <c r="Y289" s="71" t="s">
        <v>1600</v>
      </c>
      <c r="Z289" s="93">
        <v>3760</v>
      </c>
      <c r="AA289" s="92" t="s">
        <v>417</v>
      </c>
      <c r="AB289" s="88">
        <v>8.6421563527676604E-2</v>
      </c>
      <c r="AC289" s="88">
        <v>6.7045491242155017E-2</v>
      </c>
      <c r="AD289" s="88">
        <v>9.1196196315361577E-2</v>
      </c>
      <c r="AE289" s="88">
        <v>7.019746970381753E-2</v>
      </c>
      <c r="AF289" s="88">
        <v>3.9210399999999999E-2</v>
      </c>
      <c r="AI289"/>
    </row>
    <row r="290" spans="1:35">
      <c r="B290" s="59" t="str">
        <f t="shared" si="20"/>
        <v>NJR_41060</v>
      </c>
      <c r="D290" s="21" t="s">
        <v>406</v>
      </c>
      <c r="E290" s="21" t="s">
        <v>418</v>
      </c>
      <c r="F290" s="24">
        <v>41060</v>
      </c>
      <c r="G290" s="74">
        <v>1</v>
      </c>
      <c r="H290" s="60">
        <f t="shared" si="21"/>
        <v>1</v>
      </c>
      <c r="I290" s="75">
        <f t="shared" si="22"/>
        <v>31</v>
      </c>
      <c r="J290" s="75">
        <f t="shared" si="23"/>
        <v>5</v>
      </c>
      <c r="K290" s="75">
        <f t="shared" si="24"/>
        <v>2012</v>
      </c>
      <c r="N290" s="23">
        <v>8.3055667707161107E-2</v>
      </c>
      <c r="O290" s="23">
        <v>7.178036026197189E-2</v>
      </c>
      <c r="P290" s="23">
        <v>3.9210399999999999E-2</v>
      </c>
      <c r="Q290" s="77" t="str">
        <f>IF(($L290-$P290)&gt;'Parameters for analysis'!$C$7,L290,$B$3)</f>
        <v/>
      </c>
      <c r="R290" s="77" t="str">
        <f>IF(($L290-$P290)&gt;'Parameters for analysis'!$C$7,M290,$B$3)</f>
        <v/>
      </c>
      <c r="S290" s="77">
        <f>IF(($N290-$P290)&gt;'Parameters for analysis'!$C$7,N290,$B$3)</f>
        <v>8.3055667707161107E-2</v>
      </c>
      <c r="T290" s="77">
        <f>IF(($N290-$P290)&gt;'Parameters for analysis'!$C$7,O290,$B$3)</f>
        <v>7.178036026197189E-2</v>
      </c>
      <c r="U290" s="21">
        <v>3760</v>
      </c>
      <c r="X290" s="21" t="s">
        <v>1605</v>
      </c>
      <c r="Y290" s="71" t="s">
        <v>1600</v>
      </c>
      <c r="Z290" s="93">
        <v>3760</v>
      </c>
      <c r="AA290" s="92" t="s">
        <v>418</v>
      </c>
      <c r="AB290" s="88">
        <v>8.2225699105795025E-2</v>
      </c>
      <c r="AC290" s="88">
        <v>7.1124828251475328E-2</v>
      </c>
      <c r="AD290" s="88">
        <v>8.4055667707161108E-2</v>
      </c>
      <c r="AE290" s="88">
        <v>7.2570187743900241E-2</v>
      </c>
      <c r="AF290" s="88">
        <v>3.9210399999999999E-2</v>
      </c>
      <c r="AI290"/>
    </row>
    <row r="291" spans="1:35">
      <c r="B291" s="59" t="str">
        <f t="shared" si="20"/>
        <v>NI_41060</v>
      </c>
      <c r="D291" s="21" t="s">
        <v>408</v>
      </c>
      <c r="E291" s="21" t="s">
        <v>420</v>
      </c>
      <c r="F291" s="24">
        <v>41060</v>
      </c>
      <c r="G291" s="74">
        <v>1</v>
      </c>
      <c r="H291" s="60">
        <f t="shared" si="21"/>
        <v>1</v>
      </c>
      <c r="I291" s="75">
        <f t="shared" si="22"/>
        <v>31</v>
      </c>
      <c r="J291" s="75">
        <f t="shared" si="23"/>
        <v>5</v>
      </c>
      <c r="K291" s="75">
        <f t="shared" si="24"/>
        <v>2012</v>
      </c>
      <c r="N291" s="23">
        <v>8.8514450231452879E-2</v>
      </c>
      <c r="O291" s="23">
        <v>5.7087405994111821E-2</v>
      </c>
      <c r="P291" s="23">
        <v>4.0575066666666666E-2</v>
      </c>
      <c r="Q291" s="77" t="str">
        <f>IF(($L291-$P291)&gt;'Parameters for analysis'!$C$7,L291,$B$3)</f>
        <v/>
      </c>
      <c r="R291" s="77" t="str">
        <f>IF(($L291-$P291)&gt;'Parameters for analysis'!$C$7,M291,$B$3)</f>
        <v/>
      </c>
      <c r="S291" s="77">
        <f>IF(($N291-$P291)&gt;'Parameters for analysis'!$C$7,N291,$B$3)</f>
        <v>8.8514450231452879E-2</v>
      </c>
      <c r="T291" s="77">
        <f>IF(($N291-$P291)&gt;'Parameters for analysis'!$C$7,O291,$B$3)</f>
        <v>5.7087405994111821E-2</v>
      </c>
      <c r="U291" s="21">
        <v>3760</v>
      </c>
      <c r="X291" s="21" t="s">
        <v>1605</v>
      </c>
      <c r="Y291" s="71" t="s">
        <v>1600</v>
      </c>
      <c r="Z291" s="93">
        <v>3760</v>
      </c>
      <c r="AA291" s="92" t="s">
        <v>420</v>
      </c>
      <c r="AB291" s="88">
        <v>0.10250083043457603</v>
      </c>
      <c r="AC291" s="88">
        <v>6.3506176871427442E-2</v>
      </c>
      <c r="AD291" s="88">
        <v>8.951445023145288E-2</v>
      </c>
      <c r="AE291" s="88">
        <v>5.7546336094973963E-2</v>
      </c>
      <c r="AF291" s="88">
        <v>4.0575066666666666E-2</v>
      </c>
      <c r="AI291"/>
    </row>
    <row r="292" spans="1:35">
      <c r="B292" s="59" t="str">
        <f t="shared" si="20"/>
        <v>NWN_41060</v>
      </c>
      <c r="D292" s="21" t="s">
        <v>409</v>
      </c>
      <c r="E292" s="21" t="s">
        <v>421</v>
      </c>
      <c r="F292" s="24">
        <v>41060</v>
      </c>
      <c r="G292" s="74">
        <v>1</v>
      </c>
      <c r="H292" s="60">
        <f t="shared" si="21"/>
        <v>1</v>
      </c>
      <c r="I292" s="75">
        <f t="shared" si="22"/>
        <v>31</v>
      </c>
      <c r="J292" s="75">
        <f t="shared" si="23"/>
        <v>5</v>
      </c>
      <c r="K292" s="75">
        <f t="shared" si="24"/>
        <v>2012</v>
      </c>
      <c r="N292" s="23">
        <v>8.6080028213033066E-2</v>
      </c>
      <c r="O292" s="23">
        <v>6.3801063216166409E-2</v>
      </c>
      <c r="P292" s="23">
        <v>3.9210399999999999E-2</v>
      </c>
      <c r="Q292" s="77" t="str">
        <f>IF(($L292-$P292)&gt;'Parameters for analysis'!$C$7,L292,$B$3)</f>
        <v/>
      </c>
      <c r="R292" s="77" t="str">
        <f>IF(($L292-$P292)&gt;'Parameters for analysis'!$C$7,M292,$B$3)</f>
        <v/>
      </c>
      <c r="S292" s="77">
        <f>IF(($N292-$P292)&gt;'Parameters for analysis'!$C$7,N292,$B$3)</f>
        <v>8.6080028213033066E-2</v>
      </c>
      <c r="T292" s="77">
        <f>IF(($N292-$P292)&gt;'Parameters for analysis'!$C$7,O292,$B$3)</f>
        <v>6.3801063216166409E-2</v>
      </c>
      <c r="U292" s="21">
        <v>3760</v>
      </c>
      <c r="X292" s="21" t="s">
        <v>1605</v>
      </c>
      <c r="Y292" s="71" t="s">
        <v>1600</v>
      </c>
      <c r="Z292" s="93">
        <v>3760</v>
      </c>
      <c r="AA292" s="92" t="s">
        <v>421</v>
      </c>
      <c r="AB292" s="88">
        <v>8.3934852871788257E-2</v>
      </c>
      <c r="AC292" s="88">
        <v>6.2499198396612769E-2</v>
      </c>
      <c r="AD292" s="88">
        <v>8.7080028213033067E-2</v>
      </c>
      <c r="AE292" s="88">
        <v>6.4407943593039543E-2</v>
      </c>
      <c r="AF292" s="88">
        <v>3.9210399999999999E-2</v>
      </c>
      <c r="AI292"/>
    </row>
    <row r="293" spans="1:35">
      <c r="B293" s="59" t="str">
        <f t="shared" si="20"/>
        <v>PNY_41060</v>
      </c>
      <c r="D293" s="21" t="s">
        <v>410</v>
      </c>
      <c r="E293" s="21" t="s">
        <v>422</v>
      </c>
      <c r="F293" s="24">
        <v>41060</v>
      </c>
      <c r="G293" s="74">
        <v>1</v>
      </c>
      <c r="H293" s="60">
        <f t="shared" si="21"/>
        <v>1</v>
      </c>
      <c r="I293" s="75">
        <f t="shared" si="22"/>
        <v>31</v>
      </c>
      <c r="J293" s="75">
        <f t="shared" si="23"/>
        <v>5</v>
      </c>
      <c r="K293" s="75">
        <f t="shared" si="24"/>
        <v>2012</v>
      </c>
      <c r="N293" s="23">
        <v>8.9734740737271834E-2</v>
      </c>
      <c r="O293" s="23">
        <v>6.8782742902920191E-2</v>
      </c>
      <c r="P293" s="23">
        <v>3.9210399999999999E-2</v>
      </c>
      <c r="Q293" s="77" t="str">
        <f>IF(($L293-$P293)&gt;'Parameters for analysis'!$C$7,L293,$B$3)</f>
        <v/>
      </c>
      <c r="R293" s="77" t="str">
        <f>IF(($L293-$P293)&gt;'Parameters for analysis'!$C$7,M293,$B$3)</f>
        <v/>
      </c>
      <c r="S293" s="77">
        <f>IF(($N293-$P293)&gt;'Parameters for analysis'!$C$7,N293,$B$3)</f>
        <v>8.9734740737271834E-2</v>
      </c>
      <c r="T293" s="77">
        <f>IF(($N293-$P293)&gt;'Parameters for analysis'!$C$7,O293,$B$3)</f>
        <v>6.8782742902920191E-2</v>
      </c>
      <c r="U293" s="21">
        <v>3760</v>
      </c>
      <c r="X293" s="21" t="s">
        <v>1605</v>
      </c>
      <c r="Y293" s="71" t="s">
        <v>1600</v>
      </c>
      <c r="Z293" s="93">
        <v>3760</v>
      </c>
      <c r="AA293" s="92" t="s">
        <v>422</v>
      </c>
      <c r="AB293" s="88">
        <v>9.2895685334003719E-2</v>
      </c>
      <c r="AC293" s="88">
        <v>7.0845867793632833E-2</v>
      </c>
      <c r="AD293" s="88">
        <v>9.0734740737271835E-2</v>
      </c>
      <c r="AE293" s="88">
        <v>6.9435435421746905E-2</v>
      </c>
      <c r="AF293" s="88">
        <v>3.9210399999999999E-2</v>
      </c>
      <c r="AI293"/>
    </row>
    <row r="294" spans="1:35">
      <c r="B294" s="59" t="str">
        <f t="shared" si="20"/>
        <v>SJI_41060</v>
      </c>
      <c r="D294" s="21" t="s">
        <v>411</v>
      </c>
      <c r="E294" s="21" t="s">
        <v>423</v>
      </c>
      <c r="F294" s="24">
        <v>41060</v>
      </c>
      <c r="G294" s="74">
        <v>1</v>
      </c>
      <c r="H294" s="60">
        <f t="shared" si="21"/>
        <v>1</v>
      </c>
      <c r="I294" s="75">
        <f t="shared" si="22"/>
        <v>31</v>
      </c>
      <c r="J294" s="75">
        <f t="shared" si="23"/>
        <v>5</v>
      </c>
      <c r="K294" s="75">
        <f t="shared" si="24"/>
        <v>2012</v>
      </c>
      <c r="N294" s="23">
        <v>9.379718615190924E-2</v>
      </c>
      <c r="O294" s="23">
        <v>7.0803065972691287E-2</v>
      </c>
      <c r="P294" s="23">
        <v>4.0575066666666666E-2</v>
      </c>
      <c r="Q294" s="77" t="str">
        <f>IF(($L294-$P294)&gt;'Parameters for analysis'!$C$7,L294,$B$3)</f>
        <v/>
      </c>
      <c r="R294" s="77" t="str">
        <f>IF(($L294-$P294)&gt;'Parameters for analysis'!$C$7,M294,$B$3)</f>
        <v/>
      </c>
      <c r="S294" s="77">
        <f>IF(($N294-$P294)&gt;'Parameters for analysis'!$C$7,N294,$B$3)</f>
        <v>9.379718615190924E-2</v>
      </c>
      <c r="T294" s="77">
        <f>IF(($N294-$P294)&gt;'Parameters for analysis'!$C$7,O294,$B$3)</f>
        <v>7.0803065972691287E-2</v>
      </c>
      <c r="U294" s="21">
        <v>3760</v>
      </c>
      <c r="X294" s="21" t="s">
        <v>1605</v>
      </c>
      <c r="Y294" s="71" t="s">
        <v>1600</v>
      </c>
      <c r="Z294" s="93">
        <v>3760</v>
      </c>
      <c r="AA294" s="92" t="s">
        <v>423</v>
      </c>
      <c r="AB294" s="88">
        <v>0.13129718209262453</v>
      </c>
      <c r="AC294" s="88">
        <v>9.4695118179868004E-2</v>
      </c>
      <c r="AD294" s="88">
        <v>9.4797186151909241E-2</v>
      </c>
      <c r="AE294" s="88">
        <v>7.1440187433849542E-2</v>
      </c>
      <c r="AF294" s="88">
        <v>4.0575066666666666E-2</v>
      </c>
      <c r="AI294"/>
    </row>
    <row r="295" spans="1:35">
      <c r="B295" s="59" t="str">
        <f t="shared" si="20"/>
        <v>SWX_41060</v>
      </c>
      <c r="D295" s="21" t="s">
        <v>412</v>
      </c>
      <c r="E295" s="21" t="s">
        <v>424</v>
      </c>
      <c r="F295" s="24">
        <v>41060</v>
      </c>
      <c r="G295" s="74">
        <v>1</v>
      </c>
      <c r="H295" s="60">
        <f t="shared" si="21"/>
        <v>1</v>
      </c>
      <c r="I295" s="75">
        <f t="shared" si="22"/>
        <v>31</v>
      </c>
      <c r="J295" s="75">
        <f t="shared" si="23"/>
        <v>5</v>
      </c>
      <c r="K295" s="75">
        <f t="shared" si="24"/>
        <v>2012</v>
      </c>
      <c r="N295" s="23">
        <v>8.0347897350839248E-2</v>
      </c>
      <c r="O295" s="23">
        <v>5.8978528383670417E-2</v>
      </c>
      <c r="P295" s="23">
        <v>4.0575066666666666E-2</v>
      </c>
      <c r="Q295" s="77" t="str">
        <f>IF(($L295-$P295)&gt;'Parameters for analysis'!$C$7,L295,$B$3)</f>
        <v/>
      </c>
      <c r="R295" s="77" t="str">
        <f>IF(($L295-$P295)&gt;'Parameters for analysis'!$C$7,M295,$B$3)</f>
        <v/>
      </c>
      <c r="S295" s="77">
        <f>IF(($N295-$P295)&gt;'Parameters for analysis'!$C$7,N295,$B$3)</f>
        <v>8.0347897350839248E-2</v>
      </c>
      <c r="T295" s="77">
        <f>IF(($N295-$P295)&gt;'Parameters for analysis'!$C$7,O295,$B$3)</f>
        <v>5.8978528383670417E-2</v>
      </c>
      <c r="U295" s="21">
        <v>3760</v>
      </c>
      <c r="X295" s="21" t="s">
        <v>1605</v>
      </c>
      <c r="Y295" s="71" t="s">
        <v>1600</v>
      </c>
      <c r="Z295" s="93">
        <v>3760</v>
      </c>
      <c r="AA295" s="92" t="s">
        <v>424</v>
      </c>
      <c r="AB295" s="88">
        <v>0.10317443689522787</v>
      </c>
      <c r="AC295" s="88">
        <v>7.203299267342414E-2</v>
      </c>
      <c r="AD295" s="88">
        <v>8.1347897350839249E-2</v>
      </c>
      <c r="AE295" s="88">
        <v>5.955042690838408E-2</v>
      </c>
      <c r="AF295" s="88">
        <v>4.0575066666666666E-2</v>
      </c>
      <c r="AI295"/>
    </row>
    <row r="296" spans="1:35">
      <c r="B296" s="59" t="str">
        <f t="shared" si="20"/>
        <v>WGL_41060</v>
      </c>
      <c r="D296" s="21" t="s">
        <v>413</v>
      </c>
      <c r="E296" s="21" t="s">
        <v>425</v>
      </c>
      <c r="F296" s="24">
        <v>41060</v>
      </c>
      <c r="G296" s="74">
        <v>1</v>
      </c>
      <c r="H296" s="60">
        <f t="shared" si="21"/>
        <v>1</v>
      </c>
      <c r="I296" s="75">
        <f t="shared" si="22"/>
        <v>31</v>
      </c>
      <c r="J296" s="75">
        <f t="shared" si="23"/>
        <v>5</v>
      </c>
      <c r="K296" s="75">
        <f t="shared" si="24"/>
        <v>2012</v>
      </c>
      <c r="N296" s="23">
        <v>8.8641077861343676E-2</v>
      </c>
      <c r="O296" s="23">
        <v>7.2178901495167369E-2</v>
      </c>
      <c r="P296" s="23">
        <v>3.9210399999999999E-2</v>
      </c>
      <c r="Q296" s="77" t="str">
        <f>IF(($L296-$P296)&gt;'Parameters for analysis'!$C$7,L296,$B$3)</f>
        <v/>
      </c>
      <c r="R296" s="77" t="str">
        <f>IF(($L296-$P296)&gt;'Parameters for analysis'!$C$7,M296,$B$3)</f>
        <v/>
      </c>
      <c r="S296" s="77">
        <f>IF(($N296-$P296)&gt;'Parameters for analysis'!$C$7,N296,$B$3)</f>
        <v>8.8641077861343676E-2</v>
      </c>
      <c r="T296" s="77">
        <f>IF(($N296-$P296)&gt;'Parameters for analysis'!$C$7,O296,$B$3)</f>
        <v>7.2178901495167369E-2</v>
      </c>
      <c r="U296" s="21">
        <v>3760</v>
      </c>
      <c r="X296" s="21" t="s">
        <v>1605</v>
      </c>
      <c r="Y296" s="71" t="s">
        <v>1600</v>
      </c>
      <c r="Z296" s="93">
        <v>3760</v>
      </c>
      <c r="AA296" s="92" t="s">
        <v>425</v>
      </c>
      <c r="AB296" s="88">
        <v>8.5693213656250267E-2</v>
      </c>
      <c r="AC296" s="88">
        <v>7.0055283992793954E-2</v>
      </c>
      <c r="AD296" s="88">
        <v>8.9641077861343677E-2</v>
      </c>
      <c r="AE296" s="88">
        <v>7.2899293397448411E-2</v>
      </c>
      <c r="AF296" s="88">
        <v>3.9210399999999999E-2</v>
      </c>
      <c r="AI296"/>
    </row>
    <row r="300" spans="1:35" ht="15">
      <c r="A300" s="223" t="s">
        <v>1949</v>
      </c>
    </row>
    <row r="301" spans="1:35" ht="15">
      <c r="A301" s="223" t="s">
        <v>1948</v>
      </c>
    </row>
  </sheetData>
  <mergeCells count="1">
    <mergeCell ref="Z1:AF1"/>
  </mergeCells>
  <phoneticPr fontId="26" type="noConversion"/>
  <pageMargins left="0.75" right="0.75" top="1" bottom="1" header="0.5" footer="0.5"/>
  <pageSetup scale="47" orientation="landscape" horizontalDpi="1200" verticalDpi="1200" r:id="rId1"/>
  <headerFooter alignWithMargins="0"/>
  <colBreaks count="1" manualBreakCount="1">
    <brk id="2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 enableFormatConditionsCalculation="0">
    <tabColor indexed="58"/>
    <pageSetUpPr autoPageBreaks="0"/>
  </sheetPr>
  <dimension ref="G20"/>
  <sheetViews>
    <sheetView zoomScaleNormal="100" workbookViewId="0">
      <selection activeCell="Q24" sqref="Q24"/>
    </sheetView>
  </sheetViews>
  <sheetFormatPr defaultColWidth="8" defaultRowHeight="12.75"/>
  <cols>
    <col min="1" max="16384" width="8" style="115"/>
  </cols>
  <sheetData>
    <row r="20" spans="7:7">
      <c r="G20" s="123"/>
    </row>
  </sheetData>
  <phoneticPr fontId="5" type="noConversion"/>
  <pageMargins left="0.75" right="0.75" top="1" bottom="1" header="0.5" footer="0.5"/>
  <pageSetup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005"/>
  <sheetViews>
    <sheetView showGridLines="0" view="pageBreakPreview" zoomScale="60" zoomScaleNormal="70" workbookViewId="0"/>
  </sheetViews>
  <sheetFormatPr defaultRowHeight="15"/>
  <cols>
    <col min="1" max="1" width="35.7109375" style="113" customWidth="1"/>
    <col min="2" max="2" width="12.85546875" style="113" customWidth="1"/>
    <col min="3" max="3" width="28.5703125" style="113" customWidth="1"/>
    <col min="4" max="4" width="0.28515625" style="113" customWidth="1"/>
    <col min="5" max="11" width="14.28515625" style="113" customWidth="1"/>
    <col min="12" max="12" width="15" style="113" customWidth="1"/>
    <col min="13" max="16384" width="9.140625" style="113"/>
  </cols>
  <sheetData>
    <row r="1" spans="1:12">
      <c r="A1" s="122" t="s">
        <v>1874</v>
      </c>
    </row>
    <row r="2" spans="1:12" ht="15.75" thickBot="1">
      <c r="A2" s="117" t="s">
        <v>1875</v>
      </c>
      <c r="E2" s="113" t="s">
        <v>1876</v>
      </c>
      <c r="F2" s="113" t="s">
        <v>1877</v>
      </c>
      <c r="G2" s="113" t="s">
        <v>1878</v>
      </c>
    </row>
    <row r="3" spans="1:12" ht="78" thickBot="1">
      <c r="A3" s="205" t="s">
        <v>401</v>
      </c>
      <c r="B3" s="206" t="s">
        <v>1618</v>
      </c>
      <c r="C3" s="206" t="s">
        <v>1619</v>
      </c>
      <c r="D3" s="207" t="s">
        <v>1620</v>
      </c>
      <c r="E3" s="206">
        <v>2005</v>
      </c>
      <c r="F3" s="206">
        <v>2006</v>
      </c>
      <c r="G3" s="206">
        <v>2007</v>
      </c>
      <c r="H3" s="206">
        <v>2008</v>
      </c>
      <c r="I3" s="206">
        <v>2009</v>
      </c>
      <c r="J3" s="206">
        <v>2010</v>
      </c>
      <c r="K3" s="206">
        <v>2011</v>
      </c>
      <c r="L3" s="207">
        <v>2012</v>
      </c>
    </row>
    <row r="4" spans="1:12">
      <c r="A4" s="208" t="s">
        <v>1621</v>
      </c>
      <c r="B4" s="209" t="s">
        <v>1622</v>
      </c>
      <c r="C4" s="209" t="s">
        <v>1623</v>
      </c>
      <c r="D4" s="210" t="s">
        <v>1624</v>
      </c>
      <c r="E4" s="211">
        <v>4826775049</v>
      </c>
      <c r="F4" s="211">
        <v>4368466045</v>
      </c>
      <c r="G4" s="211">
        <v>4722357756</v>
      </c>
      <c r="H4" s="211">
        <v>4892276552</v>
      </c>
      <c r="I4" s="211">
        <v>4778906910</v>
      </c>
      <c r="J4" s="211">
        <v>4782411574</v>
      </c>
      <c r="K4" s="211">
        <v>4713777283</v>
      </c>
      <c r="L4" s="212">
        <v>4148970113</v>
      </c>
    </row>
    <row r="5" spans="1:12">
      <c r="A5" s="208" t="s">
        <v>1621</v>
      </c>
      <c r="B5" s="209" t="s">
        <v>1622</v>
      </c>
      <c r="C5" s="209" t="s">
        <v>1625</v>
      </c>
      <c r="D5" s="210" t="s">
        <v>1624</v>
      </c>
      <c r="E5" s="211">
        <v>2998920680</v>
      </c>
      <c r="F5" s="211">
        <v>2832030389</v>
      </c>
      <c r="G5" s="211">
        <v>3012904453</v>
      </c>
      <c r="H5" s="211">
        <v>3152529359</v>
      </c>
      <c r="I5" s="211">
        <v>3118592204</v>
      </c>
      <c r="J5" s="211">
        <v>3102593165</v>
      </c>
      <c r="K5" s="211">
        <v>3155318722</v>
      </c>
      <c r="L5" s="212">
        <v>2895357585</v>
      </c>
    </row>
    <row r="6" spans="1:12">
      <c r="A6" s="208" t="s">
        <v>1621</v>
      </c>
      <c r="B6" s="209" t="s">
        <v>1622</v>
      </c>
      <c r="C6" s="209" t="s">
        <v>1626</v>
      </c>
      <c r="D6" s="210" t="s">
        <v>1624</v>
      </c>
      <c r="E6" s="211">
        <v>6601167756</v>
      </c>
      <c r="F6" s="211">
        <v>6526545704</v>
      </c>
      <c r="G6" s="211">
        <v>6654715958</v>
      </c>
      <c r="H6" s="211">
        <v>6670181969</v>
      </c>
      <c r="I6" s="211">
        <v>6167371423</v>
      </c>
      <c r="J6" s="211">
        <v>6826192272</v>
      </c>
      <c r="K6" s="211">
        <v>6994120253</v>
      </c>
      <c r="L6" s="212">
        <v>7223834975</v>
      </c>
    </row>
    <row r="7" spans="1:12">
      <c r="A7" s="208" t="s">
        <v>1621</v>
      </c>
      <c r="B7" s="209" t="s">
        <v>1622</v>
      </c>
      <c r="C7" s="209" t="s">
        <v>1627</v>
      </c>
      <c r="D7" s="210" t="s">
        <v>1624</v>
      </c>
      <c r="E7" s="211">
        <v>5157416179</v>
      </c>
      <c r="F7" s="211">
        <v>5486864274</v>
      </c>
      <c r="G7" s="211">
        <v>6000128593</v>
      </c>
      <c r="H7" s="211">
        <v>6058171969</v>
      </c>
      <c r="I7" s="211">
        <v>6139708459</v>
      </c>
      <c r="J7" s="211">
        <v>7250236325</v>
      </c>
      <c r="K7" s="211">
        <v>7835472676</v>
      </c>
      <c r="L7" s="212">
        <v>9466343226</v>
      </c>
    </row>
    <row r="8" spans="1:12">
      <c r="A8" s="208" t="s">
        <v>1621</v>
      </c>
      <c r="B8" s="209" t="s">
        <v>1622</v>
      </c>
      <c r="C8" s="209" t="s">
        <v>1628</v>
      </c>
      <c r="D8" s="210" t="s">
        <v>1624</v>
      </c>
      <c r="E8" s="211">
        <v>14630788</v>
      </c>
      <c r="F8" s="211">
        <v>16550929</v>
      </c>
      <c r="G8" s="211">
        <v>15407861</v>
      </c>
      <c r="H8" s="211">
        <v>22326990</v>
      </c>
      <c r="I8" s="211">
        <v>19579974</v>
      </c>
      <c r="J8" s="211">
        <v>20947297</v>
      </c>
      <c r="K8" s="211">
        <v>33035864</v>
      </c>
      <c r="L8" s="212">
        <v>26423724</v>
      </c>
    </row>
    <row r="9" spans="1:12">
      <c r="A9" s="208" t="s">
        <v>1621</v>
      </c>
      <c r="B9" s="209" t="s">
        <v>1622</v>
      </c>
      <c r="C9" s="209" t="s">
        <v>1629</v>
      </c>
      <c r="D9" s="210" t="s">
        <v>1624</v>
      </c>
      <c r="E9" s="211">
        <v>0</v>
      </c>
      <c r="F9" s="211">
        <v>46923142</v>
      </c>
      <c r="G9" s="211">
        <v>0</v>
      </c>
      <c r="H9" s="211">
        <v>3184</v>
      </c>
      <c r="I9" s="211">
        <v>0</v>
      </c>
      <c r="J9" s="211">
        <v>18176</v>
      </c>
      <c r="K9" s="211">
        <v>0</v>
      </c>
      <c r="L9" s="212">
        <v>0</v>
      </c>
    </row>
    <row r="10" spans="1:12">
      <c r="A10" s="208" t="s">
        <v>1621</v>
      </c>
      <c r="B10" s="209" t="s">
        <v>1630</v>
      </c>
      <c r="C10" s="209" t="s">
        <v>1623</v>
      </c>
      <c r="D10" s="210" t="s">
        <v>1624</v>
      </c>
      <c r="E10" s="211">
        <v>42056628</v>
      </c>
      <c r="F10" s="211">
        <v>38131829</v>
      </c>
      <c r="G10" s="211">
        <v>35480842</v>
      </c>
      <c r="H10" s="211">
        <v>37793335</v>
      </c>
      <c r="I10" s="211">
        <v>36060864</v>
      </c>
      <c r="J10" s="211">
        <v>42215276</v>
      </c>
      <c r="K10" s="211">
        <v>36581897</v>
      </c>
      <c r="L10" s="212">
        <v>27581880</v>
      </c>
    </row>
    <row r="11" spans="1:12">
      <c r="A11" s="208" t="s">
        <v>1621</v>
      </c>
      <c r="B11" s="209" t="s">
        <v>1630</v>
      </c>
      <c r="C11" s="209" t="s">
        <v>1625</v>
      </c>
      <c r="D11" s="210" t="s">
        <v>1624</v>
      </c>
      <c r="E11" s="211">
        <v>25045516</v>
      </c>
      <c r="F11" s="211">
        <v>24396317</v>
      </c>
      <c r="G11" s="211">
        <v>23419797</v>
      </c>
      <c r="H11" s="211">
        <v>25216863</v>
      </c>
      <c r="I11" s="211">
        <v>24292798</v>
      </c>
      <c r="J11" s="211">
        <v>27071025</v>
      </c>
      <c r="K11" s="211">
        <v>25143526</v>
      </c>
      <c r="L11" s="212">
        <v>21573792</v>
      </c>
    </row>
    <row r="12" spans="1:12">
      <c r="A12" s="208" t="s">
        <v>1621</v>
      </c>
      <c r="B12" s="209" t="s">
        <v>1630</v>
      </c>
      <c r="C12" s="209" t="s">
        <v>1626</v>
      </c>
      <c r="D12" s="210" t="s">
        <v>1624</v>
      </c>
      <c r="E12" s="211">
        <v>151101682</v>
      </c>
      <c r="F12" s="211">
        <v>149973406</v>
      </c>
      <c r="G12" s="211">
        <v>150484219</v>
      </c>
      <c r="H12" s="211">
        <v>142388976</v>
      </c>
      <c r="I12" s="211">
        <v>131228419</v>
      </c>
      <c r="J12" s="211">
        <v>144937708</v>
      </c>
      <c r="K12" s="211">
        <v>153357676</v>
      </c>
      <c r="L12" s="212">
        <v>171730232</v>
      </c>
    </row>
    <row r="13" spans="1:12">
      <c r="A13" s="208" t="s">
        <v>1621</v>
      </c>
      <c r="B13" s="209" t="s">
        <v>1630</v>
      </c>
      <c r="C13" s="209" t="s">
        <v>1627</v>
      </c>
      <c r="D13" s="210" t="s">
        <v>1624</v>
      </c>
      <c r="E13" s="211">
        <v>90713640</v>
      </c>
      <c r="F13" s="211">
        <v>125926905</v>
      </c>
      <c r="G13" s="211">
        <v>165921968</v>
      </c>
      <c r="H13" s="211">
        <v>174287044</v>
      </c>
      <c r="I13" s="211">
        <v>221622251</v>
      </c>
      <c r="J13" s="211">
        <v>294189790</v>
      </c>
      <c r="K13" s="211">
        <v>369885872</v>
      </c>
      <c r="L13" s="212">
        <v>430787141</v>
      </c>
    </row>
    <row r="14" spans="1:12">
      <c r="A14" s="208" t="s">
        <v>1621</v>
      </c>
      <c r="B14" s="209" t="s">
        <v>1630</v>
      </c>
      <c r="C14" s="209" t="s">
        <v>1628</v>
      </c>
      <c r="D14" s="210" t="s">
        <v>1624</v>
      </c>
      <c r="E14" s="213" t="s">
        <v>1624</v>
      </c>
      <c r="F14" s="213" t="s">
        <v>1624</v>
      </c>
      <c r="G14" s="213" t="s">
        <v>1624</v>
      </c>
      <c r="H14" s="211">
        <v>4348</v>
      </c>
      <c r="I14" s="211">
        <v>12029</v>
      </c>
      <c r="J14" s="211">
        <v>11988</v>
      </c>
      <c r="K14" s="211">
        <v>6743</v>
      </c>
      <c r="L14" s="212">
        <v>38120</v>
      </c>
    </row>
    <row r="15" spans="1:12">
      <c r="A15" s="208" t="s">
        <v>1621</v>
      </c>
      <c r="B15" s="209" t="s">
        <v>1630</v>
      </c>
      <c r="C15" s="209" t="s">
        <v>1629</v>
      </c>
      <c r="D15" s="210" t="s">
        <v>1624</v>
      </c>
      <c r="E15" s="213" t="s">
        <v>1624</v>
      </c>
      <c r="F15" s="213" t="s">
        <v>1624</v>
      </c>
      <c r="G15" s="213" t="s">
        <v>1624</v>
      </c>
      <c r="H15" s="211">
        <v>3184</v>
      </c>
      <c r="I15" s="213" t="s">
        <v>1624</v>
      </c>
      <c r="J15" s="213" t="s">
        <v>1624</v>
      </c>
      <c r="K15" s="213" t="s">
        <v>1624</v>
      </c>
      <c r="L15" s="212">
        <v>0</v>
      </c>
    </row>
    <row r="16" spans="1:12">
      <c r="A16" s="208" t="s">
        <v>1621</v>
      </c>
      <c r="B16" s="209" t="s">
        <v>1631</v>
      </c>
      <c r="C16" s="209" t="s">
        <v>1623</v>
      </c>
      <c r="D16" s="210" t="s">
        <v>1624</v>
      </c>
      <c r="E16" s="211">
        <v>18028952</v>
      </c>
      <c r="F16" s="211">
        <v>20615944</v>
      </c>
      <c r="G16" s="211">
        <v>19843252</v>
      </c>
      <c r="H16" s="211">
        <v>21439478</v>
      </c>
      <c r="I16" s="211">
        <v>19978494</v>
      </c>
      <c r="J16" s="211">
        <v>18714022</v>
      </c>
      <c r="K16" s="211">
        <v>20261768</v>
      </c>
      <c r="L16" s="212">
        <v>21379620</v>
      </c>
    </row>
    <row r="17" spans="1:12">
      <c r="A17" s="208" t="s">
        <v>1621</v>
      </c>
      <c r="B17" s="209" t="s">
        <v>1631</v>
      </c>
      <c r="C17" s="209" t="s">
        <v>1625</v>
      </c>
      <c r="D17" s="210" t="s">
        <v>1624</v>
      </c>
      <c r="E17" s="211">
        <v>16902620</v>
      </c>
      <c r="F17" s="211">
        <v>18543801</v>
      </c>
      <c r="G17" s="211">
        <v>18756433</v>
      </c>
      <c r="H17" s="211">
        <v>17025446</v>
      </c>
      <c r="I17" s="211">
        <v>16620493</v>
      </c>
      <c r="J17" s="211">
        <v>15919588</v>
      </c>
      <c r="K17" s="211">
        <v>19398794</v>
      </c>
      <c r="L17" s="212">
        <v>19897566</v>
      </c>
    </row>
    <row r="18" spans="1:12">
      <c r="A18" s="208" t="s">
        <v>1621</v>
      </c>
      <c r="B18" s="209" t="s">
        <v>1631</v>
      </c>
      <c r="C18" s="209" t="s">
        <v>1626</v>
      </c>
      <c r="D18" s="210" t="s">
        <v>1624</v>
      </c>
      <c r="E18" s="211">
        <v>52886576</v>
      </c>
      <c r="F18" s="211">
        <v>31457467</v>
      </c>
      <c r="G18" s="211">
        <v>19751459</v>
      </c>
      <c r="H18" s="211">
        <v>5987294</v>
      </c>
      <c r="I18" s="211">
        <v>6635267</v>
      </c>
      <c r="J18" s="211">
        <v>6407925</v>
      </c>
      <c r="K18" s="211">
        <v>6769095</v>
      </c>
      <c r="L18" s="212">
        <v>6356870</v>
      </c>
    </row>
    <row r="19" spans="1:12">
      <c r="A19" s="208" t="s">
        <v>1621</v>
      </c>
      <c r="B19" s="209" t="s">
        <v>1631</v>
      </c>
      <c r="C19" s="209" t="s">
        <v>1627</v>
      </c>
      <c r="D19" s="210" t="s">
        <v>1624</v>
      </c>
      <c r="E19" s="211">
        <v>44552082</v>
      </c>
      <c r="F19" s="211">
        <v>34419834</v>
      </c>
      <c r="G19" s="211">
        <v>34640534</v>
      </c>
      <c r="H19" s="211">
        <v>41341789</v>
      </c>
      <c r="I19" s="211">
        <v>37143105</v>
      </c>
      <c r="J19" s="211">
        <v>36177593</v>
      </c>
      <c r="K19" s="211">
        <v>46092484</v>
      </c>
      <c r="L19" s="212">
        <v>51795199</v>
      </c>
    </row>
    <row r="20" spans="1:12">
      <c r="A20" s="208" t="s">
        <v>1621</v>
      </c>
      <c r="B20" s="209" t="s">
        <v>1631</v>
      </c>
      <c r="C20" s="209" t="s">
        <v>1629</v>
      </c>
      <c r="D20" s="210" t="s">
        <v>1624</v>
      </c>
      <c r="E20" s="213" t="s">
        <v>1624</v>
      </c>
      <c r="F20" s="213" t="s">
        <v>1624</v>
      </c>
      <c r="G20" s="213" t="s">
        <v>1624</v>
      </c>
      <c r="H20" s="213" t="s">
        <v>1624</v>
      </c>
      <c r="I20" s="211">
        <v>0</v>
      </c>
      <c r="J20" s="213" t="s">
        <v>1624</v>
      </c>
      <c r="K20" s="213" t="s">
        <v>1624</v>
      </c>
      <c r="L20" s="214" t="s">
        <v>1624</v>
      </c>
    </row>
    <row r="21" spans="1:12">
      <c r="A21" s="208" t="s">
        <v>1621</v>
      </c>
      <c r="B21" s="209" t="s">
        <v>1632</v>
      </c>
      <c r="C21" s="209" t="s">
        <v>1623</v>
      </c>
      <c r="D21" s="210" t="s">
        <v>1624</v>
      </c>
      <c r="E21" s="211">
        <v>35767050</v>
      </c>
      <c r="F21" s="211">
        <v>36055328</v>
      </c>
      <c r="G21" s="211">
        <v>38321095</v>
      </c>
      <c r="H21" s="211">
        <v>38453331</v>
      </c>
      <c r="I21" s="211">
        <v>34732287</v>
      </c>
      <c r="J21" s="211">
        <v>37812271</v>
      </c>
      <c r="K21" s="211">
        <v>38591573</v>
      </c>
      <c r="L21" s="212">
        <v>34973820</v>
      </c>
    </row>
    <row r="22" spans="1:12">
      <c r="A22" s="208" t="s">
        <v>1621</v>
      </c>
      <c r="B22" s="209" t="s">
        <v>1632</v>
      </c>
      <c r="C22" s="209" t="s">
        <v>1625</v>
      </c>
      <c r="D22" s="210" t="s">
        <v>1624</v>
      </c>
      <c r="E22" s="211">
        <v>31887795</v>
      </c>
      <c r="F22" s="211">
        <v>32791890</v>
      </c>
      <c r="G22" s="211">
        <v>32693711</v>
      </c>
      <c r="H22" s="211">
        <v>32515722</v>
      </c>
      <c r="I22" s="211">
        <v>32196188</v>
      </c>
      <c r="J22" s="211">
        <v>31945375</v>
      </c>
      <c r="K22" s="211">
        <v>32633207</v>
      </c>
      <c r="L22" s="212">
        <v>31529684</v>
      </c>
    </row>
    <row r="23" spans="1:12">
      <c r="A23" s="208" t="s">
        <v>1621</v>
      </c>
      <c r="B23" s="209" t="s">
        <v>1632</v>
      </c>
      <c r="C23" s="209" t="s">
        <v>1626</v>
      </c>
      <c r="D23" s="210" t="s">
        <v>1624</v>
      </c>
      <c r="E23" s="211">
        <v>16975473</v>
      </c>
      <c r="F23" s="211">
        <v>18446616</v>
      </c>
      <c r="G23" s="211">
        <v>19354671</v>
      </c>
      <c r="H23" s="211">
        <v>20183696</v>
      </c>
      <c r="I23" s="211">
        <v>17947783</v>
      </c>
      <c r="J23" s="211">
        <v>19245162</v>
      </c>
      <c r="K23" s="211">
        <v>21723506</v>
      </c>
      <c r="L23" s="212">
        <v>22656709</v>
      </c>
    </row>
    <row r="24" spans="1:12">
      <c r="A24" s="208" t="s">
        <v>1621</v>
      </c>
      <c r="B24" s="209" t="s">
        <v>1632</v>
      </c>
      <c r="C24" s="209" t="s">
        <v>1627</v>
      </c>
      <c r="D24" s="210" t="s">
        <v>1624</v>
      </c>
      <c r="E24" s="211">
        <v>217988375</v>
      </c>
      <c r="F24" s="211">
        <v>248568658</v>
      </c>
      <c r="G24" s="211">
        <v>283715311</v>
      </c>
      <c r="H24" s="211">
        <v>279574705</v>
      </c>
      <c r="I24" s="211">
        <v>223600710</v>
      </c>
      <c r="J24" s="211">
        <v>178777909</v>
      </c>
      <c r="K24" s="211">
        <v>204808160</v>
      </c>
      <c r="L24" s="212">
        <v>268169129</v>
      </c>
    </row>
    <row r="25" spans="1:12">
      <c r="A25" s="208" t="s">
        <v>1621</v>
      </c>
      <c r="B25" s="209" t="s">
        <v>1632</v>
      </c>
      <c r="C25" s="209" t="s">
        <v>1628</v>
      </c>
      <c r="D25" s="210" t="s">
        <v>1624</v>
      </c>
      <c r="E25" s="211">
        <v>369835</v>
      </c>
      <c r="F25" s="211">
        <v>443705</v>
      </c>
      <c r="G25" s="211">
        <v>452172</v>
      </c>
      <c r="H25" s="211">
        <v>1439406</v>
      </c>
      <c r="I25" s="211">
        <v>484707</v>
      </c>
      <c r="J25" s="211">
        <v>365616</v>
      </c>
      <c r="K25" s="211">
        <v>1667758</v>
      </c>
      <c r="L25" s="212">
        <v>781608</v>
      </c>
    </row>
    <row r="26" spans="1:12">
      <c r="A26" s="208" t="s">
        <v>1621</v>
      </c>
      <c r="B26" s="209" t="s">
        <v>1633</v>
      </c>
      <c r="C26" s="209" t="s">
        <v>1623</v>
      </c>
      <c r="D26" s="210" t="s">
        <v>1624</v>
      </c>
      <c r="E26" s="211">
        <v>33605318</v>
      </c>
      <c r="F26" s="211">
        <v>31494630</v>
      </c>
      <c r="G26" s="211">
        <v>32730670</v>
      </c>
      <c r="H26" s="211">
        <v>35718378</v>
      </c>
      <c r="I26" s="211">
        <v>33252055</v>
      </c>
      <c r="J26" s="211">
        <v>36239692</v>
      </c>
      <c r="K26" s="211">
        <v>33736721</v>
      </c>
      <c r="L26" s="212">
        <v>26191050</v>
      </c>
    </row>
    <row r="27" spans="1:12">
      <c r="A27" s="208" t="s">
        <v>1621</v>
      </c>
      <c r="B27" s="209" t="s">
        <v>1633</v>
      </c>
      <c r="C27" s="209" t="s">
        <v>1625</v>
      </c>
      <c r="D27" s="210" t="s">
        <v>1624</v>
      </c>
      <c r="E27" s="211">
        <v>31520527</v>
      </c>
      <c r="F27" s="211">
        <v>31286257</v>
      </c>
      <c r="G27" s="211">
        <v>32187279</v>
      </c>
      <c r="H27" s="211">
        <v>36923566</v>
      </c>
      <c r="I27" s="211">
        <v>36373389</v>
      </c>
      <c r="J27" s="211">
        <v>40232040</v>
      </c>
      <c r="K27" s="211">
        <v>39985637</v>
      </c>
      <c r="L27" s="212">
        <v>41435070</v>
      </c>
    </row>
    <row r="28" spans="1:12">
      <c r="A28" s="208" t="s">
        <v>1621</v>
      </c>
      <c r="B28" s="209" t="s">
        <v>1633</v>
      </c>
      <c r="C28" s="209" t="s">
        <v>1626</v>
      </c>
      <c r="D28" s="210" t="s">
        <v>1624</v>
      </c>
      <c r="E28" s="211">
        <v>88822177</v>
      </c>
      <c r="F28" s="211">
        <v>87532129</v>
      </c>
      <c r="G28" s="211">
        <v>85773147</v>
      </c>
      <c r="H28" s="211">
        <v>85139896</v>
      </c>
      <c r="I28" s="211">
        <v>77584837</v>
      </c>
      <c r="J28" s="211">
        <v>83061056</v>
      </c>
      <c r="K28" s="211">
        <v>85437200</v>
      </c>
      <c r="L28" s="212">
        <v>81398876</v>
      </c>
    </row>
    <row r="29" spans="1:12">
      <c r="A29" s="208" t="s">
        <v>1621</v>
      </c>
      <c r="B29" s="209" t="s">
        <v>1633</v>
      </c>
      <c r="C29" s="209" t="s">
        <v>1627</v>
      </c>
      <c r="D29" s="210" t="s">
        <v>1624</v>
      </c>
      <c r="E29" s="211">
        <v>49830286</v>
      </c>
      <c r="F29" s="211">
        <v>69613314</v>
      </c>
      <c r="G29" s="211">
        <v>65008168</v>
      </c>
      <c r="H29" s="211">
        <v>65366809</v>
      </c>
      <c r="I29" s="211">
        <v>83809021</v>
      </c>
      <c r="J29" s="211">
        <v>97116324</v>
      </c>
      <c r="K29" s="211">
        <v>104437887</v>
      </c>
      <c r="L29" s="212">
        <v>132673016</v>
      </c>
    </row>
    <row r="30" spans="1:12">
      <c r="A30" s="208" t="s">
        <v>1621</v>
      </c>
      <c r="B30" s="209" t="s">
        <v>1633</v>
      </c>
      <c r="C30" s="209" t="s">
        <v>1628</v>
      </c>
      <c r="D30" s="210" t="s">
        <v>1624</v>
      </c>
      <c r="E30" s="211">
        <v>101</v>
      </c>
      <c r="F30" s="211">
        <v>87</v>
      </c>
      <c r="G30" s="211">
        <v>136</v>
      </c>
      <c r="H30" s="213" t="s">
        <v>1624</v>
      </c>
      <c r="I30" s="213" t="s">
        <v>1624</v>
      </c>
      <c r="J30" s="213" t="s">
        <v>1624</v>
      </c>
      <c r="K30" s="213" t="s">
        <v>1624</v>
      </c>
      <c r="L30" s="212">
        <v>9659</v>
      </c>
    </row>
    <row r="31" spans="1:12">
      <c r="A31" s="208" t="s">
        <v>1621</v>
      </c>
      <c r="B31" s="209" t="s">
        <v>1633</v>
      </c>
      <c r="C31" s="209" t="s">
        <v>1629</v>
      </c>
      <c r="D31" s="210" t="s">
        <v>1624</v>
      </c>
      <c r="E31" s="213" t="s">
        <v>1624</v>
      </c>
      <c r="F31" s="213" t="s">
        <v>1624</v>
      </c>
      <c r="G31" s="213" t="s">
        <v>1624</v>
      </c>
      <c r="H31" s="213" t="s">
        <v>1624</v>
      </c>
      <c r="I31" s="213" t="s">
        <v>1624</v>
      </c>
      <c r="J31" s="213" t="s">
        <v>1624</v>
      </c>
      <c r="K31" s="213" t="s">
        <v>1624</v>
      </c>
      <c r="L31" s="214" t="s">
        <v>1624</v>
      </c>
    </row>
    <row r="32" spans="1:12">
      <c r="A32" s="208" t="s">
        <v>1621</v>
      </c>
      <c r="B32" s="209" t="s">
        <v>1634</v>
      </c>
      <c r="C32" s="209" t="s">
        <v>1623</v>
      </c>
      <c r="D32" s="210" t="s">
        <v>1624</v>
      </c>
      <c r="E32" s="211">
        <v>483698524</v>
      </c>
      <c r="F32" s="211">
        <v>491776841</v>
      </c>
      <c r="G32" s="211">
        <v>492378413</v>
      </c>
      <c r="H32" s="211">
        <v>489304434</v>
      </c>
      <c r="I32" s="211">
        <v>480721229</v>
      </c>
      <c r="J32" s="211">
        <v>494889669</v>
      </c>
      <c r="K32" s="211">
        <v>512565057</v>
      </c>
      <c r="L32" s="212">
        <v>477930971</v>
      </c>
    </row>
    <row r="33" spans="1:12">
      <c r="A33" s="208" t="s">
        <v>1621</v>
      </c>
      <c r="B33" s="209" t="s">
        <v>1634</v>
      </c>
      <c r="C33" s="209" t="s">
        <v>1625</v>
      </c>
      <c r="D33" s="210" t="s">
        <v>1624</v>
      </c>
      <c r="E33" s="211">
        <v>233081599</v>
      </c>
      <c r="F33" s="211">
        <v>244432487</v>
      </c>
      <c r="G33" s="211">
        <v>251024032</v>
      </c>
      <c r="H33" s="211">
        <v>251045299</v>
      </c>
      <c r="I33" s="211">
        <v>247774585</v>
      </c>
      <c r="J33" s="211">
        <v>247996518</v>
      </c>
      <c r="K33" s="211">
        <v>246140543</v>
      </c>
      <c r="L33" s="212">
        <v>253148387</v>
      </c>
    </row>
    <row r="34" spans="1:12">
      <c r="A34" s="208" t="s">
        <v>1621</v>
      </c>
      <c r="B34" s="209" t="s">
        <v>1634</v>
      </c>
      <c r="C34" s="209" t="s">
        <v>1626</v>
      </c>
      <c r="D34" s="210" t="s">
        <v>1624</v>
      </c>
      <c r="E34" s="211">
        <v>781381004</v>
      </c>
      <c r="F34" s="211">
        <v>732053960</v>
      </c>
      <c r="G34" s="211">
        <v>738501164</v>
      </c>
      <c r="H34" s="211">
        <v>720592488</v>
      </c>
      <c r="I34" s="211">
        <v>706153595</v>
      </c>
      <c r="J34" s="211">
        <v>703535935</v>
      </c>
      <c r="K34" s="211">
        <v>706349749</v>
      </c>
      <c r="L34" s="212">
        <v>735786512</v>
      </c>
    </row>
    <row r="35" spans="1:12">
      <c r="A35" s="208" t="s">
        <v>1621</v>
      </c>
      <c r="B35" s="209" t="s">
        <v>1634</v>
      </c>
      <c r="C35" s="209" t="s">
        <v>1627</v>
      </c>
      <c r="D35" s="210" t="s">
        <v>1624</v>
      </c>
      <c r="E35" s="211">
        <v>525487440</v>
      </c>
      <c r="F35" s="211">
        <v>628644613</v>
      </c>
      <c r="G35" s="211">
        <v>698562913</v>
      </c>
      <c r="H35" s="211">
        <v>734363869</v>
      </c>
      <c r="I35" s="211">
        <v>650128757</v>
      </c>
      <c r="J35" s="211">
        <v>597314084</v>
      </c>
      <c r="K35" s="211">
        <v>499109225</v>
      </c>
      <c r="L35" s="212">
        <v>734475436</v>
      </c>
    </row>
    <row r="36" spans="1:12">
      <c r="A36" s="208" t="s">
        <v>1621</v>
      </c>
      <c r="B36" s="209" t="s">
        <v>1634</v>
      </c>
      <c r="C36" s="209" t="s">
        <v>1628</v>
      </c>
      <c r="D36" s="210" t="s">
        <v>1624</v>
      </c>
      <c r="E36" s="211">
        <v>9782972</v>
      </c>
      <c r="F36" s="211">
        <v>10615549</v>
      </c>
      <c r="G36" s="211">
        <v>11497274</v>
      </c>
      <c r="H36" s="211">
        <v>16232427</v>
      </c>
      <c r="I36" s="211">
        <v>15320292</v>
      </c>
      <c r="J36" s="211">
        <v>15561784</v>
      </c>
      <c r="K36" s="211">
        <v>24214952</v>
      </c>
      <c r="L36" s="212">
        <v>18670996</v>
      </c>
    </row>
    <row r="37" spans="1:12">
      <c r="A37" s="208" t="s">
        <v>1621</v>
      </c>
      <c r="B37" s="209" t="s">
        <v>1634</v>
      </c>
      <c r="C37" s="209" t="s">
        <v>1629</v>
      </c>
      <c r="D37" s="210" t="s">
        <v>1624</v>
      </c>
      <c r="E37" s="213" t="s">
        <v>1624</v>
      </c>
      <c r="F37" s="213" t="s">
        <v>1624</v>
      </c>
      <c r="G37" s="213" t="s">
        <v>1624</v>
      </c>
      <c r="H37" s="213" t="s">
        <v>1624</v>
      </c>
      <c r="I37" s="211">
        <v>0</v>
      </c>
      <c r="J37" s="213" t="s">
        <v>1624</v>
      </c>
      <c r="K37" s="211">
        <v>0</v>
      </c>
      <c r="L37" s="212">
        <v>0</v>
      </c>
    </row>
    <row r="38" spans="1:12">
      <c r="A38" s="208" t="s">
        <v>1621</v>
      </c>
      <c r="B38" s="209" t="s">
        <v>1635</v>
      </c>
      <c r="C38" s="209" t="s">
        <v>1623</v>
      </c>
      <c r="D38" s="210" t="s">
        <v>1624</v>
      </c>
      <c r="E38" s="211">
        <v>124255410</v>
      </c>
      <c r="F38" s="211">
        <v>119269854</v>
      </c>
      <c r="G38" s="211">
        <v>130970608</v>
      </c>
      <c r="H38" s="211">
        <v>133947281</v>
      </c>
      <c r="I38" s="211">
        <v>128993024</v>
      </c>
      <c r="J38" s="211">
        <v>131224328</v>
      </c>
      <c r="K38" s="211">
        <v>130115761</v>
      </c>
      <c r="L38" s="212">
        <v>115305869</v>
      </c>
    </row>
    <row r="39" spans="1:12">
      <c r="A39" s="208" t="s">
        <v>1621</v>
      </c>
      <c r="B39" s="209" t="s">
        <v>1635</v>
      </c>
      <c r="C39" s="209" t="s">
        <v>1625</v>
      </c>
      <c r="D39" s="210" t="s">
        <v>1624</v>
      </c>
      <c r="E39" s="211">
        <v>62099126</v>
      </c>
      <c r="F39" s="211">
        <v>59851251</v>
      </c>
      <c r="G39" s="211">
        <v>63231384</v>
      </c>
      <c r="H39" s="211">
        <v>65805756</v>
      </c>
      <c r="I39" s="211">
        <v>62440924</v>
      </c>
      <c r="J39" s="211">
        <v>57657714</v>
      </c>
      <c r="K39" s="211">
        <v>55843004</v>
      </c>
      <c r="L39" s="212">
        <v>51794860</v>
      </c>
    </row>
    <row r="40" spans="1:12">
      <c r="A40" s="208" t="s">
        <v>1621</v>
      </c>
      <c r="B40" s="209" t="s">
        <v>1635</v>
      </c>
      <c r="C40" s="209" t="s">
        <v>1626</v>
      </c>
      <c r="D40" s="210" t="s">
        <v>1624</v>
      </c>
      <c r="E40" s="211">
        <v>126359915</v>
      </c>
      <c r="F40" s="211">
        <v>111259388</v>
      </c>
      <c r="G40" s="211">
        <v>117229589</v>
      </c>
      <c r="H40" s="211">
        <v>119705703</v>
      </c>
      <c r="I40" s="211">
        <v>113581803</v>
      </c>
      <c r="J40" s="211">
        <v>114294505</v>
      </c>
      <c r="K40" s="211">
        <v>74406984</v>
      </c>
      <c r="L40" s="212">
        <v>73027564</v>
      </c>
    </row>
    <row r="41" spans="1:12">
      <c r="A41" s="208" t="s">
        <v>1621</v>
      </c>
      <c r="B41" s="209" t="s">
        <v>1635</v>
      </c>
      <c r="C41" s="209" t="s">
        <v>1627</v>
      </c>
      <c r="D41" s="210" t="s">
        <v>1624</v>
      </c>
      <c r="E41" s="211">
        <v>17895818</v>
      </c>
      <c r="F41" s="211">
        <v>18716844</v>
      </c>
      <c r="G41" s="211">
        <v>26576494</v>
      </c>
      <c r="H41" s="211">
        <v>22827605</v>
      </c>
      <c r="I41" s="211">
        <v>22021981</v>
      </c>
      <c r="J41" s="211">
        <v>61070822</v>
      </c>
      <c r="K41" s="211">
        <v>105723393</v>
      </c>
      <c r="L41" s="212">
        <v>97173588</v>
      </c>
    </row>
    <row r="42" spans="1:12">
      <c r="A42" s="208" t="s">
        <v>1621</v>
      </c>
      <c r="B42" s="209" t="s">
        <v>1635</v>
      </c>
      <c r="C42" s="209" t="s">
        <v>1628</v>
      </c>
      <c r="D42" s="210" t="s">
        <v>1624</v>
      </c>
      <c r="E42" s="211">
        <v>10714</v>
      </c>
      <c r="F42" s="211">
        <v>3891</v>
      </c>
      <c r="G42" s="211">
        <v>1180</v>
      </c>
      <c r="H42" s="211">
        <v>229157</v>
      </c>
      <c r="I42" s="211">
        <v>219046</v>
      </c>
      <c r="J42" s="211">
        <v>227909</v>
      </c>
      <c r="K42" s="211">
        <v>315262</v>
      </c>
      <c r="L42" s="212">
        <v>158047</v>
      </c>
    </row>
    <row r="43" spans="1:12">
      <c r="A43" s="208" t="s">
        <v>1621</v>
      </c>
      <c r="B43" s="209" t="s">
        <v>1635</v>
      </c>
      <c r="C43" s="209" t="s">
        <v>1629</v>
      </c>
      <c r="D43" s="210" t="s">
        <v>1624</v>
      </c>
      <c r="E43" s="213" t="s">
        <v>1624</v>
      </c>
      <c r="F43" s="211">
        <v>0</v>
      </c>
      <c r="G43" s="213" t="s">
        <v>1624</v>
      </c>
      <c r="H43" s="213" t="s">
        <v>1624</v>
      </c>
      <c r="I43" s="213" t="s">
        <v>1624</v>
      </c>
      <c r="J43" s="213" t="s">
        <v>1624</v>
      </c>
      <c r="K43" s="213" t="s">
        <v>1624</v>
      </c>
      <c r="L43" s="212">
        <v>0</v>
      </c>
    </row>
    <row r="44" spans="1:12">
      <c r="A44" s="208" t="s">
        <v>1621</v>
      </c>
      <c r="B44" s="209" t="s">
        <v>1636</v>
      </c>
      <c r="C44" s="209" t="s">
        <v>1623</v>
      </c>
      <c r="D44" s="210" t="s">
        <v>1624</v>
      </c>
      <c r="E44" s="211">
        <v>44522200</v>
      </c>
      <c r="F44" s="211">
        <v>39069185</v>
      </c>
      <c r="G44" s="211">
        <v>43347521</v>
      </c>
      <c r="H44" s="211">
        <v>42935435</v>
      </c>
      <c r="I44" s="211">
        <v>43995113</v>
      </c>
      <c r="J44" s="211">
        <v>42728777</v>
      </c>
      <c r="K44" s="211">
        <v>44719352</v>
      </c>
      <c r="L44" s="212">
        <v>41049747</v>
      </c>
    </row>
    <row r="45" spans="1:12">
      <c r="A45" s="208" t="s">
        <v>1621</v>
      </c>
      <c r="B45" s="209" t="s">
        <v>1636</v>
      </c>
      <c r="C45" s="209" t="s">
        <v>1625</v>
      </c>
      <c r="D45" s="210" t="s">
        <v>1624</v>
      </c>
      <c r="E45" s="211">
        <v>35755574</v>
      </c>
      <c r="F45" s="211">
        <v>32660166</v>
      </c>
      <c r="G45" s="211">
        <v>35962824</v>
      </c>
      <c r="H45" s="211">
        <v>37666037</v>
      </c>
      <c r="I45" s="211">
        <v>39731231</v>
      </c>
      <c r="J45" s="211">
        <v>40655891</v>
      </c>
      <c r="K45" s="211">
        <v>44831793</v>
      </c>
      <c r="L45" s="212">
        <v>42345774</v>
      </c>
    </row>
    <row r="46" spans="1:12">
      <c r="A46" s="208" t="s">
        <v>1621</v>
      </c>
      <c r="B46" s="209" t="s">
        <v>1636</v>
      </c>
      <c r="C46" s="209" t="s">
        <v>1626</v>
      </c>
      <c r="D46" s="210" t="s">
        <v>1624</v>
      </c>
      <c r="E46" s="211">
        <v>20468762</v>
      </c>
      <c r="F46" s="211">
        <v>21669677</v>
      </c>
      <c r="G46" s="211">
        <v>22793871</v>
      </c>
      <c r="H46" s="211">
        <v>22538996</v>
      </c>
      <c r="I46" s="211">
        <v>24585173</v>
      </c>
      <c r="J46" s="211">
        <v>24116998</v>
      </c>
      <c r="K46" s="211">
        <v>26258304</v>
      </c>
      <c r="L46" s="212">
        <v>26935430</v>
      </c>
    </row>
    <row r="47" spans="1:12">
      <c r="A47" s="208" t="s">
        <v>1621</v>
      </c>
      <c r="B47" s="209" t="s">
        <v>1636</v>
      </c>
      <c r="C47" s="209" t="s">
        <v>1627</v>
      </c>
      <c r="D47" s="210" t="s">
        <v>1624</v>
      </c>
      <c r="E47" s="211">
        <v>102796533</v>
      </c>
      <c r="F47" s="211">
        <v>119355135</v>
      </c>
      <c r="G47" s="211">
        <v>94104059</v>
      </c>
      <c r="H47" s="211">
        <v>98842280</v>
      </c>
      <c r="I47" s="211">
        <v>119762228</v>
      </c>
      <c r="J47" s="211">
        <v>136102399</v>
      </c>
      <c r="K47" s="211">
        <v>154573360</v>
      </c>
      <c r="L47" s="212">
        <v>158644162</v>
      </c>
    </row>
    <row r="48" spans="1:12">
      <c r="A48" s="208" t="s">
        <v>1621</v>
      </c>
      <c r="B48" s="209" t="s">
        <v>1636</v>
      </c>
      <c r="C48" s="209" t="s">
        <v>1628</v>
      </c>
      <c r="D48" s="210" t="s">
        <v>1624</v>
      </c>
      <c r="E48" s="211">
        <v>47310</v>
      </c>
      <c r="F48" s="211">
        <v>20852</v>
      </c>
      <c r="G48" s="211">
        <v>14545</v>
      </c>
      <c r="H48" s="211">
        <v>15532</v>
      </c>
      <c r="I48" s="211">
        <v>13386</v>
      </c>
      <c r="J48" s="211">
        <v>14866</v>
      </c>
      <c r="K48" s="211">
        <v>17112</v>
      </c>
      <c r="L48" s="212">
        <v>26730</v>
      </c>
    </row>
    <row r="49" spans="1:12">
      <c r="A49" s="208" t="s">
        <v>1621</v>
      </c>
      <c r="B49" s="209" t="s">
        <v>1637</v>
      </c>
      <c r="C49" s="209" t="s">
        <v>1623</v>
      </c>
      <c r="D49" s="210" t="s">
        <v>1624</v>
      </c>
      <c r="E49" s="211">
        <v>10339240</v>
      </c>
      <c r="F49" s="211">
        <v>9111357</v>
      </c>
      <c r="G49" s="211">
        <v>9999876</v>
      </c>
      <c r="H49" s="211">
        <v>9875164</v>
      </c>
      <c r="I49" s="211">
        <v>10049497</v>
      </c>
      <c r="J49" s="211">
        <v>10125513</v>
      </c>
      <c r="K49" s="211">
        <v>10029558</v>
      </c>
      <c r="L49" s="212">
        <v>8563548</v>
      </c>
    </row>
    <row r="50" spans="1:12">
      <c r="A50" s="208" t="s">
        <v>1621</v>
      </c>
      <c r="B50" s="209" t="s">
        <v>1637</v>
      </c>
      <c r="C50" s="209" t="s">
        <v>1625</v>
      </c>
      <c r="D50" s="210" t="s">
        <v>1624</v>
      </c>
      <c r="E50" s="211">
        <v>8383458</v>
      </c>
      <c r="F50" s="211">
        <v>8134477</v>
      </c>
      <c r="G50" s="211">
        <v>8627576</v>
      </c>
      <c r="H50" s="211">
        <v>8867632</v>
      </c>
      <c r="I50" s="211">
        <v>11684122</v>
      </c>
      <c r="J50" s="211">
        <v>12192649</v>
      </c>
      <c r="K50" s="211">
        <v>10477599</v>
      </c>
      <c r="L50" s="212">
        <v>10034486</v>
      </c>
    </row>
    <row r="51" spans="1:12">
      <c r="A51" s="208" t="s">
        <v>1621</v>
      </c>
      <c r="B51" s="209" t="s">
        <v>1637</v>
      </c>
      <c r="C51" s="209" t="s">
        <v>1626</v>
      </c>
      <c r="D51" s="210" t="s">
        <v>1624</v>
      </c>
      <c r="E51" s="211">
        <v>15256621</v>
      </c>
      <c r="F51" s="211">
        <v>16398401</v>
      </c>
      <c r="G51" s="211">
        <v>16013991</v>
      </c>
      <c r="H51" s="211">
        <v>18215906</v>
      </c>
      <c r="I51" s="211">
        <v>17401764</v>
      </c>
      <c r="J51" s="211">
        <v>7982632</v>
      </c>
      <c r="K51" s="211">
        <v>19759583</v>
      </c>
      <c r="L51" s="212">
        <v>28736703</v>
      </c>
    </row>
    <row r="52" spans="1:12">
      <c r="A52" s="208" t="s">
        <v>1621</v>
      </c>
      <c r="B52" s="209" t="s">
        <v>1637</v>
      </c>
      <c r="C52" s="209" t="s">
        <v>1627</v>
      </c>
      <c r="D52" s="210" t="s">
        <v>1624</v>
      </c>
      <c r="E52" s="211">
        <v>25071247</v>
      </c>
      <c r="F52" s="211">
        <v>9540373</v>
      </c>
      <c r="G52" s="211">
        <v>13440045</v>
      </c>
      <c r="H52" s="211">
        <v>10875964</v>
      </c>
      <c r="I52" s="211">
        <v>10759434</v>
      </c>
      <c r="J52" s="211">
        <v>24357249</v>
      </c>
      <c r="K52" s="211">
        <v>53421213</v>
      </c>
      <c r="L52" s="212">
        <v>66760146</v>
      </c>
    </row>
    <row r="53" spans="1:12">
      <c r="A53" s="208" t="s">
        <v>1621</v>
      </c>
      <c r="B53" s="209" t="s">
        <v>1637</v>
      </c>
      <c r="C53" s="209" t="s">
        <v>1628</v>
      </c>
      <c r="D53" s="210" t="s">
        <v>1624</v>
      </c>
      <c r="E53" s="211">
        <v>113</v>
      </c>
      <c r="F53" s="211">
        <v>109</v>
      </c>
      <c r="G53" s="211">
        <v>155</v>
      </c>
      <c r="H53" s="211">
        <v>60</v>
      </c>
      <c r="I53" s="211">
        <v>235</v>
      </c>
      <c r="J53" s="211">
        <v>110</v>
      </c>
      <c r="K53" s="211">
        <v>67</v>
      </c>
      <c r="L53" s="212">
        <v>37</v>
      </c>
    </row>
    <row r="54" spans="1:12">
      <c r="A54" s="208" t="s">
        <v>1621</v>
      </c>
      <c r="B54" s="209" t="s">
        <v>1638</v>
      </c>
      <c r="C54" s="209" t="s">
        <v>1623</v>
      </c>
      <c r="D54" s="210" t="s">
        <v>1624</v>
      </c>
      <c r="E54" s="211">
        <v>13852727</v>
      </c>
      <c r="F54" s="211">
        <v>11412481</v>
      </c>
      <c r="G54" s="211">
        <v>13370956</v>
      </c>
      <c r="H54" s="211">
        <v>13221777</v>
      </c>
      <c r="I54" s="211">
        <v>13465669</v>
      </c>
      <c r="J54" s="211">
        <v>13608088</v>
      </c>
      <c r="K54" s="211">
        <v>12385509</v>
      </c>
      <c r="L54" s="212">
        <v>11259554</v>
      </c>
    </row>
    <row r="55" spans="1:12">
      <c r="A55" s="208" t="s">
        <v>1621</v>
      </c>
      <c r="B55" s="209" t="s">
        <v>1638</v>
      </c>
      <c r="C55" s="209" t="s">
        <v>1625</v>
      </c>
      <c r="D55" s="210" t="s">
        <v>1624</v>
      </c>
      <c r="E55" s="211">
        <v>17682569</v>
      </c>
      <c r="F55" s="211">
        <v>17107244</v>
      </c>
      <c r="G55" s="211">
        <v>19296632</v>
      </c>
      <c r="H55" s="211">
        <v>18411123</v>
      </c>
      <c r="I55" s="211">
        <v>18704910</v>
      </c>
      <c r="J55" s="211">
        <v>18547347</v>
      </c>
      <c r="K55" s="211">
        <v>16891945</v>
      </c>
      <c r="L55" s="212">
        <v>15362785</v>
      </c>
    </row>
    <row r="56" spans="1:12">
      <c r="A56" s="208" t="s">
        <v>1621</v>
      </c>
      <c r="B56" s="209" t="s">
        <v>1638</v>
      </c>
      <c r="C56" s="209" t="s">
        <v>1628</v>
      </c>
      <c r="D56" s="210" t="s">
        <v>1624</v>
      </c>
      <c r="E56" s="211">
        <v>3913</v>
      </c>
      <c r="F56" s="211">
        <v>2546</v>
      </c>
      <c r="G56" s="211">
        <v>383</v>
      </c>
      <c r="H56" s="211">
        <v>996</v>
      </c>
      <c r="I56" s="211">
        <v>300</v>
      </c>
      <c r="J56" s="211">
        <v>126</v>
      </c>
      <c r="K56" s="211">
        <v>35667</v>
      </c>
      <c r="L56" s="212">
        <v>384422</v>
      </c>
    </row>
    <row r="57" spans="1:12">
      <c r="A57" s="208" t="s">
        <v>1621</v>
      </c>
      <c r="B57" s="209" t="s">
        <v>1639</v>
      </c>
      <c r="C57" s="209" t="s">
        <v>1623</v>
      </c>
      <c r="D57" s="210" t="s">
        <v>1624</v>
      </c>
      <c r="E57" s="211">
        <v>16123969</v>
      </c>
      <c r="F57" s="211">
        <v>15640928</v>
      </c>
      <c r="G57" s="211">
        <v>15066108</v>
      </c>
      <c r="H57" s="211">
        <v>15593696</v>
      </c>
      <c r="I57" s="211">
        <v>15214071</v>
      </c>
      <c r="J57" s="211">
        <v>18744304</v>
      </c>
      <c r="K57" s="211">
        <v>16400293</v>
      </c>
      <c r="L57" s="212">
        <v>14395349</v>
      </c>
    </row>
    <row r="58" spans="1:12">
      <c r="A58" s="208" t="s">
        <v>1621</v>
      </c>
      <c r="B58" s="209" t="s">
        <v>1639</v>
      </c>
      <c r="C58" s="209" t="s">
        <v>1625</v>
      </c>
      <c r="D58" s="210" t="s">
        <v>1624</v>
      </c>
      <c r="E58" s="211">
        <v>57690232</v>
      </c>
      <c r="F58" s="211">
        <v>50625432</v>
      </c>
      <c r="G58" s="211">
        <v>51096764</v>
      </c>
      <c r="H58" s="211">
        <v>50900658</v>
      </c>
      <c r="I58" s="211">
        <v>50371158</v>
      </c>
      <c r="J58" s="211">
        <v>54065348</v>
      </c>
      <c r="K58" s="211">
        <v>53532467</v>
      </c>
      <c r="L58" s="212">
        <v>54634276</v>
      </c>
    </row>
    <row r="59" spans="1:12">
      <c r="A59" s="208" t="s">
        <v>1621</v>
      </c>
      <c r="B59" s="209" t="s">
        <v>1639</v>
      </c>
      <c r="C59" s="209" t="s">
        <v>1626</v>
      </c>
      <c r="D59" s="210" t="s">
        <v>1624</v>
      </c>
      <c r="E59" s="211">
        <v>63133033</v>
      </c>
      <c r="F59" s="211">
        <v>69720410</v>
      </c>
      <c r="G59" s="211">
        <v>66453418</v>
      </c>
      <c r="H59" s="211">
        <v>68274602</v>
      </c>
      <c r="I59" s="211">
        <v>65499511</v>
      </c>
      <c r="J59" s="211">
        <v>76522233</v>
      </c>
      <c r="K59" s="211">
        <v>85444394</v>
      </c>
      <c r="L59" s="212">
        <v>98143740</v>
      </c>
    </row>
    <row r="60" spans="1:12">
      <c r="A60" s="208" t="s">
        <v>1621</v>
      </c>
      <c r="B60" s="209" t="s">
        <v>1639</v>
      </c>
      <c r="C60" s="209" t="s">
        <v>1627</v>
      </c>
      <c r="D60" s="210" t="s">
        <v>1624</v>
      </c>
      <c r="E60" s="211">
        <v>634849309</v>
      </c>
      <c r="F60" s="211">
        <v>758233883</v>
      </c>
      <c r="G60" s="211">
        <v>789747467</v>
      </c>
      <c r="H60" s="211">
        <v>801660632</v>
      </c>
      <c r="I60" s="211">
        <v>920693568</v>
      </c>
      <c r="J60" s="211">
        <v>981495682</v>
      </c>
      <c r="K60" s="211">
        <v>1040562881</v>
      </c>
      <c r="L60" s="212">
        <v>1151518412</v>
      </c>
    </row>
    <row r="61" spans="1:12">
      <c r="A61" s="208" t="s">
        <v>1621</v>
      </c>
      <c r="B61" s="209" t="s">
        <v>1639</v>
      </c>
      <c r="C61" s="209" t="s">
        <v>1628</v>
      </c>
      <c r="D61" s="210" t="s">
        <v>1624</v>
      </c>
      <c r="E61" s="211">
        <v>52538</v>
      </c>
      <c r="F61" s="211">
        <v>53523</v>
      </c>
      <c r="G61" s="211">
        <v>49985</v>
      </c>
      <c r="H61" s="211">
        <v>37834</v>
      </c>
      <c r="I61" s="211">
        <v>21719</v>
      </c>
      <c r="J61" s="211">
        <v>30890</v>
      </c>
      <c r="K61" s="211">
        <v>106863</v>
      </c>
      <c r="L61" s="212">
        <v>86106</v>
      </c>
    </row>
    <row r="62" spans="1:12">
      <c r="A62" s="208" t="s">
        <v>1621</v>
      </c>
      <c r="B62" s="209" t="s">
        <v>1639</v>
      </c>
      <c r="C62" s="209" t="s">
        <v>1629</v>
      </c>
      <c r="D62" s="210" t="s">
        <v>1624</v>
      </c>
      <c r="E62" s="213" t="s">
        <v>1624</v>
      </c>
      <c r="F62" s="213" t="s">
        <v>1624</v>
      </c>
      <c r="G62" s="213" t="s">
        <v>1624</v>
      </c>
      <c r="H62" s="213" t="s">
        <v>1624</v>
      </c>
      <c r="I62" s="213" t="s">
        <v>1624</v>
      </c>
      <c r="J62" s="213" t="s">
        <v>1624</v>
      </c>
      <c r="K62" s="211">
        <v>0</v>
      </c>
      <c r="L62" s="214" t="s">
        <v>1624</v>
      </c>
    </row>
    <row r="63" spans="1:12">
      <c r="A63" s="208" t="s">
        <v>1621</v>
      </c>
      <c r="B63" s="209" t="s">
        <v>1640</v>
      </c>
      <c r="C63" s="209" t="s">
        <v>1623</v>
      </c>
      <c r="D63" s="210" t="s">
        <v>1624</v>
      </c>
      <c r="E63" s="211">
        <v>124559851</v>
      </c>
      <c r="F63" s="211">
        <v>110245419</v>
      </c>
      <c r="G63" s="211">
        <v>111894622</v>
      </c>
      <c r="H63" s="211">
        <v>119375475</v>
      </c>
      <c r="I63" s="211">
        <v>118589016</v>
      </c>
      <c r="J63" s="211">
        <v>138670879</v>
      </c>
      <c r="K63" s="211">
        <v>113335320</v>
      </c>
      <c r="L63" s="212">
        <v>97663502</v>
      </c>
    </row>
    <row r="64" spans="1:12">
      <c r="A64" s="208" t="s">
        <v>1621</v>
      </c>
      <c r="B64" s="209" t="s">
        <v>1640</v>
      </c>
      <c r="C64" s="209" t="s">
        <v>1625</v>
      </c>
      <c r="D64" s="210" t="s">
        <v>1624</v>
      </c>
      <c r="E64" s="211">
        <v>52901526</v>
      </c>
      <c r="F64" s="211">
        <v>48136961</v>
      </c>
      <c r="G64" s="211">
        <v>48590536</v>
      </c>
      <c r="H64" s="211">
        <v>51518204</v>
      </c>
      <c r="I64" s="211">
        <v>53627361</v>
      </c>
      <c r="J64" s="211">
        <v>60153163</v>
      </c>
      <c r="K64" s="211">
        <v>56601538</v>
      </c>
      <c r="L64" s="212">
        <v>52000661</v>
      </c>
    </row>
    <row r="65" spans="1:12">
      <c r="A65" s="208" t="s">
        <v>1621</v>
      </c>
      <c r="B65" s="209" t="s">
        <v>1640</v>
      </c>
      <c r="C65" s="209" t="s">
        <v>1626</v>
      </c>
      <c r="D65" s="210" t="s">
        <v>1624</v>
      </c>
      <c r="E65" s="211">
        <v>156202324</v>
      </c>
      <c r="F65" s="211">
        <v>159613858</v>
      </c>
      <c r="G65" s="211">
        <v>152673594</v>
      </c>
      <c r="H65" s="211">
        <v>150772504</v>
      </c>
      <c r="I65" s="211">
        <v>140326468</v>
      </c>
      <c r="J65" s="211">
        <v>146736944</v>
      </c>
      <c r="K65" s="211">
        <v>144939603</v>
      </c>
      <c r="L65" s="212">
        <v>146398847</v>
      </c>
    </row>
    <row r="66" spans="1:12">
      <c r="A66" s="208" t="s">
        <v>1621</v>
      </c>
      <c r="B66" s="209" t="s">
        <v>1640</v>
      </c>
      <c r="C66" s="209" t="s">
        <v>1627</v>
      </c>
      <c r="D66" s="210" t="s">
        <v>1624</v>
      </c>
      <c r="E66" s="211">
        <v>45043324</v>
      </c>
      <c r="F66" s="211">
        <v>60291509</v>
      </c>
      <c r="G66" s="211">
        <v>76888472</v>
      </c>
      <c r="H66" s="211">
        <v>58318818</v>
      </c>
      <c r="I66" s="211">
        <v>87217061</v>
      </c>
      <c r="J66" s="211">
        <v>194590144</v>
      </c>
      <c r="K66" s="211">
        <v>224112253</v>
      </c>
      <c r="L66" s="212">
        <v>349676005</v>
      </c>
    </row>
    <row r="67" spans="1:12">
      <c r="A67" s="208" t="s">
        <v>1621</v>
      </c>
      <c r="B67" s="209" t="s">
        <v>1640</v>
      </c>
      <c r="C67" s="209" t="s">
        <v>1628</v>
      </c>
      <c r="D67" s="210" t="s">
        <v>1624</v>
      </c>
      <c r="E67" s="211">
        <v>803508</v>
      </c>
      <c r="F67" s="211">
        <v>728595</v>
      </c>
      <c r="G67" s="211">
        <v>772913</v>
      </c>
      <c r="H67" s="211">
        <v>712230</v>
      </c>
      <c r="I67" s="211">
        <v>662338</v>
      </c>
      <c r="J67" s="211">
        <v>1135082</v>
      </c>
      <c r="K67" s="211">
        <v>1055900</v>
      </c>
      <c r="L67" s="212">
        <v>1069850</v>
      </c>
    </row>
    <row r="68" spans="1:12">
      <c r="A68" s="208" t="s">
        <v>1621</v>
      </c>
      <c r="B68" s="209" t="s">
        <v>1640</v>
      </c>
      <c r="C68" s="209" t="s">
        <v>1629</v>
      </c>
      <c r="D68" s="210" t="s">
        <v>1624</v>
      </c>
      <c r="E68" s="213" t="s">
        <v>1624</v>
      </c>
      <c r="F68" s="213" t="s">
        <v>1624</v>
      </c>
      <c r="G68" s="213" t="s">
        <v>1624</v>
      </c>
      <c r="H68" s="213" t="s">
        <v>1624</v>
      </c>
      <c r="I68" s="213" t="s">
        <v>1624</v>
      </c>
      <c r="J68" s="213" t="s">
        <v>1624</v>
      </c>
      <c r="K68" s="211">
        <v>0</v>
      </c>
      <c r="L68" s="212">
        <v>0</v>
      </c>
    </row>
    <row r="69" spans="1:12">
      <c r="A69" s="208" t="s">
        <v>1621</v>
      </c>
      <c r="B69" s="209" t="s">
        <v>1641</v>
      </c>
      <c r="C69" s="209" t="s">
        <v>1623</v>
      </c>
      <c r="D69" s="210" t="s">
        <v>1624</v>
      </c>
      <c r="E69" s="211">
        <v>515879</v>
      </c>
      <c r="F69" s="211">
        <v>517510</v>
      </c>
      <c r="G69" s="211">
        <v>509308</v>
      </c>
      <c r="H69" s="211">
        <v>499098</v>
      </c>
      <c r="I69" s="211">
        <v>510032</v>
      </c>
      <c r="J69" s="211">
        <v>508780</v>
      </c>
      <c r="K69" s="211">
        <v>486347</v>
      </c>
      <c r="L69" s="212">
        <v>481447</v>
      </c>
    </row>
    <row r="70" spans="1:12">
      <c r="A70" s="208" t="s">
        <v>1621</v>
      </c>
      <c r="B70" s="209" t="s">
        <v>1641</v>
      </c>
      <c r="C70" s="209" t="s">
        <v>1625</v>
      </c>
      <c r="D70" s="210" t="s">
        <v>1624</v>
      </c>
      <c r="E70" s="211">
        <v>1837500</v>
      </c>
      <c r="F70" s="211">
        <v>1812977</v>
      </c>
      <c r="G70" s="211">
        <v>1835835</v>
      </c>
      <c r="H70" s="211">
        <v>1769081</v>
      </c>
      <c r="I70" s="211">
        <v>1751506</v>
      </c>
      <c r="J70" s="211">
        <v>1777338</v>
      </c>
      <c r="K70" s="211">
        <v>1767940</v>
      </c>
      <c r="L70" s="212">
        <v>1850282</v>
      </c>
    </row>
    <row r="71" spans="1:12">
      <c r="A71" s="208" t="s">
        <v>1621</v>
      </c>
      <c r="B71" s="209" t="s">
        <v>1641</v>
      </c>
      <c r="C71" s="209" t="s">
        <v>1626</v>
      </c>
      <c r="D71" s="210" t="s">
        <v>1624</v>
      </c>
      <c r="E71" s="211">
        <v>438681</v>
      </c>
      <c r="F71" s="211">
        <v>450908</v>
      </c>
      <c r="G71" s="211">
        <v>502436</v>
      </c>
      <c r="H71" s="211">
        <v>431322</v>
      </c>
      <c r="I71" s="211">
        <v>343836</v>
      </c>
      <c r="J71" s="211">
        <v>338669</v>
      </c>
      <c r="K71" s="211">
        <v>362084</v>
      </c>
      <c r="L71" s="212">
        <v>354777</v>
      </c>
    </row>
    <row r="72" spans="1:12">
      <c r="A72" s="208" t="s">
        <v>1621</v>
      </c>
      <c r="B72" s="209" t="s">
        <v>1642</v>
      </c>
      <c r="C72" s="209" t="s">
        <v>1623</v>
      </c>
      <c r="D72" s="210" t="s">
        <v>1624</v>
      </c>
      <c r="E72" s="211">
        <v>21602962</v>
      </c>
      <c r="F72" s="211">
        <v>22450257</v>
      </c>
      <c r="G72" s="211">
        <v>23418883</v>
      </c>
      <c r="H72" s="211">
        <v>27531648</v>
      </c>
      <c r="I72" s="211">
        <v>25530759</v>
      </c>
      <c r="J72" s="211">
        <v>23975242</v>
      </c>
      <c r="K72" s="211">
        <v>26665767</v>
      </c>
      <c r="L72" s="212">
        <v>23924355</v>
      </c>
    </row>
    <row r="73" spans="1:12">
      <c r="A73" s="208" t="s">
        <v>1621</v>
      </c>
      <c r="B73" s="209" t="s">
        <v>1642</v>
      </c>
      <c r="C73" s="209" t="s">
        <v>1625</v>
      </c>
      <c r="D73" s="210" t="s">
        <v>1624</v>
      </c>
      <c r="E73" s="211">
        <v>13230846</v>
      </c>
      <c r="F73" s="211">
        <v>13572990</v>
      </c>
      <c r="G73" s="211">
        <v>14274145</v>
      </c>
      <c r="H73" s="211">
        <v>16333366</v>
      </c>
      <c r="I73" s="211">
        <v>15739564</v>
      </c>
      <c r="J73" s="211">
        <v>15033259</v>
      </c>
      <c r="K73" s="211">
        <v>16854523</v>
      </c>
      <c r="L73" s="212">
        <v>15837993</v>
      </c>
    </row>
    <row r="74" spans="1:12">
      <c r="A74" s="208" t="s">
        <v>1621</v>
      </c>
      <c r="B74" s="209" t="s">
        <v>1642</v>
      </c>
      <c r="C74" s="209" t="s">
        <v>1626</v>
      </c>
      <c r="D74" s="210" t="s">
        <v>1624</v>
      </c>
      <c r="E74" s="211">
        <v>22851809</v>
      </c>
      <c r="F74" s="211">
        <v>23487549</v>
      </c>
      <c r="G74" s="211">
        <v>24119254</v>
      </c>
      <c r="H74" s="211">
        <v>25191453</v>
      </c>
      <c r="I74" s="211">
        <v>24256031</v>
      </c>
      <c r="J74" s="211">
        <v>24194547</v>
      </c>
      <c r="K74" s="211">
        <v>25391935</v>
      </c>
      <c r="L74" s="212">
        <v>29781095</v>
      </c>
    </row>
    <row r="75" spans="1:12">
      <c r="A75" s="208" t="s">
        <v>1621</v>
      </c>
      <c r="B75" s="209" t="s">
        <v>1642</v>
      </c>
      <c r="C75" s="209" t="s">
        <v>1627</v>
      </c>
      <c r="D75" s="210" t="s">
        <v>1624</v>
      </c>
      <c r="E75" s="211">
        <v>9269366</v>
      </c>
      <c r="F75" s="211">
        <v>9012338</v>
      </c>
      <c r="G75" s="211">
        <v>12014500</v>
      </c>
      <c r="H75" s="211">
        <v>11967168</v>
      </c>
      <c r="I75" s="211">
        <v>11820868</v>
      </c>
      <c r="J75" s="211">
        <v>11693858</v>
      </c>
      <c r="K75" s="211">
        <v>7550381</v>
      </c>
      <c r="L75" s="212">
        <v>14018767</v>
      </c>
    </row>
    <row r="76" spans="1:12">
      <c r="A76" s="208" t="s">
        <v>1621</v>
      </c>
      <c r="B76" s="209" t="s">
        <v>1642</v>
      </c>
      <c r="C76" s="209" t="s">
        <v>1628</v>
      </c>
      <c r="D76" s="210" t="s">
        <v>1624</v>
      </c>
      <c r="E76" s="213" t="s">
        <v>1624</v>
      </c>
      <c r="F76" s="211">
        <v>4742</v>
      </c>
      <c r="G76" s="211">
        <v>1308</v>
      </c>
      <c r="H76" s="211">
        <v>11299</v>
      </c>
      <c r="I76" s="211">
        <v>21034</v>
      </c>
      <c r="J76" s="211">
        <v>40418</v>
      </c>
      <c r="K76" s="211">
        <v>108594</v>
      </c>
      <c r="L76" s="212">
        <v>48738</v>
      </c>
    </row>
    <row r="77" spans="1:12">
      <c r="A77" s="208" t="s">
        <v>1621</v>
      </c>
      <c r="B77" s="209" t="s">
        <v>1643</v>
      </c>
      <c r="C77" s="209" t="s">
        <v>1623</v>
      </c>
      <c r="D77" s="210" t="s">
        <v>1624</v>
      </c>
      <c r="E77" s="211">
        <v>437572125</v>
      </c>
      <c r="F77" s="211">
        <v>398230834</v>
      </c>
      <c r="G77" s="211">
        <v>433047877</v>
      </c>
      <c r="H77" s="211">
        <v>465927434</v>
      </c>
      <c r="I77" s="211">
        <v>440065472</v>
      </c>
      <c r="J77" s="211">
        <v>416569611</v>
      </c>
      <c r="K77" s="211">
        <v>418142805</v>
      </c>
      <c r="L77" s="212">
        <v>360821150</v>
      </c>
    </row>
    <row r="78" spans="1:12">
      <c r="A78" s="208" t="s">
        <v>1621</v>
      </c>
      <c r="B78" s="209" t="s">
        <v>1643</v>
      </c>
      <c r="C78" s="209" t="s">
        <v>1625</v>
      </c>
      <c r="D78" s="210" t="s">
        <v>1624</v>
      </c>
      <c r="E78" s="211">
        <v>201882479</v>
      </c>
      <c r="F78" s="211">
        <v>196361203</v>
      </c>
      <c r="G78" s="211">
        <v>203368341</v>
      </c>
      <c r="H78" s="211">
        <v>222381880</v>
      </c>
      <c r="I78" s="211">
        <v>222768495</v>
      </c>
      <c r="J78" s="211">
        <v>198035800</v>
      </c>
      <c r="K78" s="211">
        <v>215605004</v>
      </c>
      <c r="L78" s="212">
        <v>187948466</v>
      </c>
    </row>
    <row r="79" spans="1:12">
      <c r="A79" s="208" t="s">
        <v>1621</v>
      </c>
      <c r="B79" s="209" t="s">
        <v>1643</v>
      </c>
      <c r="C79" s="209" t="s">
        <v>1626</v>
      </c>
      <c r="D79" s="210" t="s">
        <v>1624</v>
      </c>
      <c r="E79" s="211">
        <v>260535972</v>
      </c>
      <c r="F79" s="211">
        <v>245488058</v>
      </c>
      <c r="G79" s="211">
        <v>254872482</v>
      </c>
      <c r="H79" s="211">
        <v>264008605</v>
      </c>
      <c r="I79" s="211">
        <v>235042093</v>
      </c>
      <c r="J79" s="211">
        <v>281405644</v>
      </c>
      <c r="K79" s="211">
        <v>278498432</v>
      </c>
      <c r="L79" s="212">
        <v>272550976</v>
      </c>
    </row>
    <row r="80" spans="1:12">
      <c r="A80" s="208" t="s">
        <v>1621</v>
      </c>
      <c r="B80" s="209" t="s">
        <v>1643</v>
      </c>
      <c r="C80" s="209" t="s">
        <v>1627</v>
      </c>
      <c r="D80" s="210" t="s">
        <v>1624</v>
      </c>
      <c r="E80" s="211">
        <v>40797852</v>
      </c>
      <c r="F80" s="211">
        <v>41584278</v>
      </c>
      <c r="G80" s="211">
        <v>61373063</v>
      </c>
      <c r="H80" s="211">
        <v>44215152</v>
      </c>
      <c r="I80" s="211">
        <v>58116805</v>
      </c>
      <c r="J80" s="211">
        <v>70366118</v>
      </c>
      <c r="K80" s="211">
        <v>53017243</v>
      </c>
      <c r="L80" s="212">
        <v>99196333</v>
      </c>
    </row>
    <row r="81" spans="1:12">
      <c r="A81" s="208" t="s">
        <v>1621</v>
      </c>
      <c r="B81" s="209" t="s">
        <v>1643</v>
      </c>
      <c r="C81" s="209" t="s">
        <v>1628</v>
      </c>
      <c r="D81" s="210" t="s">
        <v>1624</v>
      </c>
      <c r="E81" s="211">
        <v>20212</v>
      </c>
      <c r="F81" s="211">
        <v>14579</v>
      </c>
      <c r="G81" s="211">
        <v>13212</v>
      </c>
      <c r="H81" s="211">
        <v>12478</v>
      </c>
      <c r="I81" s="211">
        <v>9451</v>
      </c>
      <c r="J81" s="211">
        <v>9247</v>
      </c>
      <c r="K81" s="211">
        <v>25456</v>
      </c>
      <c r="L81" s="212">
        <v>212827</v>
      </c>
    </row>
    <row r="82" spans="1:12">
      <c r="A82" s="208" t="s">
        <v>1621</v>
      </c>
      <c r="B82" s="209" t="s">
        <v>1643</v>
      </c>
      <c r="C82" s="209" t="s">
        <v>1629</v>
      </c>
      <c r="D82" s="210" t="s">
        <v>1624</v>
      </c>
      <c r="E82" s="213" t="s">
        <v>1624</v>
      </c>
      <c r="F82" s="211">
        <v>0</v>
      </c>
      <c r="G82" s="213" t="s">
        <v>1624</v>
      </c>
      <c r="H82" s="213" t="s">
        <v>1624</v>
      </c>
      <c r="I82" s="213" t="s">
        <v>1624</v>
      </c>
      <c r="J82" s="213" t="s">
        <v>1624</v>
      </c>
      <c r="K82" s="213" t="s">
        <v>1624</v>
      </c>
      <c r="L82" s="214" t="s">
        <v>1624</v>
      </c>
    </row>
    <row r="83" spans="1:12">
      <c r="A83" s="208" t="s">
        <v>1621</v>
      </c>
      <c r="B83" s="209" t="s">
        <v>1644</v>
      </c>
      <c r="C83" s="209" t="s">
        <v>1623</v>
      </c>
      <c r="D83" s="210" t="s">
        <v>1624</v>
      </c>
      <c r="E83" s="211">
        <v>148655454</v>
      </c>
      <c r="F83" s="211">
        <v>127648515</v>
      </c>
      <c r="G83" s="211">
        <v>142543054</v>
      </c>
      <c r="H83" s="211">
        <v>152700814</v>
      </c>
      <c r="I83" s="211">
        <v>139742623</v>
      </c>
      <c r="J83" s="211">
        <v>138415179</v>
      </c>
      <c r="K83" s="211">
        <v>132093942</v>
      </c>
      <c r="L83" s="212">
        <v>115522426</v>
      </c>
    </row>
    <row r="84" spans="1:12">
      <c r="A84" s="208" t="s">
        <v>1621</v>
      </c>
      <c r="B84" s="209" t="s">
        <v>1644</v>
      </c>
      <c r="C84" s="209" t="s">
        <v>1625</v>
      </c>
      <c r="D84" s="210" t="s">
        <v>1624</v>
      </c>
      <c r="E84" s="211">
        <v>76217459</v>
      </c>
      <c r="F84" s="211">
        <v>71081327</v>
      </c>
      <c r="G84" s="211">
        <v>75561606</v>
      </c>
      <c r="H84" s="211">
        <v>84857637</v>
      </c>
      <c r="I84" s="211">
        <v>78764341</v>
      </c>
      <c r="J84" s="211">
        <v>75883283</v>
      </c>
      <c r="K84" s="211">
        <v>75995257</v>
      </c>
      <c r="L84" s="212">
        <v>66922630</v>
      </c>
    </row>
    <row r="85" spans="1:12">
      <c r="A85" s="208" t="s">
        <v>1621</v>
      </c>
      <c r="B85" s="209" t="s">
        <v>1644</v>
      </c>
      <c r="C85" s="209" t="s">
        <v>1626</v>
      </c>
      <c r="D85" s="210" t="s">
        <v>1624</v>
      </c>
      <c r="E85" s="211">
        <v>264019917</v>
      </c>
      <c r="F85" s="211">
        <v>263807406</v>
      </c>
      <c r="G85" s="211">
        <v>272551253</v>
      </c>
      <c r="H85" s="211">
        <v>272208354</v>
      </c>
      <c r="I85" s="211">
        <v>244974865</v>
      </c>
      <c r="J85" s="211">
        <v>289313957</v>
      </c>
      <c r="K85" s="211">
        <v>326573218</v>
      </c>
      <c r="L85" s="212">
        <v>344677872</v>
      </c>
    </row>
    <row r="86" spans="1:12">
      <c r="A86" s="208" t="s">
        <v>1621</v>
      </c>
      <c r="B86" s="209" t="s">
        <v>1644</v>
      </c>
      <c r="C86" s="209" t="s">
        <v>1627</v>
      </c>
      <c r="D86" s="210" t="s">
        <v>1624</v>
      </c>
      <c r="E86" s="211">
        <v>28889225</v>
      </c>
      <c r="F86" s="211">
        <v>17571347</v>
      </c>
      <c r="G86" s="211">
        <v>21207461</v>
      </c>
      <c r="H86" s="211">
        <v>12560725</v>
      </c>
      <c r="I86" s="211">
        <v>14266230</v>
      </c>
      <c r="J86" s="211">
        <v>30394985</v>
      </c>
      <c r="K86" s="211">
        <v>51629915</v>
      </c>
      <c r="L86" s="212">
        <v>77861739</v>
      </c>
    </row>
    <row r="87" spans="1:12">
      <c r="A87" s="208" t="s">
        <v>1621</v>
      </c>
      <c r="B87" s="209" t="s">
        <v>1644</v>
      </c>
      <c r="C87" s="209" t="s">
        <v>1628</v>
      </c>
      <c r="D87" s="210" t="s">
        <v>1624</v>
      </c>
      <c r="E87" s="211">
        <v>4178</v>
      </c>
      <c r="F87" s="211">
        <v>4181</v>
      </c>
      <c r="G87" s="211">
        <v>4669</v>
      </c>
      <c r="H87" s="211">
        <v>6078</v>
      </c>
      <c r="I87" s="211">
        <v>8822</v>
      </c>
      <c r="J87" s="211">
        <v>10042</v>
      </c>
      <c r="K87" s="211">
        <v>7233</v>
      </c>
      <c r="L87" s="212">
        <v>10644</v>
      </c>
    </row>
    <row r="88" spans="1:12">
      <c r="A88" s="208" t="s">
        <v>1621</v>
      </c>
      <c r="B88" s="209" t="s">
        <v>1645</v>
      </c>
      <c r="C88" s="209" t="s">
        <v>1623</v>
      </c>
      <c r="D88" s="210" t="s">
        <v>1624</v>
      </c>
      <c r="E88" s="211">
        <v>67271229</v>
      </c>
      <c r="F88" s="211">
        <v>61843854</v>
      </c>
      <c r="G88" s="211">
        <v>67754401</v>
      </c>
      <c r="H88" s="211">
        <v>75449467</v>
      </c>
      <c r="I88" s="211">
        <v>70111285</v>
      </c>
      <c r="J88" s="211">
        <v>68376276</v>
      </c>
      <c r="K88" s="211">
        <v>67096738</v>
      </c>
      <c r="L88" s="212">
        <v>55855268</v>
      </c>
    </row>
    <row r="89" spans="1:12">
      <c r="A89" s="208" t="s">
        <v>1621</v>
      </c>
      <c r="B89" s="209" t="s">
        <v>1645</v>
      </c>
      <c r="C89" s="209" t="s">
        <v>1625</v>
      </c>
      <c r="D89" s="210" t="s">
        <v>1624</v>
      </c>
      <c r="E89" s="211">
        <v>45152252</v>
      </c>
      <c r="F89" s="211">
        <v>43423585</v>
      </c>
      <c r="G89" s="211">
        <v>46366503</v>
      </c>
      <c r="H89" s="211">
        <v>56098957</v>
      </c>
      <c r="I89" s="211">
        <v>56697559</v>
      </c>
      <c r="J89" s="211">
        <v>51673596</v>
      </c>
      <c r="K89" s="211">
        <v>51874687</v>
      </c>
      <c r="L89" s="212">
        <v>43776848</v>
      </c>
    </row>
    <row r="90" spans="1:12">
      <c r="A90" s="208" t="s">
        <v>1621</v>
      </c>
      <c r="B90" s="209" t="s">
        <v>1645</v>
      </c>
      <c r="C90" s="209" t="s">
        <v>1626</v>
      </c>
      <c r="D90" s="210" t="s">
        <v>1624</v>
      </c>
      <c r="E90" s="211">
        <v>96006950</v>
      </c>
      <c r="F90" s="211">
        <v>101031808</v>
      </c>
      <c r="G90" s="211">
        <v>140891839</v>
      </c>
      <c r="H90" s="211">
        <v>162477784</v>
      </c>
      <c r="I90" s="211">
        <v>164512093</v>
      </c>
      <c r="J90" s="211">
        <v>167423309</v>
      </c>
      <c r="K90" s="211">
        <v>167232717</v>
      </c>
      <c r="L90" s="212">
        <v>168897096</v>
      </c>
    </row>
    <row r="91" spans="1:12">
      <c r="A91" s="208" t="s">
        <v>1621</v>
      </c>
      <c r="B91" s="209" t="s">
        <v>1645</v>
      </c>
      <c r="C91" s="209" t="s">
        <v>1627</v>
      </c>
      <c r="D91" s="210" t="s">
        <v>1624</v>
      </c>
      <c r="E91" s="211">
        <v>4864682</v>
      </c>
      <c r="F91" s="211">
        <v>4913388</v>
      </c>
      <c r="G91" s="211">
        <v>4585044</v>
      </c>
      <c r="H91" s="211">
        <v>4815037</v>
      </c>
      <c r="I91" s="211">
        <v>6043331</v>
      </c>
      <c r="J91" s="211">
        <v>7078788</v>
      </c>
      <c r="K91" s="211">
        <v>7928229</v>
      </c>
      <c r="L91" s="212">
        <v>12454627</v>
      </c>
    </row>
    <row r="92" spans="1:12">
      <c r="A92" s="208" t="s">
        <v>1621</v>
      </c>
      <c r="B92" s="209" t="s">
        <v>1645</v>
      </c>
      <c r="C92" s="209" t="s">
        <v>1628</v>
      </c>
      <c r="D92" s="210" t="s">
        <v>1624</v>
      </c>
      <c r="E92" s="213" t="s">
        <v>1624</v>
      </c>
      <c r="F92" s="213" t="s">
        <v>1624</v>
      </c>
      <c r="G92" s="211">
        <v>2283</v>
      </c>
      <c r="H92" s="211">
        <v>1685</v>
      </c>
      <c r="I92" s="211">
        <v>1199</v>
      </c>
      <c r="J92" s="211">
        <v>1081</v>
      </c>
      <c r="K92" s="211">
        <v>1576</v>
      </c>
      <c r="L92" s="212">
        <v>3081</v>
      </c>
    </row>
    <row r="93" spans="1:12">
      <c r="A93" s="208" t="s">
        <v>1621</v>
      </c>
      <c r="B93" s="209" t="s">
        <v>1645</v>
      </c>
      <c r="C93" s="209" t="s">
        <v>1629</v>
      </c>
      <c r="D93" s="210" t="s">
        <v>1624</v>
      </c>
      <c r="E93" s="213" t="s">
        <v>1624</v>
      </c>
      <c r="F93" s="211">
        <v>0</v>
      </c>
      <c r="G93" s="211">
        <v>0</v>
      </c>
      <c r="H93" s="213" t="s">
        <v>1624</v>
      </c>
      <c r="I93" s="213" t="s">
        <v>1624</v>
      </c>
      <c r="J93" s="213" t="s">
        <v>1624</v>
      </c>
      <c r="K93" s="213" t="s">
        <v>1624</v>
      </c>
      <c r="L93" s="212">
        <v>0</v>
      </c>
    </row>
    <row r="94" spans="1:12">
      <c r="A94" s="208" t="s">
        <v>1621</v>
      </c>
      <c r="B94" s="209" t="s">
        <v>1646</v>
      </c>
      <c r="C94" s="209" t="s">
        <v>1623</v>
      </c>
      <c r="D94" s="210" t="s">
        <v>1624</v>
      </c>
      <c r="E94" s="211">
        <v>64923460</v>
      </c>
      <c r="F94" s="211">
        <v>57078115</v>
      </c>
      <c r="G94" s="211">
        <v>63090750</v>
      </c>
      <c r="H94" s="211">
        <v>70335861</v>
      </c>
      <c r="I94" s="211">
        <v>71068118</v>
      </c>
      <c r="J94" s="211">
        <v>67116539</v>
      </c>
      <c r="K94" s="211">
        <v>65491475</v>
      </c>
      <c r="L94" s="212">
        <v>50417595</v>
      </c>
    </row>
    <row r="95" spans="1:12">
      <c r="A95" s="208" t="s">
        <v>1621</v>
      </c>
      <c r="B95" s="209" t="s">
        <v>1646</v>
      </c>
      <c r="C95" s="209" t="s">
        <v>1625</v>
      </c>
      <c r="D95" s="210" t="s">
        <v>1624</v>
      </c>
      <c r="E95" s="211">
        <v>29615558</v>
      </c>
      <c r="F95" s="211">
        <v>27504654</v>
      </c>
      <c r="G95" s="211">
        <v>30545935</v>
      </c>
      <c r="H95" s="211">
        <v>33531331</v>
      </c>
      <c r="I95" s="211">
        <v>32511861</v>
      </c>
      <c r="J95" s="211">
        <v>31798664</v>
      </c>
      <c r="K95" s="211">
        <v>32117454</v>
      </c>
      <c r="L95" s="212">
        <v>25432454</v>
      </c>
    </row>
    <row r="96" spans="1:12">
      <c r="A96" s="208" t="s">
        <v>1621</v>
      </c>
      <c r="B96" s="209" t="s">
        <v>1646</v>
      </c>
      <c r="C96" s="209" t="s">
        <v>1626</v>
      </c>
      <c r="D96" s="210" t="s">
        <v>1624</v>
      </c>
      <c r="E96" s="211">
        <v>97879451</v>
      </c>
      <c r="F96" s="211">
        <v>110910007</v>
      </c>
      <c r="G96" s="211">
        <v>126884225</v>
      </c>
      <c r="H96" s="211">
        <v>113662988</v>
      </c>
      <c r="I96" s="211">
        <v>107569186</v>
      </c>
      <c r="J96" s="211">
        <v>108483965</v>
      </c>
      <c r="K96" s="211">
        <v>113355911</v>
      </c>
      <c r="L96" s="212">
        <v>114665691</v>
      </c>
    </row>
    <row r="97" spans="1:12">
      <c r="A97" s="208" t="s">
        <v>1621</v>
      </c>
      <c r="B97" s="209" t="s">
        <v>1646</v>
      </c>
      <c r="C97" s="209" t="s">
        <v>1627</v>
      </c>
      <c r="D97" s="210" t="s">
        <v>1624</v>
      </c>
      <c r="E97" s="211">
        <v>12318587</v>
      </c>
      <c r="F97" s="211">
        <v>18283881</v>
      </c>
      <c r="G97" s="211">
        <v>22834638</v>
      </c>
      <c r="H97" s="211">
        <v>24346009</v>
      </c>
      <c r="I97" s="211">
        <v>28045593</v>
      </c>
      <c r="J97" s="211">
        <v>27850375</v>
      </c>
      <c r="K97" s="211">
        <v>30312432</v>
      </c>
      <c r="L97" s="212">
        <v>31068476</v>
      </c>
    </row>
    <row r="98" spans="1:12">
      <c r="A98" s="208" t="s">
        <v>1621</v>
      </c>
      <c r="B98" s="209" t="s">
        <v>1646</v>
      </c>
      <c r="C98" s="209" t="s">
        <v>1628</v>
      </c>
      <c r="D98" s="210" t="s">
        <v>1624</v>
      </c>
      <c r="E98" s="213" t="s">
        <v>1624</v>
      </c>
      <c r="F98" s="213" t="s">
        <v>1624</v>
      </c>
      <c r="G98" s="213" t="s">
        <v>1624</v>
      </c>
      <c r="H98" s="211">
        <v>0</v>
      </c>
      <c r="I98" s="213" t="s">
        <v>1624</v>
      </c>
      <c r="J98" s="213" t="s">
        <v>1624</v>
      </c>
      <c r="K98" s="211">
        <v>24003</v>
      </c>
      <c r="L98" s="212">
        <v>40721</v>
      </c>
    </row>
    <row r="99" spans="1:12">
      <c r="A99" s="208" t="s">
        <v>1621</v>
      </c>
      <c r="B99" s="209" t="s">
        <v>1646</v>
      </c>
      <c r="C99" s="209" t="s">
        <v>1629</v>
      </c>
      <c r="D99" s="210" t="s">
        <v>1624</v>
      </c>
      <c r="E99" s="213" t="s">
        <v>1624</v>
      </c>
      <c r="F99" s="213" t="s">
        <v>1624</v>
      </c>
      <c r="G99" s="213" t="s">
        <v>1624</v>
      </c>
      <c r="H99" s="213" t="s">
        <v>1624</v>
      </c>
      <c r="I99" s="213" t="s">
        <v>1624</v>
      </c>
      <c r="J99" s="211">
        <v>0</v>
      </c>
      <c r="K99" s="213" t="s">
        <v>1624</v>
      </c>
      <c r="L99" s="212">
        <v>0</v>
      </c>
    </row>
    <row r="100" spans="1:12">
      <c r="A100" s="208" t="s">
        <v>1621</v>
      </c>
      <c r="B100" s="209" t="s">
        <v>1647</v>
      </c>
      <c r="C100" s="209" t="s">
        <v>1623</v>
      </c>
      <c r="D100" s="210" t="s">
        <v>1624</v>
      </c>
      <c r="E100" s="211">
        <v>56142171</v>
      </c>
      <c r="F100" s="211">
        <v>47379087</v>
      </c>
      <c r="G100" s="211">
        <v>51533723</v>
      </c>
      <c r="H100" s="211">
        <v>55024821</v>
      </c>
      <c r="I100" s="211">
        <v>51821255</v>
      </c>
      <c r="J100" s="211">
        <v>54391029</v>
      </c>
      <c r="K100" s="211">
        <v>50696130</v>
      </c>
      <c r="L100" s="212">
        <v>43064645</v>
      </c>
    </row>
    <row r="101" spans="1:12">
      <c r="A101" s="208" t="s">
        <v>1621</v>
      </c>
      <c r="B101" s="209" t="s">
        <v>1647</v>
      </c>
      <c r="C101" s="209" t="s">
        <v>1625</v>
      </c>
      <c r="D101" s="210" t="s">
        <v>1624</v>
      </c>
      <c r="E101" s="211">
        <v>36894123</v>
      </c>
      <c r="F101" s="211">
        <v>32589936</v>
      </c>
      <c r="G101" s="211">
        <v>34386159</v>
      </c>
      <c r="H101" s="211">
        <v>37166890</v>
      </c>
      <c r="I101" s="211">
        <v>35438281</v>
      </c>
      <c r="J101" s="211">
        <v>36818078</v>
      </c>
      <c r="K101" s="211">
        <v>34591884</v>
      </c>
      <c r="L101" s="212">
        <v>30770805</v>
      </c>
    </row>
    <row r="102" spans="1:12">
      <c r="A102" s="208" t="s">
        <v>1621</v>
      </c>
      <c r="B102" s="209" t="s">
        <v>1647</v>
      </c>
      <c r="C102" s="209" t="s">
        <v>1626</v>
      </c>
      <c r="D102" s="210" t="s">
        <v>1624</v>
      </c>
      <c r="E102" s="211">
        <v>112004433</v>
      </c>
      <c r="F102" s="211">
        <v>108093505</v>
      </c>
      <c r="G102" s="211">
        <v>109241478</v>
      </c>
      <c r="H102" s="211">
        <v>106054433</v>
      </c>
      <c r="I102" s="211">
        <v>93359977</v>
      </c>
      <c r="J102" s="211">
        <v>101497415</v>
      </c>
      <c r="K102" s="211">
        <v>103516516</v>
      </c>
      <c r="L102" s="212">
        <v>105539863</v>
      </c>
    </row>
    <row r="103" spans="1:12">
      <c r="A103" s="208" t="s">
        <v>1621</v>
      </c>
      <c r="B103" s="209" t="s">
        <v>1647</v>
      </c>
      <c r="C103" s="209" t="s">
        <v>1627</v>
      </c>
      <c r="D103" s="210" t="s">
        <v>1624</v>
      </c>
      <c r="E103" s="211">
        <v>13970933</v>
      </c>
      <c r="F103" s="211">
        <v>10338807</v>
      </c>
      <c r="G103" s="211">
        <v>14916582</v>
      </c>
      <c r="H103" s="211">
        <v>9312694</v>
      </c>
      <c r="I103" s="211">
        <v>8594939</v>
      </c>
      <c r="J103" s="211">
        <v>19912531</v>
      </c>
      <c r="K103" s="211">
        <v>15716926</v>
      </c>
      <c r="L103" s="212">
        <v>31131235</v>
      </c>
    </row>
    <row r="104" spans="1:12">
      <c r="A104" s="208" t="s">
        <v>1621</v>
      </c>
      <c r="B104" s="209" t="s">
        <v>1647</v>
      </c>
      <c r="C104" s="209" t="s">
        <v>1629</v>
      </c>
      <c r="D104" s="210" t="s">
        <v>1624</v>
      </c>
      <c r="E104" s="213" t="s">
        <v>1624</v>
      </c>
      <c r="F104" s="211">
        <v>0</v>
      </c>
      <c r="G104" s="213" t="s">
        <v>1624</v>
      </c>
      <c r="H104" s="213" t="s">
        <v>1624</v>
      </c>
      <c r="I104" s="211">
        <v>0</v>
      </c>
      <c r="J104" s="213" t="s">
        <v>1624</v>
      </c>
      <c r="K104" s="213" t="s">
        <v>1624</v>
      </c>
      <c r="L104" s="214" t="s">
        <v>1624</v>
      </c>
    </row>
    <row r="105" spans="1:12">
      <c r="A105" s="208" t="s">
        <v>1621</v>
      </c>
      <c r="B105" s="209" t="s">
        <v>1648</v>
      </c>
      <c r="C105" s="209" t="s">
        <v>1623</v>
      </c>
      <c r="D105" s="210" t="s">
        <v>1624</v>
      </c>
      <c r="E105" s="211">
        <v>41155080</v>
      </c>
      <c r="F105" s="211">
        <v>33434964</v>
      </c>
      <c r="G105" s="211">
        <v>37150047</v>
      </c>
      <c r="H105" s="211">
        <v>37224577</v>
      </c>
      <c r="I105" s="211">
        <v>36512415</v>
      </c>
      <c r="J105" s="211">
        <v>45516207</v>
      </c>
      <c r="K105" s="211">
        <v>39412455</v>
      </c>
      <c r="L105" s="212">
        <v>31819981</v>
      </c>
    </row>
    <row r="106" spans="1:12">
      <c r="A106" s="208" t="s">
        <v>1621</v>
      </c>
      <c r="B106" s="209" t="s">
        <v>1648</v>
      </c>
      <c r="C106" s="209" t="s">
        <v>1625</v>
      </c>
      <c r="D106" s="210" t="s">
        <v>1624</v>
      </c>
      <c r="E106" s="211">
        <v>25085428</v>
      </c>
      <c r="F106" s="211">
        <v>22240180</v>
      </c>
      <c r="G106" s="211">
        <v>23862860</v>
      </c>
      <c r="H106" s="211">
        <v>22869133</v>
      </c>
      <c r="I106" s="211">
        <v>23672147</v>
      </c>
      <c r="J106" s="211">
        <v>27009278</v>
      </c>
      <c r="K106" s="211">
        <v>25924793</v>
      </c>
      <c r="L106" s="212">
        <v>26281497</v>
      </c>
    </row>
    <row r="107" spans="1:12">
      <c r="A107" s="208" t="s">
        <v>1621</v>
      </c>
      <c r="B107" s="209" t="s">
        <v>1648</v>
      </c>
      <c r="C107" s="209" t="s">
        <v>1626</v>
      </c>
      <c r="D107" s="210" t="s">
        <v>1624</v>
      </c>
      <c r="E107" s="211">
        <v>769882834</v>
      </c>
      <c r="F107" s="211">
        <v>822931973</v>
      </c>
      <c r="G107" s="211">
        <v>838853204</v>
      </c>
      <c r="H107" s="211">
        <v>792697261</v>
      </c>
      <c r="I107" s="211">
        <v>761467600</v>
      </c>
      <c r="J107" s="211">
        <v>864534260</v>
      </c>
      <c r="K107" s="211">
        <v>886158295</v>
      </c>
      <c r="L107" s="212">
        <v>955749911</v>
      </c>
    </row>
    <row r="108" spans="1:12">
      <c r="A108" s="208" t="s">
        <v>1621</v>
      </c>
      <c r="B108" s="209" t="s">
        <v>1648</v>
      </c>
      <c r="C108" s="209" t="s">
        <v>1627</v>
      </c>
      <c r="D108" s="210" t="s">
        <v>1624</v>
      </c>
      <c r="E108" s="211">
        <v>180963731</v>
      </c>
      <c r="F108" s="211">
        <v>150822286</v>
      </c>
      <c r="G108" s="211">
        <v>182619303</v>
      </c>
      <c r="H108" s="211">
        <v>189686013</v>
      </c>
      <c r="I108" s="211">
        <v>175293771</v>
      </c>
      <c r="J108" s="211">
        <v>223848085</v>
      </c>
      <c r="K108" s="211">
        <v>234958378</v>
      </c>
      <c r="L108" s="212">
        <v>257404366</v>
      </c>
    </row>
    <row r="109" spans="1:12">
      <c r="A109" s="208" t="s">
        <v>1621</v>
      </c>
      <c r="B109" s="209" t="s">
        <v>1648</v>
      </c>
      <c r="C109" s="209" t="s">
        <v>1628</v>
      </c>
      <c r="D109" s="210" t="s">
        <v>1624</v>
      </c>
      <c r="E109" s="211">
        <v>8394</v>
      </c>
      <c r="F109" s="211">
        <v>5464</v>
      </c>
      <c r="G109" s="211">
        <v>4671</v>
      </c>
      <c r="H109" s="211">
        <v>3229</v>
      </c>
      <c r="I109" s="211">
        <v>2387</v>
      </c>
      <c r="J109" s="211">
        <v>3110</v>
      </c>
      <c r="K109" s="211">
        <v>8761</v>
      </c>
      <c r="L109" s="212">
        <v>8848</v>
      </c>
    </row>
    <row r="110" spans="1:12">
      <c r="A110" s="208" t="s">
        <v>1621</v>
      </c>
      <c r="B110" s="209" t="s">
        <v>1648</v>
      </c>
      <c r="C110" s="209" t="s">
        <v>1629</v>
      </c>
      <c r="D110" s="210" t="s">
        <v>1624</v>
      </c>
      <c r="E110" s="213" t="s">
        <v>1624</v>
      </c>
      <c r="F110" s="211">
        <v>0</v>
      </c>
      <c r="G110" s="213" t="s">
        <v>1624</v>
      </c>
      <c r="H110" s="213" t="s">
        <v>1624</v>
      </c>
      <c r="I110" s="213" t="s">
        <v>1624</v>
      </c>
      <c r="J110" s="211">
        <v>8301</v>
      </c>
      <c r="K110" s="213" t="s">
        <v>1624</v>
      </c>
      <c r="L110" s="212">
        <v>0</v>
      </c>
    </row>
    <row r="111" spans="1:12">
      <c r="A111" s="208" t="s">
        <v>1621</v>
      </c>
      <c r="B111" s="209" t="s">
        <v>1649</v>
      </c>
      <c r="C111" s="209" t="s">
        <v>1623</v>
      </c>
      <c r="D111" s="210" t="s">
        <v>1624</v>
      </c>
      <c r="E111" s="211">
        <v>1149301</v>
      </c>
      <c r="F111" s="211">
        <v>985123</v>
      </c>
      <c r="G111" s="211">
        <v>1170148</v>
      </c>
      <c r="H111" s="211">
        <v>1100823</v>
      </c>
      <c r="I111" s="211">
        <v>1286200</v>
      </c>
      <c r="J111" s="211">
        <v>1233581</v>
      </c>
      <c r="K111" s="211">
        <v>1408852</v>
      </c>
      <c r="L111" s="212">
        <v>1486750</v>
      </c>
    </row>
    <row r="112" spans="1:12">
      <c r="A112" s="208" t="s">
        <v>1621</v>
      </c>
      <c r="B112" s="209" t="s">
        <v>1649</v>
      </c>
      <c r="C112" s="209" t="s">
        <v>1625</v>
      </c>
      <c r="D112" s="210" t="s">
        <v>1624</v>
      </c>
      <c r="E112" s="211">
        <v>4792244</v>
      </c>
      <c r="F112" s="211">
        <v>4700569</v>
      </c>
      <c r="G112" s="211">
        <v>5748713</v>
      </c>
      <c r="H112" s="211">
        <v>5878274</v>
      </c>
      <c r="I112" s="211">
        <v>5540721</v>
      </c>
      <c r="J112" s="211">
        <v>5829603</v>
      </c>
      <c r="K112" s="211">
        <v>6592666</v>
      </c>
      <c r="L112" s="212">
        <v>7313236</v>
      </c>
    </row>
    <row r="113" spans="1:12">
      <c r="A113" s="208" t="s">
        <v>1621</v>
      </c>
      <c r="B113" s="209" t="s">
        <v>1649</v>
      </c>
      <c r="C113" s="209" t="s">
        <v>1626</v>
      </c>
      <c r="D113" s="210" t="s">
        <v>1624</v>
      </c>
      <c r="E113" s="211">
        <v>6499705</v>
      </c>
      <c r="F113" s="211">
        <v>17514289</v>
      </c>
      <c r="G113" s="211">
        <v>21639923</v>
      </c>
      <c r="H113" s="211">
        <v>25628394</v>
      </c>
      <c r="I113" s="211">
        <v>25923432</v>
      </c>
      <c r="J113" s="211">
        <v>28365238</v>
      </c>
      <c r="K113" s="211">
        <v>27733659</v>
      </c>
      <c r="L113" s="212">
        <v>30247819</v>
      </c>
    </row>
    <row r="114" spans="1:12">
      <c r="A114" s="208" t="s">
        <v>1621</v>
      </c>
      <c r="B114" s="209" t="s">
        <v>1649</v>
      </c>
      <c r="C114" s="209" t="s">
        <v>1627</v>
      </c>
      <c r="D114" s="210" t="s">
        <v>1624</v>
      </c>
      <c r="E114" s="211">
        <v>67863383</v>
      </c>
      <c r="F114" s="211">
        <v>48283125</v>
      </c>
      <c r="G114" s="211">
        <v>24949950</v>
      </c>
      <c r="H114" s="211">
        <v>28694638</v>
      </c>
      <c r="I114" s="211">
        <v>23334984</v>
      </c>
      <c r="J114" s="211">
        <v>24711367</v>
      </c>
      <c r="K114" s="211">
        <v>67128224</v>
      </c>
      <c r="L114" s="212">
        <v>59561736</v>
      </c>
    </row>
    <row r="115" spans="1:12">
      <c r="A115" s="208" t="s">
        <v>1621</v>
      </c>
      <c r="B115" s="209" t="s">
        <v>1649</v>
      </c>
      <c r="C115" s="209" t="s">
        <v>1628</v>
      </c>
      <c r="D115" s="210" t="s">
        <v>1624</v>
      </c>
      <c r="E115" s="213" t="s">
        <v>1624</v>
      </c>
      <c r="F115" s="213" t="s">
        <v>1624</v>
      </c>
      <c r="G115" s="213" t="s">
        <v>1624</v>
      </c>
      <c r="H115" s="213" t="s">
        <v>1624</v>
      </c>
      <c r="I115" s="213" t="s">
        <v>1624</v>
      </c>
      <c r="J115" s="213" t="s">
        <v>1624</v>
      </c>
      <c r="K115" s="211">
        <v>30</v>
      </c>
      <c r="L115" s="212">
        <v>142</v>
      </c>
    </row>
    <row r="116" spans="1:12">
      <c r="A116" s="208" t="s">
        <v>1621</v>
      </c>
      <c r="B116" s="209" t="s">
        <v>1650</v>
      </c>
      <c r="C116" s="209" t="s">
        <v>1623</v>
      </c>
      <c r="D116" s="210" t="s">
        <v>1624</v>
      </c>
      <c r="E116" s="211">
        <v>85768271</v>
      </c>
      <c r="F116" s="211">
        <v>71344917</v>
      </c>
      <c r="G116" s="211">
        <v>83457169</v>
      </c>
      <c r="H116" s="211">
        <v>81179615</v>
      </c>
      <c r="I116" s="211">
        <v>82698920</v>
      </c>
      <c r="J116" s="211">
        <v>83830285</v>
      </c>
      <c r="K116" s="211">
        <v>77838397</v>
      </c>
      <c r="L116" s="212">
        <v>70345673</v>
      </c>
    </row>
    <row r="117" spans="1:12">
      <c r="A117" s="208" t="s">
        <v>1621</v>
      </c>
      <c r="B117" s="209" t="s">
        <v>1650</v>
      </c>
      <c r="C117" s="209" t="s">
        <v>1625</v>
      </c>
      <c r="D117" s="210" t="s">
        <v>1624</v>
      </c>
      <c r="E117" s="211">
        <v>69717959</v>
      </c>
      <c r="F117" s="211">
        <v>62867617</v>
      </c>
      <c r="G117" s="211">
        <v>70852281</v>
      </c>
      <c r="H117" s="211">
        <v>70410506</v>
      </c>
      <c r="I117" s="211">
        <v>69119328</v>
      </c>
      <c r="J117" s="211">
        <v>67555424</v>
      </c>
      <c r="K117" s="211">
        <v>67504819</v>
      </c>
      <c r="L117" s="212">
        <v>64145936</v>
      </c>
    </row>
    <row r="118" spans="1:12">
      <c r="A118" s="208" t="s">
        <v>1621</v>
      </c>
      <c r="B118" s="209" t="s">
        <v>1650</v>
      </c>
      <c r="C118" s="209" t="s">
        <v>1626</v>
      </c>
      <c r="D118" s="210" t="s">
        <v>1624</v>
      </c>
      <c r="E118" s="211">
        <v>23771863</v>
      </c>
      <c r="F118" s="211">
        <v>23015199</v>
      </c>
      <c r="G118" s="211">
        <v>20412604</v>
      </c>
      <c r="H118" s="211">
        <v>21152682</v>
      </c>
      <c r="I118" s="211">
        <v>23925593</v>
      </c>
      <c r="J118" s="211">
        <v>23371399</v>
      </c>
      <c r="K118" s="211">
        <v>21220133</v>
      </c>
      <c r="L118" s="212">
        <v>17626306</v>
      </c>
    </row>
    <row r="119" spans="1:12">
      <c r="A119" s="208" t="s">
        <v>1621</v>
      </c>
      <c r="B119" s="209" t="s">
        <v>1650</v>
      </c>
      <c r="C119" s="209" t="s">
        <v>1627</v>
      </c>
      <c r="D119" s="210" t="s">
        <v>1624</v>
      </c>
      <c r="E119" s="211">
        <v>12897103</v>
      </c>
      <c r="F119" s="211">
        <v>13075348</v>
      </c>
      <c r="G119" s="211">
        <v>16520490</v>
      </c>
      <c r="H119" s="211">
        <v>12239233</v>
      </c>
      <c r="I119" s="211">
        <v>12191670</v>
      </c>
      <c r="J119" s="211">
        <v>25540294</v>
      </c>
      <c r="K119" s="211">
        <v>18614011</v>
      </c>
      <c r="L119" s="212">
        <v>46952256</v>
      </c>
    </row>
    <row r="120" spans="1:12">
      <c r="A120" s="208" t="s">
        <v>1621</v>
      </c>
      <c r="B120" s="209" t="s">
        <v>1650</v>
      </c>
      <c r="C120" s="209" t="s">
        <v>1628</v>
      </c>
      <c r="D120" s="210" t="s">
        <v>1624</v>
      </c>
      <c r="E120" s="211">
        <v>94046</v>
      </c>
      <c r="F120" s="211">
        <v>22455</v>
      </c>
      <c r="G120" s="211">
        <v>9251</v>
      </c>
      <c r="H120" s="211">
        <v>5071</v>
      </c>
      <c r="I120" s="211">
        <v>4392</v>
      </c>
      <c r="J120" s="211">
        <v>845</v>
      </c>
      <c r="K120" s="211">
        <v>500</v>
      </c>
      <c r="L120" s="212">
        <v>312769</v>
      </c>
    </row>
    <row r="121" spans="1:12">
      <c r="A121" s="208" t="s">
        <v>1621</v>
      </c>
      <c r="B121" s="209" t="s">
        <v>1651</v>
      </c>
      <c r="C121" s="209" t="s">
        <v>1623</v>
      </c>
      <c r="D121" s="210" t="s">
        <v>1624</v>
      </c>
      <c r="E121" s="211">
        <v>118617348</v>
      </c>
      <c r="F121" s="211">
        <v>103881763</v>
      </c>
      <c r="G121" s="211">
        <v>115198992</v>
      </c>
      <c r="H121" s="211">
        <v>132816732</v>
      </c>
      <c r="I121" s="211">
        <v>132882643</v>
      </c>
      <c r="J121" s="211">
        <v>125601761</v>
      </c>
      <c r="K121" s="211">
        <v>129216764</v>
      </c>
      <c r="L121" s="212">
        <v>115310240</v>
      </c>
    </row>
    <row r="122" spans="1:12">
      <c r="A122" s="208" t="s">
        <v>1621</v>
      </c>
      <c r="B122" s="209" t="s">
        <v>1651</v>
      </c>
      <c r="C122" s="209" t="s">
        <v>1625</v>
      </c>
      <c r="D122" s="210" t="s">
        <v>1624</v>
      </c>
      <c r="E122" s="211">
        <v>56665378</v>
      </c>
      <c r="F122" s="211">
        <v>52282943</v>
      </c>
      <c r="G122" s="211">
        <v>61503796</v>
      </c>
      <c r="H122" s="211">
        <v>72303267</v>
      </c>
      <c r="I122" s="211">
        <v>71546176</v>
      </c>
      <c r="J122" s="211">
        <v>72053384</v>
      </c>
      <c r="K122" s="211">
        <v>81067534</v>
      </c>
      <c r="L122" s="212">
        <v>73040283</v>
      </c>
    </row>
    <row r="123" spans="1:12">
      <c r="A123" s="208" t="s">
        <v>1621</v>
      </c>
      <c r="B123" s="209" t="s">
        <v>1651</v>
      </c>
      <c r="C123" s="209" t="s">
        <v>1626</v>
      </c>
      <c r="D123" s="210" t="s">
        <v>1624</v>
      </c>
      <c r="E123" s="211">
        <v>47774492</v>
      </c>
      <c r="F123" s="211">
        <v>43315931</v>
      </c>
      <c r="G123" s="211">
        <v>46333768</v>
      </c>
      <c r="H123" s="211">
        <v>44700354</v>
      </c>
      <c r="I123" s="211">
        <v>39400497</v>
      </c>
      <c r="J123" s="211">
        <v>44238746</v>
      </c>
      <c r="K123" s="211">
        <v>47589870</v>
      </c>
      <c r="L123" s="212">
        <v>43928435</v>
      </c>
    </row>
    <row r="124" spans="1:12">
      <c r="A124" s="208" t="s">
        <v>1621</v>
      </c>
      <c r="B124" s="209" t="s">
        <v>1651</v>
      </c>
      <c r="C124" s="209" t="s">
        <v>1627</v>
      </c>
      <c r="D124" s="210" t="s">
        <v>1624</v>
      </c>
      <c r="E124" s="211">
        <v>89047897</v>
      </c>
      <c r="F124" s="211">
        <v>99646208</v>
      </c>
      <c r="G124" s="211">
        <v>116444673</v>
      </c>
      <c r="H124" s="211">
        <v>92154334</v>
      </c>
      <c r="I124" s="211">
        <v>87888233</v>
      </c>
      <c r="J124" s="211">
        <v>190189030</v>
      </c>
      <c r="K124" s="211">
        <v>185776998</v>
      </c>
      <c r="L124" s="212">
        <v>177200473</v>
      </c>
    </row>
    <row r="125" spans="1:12">
      <c r="A125" s="208" t="s">
        <v>1621</v>
      </c>
      <c r="B125" s="209" t="s">
        <v>1651</v>
      </c>
      <c r="C125" s="209" t="s">
        <v>1628</v>
      </c>
      <c r="D125" s="210" t="s">
        <v>1624</v>
      </c>
      <c r="E125" s="211">
        <v>9726</v>
      </c>
      <c r="F125" s="211">
        <v>11384</v>
      </c>
      <c r="G125" s="211">
        <v>10667</v>
      </c>
      <c r="H125" s="211">
        <v>10338</v>
      </c>
      <c r="I125" s="211">
        <v>8238</v>
      </c>
      <c r="J125" s="211">
        <v>15003</v>
      </c>
      <c r="K125" s="211">
        <v>523424</v>
      </c>
      <c r="L125" s="212">
        <v>25039</v>
      </c>
    </row>
    <row r="126" spans="1:12">
      <c r="A126" s="208" t="s">
        <v>1621</v>
      </c>
      <c r="B126" s="209" t="s">
        <v>1651</v>
      </c>
      <c r="C126" s="209" t="s">
        <v>1629</v>
      </c>
      <c r="D126" s="210" t="s">
        <v>1624</v>
      </c>
      <c r="E126" s="211">
        <v>0</v>
      </c>
      <c r="F126" s="213" t="s">
        <v>1624</v>
      </c>
      <c r="G126" s="213" t="s">
        <v>1624</v>
      </c>
      <c r="H126" s="213" t="s">
        <v>1624</v>
      </c>
      <c r="I126" s="213" t="s">
        <v>1624</v>
      </c>
      <c r="J126" s="213" t="s">
        <v>1624</v>
      </c>
      <c r="K126" s="213" t="s">
        <v>1624</v>
      </c>
      <c r="L126" s="212">
        <v>0</v>
      </c>
    </row>
    <row r="127" spans="1:12">
      <c r="A127" s="208" t="s">
        <v>1621</v>
      </c>
      <c r="B127" s="209" t="s">
        <v>1652</v>
      </c>
      <c r="C127" s="209" t="s">
        <v>1623</v>
      </c>
      <c r="D127" s="210" t="s">
        <v>1624</v>
      </c>
      <c r="E127" s="211">
        <v>358623254</v>
      </c>
      <c r="F127" s="211">
        <v>315769189</v>
      </c>
      <c r="G127" s="211">
        <v>328431888</v>
      </c>
      <c r="H127" s="211">
        <v>341753756</v>
      </c>
      <c r="I127" s="211">
        <v>327112846</v>
      </c>
      <c r="J127" s="211">
        <v>304329550</v>
      </c>
      <c r="K127" s="211">
        <v>318003916</v>
      </c>
      <c r="L127" s="212">
        <v>276777639</v>
      </c>
    </row>
    <row r="128" spans="1:12">
      <c r="A128" s="208" t="s">
        <v>1621</v>
      </c>
      <c r="B128" s="209" t="s">
        <v>1652</v>
      </c>
      <c r="C128" s="209" t="s">
        <v>1625</v>
      </c>
      <c r="D128" s="210" t="s">
        <v>1624</v>
      </c>
      <c r="E128" s="211">
        <v>174624507</v>
      </c>
      <c r="F128" s="211">
        <v>153896185</v>
      </c>
      <c r="G128" s="211">
        <v>163739958</v>
      </c>
      <c r="H128" s="211">
        <v>172107724</v>
      </c>
      <c r="I128" s="211">
        <v>163683282</v>
      </c>
      <c r="J128" s="211">
        <v>152349727</v>
      </c>
      <c r="K128" s="211">
        <v>163567166</v>
      </c>
      <c r="L128" s="212">
        <v>144609042</v>
      </c>
    </row>
    <row r="129" spans="1:12">
      <c r="A129" s="208" t="s">
        <v>1621</v>
      </c>
      <c r="B129" s="209" t="s">
        <v>1652</v>
      </c>
      <c r="C129" s="209" t="s">
        <v>1626</v>
      </c>
      <c r="D129" s="210" t="s">
        <v>1624</v>
      </c>
      <c r="E129" s="211">
        <v>211538893</v>
      </c>
      <c r="F129" s="211">
        <v>188508280</v>
      </c>
      <c r="G129" s="211">
        <v>146584857</v>
      </c>
      <c r="H129" s="211">
        <v>141181907</v>
      </c>
      <c r="I129" s="211">
        <v>128504125</v>
      </c>
      <c r="J129" s="211">
        <v>143350543</v>
      </c>
      <c r="K129" s="211">
        <v>151083158</v>
      </c>
      <c r="L129" s="212">
        <v>158590961</v>
      </c>
    </row>
    <row r="130" spans="1:12">
      <c r="A130" s="208" t="s">
        <v>1621</v>
      </c>
      <c r="B130" s="209" t="s">
        <v>1652</v>
      </c>
      <c r="C130" s="209" t="s">
        <v>1627</v>
      </c>
      <c r="D130" s="210" t="s">
        <v>1624</v>
      </c>
      <c r="E130" s="211">
        <v>76819188</v>
      </c>
      <c r="F130" s="211">
        <v>64938607</v>
      </c>
      <c r="G130" s="211">
        <v>106316864</v>
      </c>
      <c r="H130" s="211">
        <v>85829723</v>
      </c>
      <c r="I130" s="211">
        <v>83345433</v>
      </c>
      <c r="J130" s="211">
        <v>113533270</v>
      </c>
      <c r="K130" s="211">
        <v>119844899</v>
      </c>
      <c r="L130" s="212">
        <v>190504031</v>
      </c>
    </row>
    <row r="131" spans="1:12">
      <c r="A131" s="208" t="s">
        <v>1621</v>
      </c>
      <c r="B131" s="209" t="s">
        <v>1653</v>
      </c>
      <c r="C131" s="209" t="s">
        <v>1623</v>
      </c>
      <c r="D131" s="210" t="s">
        <v>1624</v>
      </c>
      <c r="E131" s="211">
        <v>128625313</v>
      </c>
      <c r="F131" s="211">
        <v>117152628</v>
      </c>
      <c r="G131" s="211">
        <v>128841919</v>
      </c>
      <c r="H131" s="211">
        <v>139488879</v>
      </c>
      <c r="I131" s="211">
        <v>133319434</v>
      </c>
      <c r="J131" s="211">
        <v>122993130</v>
      </c>
      <c r="K131" s="211">
        <v>125160260</v>
      </c>
      <c r="L131" s="212">
        <v>109266642</v>
      </c>
    </row>
    <row r="132" spans="1:12">
      <c r="A132" s="208" t="s">
        <v>1621</v>
      </c>
      <c r="B132" s="209" t="s">
        <v>1653</v>
      </c>
      <c r="C132" s="209" t="s">
        <v>1625</v>
      </c>
      <c r="D132" s="210" t="s">
        <v>1624</v>
      </c>
      <c r="E132" s="211">
        <v>95915900</v>
      </c>
      <c r="F132" s="211">
        <v>87169690</v>
      </c>
      <c r="G132" s="211">
        <v>91275123</v>
      </c>
      <c r="H132" s="211">
        <v>99526220</v>
      </c>
      <c r="I132" s="211">
        <v>96218087</v>
      </c>
      <c r="J132" s="211">
        <v>89962806</v>
      </c>
      <c r="K132" s="211">
        <v>94359880</v>
      </c>
      <c r="L132" s="212">
        <v>83270597</v>
      </c>
    </row>
    <row r="133" spans="1:12">
      <c r="A133" s="208" t="s">
        <v>1621</v>
      </c>
      <c r="B133" s="209" t="s">
        <v>1653</v>
      </c>
      <c r="C133" s="209" t="s">
        <v>1626</v>
      </c>
      <c r="D133" s="210" t="s">
        <v>1624</v>
      </c>
      <c r="E133" s="211">
        <v>94988666</v>
      </c>
      <c r="F133" s="211">
        <v>103008707</v>
      </c>
      <c r="G133" s="211">
        <v>113504379</v>
      </c>
      <c r="H133" s="211">
        <v>143837459</v>
      </c>
      <c r="I133" s="211">
        <v>128361342</v>
      </c>
      <c r="J133" s="211">
        <v>158457075</v>
      </c>
      <c r="K133" s="211">
        <v>157775705</v>
      </c>
      <c r="L133" s="212">
        <v>156947021</v>
      </c>
    </row>
    <row r="134" spans="1:12">
      <c r="A134" s="208" t="s">
        <v>1621</v>
      </c>
      <c r="B134" s="209" t="s">
        <v>1653</v>
      </c>
      <c r="C134" s="209" t="s">
        <v>1627</v>
      </c>
      <c r="D134" s="210" t="s">
        <v>1624</v>
      </c>
      <c r="E134" s="211">
        <v>13954178</v>
      </c>
      <c r="F134" s="211">
        <v>11238848</v>
      </c>
      <c r="G134" s="211">
        <v>15297378</v>
      </c>
      <c r="H134" s="211">
        <v>18495486</v>
      </c>
      <c r="I134" s="211">
        <v>17964691</v>
      </c>
      <c r="J134" s="211">
        <v>34296444</v>
      </c>
      <c r="K134" s="211">
        <v>28395593</v>
      </c>
      <c r="L134" s="212">
        <v>54860685</v>
      </c>
    </row>
    <row r="135" spans="1:12">
      <c r="A135" s="208" t="s">
        <v>1621</v>
      </c>
      <c r="B135" s="209" t="s">
        <v>1653</v>
      </c>
      <c r="C135" s="209" t="s">
        <v>1628</v>
      </c>
      <c r="D135" s="210" t="s">
        <v>1624</v>
      </c>
      <c r="E135" s="211">
        <v>6260</v>
      </c>
      <c r="F135" s="211">
        <v>4571</v>
      </c>
      <c r="G135" s="211">
        <v>3036</v>
      </c>
      <c r="H135" s="211">
        <v>4011</v>
      </c>
      <c r="I135" s="211">
        <v>2900</v>
      </c>
      <c r="J135" s="211">
        <v>1502</v>
      </c>
      <c r="K135" s="211">
        <v>1790</v>
      </c>
      <c r="L135" s="212">
        <v>44767</v>
      </c>
    </row>
    <row r="136" spans="1:12">
      <c r="A136" s="208" t="s">
        <v>1621</v>
      </c>
      <c r="B136" s="209" t="s">
        <v>1653</v>
      </c>
      <c r="C136" s="209" t="s">
        <v>1629</v>
      </c>
      <c r="D136" s="210" t="s">
        <v>1624</v>
      </c>
      <c r="E136" s="213" t="s">
        <v>1624</v>
      </c>
      <c r="F136" s="213" t="s">
        <v>1624</v>
      </c>
      <c r="G136" s="213" t="s">
        <v>1624</v>
      </c>
      <c r="H136" s="213" t="s">
        <v>1624</v>
      </c>
      <c r="I136" s="211">
        <v>0</v>
      </c>
      <c r="J136" s="213" t="s">
        <v>1624</v>
      </c>
      <c r="K136" s="213" t="s">
        <v>1624</v>
      </c>
      <c r="L136" s="214" t="s">
        <v>1624</v>
      </c>
    </row>
    <row r="137" spans="1:12">
      <c r="A137" s="208" t="s">
        <v>1621</v>
      </c>
      <c r="B137" s="209" t="s">
        <v>1654</v>
      </c>
      <c r="C137" s="209" t="s">
        <v>1623</v>
      </c>
      <c r="D137" s="210" t="s">
        <v>1624</v>
      </c>
      <c r="E137" s="211">
        <v>24463862</v>
      </c>
      <c r="F137" s="211">
        <v>21481455</v>
      </c>
      <c r="G137" s="211">
        <v>22227018</v>
      </c>
      <c r="H137" s="211">
        <v>23843231</v>
      </c>
      <c r="I137" s="211">
        <v>23433173</v>
      </c>
      <c r="J137" s="211">
        <v>27152071</v>
      </c>
      <c r="K137" s="211">
        <v>24302956</v>
      </c>
      <c r="L137" s="212">
        <v>19520136</v>
      </c>
    </row>
    <row r="138" spans="1:12">
      <c r="A138" s="208" t="s">
        <v>1621</v>
      </c>
      <c r="B138" s="209" t="s">
        <v>1654</v>
      </c>
      <c r="C138" s="209" t="s">
        <v>1625</v>
      </c>
      <c r="D138" s="210" t="s">
        <v>1624</v>
      </c>
      <c r="E138" s="211">
        <v>20881676</v>
      </c>
      <c r="F138" s="211">
        <v>19425145</v>
      </c>
      <c r="G138" s="211">
        <v>20773930</v>
      </c>
      <c r="H138" s="211">
        <v>20180650</v>
      </c>
      <c r="I138" s="211">
        <v>19094891</v>
      </c>
      <c r="J138" s="211">
        <v>21178692</v>
      </c>
      <c r="K138" s="211">
        <v>20246552</v>
      </c>
      <c r="L138" s="212">
        <v>17875642</v>
      </c>
    </row>
    <row r="139" spans="1:12">
      <c r="A139" s="208" t="s">
        <v>1621</v>
      </c>
      <c r="B139" s="209" t="s">
        <v>1654</v>
      </c>
      <c r="C139" s="209" t="s">
        <v>1626</v>
      </c>
      <c r="D139" s="210" t="s">
        <v>1624</v>
      </c>
      <c r="E139" s="211">
        <v>93517919</v>
      </c>
      <c r="F139" s="211">
        <v>97735699</v>
      </c>
      <c r="G139" s="211">
        <v>102487064</v>
      </c>
      <c r="H139" s="211">
        <v>104841781</v>
      </c>
      <c r="I139" s="211">
        <v>99252080</v>
      </c>
      <c r="J139" s="211">
        <v>115488794</v>
      </c>
      <c r="K139" s="211">
        <v>112959246</v>
      </c>
      <c r="L139" s="212">
        <v>111937041</v>
      </c>
    </row>
    <row r="140" spans="1:12">
      <c r="A140" s="208" t="s">
        <v>1621</v>
      </c>
      <c r="B140" s="209" t="s">
        <v>1654</v>
      </c>
      <c r="C140" s="209" t="s">
        <v>1627</v>
      </c>
      <c r="D140" s="210" t="s">
        <v>1624</v>
      </c>
      <c r="E140" s="211">
        <v>72039657</v>
      </c>
      <c r="F140" s="211">
        <v>83311469</v>
      </c>
      <c r="G140" s="211">
        <v>117768497</v>
      </c>
      <c r="H140" s="211">
        <v>124735523</v>
      </c>
      <c r="I140" s="211">
        <v>127447463</v>
      </c>
      <c r="J140" s="211">
        <v>181837105</v>
      </c>
      <c r="K140" s="211">
        <v>228538320</v>
      </c>
      <c r="L140" s="212">
        <v>286738469</v>
      </c>
    </row>
    <row r="141" spans="1:12">
      <c r="A141" s="208" t="s">
        <v>1621</v>
      </c>
      <c r="B141" s="209" t="s">
        <v>1654</v>
      </c>
      <c r="C141" s="209" t="s">
        <v>1629</v>
      </c>
      <c r="D141" s="210" t="s">
        <v>1624</v>
      </c>
      <c r="E141" s="213" t="s">
        <v>1624</v>
      </c>
      <c r="F141" s="213" t="s">
        <v>1624</v>
      </c>
      <c r="G141" s="213" t="s">
        <v>1624</v>
      </c>
      <c r="H141" s="213" t="s">
        <v>1624</v>
      </c>
      <c r="I141" s="213" t="s">
        <v>1624</v>
      </c>
      <c r="J141" s="213" t="s">
        <v>1624</v>
      </c>
      <c r="K141" s="213" t="s">
        <v>1624</v>
      </c>
      <c r="L141" s="212">
        <v>0</v>
      </c>
    </row>
    <row r="142" spans="1:12">
      <c r="A142" s="208" t="s">
        <v>1621</v>
      </c>
      <c r="B142" s="209" t="s">
        <v>1655</v>
      </c>
      <c r="C142" s="209" t="s">
        <v>1623</v>
      </c>
      <c r="D142" s="210" t="s">
        <v>1624</v>
      </c>
      <c r="E142" s="211">
        <v>106855533</v>
      </c>
      <c r="F142" s="211">
        <v>95393635</v>
      </c>
      <c r="G142" s="211">
        <v>101600842</v>
      </c>
      <c r="H142" s="211">
        <v>114024781</v>
      </c>
      <c r="I142" s="211">
        <v>106300702</v>
      </c>
      <c r="J142" s="211">
        <v>107389439</v>
      </c>
      <c r="K142" s="211">
        <v>102545003</v>
      </c>
      <c r="L142" s="212">
        <v>83105770</v>
      </c>
    </row>
    <row r="143" spans="1:12">
      <c r="A143" s="208" t="s">
        <v>1621</v>
      </c>
      <c r="B143" s="209" t="s">
        <v>1655</v>
      </c>
      <c r="C143" s="209" t="s">
        <v>1625</v>
      </c>
      <c r="D143" s="210" t="s">
        <v>1624</v>
      </c>
      <c r="E143" s="211">
        <v>60369194</v>
      </c>
      <c r="F143" s="211">
        <v>56722096</v>
      </c>
      <c r="G143" s="211">
        <v>59224364</v>
      </c>
      <c r="H143" s="211">
        <v>64992758</v>
      </c>
      <c r="I143" s="211">
        <v>61432794</v>
      </c>
      <c r="J143" s="211">
        <v>61193982</v>
      </c>
      <c r="K143" s="211">
        <v>62304122</v>
      </c>
      <c r="L143" s="212">
        <v>54735769</v>
      </c>
    </row>
    <row r="144" spans="1:12">
      <c r="A144" s="208" t="s">
        <v>1621</v>
      </c>
      <c r="B144" s="209" t="s">
        <v>1655</v>
      </c>
      <c r="C144" s="209" t="s">
        <v>1626</v>
      </c>
      <c r="D144" s="210" t="s">
        <v>1624</v>
      </c>
      <c r="E144" s="211">
        <v>66350145</v>
      </c>
      <c r="F144" s="211">
        <v>65626587</v>
      </c>
      <c r="G144" s="211">
        <v>67867506</v>
      </c>
      <c r="H144" s="211">
        <v>66757644</v>
      </c>
      <c r="I144" s="211">
        <v>63431434</v>
      </c>
      <c r="J144" s="211">
        <v>65554478</v>
      </c>
      <c r="K144" s="211">
        <v>63053237</v>
      </c>
      <c r="L144" s="212">
        <v>62516180</v>
      </c>
    </row>
    <row r="145" spans="1:12">
      <c r="A145" s="208" t="s">
        <v>1621</v>
      </c>
      <c r="B145" s="209" t="s">
        <v>1655</v>
      </c>
      <c r="C145" s="209" t="s">
        <v>1627</v>
      </c>
      <c r="D145" s="210" t="s">
        <v>1624</v>
      </c>
      <c r="E145" s="211">
        <v>22706414</v>
      </c>
      <c r="F145" s="211">
        <v>22261982</v>
      </c>
      <c r="G145" s="211">
        <v>29599655</v>
      </c>
      <c r="H145" s="211">
        <v>32741178</v>
      </c>
      <c r="I145" s="211">
        <v>21236876</v>
      </c>
      <c r="J145" s="211">
        <v>33778975</v>
      </c>
      <c r="K145" s="211">
        <v>32141201</v>
      </c>
      <c r="L145" s="212">
        <v>44112619</v>
      </c>
    </row>
    <row r="146" spans="1:12">
      <c r="A146" s="208" t="s">
        <v>1621</v>
      </c>
      <c r="B146" s="209" t="s">
        <v>1655</v>
      </c>
      <c r="C146" s="209" t="s">
        <v>1628</v>
      </c>
      <c r="D146" s="210" t="s">
        <v>1624</v>
      </c>
      <c r="E146" s="211">
        <v>6474</v>
      </c>
      <c r="F146" s="211">
        <v>12048</v>
      </c>
      <c r="G146" s="211">
        <v>26289</v>
      </c>
      <c r="H146" s="211">
        <v>25451</v>
      </c>
      <c r="I146" s="211">
        <v>17933</v>
      </c>
      <c r="J146" s="211">
        <v>19488</v>
      </c>
      <c r="K146" s="211">
        <v>13852</v>
      </c>
      <c r="L146" s="212">
        <v>45817</v>
      </c>
    </row>
    <row r="147" spans="1:12">
      <c r="A147" s="208" t="s">
        <v>1621</v>
      </c>
      <c r="B147" s="209" t="s">
        <v>1656</v>
      </c>
      <c r="C147" s="209" t="s">
        <v>1623</v>
      </c>
      <c r="D147" s="210" t="s">
        <v>1624</v>
      </c>
      <c r="E147" s="211">
        <v>19834337</v>
      </c>
      <c r="F147" s="211">
        <v>19448921</v>
      </c>
      <c r="G147" s="211">
        <v>19721615</v>
      </c>
      <c r="H147" s="211">
        <v>21584950</v>
      </c>
      <c r="I147" s="211">
        <v>21765421</v>
      </c>
      <c r="J147" s="211">
        <v>20874667</v>
      </c>
      <c r="K147" s="211">
        <v>21709599</v>
      </c>
      <c r="L147" s="212">
        <v>19066132</v>
      </c>
    </row>
    <row r="148" spans="1:12">
      <c r="A148" s="208" t="s">
        <v>1621</v>
      </c>
      <c r="B148" s="209" t="s">
        <v>1656</v>
      </c>
      <c r="C148" s="209" t="s">
        <v>1625</v>
      </c>
      <c r="D148" s="210" t="s">
        <v>1624</v>
      </c>
      <c r="E148" s="211">
        <v>13135963</v>
      </c>
      <c r="F148" s="211">
        <v>13180754</v>
      </c>
      <c r="G148" s="211">
        <v>13223430</v>
      </c>
      <c r="H148" s="211">
        <v>14340213</v>
      </c>
      <c r="I148" s="211">
        <v>23575111</v>
      </c>
      <c r="J148" s="211">
        <v>20459229</v>
      </c>
      <c r="K148" s="211">
        <v>22336430</v>
      </c>
      <c r="L148" s="212">
        <v>19207870</v>
      </c>
    </row>
    <row r="149" spans="1:12">
      <c r="A149" s="208" t="s">
        <v>1621</v>
      </c>
      <c r="B149" s="209" t="s">
        <v>1656</v>
      </c>
      <c r="C149" s="209" t="s">
        <v>1626</v>
      </c>
      <c r="D149" s="210" t="s">
        <v>1624</v>
      </c>
      <c r="E149" s="211">
        <v>22012533</v>
      </c>
      <c r="F149" s="211">
        <v>27427118</v>
      </c>
      <c r="G149" s="211">
        <v>26922793</v>
      </c>
      <c r="H149" s="211">
        <v>27800366</v>
      </c>
      <c r="I149" s="211">
        <v>20615289</v>
      </c>
      <c r="J149" s="211">
        <v>18478400</v>
      </c>
      <c r="K149" s="211">
        <v>19385900</v>
      </c>
      <c r="L149" s="212">
        <v>18318538</v>
      </c>
    </row>
    <row r="150" spans="1:12">
      <c r="A150" s="208" t="s">
        <v>1621</v>
      </c>
      <c r="B150" s="209" t="s">
        <v>1656</v>
      </c>
      <c r="C150" s="209" t="s">
        <v>1627</v>
      </c>
      <c r="D150" s="210" t="s">
        <v>1624</v>
      </c>
      <c r="E150" s="211">
        <v>189962</v>
      </c>
      <c r="F150" s="211">
        <v>144657</v>
      </c>
      <c r="G150" s="211">
        <v>249932</v>
      </c>
      <c r="H150" s="211">
        <v>51940</v>
      </c>
      <c r="I150" s="211">
        <v>836410</v>
      </c>
      <c r="J150" s="211">
        <v>1079563</v>
      </c>
      <c r="K150" s="211">
        <v>4642934</v>
      </c>
      <c r="L150" s="212">
        <v>5267004</v>
      </c>
    </row>
    <row r="151" spans="1:12">
      <c r="A151" s="208" t="s">
        <v>1621</v>
      </c>
      <c r="B151" s="209" t="s">
        <v>1656</v>
      </c>
      <c r="C151" s="209" t="s">
        <v>1628</v>
      </c>
      <c r="D151" s="210" t="s">
        <v>1624</v>
      </c>
      <c r="E151" s="211">
        <v>2045</v>
      </c>
      <c r="F151" s="211">
        <v>465</v>
      </c>
      <c r="G151" s="211">
        <v>1267</v>
      </c>
      <c r="H151" s="211">
        <v>1574</v>
      </c>
      <c r="I151" s="211">
        <v>243</v>
      </c>
      <c r="J151" s="211">
        <v>187</v>
      </c>
      <c r="K151" s="211">
        <v>578</v>
      </c>
      <c r="L151" s="212">
        <v>459</v>
      </c>
    </row>
    <row r="152" spans="1:12">
      <c r="A152" s="208" t="s">
        <v>1621</v>
      </c>
      <c r="B152" s="209" t="s">
        <v>1657</v>
      </c>
      <c r="C152" s="209" t="s">
        <v>1623</v>
      </c>
      <c r="D152" s="210" t="s">
        <v>1624</v>
      </c>
      <c r="E152" s="211">
        <v>37963106</v>
      </c>
      <c r="F152" s="211">
        <v>35896107</v>
      </c>
      <c r="G152" s="211">
        <v>38595746</v>
      </c>
      <c r="H152" s="211">
        <v>42356736</v>
      </c>
      <c r="I152" s="211">
        <v>40143315</v>
      </c>
      <c r="J152" s="211">
        <v>40132201</v>
      </c>
      <c r="K152" s="211">
        <v>39716832</v>
      </c>
      <c r="L152" s="212">
        <v>31285809</v>
      </c>
    </row>
    <row r="153" spans="1:12">
      <c r="A153" s="208" t="s">
        <v>1621</v>
      </c>
      <c r="B153" s="209" t="s">
        <v>1657</v>
      </c>
      <c r="C153" s="209" t="s">
        <v>1625</v>
      </c>
      <c r="D153" s="210" t="s">
        <v>1624</v>
      </c>
      <c r="E153" s="211">
        <v>27400644</v>
      </c>
      <c r="F153" s="211">
        <v>28087418</v>
      </c>
      <c r="G153" s="211">
        <v>30066912</v>
      </c>
      <c r="H153" s="211">
        <v>34812643</v>
      </c>
      <c r="I153" s="211">
        <v>31789911</v>
      </c>
      <c r="J153" s="211">
        <v>31992608</v>
      </c>
      <c r="K153" s="211">
        <v>32115288</v>
      </c>
      <c r="L153" s="212">
        <v>26504022</v>
      </c>
    </row>
    <row r="154" spans="1:12">
      <c r="A154" s="208" t="s">
        <v>1621</v>
      </c>
      <c r="B154" s="209" t="s">
        <v>1657</v>
      </c>
      <c r="C154" s="209" t="s">
        <v>1626</v>
      </c>
      <c r="D154" s="210" t="s">
        <v>1624</v>
      </c>
      <c r="E154" s="211">
        <v>40948361</v>
      </c>
      <c r="F154" s="211">
        <v>53408082</v>
      </c>
      <c r="G154" s="211">
        <v>65656038</v>
      </c>
      <c r="H154" s="211">
        <v>76258849</v>
      </c>
      <c r="I154" s="211">
        <v>80872738</v>
      </c>
      <c r="J154" s="211">
        <v>85180089</v>
      </c>
      <c r="K154" s="211">
        <v>86127643</v>
      </c>
      <c r="L154" s="212">
        <v>85439358</v>
      </c>
    </row>
    <row r="155" spans="1:12">
      <c r="A155" s="208" t="s">
        <v>1621</v>
      </c>
      <c r="B155" s="209" t="s">
        <v>1657</v>
      </c>
      <c r="C155" s="209" t="s">
        <v>1627</v>
      </c>
      <c r="D155" s="210" t="s">
        <v>1624</v>
      </c>
      <c r="E155" s="211">
        <v>1969922</v>
      </c>
      <c r="F155" s="211">
        <v>3089540</v>
      </c>
      <c r="G155" s="211">
        <v>6622012</v>
      </c>
      <c r="H155" s="211">
        <v>5961466</v>
      </c>
      <c r="I155" s="211">
        <v>2208517</v>
      </c>
      <c r="J155" s="211">
        <v>3736195</v>
      </c>
      <c r="K155" s="211">
        <v>2624298</v>
      </c>
      <c r="L155" s="212">
        <v>4583272</v>
      </c>
    </row>
    <row r="156" spans="1:12">
      <c r="A156" s="208" t="s">
        <v>1621</v>
      </c>
      <c r="B156" s="209" t="s">
        <v>1657</v>
      </c>
      <c r="C156" s="209" t="s">
        <v>1628</v>
      </c>
      <c r="D156" s="210" t="s">
        <v>1624</v>
      </c>
      <c r="E156" s="213" t="s">
        <v>1624</v>
      </c>
      <c r="F156" s="213" t="s">
        <v>1624</v>
      </c>
      <c r="G156" s="213" t="s">
        <v>1624</v>
      </c>
      <c r="H156" s="213" t="s">
        <v>1624</v>
      </c>
      <c r="I156" s="213" t="s">
        <v>1624</v>
      </c>
      <c r="J156" s="213" t="s">
        <v>1624</v>
      </c>
      <c r="K156" s="211">
        <v>5835</v>
      </c>
      <c r="L156" s="212">
        <v>28664</v>
      </c>
    </row>
    <row r="157" spans="1:12">
      <c r="A157" s="208" t="s">
        <v>1621</v>
      </c>
      <c r="B157" s="209" t="s">
        <v>1658</v>
      </c>
      <c r="C157" s="209" t="s">
        <v>1623</v>
      </c>
      <c r="D157" s="210" t="s">
        <v>1624</v>
      </c>
      <c r="E157" s="211">
        <v>36396879</v>
      </c>
      <c r="F157" s="211">
        <v>37936976</v>
      </c>
      <c r="G157" s="211">
        <v>38088201</v>
      </c>
      <c r="H157" s="211">
        <v>38665283</v>
      </c>
      <c r="I157" s="211">
        <v>38741500</v>
      </c>
      <c r="J157" s="211">
        <v>39378781</v>
      </c>
      <c r="K157" s="211">
        <v>40594505</v>
      </c>
      <c r="L157" s="212">
        <v>37070955</v>
      </c>
    </row>
    <row r="158" spans="1:12">
      <c r="A158" s="208" t="s">
        <v>1621</v>
      </c>
      <c r="B158" s="209" t="s">
        <v>1658</v>
      </c>
      <c r="C158" s="209" t="s">
        <v>1625</v>
      </c>
      <c r="D158" s="210" t="s">
        <v>1624</v>
      </c>
      <c r="E158" s="211">
        <v>26551941</v>
      </c>
      <c r="F158" s="211">
        <v>28046149</v>
      </c>
      <c r="G158" s="211">
        <v>28223627</v>
      </c>
      <c r="H158" s="211">
        <v>28919674</v>
      </c>
      <c r="I158" s="211">
        <v>29530940</v>
      </c>
      <c r="J158" s="211">
        <v>29474553</v>
      </c>
      <c r="K158" s="211">
        <v>30763470</v>
      </c>
      <c r="L158" s="212">
        <v>28991461</v>
      </c>
    </row>
    <row r="159" spans="1:12">
      <c r="A159" s="208" t="s">
        <v>1621</v>
      </c>
      <c r="B159" s="209" t="s">
        <v>1658</v>
      </c>
      <c r="C159" s="209" t="s">
        <v>1626</v>
      </c>
      <c r="D159" s="210" t="s">
        <v>1624</v>
      </c>
      <c r="E159" s="211">
        <v>13752621</v>
      </c>
      <c r="F159" s="211">
        <v>13574187</v>
      </c>
      <c r="G159" s="211">
        <v>13233772</v>
      </c>
      <c r="H159" s="211">
        <v>12887558</v>
      </c>
      <c r="I159" s="211">
        <v>11458492</v>
      </c>
      <c r="J159" s="211">
        <v>10727761</v>
      </c>
      <c r="K159" s="211">
        <v>11079918</v>
      </c>
      <c r="L159" s="212">
        <v>11298861</v>
      </c>
    </row>
    <row r="160" spans="1:12">
      <c r="A160" s="208" t="s">
        <v>1621</v>
      </c>
      <c r="B160" s="209" t="s">
        <v>1658</v>
      </c>
      <c r="C160" s="209" t="s">
        <v>1627</v>
      </c>
      <c r="D160" s="210" t="s">
        <v>1624</v>
      </c>
      <c r="E160" s="211">
        <v>178650895</v>
      </c>
      <c r="F160" s="211">
        <v>198061933</v>
      </c>
      <c r="G160" s="211">
        <v>199147873</v>
      </c>
      <c r="H160" s="211">
        <v>217798673</v>
      </c>
      <c r="I160" s="211">
        <v>224362497</v>
      </c>
      <c r="J160" s="211">
        <v>206083461</v>
      </c>
      <c r="K160" s="211">
        <v>192055450</v>
      </c>
      <c r="L160" s="212">
        <v>223014987</v>
      </c>
    </row>
    <row r="161" spans="1:12">
      <c r="A161" s="208" t="s">
        <v>1621</v>
      </c>
      <c r="B161" s="209" t="s">
        <v>1658</v>
      </c>
      <c r="C161" s="209" t="s">
        <v>1628</v>
      </c>
      <c r="D161" s="210" t="s">
        <v>1624</v>
      </c>
      <c r="E161" s="211">
        <v>171079</v>
      </c>
      <c r="F161" s="211">
        <v>138776</v>
      </c>
      <c r="G161" s="211">
        <v>127685</v>
      </c>
      <c r="H161" s="211">
        <v>107959</v>
      </c>
      <c r="I161" s="211">
        <v>193566</v>
      </c>
      <c r="J161" s="211">
        <v>239151</v>
      </c>
      <c r="K161" s="211">
        <v>428111</v>
      </c>
      <c r="L161" s="212">
        <v>560442</v>
      </c>
    </row>
    <row r="162" spans="1:12">
      <c r="A162" s="208" t="s">
        <v>1621</v>
      </c>
      <c r="B162" s="209" t="s">
        <v>1659</v>
      </c>
      <c r="C162" s="209" t="s">
        <v>1623</v>
      </c>
      <c r="D162" s="210" t="s">
        <v>1624</v>
      </c>
      <c r="E162" s="211">
        <v>7793176</v>
      </c>
      <c r="F162" s="211">
        <v>6717798</v>
      </c>
      <c r="G162" s="211">
        <v>7393710</v>
      </c>
      <c r="H162" s="211">
        <v>7054269</v>
      </c>
      <c r="I162" s="211">
        <v>7213227</v>
      </c>
      <c r="J162" s="211">
        <v>6738447</v>
      </c>
      <c r="K162" s="211">
        <v>6954976</v>
      </c>
      <c r="L162" s="212">
        <v>6421932</v>
      </c>
    </row>
    <row r="163" spans="1:12">
      <c r="A163" s="208" t="s">
        <v>1621</v>
      </c>
      <c r="B163" s="209" t="s">
        <v>1659</v>
      </c>
      <c r="C163" s="209" t="s">
        <v>1625</v>
      </c>
      <c r="D163" s="210" t="s">
        <v>1624</v>
      </c>
      <c r="E163" s="211">
        <v>9844355</v>
      </c>
      <c r="F163" s="211">
        <v>8494090</v>
      </c>
      <c r="G163" s="211">
        <v>9359812</v>
      </c>
      <c r="H163" s="211">
        <v>10043477</v>
      </c>
      <c r="I163" s="211">
        <v>9934636</v>
      </c>
      <c r="J163" s="211">
        <v>8405736</v>
      </c>
      <c r="K163" s="211">
        <v>8889920</v>
      </c>
      <c r="L163" s="212">
        <v>8130382</v>
      </c>
    </row>
    <row r="164" spans="1:12">
      <c r="A164" s="208" t="s">
        <v>1621</v>
      </c>
      <c r="B164" s="209" t="s">
        <v>1659</v>
      </c>
      <c r="C164" s="209" t="s">
        <v>1626</v>
      </c>
      <c r="D164" s="210" t="s">
        <v>1624</v>
      </c>
      <c r="E164" s="211">
        <v>6888891</v>
      </c>
      <c r="F164" s="211">
        <v>5967991</v>
      </c>
      <c r="G164" s="211">
        <v>6336675</v>
      </c>
      <c r="H164" s="211">
        <v>5370355</v>
      </c>
      <c r="I164" s="211">
        <v>4687841</v>
      </c>
      <c r="J164" s="211">
        <v>6021742</v>
      </c>
      <c r="K164" s="211">
        <v>7082835</v>
      </c>
      <c r="L164" s="212">
        <v>7006638</v>
      </c>
    </row>
    <row r="165" spans="1:12">
      <c r="A165" s="208" t="s">
        <v>1621</v>
      </c>
      <c r="B165" s="209" t="s">
        <v>1659</v>
      </c>
      <c r="C165" s="209" t="s">
        <v>1627</v>
      </c>
      <c r="D165" s="210" t="s">
        <v>1624</v>
      </c>
      <c r="E165" s="211">
        <v>45372210</v>
      </c>
      <c r="F165" s="211">
        <v>40691626</v>
      </c>
      <c r="G165" s="211">
        <v>38403275</v>
      </c>
      <c r="H165" s="211">
        <v>48156737</v>
      </c>
      <c r="I165" s="211">
        <v>37835159</v>
      </c>
      <c r="J165" s="211">
        <v>40376673</v>
      </c>
      <c r="K165" s="211">
        <v>48033176</v>
      </c>
      <c r="L165" s="212">
        <v>49376000</v>
      </c>
    </row>
    <row r="166" spans="1:12">
      <c r="A166" s="208" t="s">
        <v>1621</v>
      </c>
      <c r="B166" s="209" t="s">
        <v>1660</v>
      </c>
      <c r="C166" s="209" t="s">
        <v>1623</v>
      </c>
      <c r="D166" s="210" t="s">
        <v>1624</v>
      </c>
      <c r="E166" s="211">
        <v>231065430</v>
      </c>
      <c r="F166" s="211">
        <v>197205462</v>
      </c>
      <c r="G166" s="211">
        <v>228050816</v>
      </c>
      <c r="H166" s="211">
        <v>220431923</v>
      </c>
      <c r="I166" s="211">
        <v>226016028</v>
      </c>
      <c r="J166" s="211">
        <v>219140764</v>
      </c>
      <c r="K166" s="211">
        <v>213630392</v>
      </c>
      <c r="L166" s="212">
        <v>191370555</v>
      </c>
    </row>
    <row r="167" spans="1:12">
      <c r="A167" s="208" t="s">
        <v>1621</v>
      </c>
      <c r="B167" s="209" t="s">
        <v>1660</v>
      </c>
      <c r="C167" s="209" t="s">
        <v>1625</v>
      </c>
      <c r="D167" s="210" t="s">
        <v>1624</v>
      </c>
      <c r="E167" s="211">
        <v>169857257</v>
      </c>
      <c r="F167" s="211">
        <v>152501162</v>
      </c>
      <c r="G167" s="211">
        <v>168778035</v>
      </c>
      <c r="H167" s="211">
        <v>168573647</v>
      </c>
      <c r="I167" s="211">
        <v>180404286</v>
      </c>
      <c r="J167" s="211">
        <v>181479860</v>
      </c>
      <c r="K167" s="211">
        <v>191807777</v>
      </c>
      <c r="L167" s="212">
        <v>174641061</v>
      </c>
    </row>
    <row r="168" spans="1:12">
      <c r="A168" s="208" t="s">
        <v>1621</v>
      </c>
      <c r="B168" s="209" t="s">
        <v>1660</v>
      </c>
      <c r="C168" s="209" t="s">
        <v>1626</v>
      </c>
      <c r="D168" s="210" t="s">
        <v>1624</v>
      </c>
      <c r="E168" s="211">
        <v>74857318</v>
      </c>
      <c r="F168" s="211">
        <v>65632489</v>
      </c>
      <c r="G168" s="211">
        <v>63075205</v>
      </c>
      <c r="H168" s="211">
        <v>53981416</v>
      </c>
      <c r="I168" s="211">
        <v>48465339</v>
      </c>
      <c r="J168" s="211">
        <v>49269472</v>
      </c>
      <c r="K168" s="211">
        <v>49864628</v>
      </c>
      <c r="L168" s="212">
        <v>54784852</v>
      </c>
    </row>
    <row r="169" spans="1:12">
      <c r="A169" s="208" t="s">
        <v>1621</v>
      </c>
      <c r="B169" s="209" t="s">
        <v>1660</v>
      </c>
      <c r="C169" s="209" t="s">
        <v>1627</v>
      </c>
      <c r="D169" s="210" t="s">
        <v>1624</v>
      </c>
      <c r="E169" s="211">
        <v>72386927</v>
      </c>
      <c r="F169" s="211">
        <v>51667540</v>
      </c>
      <c r="G169" s="211">
        <v>57608303</v>
      </c>
      <c r="H169" s="211">
        <v>61031560</v>
      </c>
      <c r="I169" s="211">
        <v>54145985</v>
      </c>
      <c r="J169" s="211">
        <v>202782515</v>
      </c>
      <c r="K169" s="211">
        <v>205324874</v>
      </c>
      <c r="L169" s="212">
        <v>235581552</v>
      </c>
    </row>
    <row r="170" spans="1:12">
      <c r="A170" s="208" t="s">
        <v>1621</v>
      </c>
      <c r="B170" s="209" t="s">
        <v>1660</v>
      </c>
      <c r="C170" s="209" t="s">
        <v>1628</v>
      </c>
      <c r="D170" s="210" t="s">
        <v>1624</v>
      </c>
      <c r="E170" s="211">
        <v>142</v>
      </c>
      <c r="F170" s="211">
        <v>144</v>
      </c>
      <c r="G170" s="213" t="s">
        <v>1624</v>
      </c>
      <c r="H170" s="213" t="s">
        <v>1624</v>
      </c>
      <c r="I170" s="213" t="s">
        <v>1624</v>
      </c>
      <c r="J170" s="213" t="s">
        <v>1624</v>
      </c>
      <c r="K170" s="213" t="s">
        <v>1624</v>
      </c>
      <c r="L170" s="212">
        <v>0</v>
      </c>
    </row>
    <row r="171" spans="1:12">
      <c r="A171" s="208" t="s">
        <v>1621</v>
      </c>
      <c r="B171" s="209" t="s">
        <v>1660</v>
      </c>
      <c r="C171" s="209" t="s">
        <v>1629</v>
      </c>
      <c r="D171" s="210" t="s">
        <v>1624</v>
      </c>
      <c r="E171" s="213" t="s">
        <v>1624</v>
      </c>
      <c r="F171" s="213" t="s">
        <v>1624</v>
      </c>
      <c r="G171" s="213" t="s">
        <v>1624</v>
      </c>
      <c r="H171" s="213" t="s">
        <v>1624</v>
      </c>
      <c r="I171" s="213" t="s">
        <v>1624</v>
      </c>
      <c r="J171" s="213" t="s">
        <v>1624</v>
      </c>
      <c r="K171" s="213" t="s">
        <v>1624</v>
      </c>
      <c r="L171" s="212">
        <v>0</v>
      </c>
    </row>
    <row r="172" spans="1:12">
      <c r="A172" s="208" t="s">
        <v>1621</v>
      </c>
      <c r="B172" s="209" t="s">
        <v>1661</v>
      </c>
      <c r="C172" s="209" t="s">
        <v>1623</v>
      </c>
      <c r="D172" s="210" t="s">
        <v>1624</v>
      </c>
      <c r="E172" s="211">
        <v>33242436</v>
      </c>
      <c r="F172" s="211">
        <v>30435140</v>
      </c>
      <c r="G172" s="211">
        <v>33470714</v>
      </c>
      <c r="H172" s="211">
        <v>33995759</v>
      </c>
      <c r="I172" s="211">
        <v>32405336</v>
      </c>
      <c r="J172" s="211">
        <v>35253141</v>
      </c>
      <c r="K172" s="211">
        <v>34299189</v>
      </c>
      <c r="L172" s="212">
        <v>32515327</v>
      </c>
    </row>
    <row r="173" spans="1:12">
      <c r="A173" s="208" t="s">
        <v>1621</v>
      </c>
      <c r="B173" s="209" t="s">
        <v>1661</v>
      </c>
      <c r="C173" s="209" t="s">
        <v>1625</v>
      </c>
      <c r="D173" s="210" t="s">
        <v>1624</v>
      </c>
      <c r="E173" s="211">
        <v>24185637</v>
      </c>
      <c r="F173" s="211">
        <v>23403973</v>
      </c>
      <c r="G173" s="211">
        <v>24875881</v>
      </c>
      <c r="H173" s="211">
        <v>25183111</v>
      </c>
      <c r="I173" s="211">
        <v>24701126</v>
      </c>
      <c r="J173" s="211">
        <v>25155449</v>
      </c>
      <c r="K173" s="211">
        <v>25035475</v>
      </c>
      <c r="L173" s="212">
        <v>24898243</v>
      </c>
    </row>
    <row r="174" spans="1:12">
      <c r="A174" s="208" t="s">
        <v>1621</v>
      </c>
      <c r="B174" s="209" t="s">
        <v>1661</v>
      </c>
      <c r="C174" s="209" t="s">
        <v>1626</v>
      </c>
      <c r="D174" s="210" t="s">
        <v>1624</v>
      </c>
      <c r="E174" s="211">
        <v>24822830</v>
      </c>
      <c r="F174" s="211">
        <v>18239454</v>
      </c>
      <c r="G174" s="211">
        <v>18022612</v>
      </c>
      <c r="H174" s="211">
        <v>18701870</v>
      </c>
      <c r="I174" s="211">
        <v>15680143</v>
      </c>
      <c r="J174" s="211">
        <v>16778786</v>
      </c>
      <c r="K174" s="211">
        <v>20500178</v>
      </c>
      <c r="L174" s="212">
        <v>20204630</v>
      </c>
    </row>
    <row r="175" spans="1:12">
      <c r="A175" s="208" t="s">
        <v>1621</v>
      </c>
      <c r="B175" s="209" t="s">
        <v>1661</v>
      </c>
      <c r="C175" s="209" t="s">
        <v>1627</v>
      </c>
      <c r="D175" s="210" t="s">
        <v>1624</v>
      </c>
      <c r="E175" s="211">
        <v>26745550</v>
      </c>
      <c r="F175" s="211">
        <v>47740976</v>
      </c>
      <c r="G175" s="211">
        <v>53871347</v>
      </c>
      <c r="H175" s="211">
        <v>63272733</v>
      </c>
      <c r="I175" s="211">
        <v>82892421</v>
      </c>
      <c r="J175" s="211">
        <v>80745626</v>
      </c>
      <c r="K175" s="211">
        <v>86084254</v>
      </c>
      <c r="L175" s="212">
        <v>88651671</v>
      </c>
    </row>
    <row r="176" spans="1:12">
      <c r="A176" s="208" t="s">
        <v>1621</v>
      </c>
      <c r="B176" s="209" t="s">
        <v>1661</v>
      </c>
      <c r="C176" s="209" t="s">
        <v>1628</v>
      </c>
      <c r="D176" s="210" t="s">
        <v>1624</v>
      </c>
      <c r="E176" s="211">
        <v>159120</v>
      </c>
      <c r="F176" s="211">
        <v>172979</v>
      </c>
      <c r="G176" s="211">
        <v>174105</v>
      </c>
      <c r="H176" s="211">
        <v>144967</v>
      </c>
      <c r="I176" s="211">
        <v>342432</v>
      </c>
      <c r="J176" s="211">
        <v>549340</v>
      </c>
      <c r="K176" s="211">
        <v>173059</v>
      </c>
      <c r="L176" s="212">
        <v>131123</v>
      </c>
    </row>
    <row r="177" spans="1:12">
      <c r="A177" s="208" t="s">
        <v>1621</v>
      </c>
      <c r="B177" s="209" t="s">
        <v>1662</v>
      </c>
      <c r="C177" s="209" t="s">
        <v>1623</v>
      </c>
      <c r="D177" s="210" t="s">
        <v>1624</v>
      </c>
      <c r="E177" s="211">
        <v>406174615</v>
      </c>
      <c r="F177" s="211">
        <v>356453347</v>
      </c>
      <c r="G177" s="211">
        <v>400258896</v>
      </c>
      <c r="H177" s="211">
        <v>394196099</v>
      </c>
      <c r="I177" s="211">
        <v>404867681</v>
      </c>
      <c r="J177" s="211">
        <v>390491116</v>
      </c>
      <c r="K177" s="211">
        <v>393825430</v>
      </c>
      <c r="L177" s="212">
        <v>357709403</v>
      </c>
    </row>
    <row r="178" spans="1:12">
      <c r="A178" s="208" t="s">
        <v>1621</v>
      </c>
      <c r="B178" s="209" t="s">
        <v>1662</v>
      </c>
      <c r="C178" s="209" t="s">
        <v>1625</v>
      </c>
      <c r="D178" s="210" t="s">
        <v>1624</v>
      </c>
      <c r="E178" s="211">
        <v>275720662</v>
      </c>
      <c r="F178" s="211">
        <v>259971683</v>
      </c>
      <c r="G178" s="211">
        <v>285030150</v>
      </c>
      <c r="H178" s="211">
        <v>290149613</v>
      </c>
      <c r="I178" s="211">
        <v>280763002</v>
      </c>
      <c r="J178" s="211">
        <v>287388853</v>
      </c>
      <c r="K178" s="211">
        <v>291118270</v>
      </c>
      <c r="L178" s="212">
        <v>270232102</v>
      </c>
    </row>
    <row r="179" spans="1:12">
      <c r="A179" s="208" t="s">
        <v>1621</v>
      </c>
      <c r="B179" s="209" t="s">
        <v>1662</v>
      </c>
      <c r="C179" s="209" t="s">
        <v>1626</v>
      </c>
      <c r="D179" s="210" t="s">
        <v>1624</v>
      </c>
      <c r="E179" s="211">
        <v>80682458</v>
      </c>
      <c r="F179" s="211">
        <v>77827001</v>
      </c>
      <c r="G179" s="211">
        <v>77272827</v>
      </c>
      <c r="H179" s="211">
        <v>79965796</v>
      </c>
      <c r="I179" s="211">
        <v>72166406</v>
      </c>
      <c r="J179" s="211">
        <v>75475169</v>
      </c>
      <c r="K179" s="211">
        <v>75161623</v>
      </c>
      <c r="L179" s="212">
        <v>74133318</v>
      </c>
    </row>
    <row r="180" spans="1:12">
      <c r="A180" s="208" t="s">
        <v>1621</v>
      </c>
      <c r="B180" s="209" t="s">
        <v>1662</v>
      </c>
      <c r="C180" s="209" t="s">
        <v>1627</v>
      </c>
      <c r="D180" s="210" t="s">
        <v>1624</v>
      </c>
      <c r="E180" s="211">
        <v>329765140</v>
      </c>
      <c r="F180" s="211">
        <v>427082979</v>
      </c>
      <c r="G180" s="211">
        <v>440876409</v>
      </c>
      <c r="H180" s="211">
        <v>416693213</v>
      </c>
      <c r="I180" s="211">
        <v>409260043</v>
      </c>
      <c r="J180" s="211">
        <v>462102917</v>
      </c>
      <c r="K180" s="211">
        <v>445106259</v>
      </c>
      <c r="L180" s="212">
        <v>518487699</v>
      </c>
    </row>
    <row r="181" spans="1:12">
      <c r="A181" s="208" t="s">
        <v>1621</v>
      </c>
      <c r="B181" s="209" t="s">
        <v>1662</v>
      </c>
      <c r="C181" s="209" t="s">
        <v>1628</v>
      </c>
      <c r="D181" s="210" t="s">
        <v>1624</v>
      </c>
      <c r="E181" s="211">
        <v>1242138</v>
      </c>
      <c r="F181" s="211">
        <v>1505927</v>
      </c>
      <c r="G181" s="211">
        <v>1578115</v>
      </c>
      <c r="H181" s="211">
        <v>1306699</v>
      </c>
      <c r="I181" s="211">
        <v>1119978</v>
      </c>
      <c r="J181" s="211">
        <v>1536560</v>
      </c>
      <c r="K181" s="211">
        <v>1242903</v>
      </c>
      <c r="L181" s="212">
        <v>345860</v>
      </c>
    </row>
    <row r="182" spans="1:12">
      <c r="A182" s="208" t="s">
        <v>1621</v>
      </c>
      <c r="B182" s="209" t="s">
        <v>1662</v>
      </c>
      <c r="C182" s="209" t="s">
        <v>1629</v>
      </c>
      <c r="D182" s="210" t="s">
        <v>1624</v>
      </c>
      <c r="E182" s="213" t="s">
        <v>1624</v>
      </c>
      <c r="F182" s="211">
        <v>46923142</v>
      </c>
      <c r="G182" s="213" t="s">
        <v>1624</v>
      </c>
      <c r="H182" s="213" t="s">
        <v>1624</v>
      </c>
      <c r="I182" s="213" t="s">
        <v>1624</v>
      </c>
      <c r="J182" s="213" t="s">
        <v>1624</v>
      </c>
      <c r="K182" s="213" t="s">
        <v>1624</v>
      </c>
      <c r="L182" s="212">
        <v>0</v>
      </c>
    </row>
    <row r="183" spans="1:12">
      <c r="A183" s="208" t="s">
        <v>1621</v>
      </c>
      <c r="B183" s="209" t="s">
        <v>1663</v>
      </c>
      <c r="C183" s="209" t="s">
        <v>1623</v>
      </c>
      <c r="D183" s="210" t="s">
        <v>1624</v>
      </c>
      <c r="E183" s="211">
        <v>63865472</v>
      </c>
      <c r="F183" s="211">
        <v>56506467</v>
      </c>
      <c r="G183" s="211">
        <v>58364950</v>
      </c>
      <c r="H183" s="211">
        <v>63911559</v>
      </c>
      <c r="I183" s="211">
        <v>65642358</v>
      </c>
      <c r="J183" s="211">
        <v>74520193</v>
      </c>
      <c r="K183" s="211">
        <v>61644104</v>
      </c>
      <c r="L183" s="212">
        <v>56511260</v>
      </c>
    </row>
    <row r="184" spans="1:12">
      <c r="A184" s="208" t="s">
        <v>1621</v>
      </c>
      <c r="B184" s="209" t="s">
        <v>1663</v>
      </c>
      <c r="C184" s="209" t="s">
        <v>1625</v>
      </c>
      <c r="D184" s="210" t="s">
        <v>1624</v>
      </c>
      <c r="E184" s="211">
        <v>47696072</v>
      </c>
      <c r="F184" s="211">
        <v>46320561</v>
      </c>
      <c r="G184" s="211">
        <v>45433981</v>
      </c>
      <c r="H184" s="211">
        <v>48566616</v>
      </c>
      <c r="I184" s="211">
        <v>51302689</v>
      </c>
      <c r="J184" s="211">
        <v>56224667</v>
      </c>
      <c r="K184" s="211">
        <v>49898491</v>
      </c>
      <c r="L184" s="212">
        <v>48951297</v>
      </c>
    </row>
    <row r="185" spans="1:12">
      <c r="A185" s="208" t="s">
        <v>1621</v>
      </c>
      <c r="B185" s="209" t="s">
        <v>1663</v>
      </c>
      <c r="C185" s="209" t="s">
        <v>1626</v>
      </c>
      <c r="D185" s="210" t="s">
        <v>1624</v>
      </c>
      <c r="E185" s="211">
        <v>86821172</v>
      </c>
      <c r="F185" s="211">
        <v>87150100</v>
      </c>
      <c r="G185" s="211">
        <v>88401166</v>
      </c>
      <c r="H185" s="211">
        <v>89317276</v>
      </c>
      <c r="I185" s="211">
        <v>82253082</v>
      </c>
      <c r="J185" s="211">
        <v>92320655</v>
      </c>
      <c r="K185" s="211">
        <v>99109621</v>
      </c>
      <c r="L185" s="212">
        <v>102151420</v>
      </c>
    </row>
    <row r="186" spans="1:12">
      <c r="A186" s="208" t="s">
        <v>1621</v>
      </c>
      <c r="B186" s="209" t="s">
        <v>1663</v>
      </c>
      <c r="C186" s="209" t="s">
        <v>1627</v>
      </c>
      <c r="D186" s="210" t="s">
        <v>1624</v>
      </c>
      <c r="E186" s="211">
        <v>47707585</v>
      </c>
      <c r="F186" s="211">
        <v>41071276</v>
      </c>
      <c r="G186" s="211">
        <v>57492097</v>
      </c>
      <c r="H186" s="211">
        <v>59112638</v>
      </c>
      <c r="I186" s="211">
        <v>69121499</v>
      </c>
      <c r="J186" s="211">
        <v>139209371</v>
      </c>
      <c r="K186" s="211">
        <v>174777802</v>
      </c>
      <c r="L186" s="212">
        <v>265627172</v>
      </c>
    </row>
    <row r="187" spans="1:12">
      <c r="A187" s="208" t="s">
        <v>1621</v>
      </c>
      <c r="B187" s="209" t="s">
        <v>1663</v>
      </c>
      <c r="C187" s="209" t="s">
        <v>1628</v>
      </c>
      <c r="D187" s="210" t="s">
        <v>1624</v>
      </c>
      <c r="E187" s="211">
        <v>11275</v>
      </c>
      <c r="F187" s="211">
        <v>11092</v>
      </c>
      <c r="G187" s="211">
        <v>8972</v>
      </c>
      <c r="H187" s="211">
        <v>5077</v>
      </c>
      <c r="I187" s="211">
        <v>7154</v>
      </c>
      <c r="J187" s="211">
        <v>7843</v>
      </c>
      <c r="K187" s="211">
        <v>35885</v>
      </c>
      <c r="L187" s="212">
        <v>86332</v>
      </c>
    </row>
    <row r="188" spans="1:12">
      <c r="A188" s="208" t="s">
        <v>1621</v>
      </c>
      <c r="B188" s="209" t="s">
        <v>1663</v>
      </c>
      <c r="C188" s="209" t="s">
        <v>1629</v>
      </c>
      <c r="D188" s="210" t="s">
        <v>1624</v>
      </c>
      <c r="E188" s="213" t="s">
        <v>1624</v>
      </c>
      <c r="F188" s="213" t="s">
        <v>1624</v>
      </c>
      <c r="G188" s="213" t="s">
        <v>1624</v>
      </c>
      <c r="H188" s="213" t="s">
        <v>1624</v>
      </c>
      <c r="I188" s="213" t="s">
        <v>1624</v>
      </c>
      <c r="J188" s="213" t="s">
        <v>1624</v>
      </c>
      <c r="K188" s="213" t="s">
        <v>1624</v>
      </c>
      <c r="L188" s="212">
        <v>0</v>
      </c>
    </row>
    <row r="189" spans="1:12">
      <c r="A189" s="208" t="s">
        <v>1621</v>
      </c>
      <c r="B189" s="209" t="s">
        <v>1664</v>
      </c>
      <c r="C189" s="209" t="s">
        <v>1623</v>
      </c>
      <c r="D189" s="210" t="s">
        <v>1624</v>
      </c>
      <c r="E189" s="211">
        <v>10692290</v>
      </c>
      <c r="F189" s="211">
        <v>9644311</v>
      </c>
      <c r="G189" s="211">
        <v>10697870</v>
      </c>
      <c r="H189" s="211">
        <v>11500499</v>
      </c>
      <c r="I189" s="211">
        <v>11518205</v>
      </c>
      <c r="J189" s="211">
        <v>10536496</v>
      </c>
      <c r="K189" s="211">
        <v>10937211</v>
      </c>
      <c r="L189" s="212">
        <v>9594352</v>
      </c>
    </row>
    <row r="190" spans="1:12">
      <c r="A190" s="208" t="s">
        <v>1621</v>
      </c>
      <c r="B190" s="209" t="s">
        <v>1664</v>
      </c>
      <c r="C190" s="209" t="s">
        <v>1625</v>
      </c>
      <c r="D190" s="210" t="s">
        <v>1624</v>
      </c>
      <c r="E190" s="211">
        <v>9903172</v>
      </c>
      <c r="F190" s="211">
        <v>9355331</v>
      </c>
      <c r="G190" s="211">
        <v>10295768</v>
      </c>
      <c r="H190" s="211">
        <v>11101073</v>
      </c>
      <c r="I190" s="211">
        <v>10987296</v>
      </c>
      <c r="J190" s="211">
        <v>10302002</v>
      </c>
      <c r="K190" s="211">
        <v>10972907</v>
      </c>
      <c r="L190" s="212">
        <v>10363756</v>
      </c>
    </row>
    <row r="191" spans="1:12">
      <c r="A191" s="208" t="s">
        <v>1621</v>
      </c>
      <c r="B191" s="209" t="s">
        <v>1664</v>
      </c>
      <c r="C191" s="209" t="s">
        <v>1626</v>
      </c>
      <c r="D191" s="210" t="s">
        <v>1624</v>
      </c>
      <c r="E191" s="211">
        <v>11841386</v>
      </c>
      <c r="F191" s="211">
        <v>14301856</v>
      </c>
      <c r="G191" s="211">
        <v>18117254</v>
      </c>
      <c r="H191" s="211">
        <v>21255139</v>
      </c>
      <c r="I191" s="211">
        <v>15679626</v>
      </c>
      <c r="J191" s="211">
        <v>23762239</v>
      </c>
      <c r="K191" s="211">
        <v>28303130</v>
      </c>
      <c r="L191" s="212">
        <v>26679577</v>
      </c>
    </row>
    <row r="192" spans="1:12">
      <c r="A192" s="208" t="s">
        <v>1621</v>
      </c>
      <c r="B192" s="209" t="s">
        <v>1664</v>
      </c>
      <c r="C192" s="209" t="s">
        <v>1627</v>
      </c>
      <c r="D192" s="210" t="s">
        <v>1624</v>
      </c>
      <c r="E192" s="211">
        <v>448</v>
      </c>
      <c r="F192" s="211">
        <v>1839</v>
      </c>
      <c r="G192" s="211">
        <v>670</v>
      </c>
      <c r="H192" s="211">
        <v>316</v>
      </c>
      <c r="I192" s="211">
        <v>1197</v>
      </c>
      <c r="J192" s="211">
        <v>342</v>
      </c>
      <c r="K192" s="211">
        <v>369</v>
      </c>
      <c r="L192" s="212">
        <v>533</v>
      </c>
    </row>
    <row r="193" spans="1:12">
      <c r="A193" s="208" t="s">
        <v>1621</v>
      </c>
      <c r="B193" s="209" t="s">
        <v>1664</v>
      </c>
      <c r="C193" s="209" t="s">
        <v>1628</v>
      </c>
      <c r="D193" s="210" t="s">
        <v>1624</v>
      </c>
      <c r="E193" s="211">
        <v>2709</v>
      </c>
      <c r="F193" s="211">
        <v>977</v>
      </c>
      <c r="G193" s="211">
        <v>1150</v>
      </c>
      <c r="H193" s="211">
        <v>1249</v>
      </c>
      <c r="I193" s="211">
        <v>565</v>
      </c>
      <c r="J193" s="211">
        <v>491</v>
      </c>
      <c r="K193" s="211">
        <v>918</v>
      </c>
      <c r="L193" s="212">
        <v>762</v>
      </c>
    </row>
    <row r="194" spans="1:12">
      <c r="A194" s="208" t="s">
        <v>1621</v>
      </c>
      <c r="B194" s="209" t="s">
        <v>1665</v>
      </c>
      <c r="C194" s="209" t="s">
        <v>1623</v>
      </c>
      <c r="D194" s="210" t="s">
        <v>1624</v>
      </c>
      <c r="E194" s="211">
        <v>322697337</v>
      </c>
      <c r="F194" s="211">
        <v>272260642</v>
      </c>
      <c r="G194" s="211">
        <v>299576991</v>
      </c>
      <c r="H194" s="211">
        <v>306529162</v>
      </c>
      <c r="I194" s="211">
        <v>292428903</v>
      </c>
      <c r="J194" s="211">
        <v>283702788</v>
      </c>
      <c r="K194" s="211">
        <v>286132418</v>
      </c>
      <c r="L194" s="212">
        <v>250870924</v>
      </c>
    </row>
    <row r="195" spans="1:12">
      <c r="A195" s="208" t="s">
        <v>1621</v>
      </c>
      <c r="B195" s="209" t="s">
        <v>1665</v>
      </c>
      <c r="C195" s="209" t="s">
        <v>1625</v>
      </c>
      <c r="D195" s="210" t="s">
        <v>1624</v>
      </c>
      <c r="E195" s="211">
        <v>166692612</v>
      </c>
      <c r="F195" s="211">
        <v>146930192</v>
      </c>
      <c r="G195" s="211">
        <v>160580228</v>
      </c>
      <c r="H195" s="211">
        <v>167070403</v>
      </c>
      <c r="I195" s="211">
        <v>160611704</v>
      </c>
      <c r="J195" s="211">
        <v>156406762</v>
      </c>
      <c r="K195" s="211">
        <v>161408217</v>
      </c>
      <c r="L195" s="212">
        <v>145482115</v>
      </c>
    </row>
    <row r="196" spans="1:12">
      <c r="A196" s="208" t="s">
        <v>1621</v>
      </c>
      <c r="B196" s="209" t="s">
        <v>1665</v>
      </c>
      <c r="C196" s="209" t="s">
        <v>1626</v>
      </c>
      <c r="D196" s="210" t="s">
        <v>1624</v>
      </c>
      <c r="E196" s="211">
        <v>293984596</v>
      </c>
      <c r="F196" s="211">
        <v>286487063</v>
      </c>
      <c r="G196" s="211">
        <v>293975953</v>
      </c>
      <c r="H196" s="211">
        <v>282833859</v>
      </c>
      <c r="I196" s="211">
        <v>232632132</v>
      </c>
      <c r="J196" s="211">
        <v>269287254</v>
      </c>
      <c r="K196" s="211">
        <v>268034490</v>
      </c>
      <c r="L196" s="212">
        <v>264405313</v>
      </c>
    </row>
    <row r="197" spans="1:12">
      <c r="A197" s="208" t="s">
        <v>1621</v>
      </c>
      <c r="B197" s="209" t="s">
        <v>1665</v>
      </c>
      <c r="C197" s="209" t="s">
        <v>1627</v>
      </c>
      <c r="D197" s="210" t="s">
        <v>1624</v>
      </c>
      <c r="E197" s="211">
        <v>7270021</v>
      </c>
      <c r="F197" s="211">
        <v>4855742</v>
      </c>
      <c r="G197" s="211">
        <v>5039474</v>
      </c>
      <c r="H197" s="211">
        <v>2069753</v>
      </c>
      <c r="I197" s="211">
        <v>1635315</v>
      </c>
      <c r="J197" s="211">
        <v>42447475</v>
      </c>
      <c r="K197" s="211">
        <v>91171713</v>
      </c>
      <c r="L197" s="212">
        <v>182366313</v>
      </c>
    </row>
    <row r="198" spans="1:12">
      <c r="A198" s="208" t="s">
        <v>1621</v>
      </c>
      <c r="B198" s="209" t="s">
        <v>1665</v>
      </c>
      <c r="C198" s="209" t="s">
        <v>1628</v>
      </c>
      <c r="D198" s="210" t="s">
        <v>1624</v>
      </c>
      <c r="E198" s="211">
        <v>338133</v>
      </c>
      <c r="F198" s="211">
        <v>296395</v>
      </c>
      <c r="G198" s="211">
        <v>240500</v>
      </c>
      <c r="H198" s="211">
        <v>187017</v>
      </c>
      <c r="I198" s="211">
        <v>106395</v>
      </c>
      <c r="J198" s="211">
        <v>72240</v>
      </c>
      <c r="K198" s="211">
        <v>60066</v>
      </c>
      <c r="L198" s="212">
        <v>72161</v>
      </c>
    </row>
    <row r="199" spans="1:12">
      <c r="A199" s="208" t="s">
        <v>1621</v>
      </c>
      <c r="B199" s="209" t="s">
        <v>1665</v>
      </c>
      <c r="C199" s="209" t="s">
        <v>1629</v>
      </c>
      <c r="D199" s="210" t="s">
        <v>1624</v>
      </c>
      <c r="E199" s="213" t="s">
        <v>1624</v>
      </c>
      <c r="F199" s="213" t="s">
        <v>1624</v>
      </c>
      <c r="G199" s="213" t="s">
        <v>1624</v>
      </c>
      <c r="H199" s="213" t="s">
        <v>1624</v>
      </c>
      <c r="I199" s="213" t="s">
        <v>1624</v>
      </c>
      <c r="J199" s="211">
        <v>0</v>
      </c>
      <c r="K199" s="213" t="s">
        <v>1624</v>
      </c>
      <c r="L199" s="212">
        <v>0</v>
      </c>
    </row>
    <row r="200" spans="1:12">
      <c r="A200" s="208" t="s">
        <v>1621</v>
      </c>
      <c r="B200" s="209" t="s">
        <v>1666</v>
      </c>
      <c r="C200" s="209" t="s">
        <v>1623</v>
      </c>
      <c r="D200" s="210" t="s">
        <v>1624</v>
      </c>
      <c r="E200" s="211">
        <v>59372338</v>
      </c>
      <c r="F200" s="211">
        <v>52733847</v>
      </c>
      <c r="G200" s="211">
        <v>59861068</v>
      </c>
      <c r="H200" s="211">
        <v>66225124</v>
      </c>
      <c r="I200" s="211">
        <v>62293299</v>
      </c>
      <c r="J200" s="211">
        <v>65428683</v>
      </c>
      <c r="K200" s="211">
        <v>61387231</v>
      </c>
      <c r="L200" s="212">
        <v>49043714</v>
      </c>
    </row>
    <row r="201" spans="1:12">
      <c r="A201" s="208" t="s">
        <v>1621</v>
      </c>
      <c r="B201" s="209" t="s">
        <v>1666</v>
      </c>
      <c r="C201" s="209" t="s">
        <v>1625</v>
      </c>
      <c r="D201" s="210" t="s">
        <v>1624</v>
      </c>
      <c r="E201" s="211">
        <v>39358878</v>
      </c>
      <c r="F201" s="211">
        <v>35492467</v>
      </c>
      <c r="G201" s="211">
        <v>40846300</v>
      </c>
      <c r="H201" s="211">
        <v>40772486</v>
      </c>
      <c r="I201" s="211">
        <v>41420519</v>
      </c>
      <c r="J201" s="211">
        <v>41821897</v>
      </c>
      <c r="K201" s="211">
        <v>40392879</v>
      </c>
      <c r="L201" s="212">
        <v>36103940</v>
      </c>
    </row>
    <row r="202" spans="1:12">
      <c r="A202" s="208" t="s">
        <v>1621</v>
      </c>
      <c r="B202" s="209" t="s">
        <v>1666</v>
      </c>
      <c r="C202" s="209" t="s">
        <v>1626</v>
      </c>
      <c r="D202" s="210" t="s">
        <v>1624</v>
      </c>
      <c r="E202" s="211">
        <v>146592714</v>
      </c>
      <c r="F202" s="211">
        <v>161230585</v>
      </c>
      <c r="G202" s="211">
        <v>175881891</v>
      </c>
      <c r="H202" s="211">
        <v>200828166</v>
      </c>
      <c r="I202" s="211">
        <v>177520879</v>
      </c>
      <c r="J202" s="211">
        <v>185908795</v>
      </c>
      <c r="K202" s="211">
        <v>193000628</v>
      </c>
      <c r="L202" s="212">
        <v>184004928</v>
      </c>
    </row>
    <row r="203" spans="1:12">
      <c r="A203" s="208" t="s">
        <v>1621</v>
      </c>
      <c r="B203" s="209" t="s">
        <v>1666</v>
      </c>
      <c r="C203" s="209" t="s">
        <v>1627</v>
      </c>
      <c r="D203" s="210" t="s">
        <v>1624</v>
      </c>
      <c r="E203" s="211">
        <v>236251131</v>
      </c>
      <c r="F203" s="211">
        <v>277874567</v>
      </c>
      <c r="G203" s="211">
        <v>289234233</v>
      </c>
      <c r="H203" s="211">
        <v>282816355</v>
      </c>
      <c r="I203" s="211">
        <v>287760924</v>
      </c>
      <c r="J203" s="211">
        <v>294382644</v>
      </c>
      <c r="K203" s="211">
        <v>288766884</v>
      </c>
      <c r="L203" s="212">
        <v>323935123</v>
      </c>
    </row>
    <row r="204" spans="1:12">
      <c r="A204" s="208" t="s">
        <v>1621</v>
      </c>
      <c r="B204" s="209" t="s">
        <v>1666</v>
      </c>
      <c r="C204" s="209" t="s">
        <v>1628</v>
      </c>
      <c r="D204" s="210" t="s">
        <v>1624</v>
      </c>
      <c r="E204" s="211">
        <v>1099433</v>
      </c>
      <c r="F204" s="211">
        <v>2118000</v>
      </c>
      <c r="G204" s="211">
        <v>2820</v>
      </c>
      <c r="H204" s="211">
        <v>2715</v>
      </c>
      <c r="I204" s="211">
        <v>18125</v>
      </c>
      <c r="J204" s="211">
        <v>37760</v>
      </c>
      <c r="K204" s="211">
        <v>61124</v>
      </c>
      <c r="L204" s="212">
        <v>635697</v>
      </c>
    </row>
    <row r="205" spans="1:12">
      <c r="A205" s="208" t="s">
        <v>1621</v>
      </c>
      <c r="B205" s="209" t="s">
        <v>1666</v>
      </c>
      <c r="C205" s="209" t="s">
        <v>1629</v>
      </c>
      <c r="D205" s="210" t="s">
        <v>1624</v>
      </c>
      <c r="E205" s="211">
        <v>0</v>
      </c>
      <c r="F205" s="211">
        <v>0</v>
      </c>
      <c r="G205" s="213" t="s">
        <v>1624</v>
      </c>
      <c r="H205" s="213" t="s">
        <v>1624</v>
      </c>
      <c r="I205" s="213" t="s">
        <v>1624</v>
      </c>
      <c r="J205" s="213" t="s">
        <v>1624</v>
      </c>
      <c r="K205" s="213" t="s">
        <v>1624</v>
      </c>
      <c r="L205" s="214" t="s">
        <v>1624</v>
      </c>
    </row>
    <row r="206" spans="1:12">
      <c r="A206" s="208" t="s">
        <v>1621</v>
      </c>
      <c r="B206" s="209" t="s">
        <v>1667</v>
      </c>
      <c r="C206" s="209" t="s">
        <v>1623</v>
      </c>
      <c r="D206" s="210" t="s">
        <v>1624</v>
      </c>
      <c r="E206" s="211">
        <v>39805567</v>
      </c>
      <c r="F206" s="211">
        <v>41045090</v>
      </c>
      <c r="G206" s="211">
        <v>42879905</v>
      </c>
      <c r="H206" s="211">
        <v>45052500</v>
      </c>
      <c r="I206" s="211">
        <v>44818806</v>
      </c>
      <c r="J206" s="211">
        <v>40821056</v>
      </c>
      <c r="K206" s="211">
        <v>46603728</v>
      </c>
      <c r="L206" s="212">
        <v>43333250</v>
      </c>
    </row>
    <row r="207" spans="1:12">
      <c r="A207" s="208" t="s">
        <v>1621</v>
      </c>
      <c r="B207" s="209" t="s">
        <v>1667</v>
      </c>
      <c r="C207" s="209" t="s">
        <v>1625</v>
      </c>
      <c r="D207" s="210" t="s">
        <v>1624</v>
      </c>
      <c r="E207" s="211">
        <v>27630685</v>
      </c>
      <c r="F207" s="211">
        <v>27844149</v>
      </c>
      <c r="G207" s="211">
        <v>29006526</v>
      </c>
      <c r="H207" s="211">
        <v>30444370</v>
      </c>
      <c r="I207" s="211">
        <v>29743888</v>
      </c>
      <c r="J207" s="211">
        <v>27246255</v>
      </c>
      <c r="K207" s="211">
        <v>30358944</v>
      </c>
      <c r="L207" s="212">
        <v>28804864</v>
      </c>
    </row>
    <row r="208" spans="1:12">
      <c r="A208" s="208" t="s">
        <v>1621</v>
      </c>
      <c r="B208" s="209" t="s">
        <v>1667</v>
      </c>
      <c r="C208" s="209" t="s">
        <v>1626</v>
      </c>
      <c r="D208" s="210" t="s">
        <v>1624</v>
      </c>
      <c r="E208" s="211">
        <v>69644615</v>
      </c>
      <c r="F208" s="211">
        <v>70090624</v>
      </c>
      <c r="G208" s="211">
        <v>68813238</v>
      </c>
      <c r="H208" s="211">
        <v>68785197</v>
      </c>
      <c r="I208" s="211">
        <v>57317806</v>
      </c>
      <c r="J208" s="211">
        <v>55822213</v>
      </c>
      <c r="K208" s="211">
        <v>56977147</v>
      </c>
      <c r="L208" s="212">
        <v>57506052</v>
      </c>
    </row>
    <row r="209" spans="1:12">
      <c r="A209" s="208" t="s">
        <v>1621</v>
      </c>
      <c r="B209" s="209" t="s">
        <v>1667</v>
      </c>
      <c r="C209" s="209" t="s">
        <v>1627</v>
      </c>
      <c r="D209" s="210" t="s">
        <v>1624</v>
      </c>
      <c r="E209" s="211">
        <v>124021088</v>
      </c>
      <c r="F209" s="211">
        <v>94012278</v>
      </c>
      <c r="G209" s="211">
        <v>109864395</v>
      </c>
      <c r="H209" s="211">
        <v>121721466</v>
      </c>
      <c r="I209" s="211">
        <v>111743935</v>
      </c>
      <c r="J209" s="211">
        <v>112462105</v>
      </c>
      <c r="K209" s="211">
        <v>68334408</v>
      </c>
      <c r="L209" s="212">
        <v>87002704</v>
      </c>
    </row>
    <row r="210" spans="1:12">
      <c r="A210" s="208" t="s">
        <v>1621</v>
      </c>
      <c r="B210" s="209" t="s">
        <v>1667</v>
      </c>
      <c r="C210" s="209" t="s">
        <v>1628</v>
      </c>
      <c r="D210" s="210" t="s">
        <v>1624</v>
      </c>
      <c r="E210" s="211">
        <v>4859</v>
      </c>
      <c r="F210" s="211">
        <v>4715</v>
      </c>
      <c r="G210" s="211">
        <v>4187</v>
      </c>
      <c r="H210" s="211">
        <v>3236</v>
      </c>
      <c r="I210" s="211">
        <v>3556</v>
      </c>
      <c r="J210" s="211">
        <v>2125</v>
      </c>
      <c r="K210" s="211">
        <v>1885</v>
      </c>
      <c r="L210" s="212">
        <v>4317</v>
      </c>
    </row>
    <row r="211" spans="1:12">
      <c r="A211" s="208" t="s">
        <v>1621</v>
      </c>
      <c r="B211" s="209" t="s">
        <v>1668</v>
      </c>
      <c r="C211" s="209" t="s">
        <v>1623</v>
      </c>
      <c r="D211" s="210" t="s">
        <v>1624</v>
      </c>
      <c r="E211" s="211">
        <v>245098911</v>
      </c>
      <c r="F211" s="211">
        <v>205812866</v>
      </c>
      <c r="G211" s="211">
        <v>231304778</v>
      </c>
      <c r="H211" s="211">
        <v>229254436</v>
      </c>
      <c r="I211" s="211">
        <v>227713856</v>
      </c>
      <c r="J211" s="211">
        <v>223642196</v>
      </c>
      <c r="K211" s="211">
        <v>219446253</v>
      </c>
      <c r="L211" s="212">
        <v>197312692</v>
      </c>
    </row>
    <row r="212" spans="1:12">
      <c r="A212" s="208" t="s">
        <v>1621</v>
      </c>
      <c r="B212" s="209" t="s">
        <v>1668</v>
      </c>
      <c r="C212" s="209" t="s">
        <v>1625</v>
      </c>
      <c r="D212" s="210" t="s">
        <v>1624</v>
      </c>
      <c r="E212" s="211">
        <v>144970500</v>
      </c>
      <c r="F212" s="211">
        <v>130328290</v>
      </c>
      <c r="G212" s="211">
        <v>145852218</v>
      </c>
      <c r="H212" s="211">
        <v>144602578</v>
      </c>
      <c r="I212" s="211">
        <v>144091983</v>
      </c>
      <c r="J212" s="211">
        <v>141698608</v>
      </c>
      <c r="K212" s="211">
        <v>141172505</v>
      </c>
      <c r="L212" s="212">
        <v>126936430</v>
      </c>
    </row>
    <row r="213" spans="1:12">
      <c r="A213" s="208" t="s">
        <v>1621</v>
      </c>
      <c r="B213" s="209" t="s">
        <v>1668</v>
      </c>
      <c r="C213" s="209" t="s">
        <v>1626</v>
      </c>
      <c r="D213" s="210" t="s">
        <v>1624</v>
      </c>
      <c r="E213" s="211">
        <v>185003974</v>
      </c>
      <c r="F213" s="211">
        <v>188532846</v>
      </c>
      <c r="G213" s="211">
        <v>190524265</v>
      </c>
      <c r="H213" s="211">
        <v>190125708</v>
      </c>
      <c r="I213" s="211">
        <v>173323327</v>
      </c>
      <c r="J213" s="211">
        <v>200015944</v>
      </c>
      <c r="K213" s="211">
        <v>199593717</v>
      </c>
      <c r="L213" s="212">
        <v>200169450</v>
      </c>
    </row>
    <row r="214" spans="1:12">
      <c r="A214" s="208" t="s">
        <v>1621</v>
      </c>
      <c r="B214" s="209" t="s">
        <v>1668</v>
      </c>
      <c r="C214" s="209" t="s">
        <v>1627</v>
      </c>
      <c r="D214" s="210" t="s">
        <v>1624</v>
      </c>
      <c r="E214" s="211">
        <v>32966669</v>
      </c>
      <c r="F214" s="211">
        <v>31117600</v>
      </c>
      <c r="G214" s="211">
        <v>46720742</v>
      </c>
      <c r="H214" s="211">
        <v>39883039</v>
      </c>
      <c r="I214" s="211">
        <v>48114837</v>
      </c>
      <c r="J214" s="211">
        <v>180881494</v>
      </c>
      <c r="K214" s="211">
        <v>284512846</v>
      </c>
      <c r="L214" s="212">
        <v>354039416</v>
      </c>
    </row>
    <row r="215" spans="1:12">
      <c r="A215" s="208" t="s">
        <v>1621</v>
      </c>
      <c r="B215" s="209" t="s">
        <v>1668</v>
      </c>
      <c r="C215" s="209" t="s">
        <v>1628</v>
      </c>
      <c r="D215" s="210" t="s">
        <v>1624</v>
      </c>
      <c r="E215" s="211">
        <v>37151</v>
      </c>
      <c r="F215" s="211">
        <v>27241</v>
      </c>
      <c r="G215" s="211">
        <v>39644</v>
      </c>
      <c r="H215" s="211">
        <v>34208</v>
      </c>
      <c r="I215" s="211">
        <v>29763</v>
      </c>
      <c r="J215" s="211">
        <v>37149</v>
      </c>
      <c r="K215" s="211">
        <v>32348</v>
      </c>
      <c r="L215" s="212">
        <v>43909</v>
      </c>
    </row>
    <row r="216" spans="1:12">
      <c r="A216" s="208" t="s">
        <v>1621</v>
      </c>
      <c r="B216" s="209" t="s">
        <v>1668</v>
      </c>
      <c r="C216" s="209" t="s">
        <v>1629</v>
      </c>
      <c r="D216" s="210" t="s">
        <v>1624</v>
      </c>
      <c r="E216" s="213" t="s">
        <v>1624</v>
      </c>
      <c r="F216" s="213" t="s">
        <v>1624</v>
      </c>
      <c r="G216" s="213" t="s">
        <v>1624</v>
      </c>
      <c r="H216" s="213" t="s">
        <v>1624</v>
      </c>
      <c r="I216" s="213" t="s">
        <v>1624</v>
      </c>
      <c r="J216" s="211">
        <v>1367</v>
      </c>
      <c r="K216" s="213" t="s">
        <v>1624</v>
      </c>
      <c r="L216" s="212">
        <v>0</v>
      </c>
    </row>
    <row r="217" spans="1:12">
      <c r="A217" s="208" t="s">
        <v>1621</v>
      </c>
      <c r="B217" s="209" t="s">
        <v>1669</v>
      </c>
      <c r="C217" s="209" t="s">
        <v>1623</v>
      </c>
      <c r="D217" s="210" t="s">
        <v>1624</v>
      </c>
      <c r="E217" s="211">
        <v>19087697</v>
      </c>
      <c r="F217" s="211">
        <v>16868886</v>
      </c>
      <c r="G217" s="211">
        <v>17671698</v>
      </c>
      <c r="H217" s="211">
        <v>17691685</v>
      </c>
      <c r="I217" s="211">
        <v>17913588</v>
      </c>
      <c r="J217" s="211">
        <v>16942156</v>
      </c>
      <c r="K217" s="211">
        <v>16863570</v>
      </c>
      <c r="L217" s="212">
        <v>15883402</v>
      </c>
    </row>
    <row r="218" spans="1:12">
      <c r="A218" s="208" t="s">
        <v>1621</v>
      </c>
      <c r="B218" s="209" t="s">
        <v>1669</v>
      </c>
      <c r="C218" s="209" t="s">
        <v>1625</v>
      </c>
      <c r="D218" s="210" t="s">
        <v>1624</v>
      </c>
      <c r="E218" s="211">
        <v>11042928</v>
      </c>
      <c r="F218" s="211">
        <v>9949707</v>
      </c>
      <c r="G218" s="211">
        <v>11247189</v>
      </c>
      <c r="H218" s="211">
        <v>10843152</v>
      </c>
      <c r="I218" s="211">
        <v>10724643</v>
      </c>
      <c r="J218" s="211">
        <v>10458485</v>
      </c>
      <c r="K218" s="211">
        <v>10842738</v>
      </c>
      <c r="L218" s="212">
        <v>10090251</v>
      </c>
    </row>
    <row r="219" spans="1:12">
      <c r="A219" s="208" t="s">
        <v>1621</v>
      </c>
      <c r="B219" s="209" t="s">
        <v>1669</v>
      </c>
      <c r="C219" s="209" t="s">
        <v>1626</v>
      </c>
      <c r="D219" s="210" t="s">
        <v>1624</v>
      </c>
      <c r="E219" s="211">
        <v>5892032</v>
      </c>
      <c r="F219" s="211">
        <v>6395381</v>
      </c>
      <c r="G219" s="211">
        <v>6704638</v>
      </c>
      <c r="H219" s="211">
        <v>6774847</v>
      </c>
      <c r="I219" s="211">
        <v>7739043</v>
      </c>
      <c r="J219" s="211">
        <v>8032668</v>
      </c>
      <c r="K219" s="211">
        <v>7462423</v>
      </c>
      <c r="L219" s="212">
        <v>7840633</v>
      </c>
    </row>
    <row r="220" spans="1:12">
      <c r="A220" s="208" t="s">
        <v>1621</v>
      </c>
      <c r="B220" s="209" t="s">
        <v>1669</v>
      </c>
      <c r="C220" s="209" t="s">
        <v>1627</v>
      </c>
      <c r="D220" s="210" t="s">
        <v>1624</v>
      </c>
      <c r="E220" s="211">
        <v>43480167</v>
      </c>
      <c r="F220" s="211">
        <v>41778468</v>
      </c>
      <c r="G220" s="211">
        <v>50851210</v>
      </c>
      <c r="H220" s="211">
        <v>42383648</v>
      </c>
      <c r="I220" s="211">
        <v>53887813</v>
      </c>
      <c r="J220" s="211">
        <v>54873281</v>
      </c>
      <c r="K220" s="211">
        <v>63403898</v>
      </c>
      <c r="L220" s="212">
        <v>60431720</v>
      </c>
    </row>
    <row r="221" spans="1:12">
      <c r="A221" s="208" t="s">
        <v>1621</v>
      </c>
      <c r="B221" s="209" t="s">
        <v>1669</v>
      </c>
      <c r="C221" s="209" t="s">
        <v>1628</v>
      </c>
      <c r="D221" s="210" t="s">
        <v>1624</v>
      </c>
      <c r="E221" s="211">
        <v>17437</v>
      </c>
      <c r="F221" s="211">
        <v>15998</v>
      </c>
      <c r="G221" s="211">
        <v>13264</v>
      </c>
      <c r="H221" s="211">
        <v>10666</v>
      </c>
      <c r="I221" s="211">
        <v>11850</v>
      </c>
      <c r="J221" s="211">
        <v>2010</v>
      </c>
      <c r="K221" s="211">
        <v>355</v>
      </c>
      <c r="L221" s="212">
        <v>1480</v>
      </c>
    </row>
    <row r="222" spans="1:12">
      <c r="A222" s="208" t="s">
        <v>1621</v>
      </c>
      <c r="B222" s="209" t="s">
        <v>1669</v>
      </c>
      <c r="C222" s="209" t="s">
        <v>1629</v>
      </c>
      <c r="D222" s="210" t="s">
        <v>1624</v>
      </c>
      <c r="E222" s="213" t="s">
        <v>1624</v>
      </c>
      <c r="F222" s="213" t="s">
        <v>1624</v>
      </c>
      <c r="G222" s="213" t="s">
        <v>1624</v>
      </c>
      <c r="H222" s="213" t="s">
        <v>1624</v>
      </c>
      <c r="I222" s="213" t="s">
        <v>1624</v>
      </c>
      <c r="J222" s="213" t="s">
        <v>1624</v>
      </c>
      <c r="K222" s="213" t="s">
        <v>1624</v>
      </c>
      <c r="L222" s="214" t="s">
        <v>1624</v>
      </c>
    </row>
    <row r="223" spans="1:12">
      <c r="A223" s="208" t="s">
        <v>1621</v>
      </c>
      <c r="B223" s="209" t="s">
        <v>1670</v>
      </c>
      <c r="C223" s="209" t="s">
        <v>1623</v>
      </c>
      <c r="D223" s="210" t="s">
        <v>1624</v>
      </c>
      <c r="E223" s="211">
        <v>28537009</v>
      </c>
      <c r="F223" s="211">
        <v>24927580</v>
      </c>
      <c r="G223" s="211">
        <v>25158144</v>
      </c>
      <c r="H223" s="211">
        <v>27100470</v>
      </c>
      <c r="I223" s="211">
        <v>27160373</v>
      </c>
      <c r="J223" s="211">
        <v>32430053</v>
      </c>
      <c r="K223" s="211">
        <v>26850931</v>
      </c>
      <c r="L223" s="212">
        <v>22833804</v>
      </c>
    </row>
    <row r="224" spans="1:12">
      <c r="A224" s="208" t="s">
        <v>1621</v>
      </c>
      <c r="B224" s="209" t="s">
        <v>1670</v>
      </c>
      <c r="C224" s="209" t="s">
        <v>1625</v>
      </c>
      <c r="D224" s="210" t="s">
        <v>1624</v>
      </c>
      <c r="E224" s="211">
        <v>22048113</v>
      </c>
      <c r="F224" s="211">
        <v>20691403</v>
      </c>
      <c r="G224" s="211">
        <v>20927368</v>
      </c>
      <c r="H224" s="211">
        <v>22283296</v>
      </c>
      <c r="I224" s="211">
        <v>21953457</v>
      </c>
      <c r="J224" s="211">
        <v>24118959</v>
      </c>
      <c r="K224" s="211">
        <v>22112854</v>
      </c>
      <c r="L224" s="212">
        <v>21415970</v>
      </c>
    </row>
    <row r="225" spans="1:12">
      <c r="A225" s="208" t="s">
        <v>1621</v>
      </c>
      <c r="B225" s="209" t="s">
        <v>1670</v>
      </c>
      <c r="C225" s="209" t="s">
        <v>1626</v>
      </c>
      <c r="D225" s="210" t="s">
        <v>1624</v>
      </c>
      <c r="E225" s="211">
        <v>74002352</v>
      </c>
      <c r="F225" s="211">
        <v>77170697</v>
      </c>
      <c r="G225" s="211">
        <v>76286070</v>
      </c>
      <c r="H225" s="211">
        <v>71924393</v>
      </c>
      <c r="I225" s="211">
        <v>64654871</v>
      </c>
      <c r="J225" s="211">
        <v>73397217</v>
      </c>
      <c r="K225" s="211">
        <v>76972516</v>
      </c>
      <c r="L225" s="212">
        <v>81164994</v>
      </c>
    </row>
    <row r="226" spans="1:12">
      <c r="A226" s="208" t="s">
        <v>1621</v>
      </c>
      <c r="B226" s="209" t="s">
        <v>1670</v>
      </c>
      <c r="C226" s="209" t="s">
        <v>1627</v>
      </c>
      <c r="D226" s="210" t="s">
        <v>1624</v>
      </c>
      <c r="E226" s="211">
        <v>16188961</v>
      </c>
      <c r="F226" s="211">
        <v>20587288</v>
      </c>
      <c r="G226" s="211">
        <v>33869963</v>
      </c>
      <c r="H226" s="211">
        <v>34840463</v>
      </c>
      <c r="I226" s="211">
        <v>55838282</v>
      </c>
      <c r="J226" s="211">
        <v>66245693</v>
      </c>
      <c r="K226" s="211">
        <v>74659170</v>
      </c>
      <c r="L226" s="212">
        <v>77875305</v>
      </c>
    </row>
    <row r="227" spans="1:12">
      <c r="A227" s="208" t="s">
        <v>1621</v>
      </c>
      <c r="B227" s="209" t="s">
        <v>1670</v>
      </c>
      <c r="C227" s="209" t="s">
        <v>1628</v>
      </c>
      <c r="D227" s="210" t="s">
        <v>1624</v>
      </c>
      <c r="E227" s="211">
        <v>11189</v>
      </c>
      <c r="F227" s="211">
        <v>8045</v>
      </c>
      <c r="G227" s="211">
        <v>7016</v>
      </c>
      <c r="H227" s="211">
        <v>6529</v>
      </c>
      <c r="I227" s="211">
        <v>2821</v>
      </c>
      <c r="J227" s="211">
        <v>2038</v>
      </c>
      <c r="K227" s="211">
        <v>2859</v>
      </c>
      <c r="L227" s="212">
        <v>17038</v>
      </c>
    </row>
    <row r="228" spans="1:12">
      <c r="A228" s="208" t="s">
        <v>1621</v>
      </c>
      <c r="B228" s="209" t="s">
        <v>1670</v>
      </c>
      <c r="C228" s="209" t="s">
        <v>1629</v>
      </c>
      <c r="D228" s="210" t="s">
        <v>1624</v>
      </c>
      <c r="E228" s="213" t="s">
        <v>1624</v>
      </c>
      <c r="F228" s="213" t="s">
        <v>1624</v>
      </c>
      <c r="G228" s="213" t="s">
        <v>1624</v>
      </c>
      <c r="H228" s="213" t="s">
        <v>1624</v>
      </c>
      <c r="I228" s="213" t="s">
        <v>1624</v>
      </c>
      <c r="J228" s="213" t="s">
        <v>1624</v>
      </c>
      <c r="K228" s="213" t="s">
        <v>1624</v>
      </c>
      <c r="L228" s="212">
        <v>0</v>
      </c>
    </row>
    <row r="229" spans="1:12">
      <c r="A229" s="208" t="s">
        <v>1621</v>
      </c>
      <c r="B229" s="209" t="s">
        <v>1671</v>
      </c>
      <c r="C229" s="209" t="s">
        <v>1623</v>
      </c>
      <c r="D229" s="210" t="s">
        <v>1624</v>
      </c>
      <c r="E229" s="211">
        <v>12212285</v>
      </c>
      <c r="F229" s="211">
        <v>11513585</v>
      </c>
      <c r="G229" s="211">
        <v>12401866</v>
      </c>
      <c r="H229" s="211">
        <v>13566129</v>
      </c>
      <c r="I229" s="211">
        <v>13594953</v>
      </c>
      <c r="J229" s="211">
        <v>12815239</v>
      </c>
      <c r="K229" s="211">
        <v>12961488</v>
      </c>
      <c r="L229" s="212">
        <v>10742305</v>
      </c>
    </row>
    <row r="230" spans="1:12">
      <c r="A230" s="208" t="s">
        <v>1621</v>
      </c>
      <c r="B230" s="209" t="s">
        <v>1671</v>
      </c>
      <c r="C230" s="209" t="s">
        <v>1625</v>
      </c>
      <c r="D230" s="210" t="s">
        <v>1624</v>
      </c>
      <c r="E230" s="211">
        <v>9818761</v>
      </c>
      <c r="F230" s="211">
        <v>9524955</v>
      </c>
      <c r="G230" s="211">
        <v>10337033</v>
      </c>
      <c r="H230" s="211">
        <v>11361551</v>
      </c>
      <c r="I230" s="211">
        <v>11562945</v>
      </c>
      <c r="J230" s="211">
        <v>11024770</v>
      </c>
      <c r="K230" s="211">
        <v>11101458</v>
      </c>
      <c r="L230" s="212">
        <v>9329768</v>
      </c>
    </row>
    <row r="231" spans="1:12">
      <c r="A231" s="208" t="s">
        <v>1621</v>
      </c>
      <c r="B231" s="209" t="s">
        <v>1671</v>
      </c>
      <c r="C231" s="209" t="s">
        <v>1626</v>
      </c>
      <c r="D231" s="210" t="s">
        <v>1624</v>
      </c>
      <c r="E231" s="211">
        <v>10660675</v>
      </c>
      <c r="F231" s="211">
        <v>10425713</v>
      </c>
      <c r="G231" s="211">
        <v>20700988</v>
      </c>
      <c r="H231" s="211">
        <v>32466268</v>
      </c>
      <c r="I231" s="211">
        <v>36300524</v>
      </c>
      <c r="J231" s="211">
        <v>40754570</v>
      </c>
      <c r="K231" s="211">
        <v>40667553</v>
      </c>
      <c r="L231" s="212">
        <v>40431805</v>
      </c>
    </row>
    <row r="232" spans="1:12">
      <c r="A232" s="208" t="s">
        <v>1621</v>
      </c>
      <c r="B232" s="209" t="s">
        <v>1671</v>
      </c>
      <c r="C232" s="209" t="s">
        <v>1627</v>
      </c>
      <c r="D232" s="210" t="s">
        <v>1624</v>
      </c>
      <c r="E232" s="211">
        <v>218175</v>
      </c>
      <c r="F232" s="211">
        <v>735847</v>
      </c>
      <c r="G232" s="211">
        <v>1312298</v>
      </c>
      <c r="H232" s="211">
        <v>2626336</v>
      </c>
      <c r="I232" s="211">
        <v>904161</v>
      </c>
      <c r="J232" s="211">
        <v>1582660</v>
      </c>
      <c r="K232" s="211">
        <v>1535704</v>
      </c>
      <c r="L232" s="212">
        <v>3554309</v>
      </c>
    </row>
    <row r="233" spans="1:12">
      <c r="A233" s="208" t="s">
        <v>1621</v>
      </c>
      <c r="B233" s="209" t="s">
        <v>1671</v>
      </c>
      <c r="C233" s="209" t="s">
        <v>1628</v>
      </c>
      <c r="D233" s="210" t="s">
        <v>1624</v>
      </c>
      <c r="E233" s="213" t="s">
        <v>1624</v>
      </c>
      <c r="F233" s="213" t="s">
        <v>1624</v>
      </c>
      <c r="G233" s="213" t="s">
        <v>1624</v>
      </c>
      <c r="H233" s="213" t="s">
        <v>1624</v>
      </c>
      <c r="I233" s="213" t="s">
        <v>1624</v>
      </c>
      <c r="J233" s="213" t="s">
        <v>1624</v>
      </c>
      <c r="K233" s="213" t="s">
        <v>1624</v>
      </c>
      <c r="L233" s="212">
        <v>0</v>
      </c>
    </row>
    <row r="234" spans="1:12">
      <c r="A234" s="208" t="s">
        <v>1621</v>
      </c>
      <c r="B234" s="209" t="s">
        <v>1672</v>
      </c>
      <c r="C234" s="209" t="s">
        <v>1623</v>
      </c>
      <c r="D234" s="210" t="s">
        <v>1624</v>
      </c>
      <c r="E234" s="211">
        <v>66277320</v>
      </c>
      <c r="F234" s="211">
        <v>61017913</v>
      </c>
      <c r="G234" s="211">
        <v>60736326</v>
      </c>
      <c r="H234" s="211">
        <v>69181342</v>
      </c>
      <c r="I234" s="211">
        <v>66111060</v>
      </c>
      <c r="J234" s="211">
        <v>74316157</v>
      </c>
      <c r="K234" s="211">
        <v>67190282</v>
      </c>
      <c r="L234" s="212">
        <v>53809598</v>
      </c>
    </row>
    <row r="235" spans="1:12">
      <c r="A235" s="208" t="s">
        <v>1621</v>
      </c>
      <c r="B235" s="209" t="s">
        <v>1672</v>
      </c>
      <c r="C235" s="209" t="s">
        <v>1625</v>
      </c>
      <c r="D235" s="210" t="s">
        <v>1624</v>
      </c>
      <c r="E235" s="211">
        <v>54263971</v>
      </c>
      <c r="F235" s="211">
        <v>51537408</v>
      </c>
      <c r="G235" s="211">
        <v>51055577</v>
      </c>
      <c r="H235" s="211">
        <v>54094440</v>
      </c>
      <c r="I235" s="211">
        <v>51879017</v>
      </c>
      <c r="J235" s="211">
        <v>56193739</v>
      </c>
      <c r="K235" s="211">
        <v>52156422</v>
      </c>
      <c r="L235" s="212">
        <v>44928386</v>
      </c>
    </row>
    <row r="236" spans="1:12">
      <c r="A236" s="208" t="s">
        <v>1621</v>
      </c>
      <c r="B236" s="209" t="s">
        <v>1672</v>
      </c>
      <c r="C236" s="209" t="s">
        <v>1626</v>
      </c>
      <c r="D236" s="210" t="s">
        <v>1624</v>
      </c>
      <c r="E236" s="211">
        <v>94898435</v>
      </c>
      <c r="F236" s="211">
        <v>93599892</v>
      </c>
      <c r="G236" s="211">
        <v>91923409</v>
      </c>
      <c r="H236" s="211">
        <v>91834766</v>
      </c>
      <c r="I236" s="211">
        <v>83315020</v>
      </c>
      <c r="J236" s="211">
        <v>94320430</v>
      </c>
      <c r="K236" s="211">
        <v>106521951</v>
      </c>
      <c r="L236" s="212">
        <v>105200742</v>
      </c>
    </row>
    <row r="237" spans="1:12">
      <c r="A237" s="208" t="s">
        <v>1621</v>
      </c>
      <c r="B237" s="209" t="s">
        <v>1672</v>
      </c>
      <c r="C237" s="209" t="s">
        <v>1627</v>
      </c>
      <c r="D237" s="210" t="s">
        <v>1624</v>
      </c>
      <c r="E237" s="211">
        <v>5948912</v>
      </c>
      <c r="F237" s="211">
        <v>8209447</v>
      </c>
      <c r="G237" s="211">
        <v>8712739</v>
      </c>
      <c r="H237" s="211">
        <v>5568115</v>
      </c>
      <c r="I237" s="211">
        <v>4571857</v>
      </c>
      <c r="J237" s="211">
        <v>15403266</v>
      </c>
      <c r="K237" s="211">
        <v>10157105</v>
      </c>
      <c r="L237" s="212">
        <v>43016715</v>
      </c>
    </row>
    <row r="238" spans="1:12">
      <c r="A238" s="208" t="s">
        <v>1621</v>
      </c>
      <c r="B238" s="209" t="s">
        <v>1672</v>
      </c>
      <c r="C238" s="209" t="s">
        <v>1628</v>
      </c>
      <c r="D238" s="210" t="s">
        <v>1624</v>
      </c>
      <c r="E238" s="211">
        <v>3873</v>
      </c>
      <c r="F238" s="211">
        <v>2342</v>
      </c>
      <c r="G238" s="211">
        <v>1688</v>
      </c>
      <c r="H238" s="211">
        <v>2080</v>
      </c>
      <c r="I238" s="211">
        <v>785</v>
      </c>
      <c r="J238" s="211">
        <v>390</v>
      </c>
      <c r="K238" s="211">
        <v>3719</v>
      </c>
      <c r="L238" s="212">
        <v>12345</v>
      </c>
    </row>
    <row r="239" spans="1:12">
      <c r="A239" s="208" t="s">
        <v>1621</v>
      </c>
      <c r="B239" s="209" t="s">
        <v>1672</v>
      </c>
      <c r="C239" s="209" t="s">
        <v>1629</v>
      </c>
      <c r="D239" s="210" t="s">
        <v>1624</v>
      </c>
      <c r="E239" s="213" t="s">
        <v>1624</v>
      </c>
      <c r="F239" s="213" t="s">
        <v>1624</v>
      </c>
      <c r="G239" s="211">
        <v>0</v>
      </c>
      <c r="H239" s="211">
        <v>0</v>
      </c>
      <c r="I239" s="213" t="s">
        <v>1624</v>
      </c>
      <c r="J239" s="211">
        <v>0</v>
      </c>
      <c r="K239" s="211">
        <v>0</v>
      </c>
      <c r="L239" s="212">
        <v>0</v>
      </c>
    </row>
    <row r="240" spans="1:12">
      <c r="A240" s="208" t="s">
        <v>1621</v>
      </c>
      <c r="B240" s="209" t="s">
        <v>1673</v>
      </c>
      <c r="C240" s="209" t="s">
        <v>1623</v>
      </c>
      <c r="D240" s="210" t="s">
        <v>1624</v>
      </c>
      <c r="E240" s="211">
        <v>185124278</v>
      </c>
      <c r="F240" s="211">
        <v>166225088</v>
      </c>
      <c r="G240" s="211">
        <v>199801990</v>
      </c>
      <c r="H240" s="211">
        <v>192749808</v>
      </c>
      <c r="I240" s="211">
        <v>192152586</v>
      </c>
      <c r="J240" s="211">
        <v>226444865</v>
      </c>
      <c r="K240" s="211">
        <v>199958119</v>
      </c>
      <c r="L240" s="212">
        <v>169979877</v>
      </c>
    </row>
    <row r="241" spans="1:12">
      <c r="A241" s="208" t="s">
        <v>1621</v>
      </c>
      <c r="B241" s="209" t="s">
        <v>1673</v>
      </c>
      <c r="C241" s="209" t="s">
        <v>1625</v>
      </c>
      <c r="D241" s="210" t="s">
        <v>1624</v>
      </c>
      <c r="E241" s="211">
        <v>159972294</v>
      </c>
      <c r="F241" s="211">
        <v>147365838</v>
      </c>
      <c r="G241" s="211">
        <v>161254803</v>
      </c>
      <c r="H241" s="211">
        <v>167129336</v>
      </c>
      <c r="I241" s="211">
        <v>167314582</v>
      </c>
      <c r="J241" s="211">
        <v>188796221</v>
      </c>
      <c r="K241" s="211">
        <v>184474645</v>
      </c>
      <c r="L241" s="212">
        <v>161272555</v>
      </c>
    </row>
    <row r="242" spans="1:12">
      <c r="A242" s="208" t="s">
        <v>1621</v>
      </c>
      <c r="B242" s="209" t="s">
        <v>1673</v>
      </c>
      <c r="C242" s="209" t="s">
        <v>1626</v>
      </c>
      <c r="D242" s="210" t="s">
        <v>1624</v>
      </c>
      <c r="E242" s="211">
        <v>1341461136</v>
      </c>
      <c r="F242" s="211">
        <v>1288887333</v>
      </c>
      <c r="G242" s="211">
        <v>1296975927</v>
      </c>
      <c r="H242" s="211">
        <v>1326451083</v>
      </c>
      <c r="I242" s="211">
        <v>1198472192</v>
      </c>
      <c r="J242" s="211">
        <v>1418779793</v>
      </c>
      <c r="K242" s="211">
        <v>1464681302</v>
      </c>
      <c r="L242" s="212">
        <v>1526811887</v>
      </c>
    </row>
    <row r="243" spans="1:12">
      <c r="A243" s="208" t="s">
        <v>1621</v>
      </c>
      <c r="B243" s="209" t="s">
        <v>1673</v>
      </c>
      <c r="C243" s="209" t="s">
        <v>1627</v>
      </c>
      <c r="D243" s="210" t="s">
        <v>1624</v>
      </c>
      <c r="E243" s="211">
        <v>1370621217</v>
      </c>
      <c r="F243" s="211">
        <v>1339792885</v>
      </c>
      <c r="G243" s="211">
        <v>1353856594</v>
      </c>
      <c r="H243" s="211">
        <v>1406058631</v>
      </c>
      <c r="I243" s="211">
        <v>1335775338</v>
      </c>
      <c r="J243" s="211">
        <v>1356198752</v>
      </c>
      <c r="K243" s="211">
        <v>1535071951</v>
      </c>
      <c r="L243" s="212">
        <v>1609506912</v>
      </c>
    </row>
    <row r="244" spans="1:12">
      <c r="A244" s="208" t="s">
        <v>1621</v>
      </c>
      <c r="B244" s="209" t="s">
        <v>1673</v>
      </c>
      <c r="C244" s="209" t="s">
        <v>1628</v>
      </c>
      <c r="D244" s="210" t="s">
        <v>1624</v>
      </c>
      <c r="E244" s="211">
        <v>1062</v>
      </c>
      <c r="F244" s="211">
        <v>606</v>
      </c>
      <c r="G244" s="211">
        <v>536</v>
      </c>
      <c r="H244" s="211">
        <v>1172848</v>
      </c>
      <c r="I244" s="211">
        <v>344453</v>
      </c>
      <c r="J244" s="211">
        <v>372698</v>
      </c>
      <c r="K244" s="211">
        <v>1835165</v>
      </c>
      <c r="L244" s="212">
        <v>1152183</v>
      </c>
    </row>
    <row r="245" spans="1:12">
      <c r="A245" s="208" t="s">
        <v>1621</v>
      </c>
      <c r="B245" s="209" t="s">
        <v>1673</v>
      </c>
      <c r="C245" s="209" t="s">
        <v>1629</v>
      </c>
      <c r="D245" s="210" t="s">
        <v>1624</v>
      </c>
      <c r="E245" s="213" t="s">
        <v>1624</v>
      </c>
      <c r="F245" s="213" t="s">
        <v>1624</v>
      </c>
      <c r="G245" s="213" t="s">
        <v>1624</v>
      </c>
      <c r="H245" s="211">
        <v>0</v>
      </c>
      <c r="I245" s="213" t="s">
        <v>1624</v>
      </c>
      <c r="J245" s="211">
        <v>8508</v>
      </c>
      <c r="K245" s="213" t="s">
        <v>1624</v>
      </c>
      <c r="L245" s="212">
        <v>0</v>
      </c>
    </row>
    <row r="246" spans="1:12">
      <c r="A246" s="208" t="s">
        <v>1621</v>
      </c>
      <c r="B246" s="209" t="s">
        <v>1674</v>
      </c>
      <c r="C246" s="209" t="s">
        <v>1623</v>
      </c>
      <c r="D246" s="210" t="s">
        <v>1624</v>
      </c>
      <c r="E246" s="211">
        <v>58043610</v>
      </c>
      <c r="F246" s="211">
        <v>60016584</v>
      </c>
      <c r="G246" s="211">
        <v>60563497</v>
      </c>
      <c r="H246" s="211">
        <v>65974417</v>
      </c>
      <c r="I246" s="211">
        <v>65184303</v>
      </c>
      <c r="J246" s="211">
        <v>66087491</v>
      </c>
      <c r="K246" s="211">
        <v>70076327</v>
      </c>
      <c r="L246" s="212">
        <v>59800783</v>
      </c>
    </row>
    <row r="247" spans="1:12">
      <c r="A247" s="208" t="s">
        <v>1621</v>
      </c>
      <c r="B247" s="209" t="s">
        <v>1674</v>
      </c>
      <c r="C247" s="209" t="s">
        <v>1625</v>
      </c>
      <c r="D247" s="210" t="s">
        <v>1624</v>
      </c>
      <c r="E247" s="211">
        <v>34446535</v>
      </c>
      <c r="F247" s="211">
        <v>34051451</v>
      </c>
      <c r="G247" s="211">
        <v>34447333</v>
      </c>
      <c r="H247" s="211">
        <v>37611698</v>
      </c>
      <c r="I247" s="211">
        <v>37024452</v>
      </c>
      <c r="J247" s="211">
        <v>38460702</v>
      </c>
      <c r="K247" s="211">
        <v>40443890</v>
      </c>
      <c r="L247" s="212">
        <v>35363189</v>
      </c>
    </row>
    <row r="248" spans="1:12">
      <c r="A248" s="208" t="s">
        <v>1621</v>
      </c>
      <c r="B248" s="209" t="s">
        <v>1674</v>
      </c>
      <c r="C248" s="209" t="s">
        <v>1626</v>
      </c>
      <c r="D248" s="210" t="s">
        <v>1624</v>
      </c>
      <c r="E248" s="211">
        <v>25369894</v>
      </c>
      <c r="F248" s="211">
        <v>29076120</v>
      </c>
      <c r="G248" s="211">
        <v>31577779</v>
      </c>
      <c r="H248" s="211">
        <v>33112044</v>
      </c>
      <c r="I248" s="211">
        <v>29845172</v>
      </c>
      <c r="J248" s="211">
        <v>32078559</v>
      </c>
      <c r="K248" s="211">
        <v>33632654</v>
      </c>
      <c r="L248" s="212">
        <v>36349833</v>
      </c>
    </row>
    <row r="249" spans="1:12">
      <c r="A249" s="208" t="s">
        <v>1621</v>
      </c>
      <c r="B249" s="209" t="s">
        <v>1674</v>
      </c>
      <c r="C249" s="209" t="s">
        <v>1627</v>
      </c>
      <c r="D249" s="210" t="s">
        <v>1624</v>
      </c>
      <c r="E249" s="211">
        <v>7672938</v>
      </c>
      <c r="F249" s="211">
        <v>11054825</v>
      </c>
      <c r="G249" s="211">
        <v>26033537</v>
      </c>
      <c r="H249" s="211">
        <v>32696131</v>
      </c>
      <c r="I249" s="211">
        <v>27120103</v>
      </c>
      <c r="J249" s="211">
        <v>49419563</v>
      </c>
      <c r="K249" s="211">
        <v>39489322</v>
      </c>
      <c r="L249" s="212">
        <v>46974628</v>
      </c>
    </row>
    <row r="250" spans="1:12">
      <c r="A250" s="208" t="s">
        <v>1621</v>
      </c>
      <c r="B250" s="209" t="s">
        <v>1674</v>
      </c>
      <c r="C250" s="209" t="s">
        <v>1628</v>
      </c>
      <c r="D250" s="210" t="s">
        <v>1624</v>
      </c>
      <c r="E250" s="211">
        <v>122964</v>
      </c>
      <c r="F250" s="211">
        <v>129949</v>
      </c>
      <c r="G250" s="211">
        <v>164833</v>
      </c>
      <c r="H250" s="211">
        <v>370941</v>
      </c>
      <c r="I250" s="211">
        <v>405332</v>
      </c>
      <c r="J250" s="211">
        <v>445514</v>
      </c>
      <c r="K250" s="211">
        <v>510057</v>
      </c>
      <c r="L250" s="212">
        <v>588649</v>
      </c>
    </row>
    <row r="251" spans="1:12">
      <c r="A251" s="208" t="s">
        <v>1621</v>
      </c>
      <c r="B251" s="209" t="s">
        <v>1675</v>
      </c>
      <c r="C251" s="209" t="s">
        <v>1623</v>
      </c>
      <c r="D251" s="210" t="s">
        <v>1624</v>
      </c>
      <c r="E251" s="211">
        <v>3088201</v>
      </c>
      <c r="F251" s="211">
        <v>2874431</v>
      </c>
      <c r="G251" s="211">
        <v>3206971</v>
      </c>
      <c r="H251" s="211">
        <v>3074844</v>
      </c>
      <c r="I251" s="211">
        <v>3183422</v>
      </c>
      <c r="J251" s="211">
        <v>3078179</v>
      </c>
      <c r="K251" s="211">
        <v>3214383</v>
      </c>
      <c r="L251" s="212">
        <v>3011635</v>
      </c>
    </row>
    <row r="252" spans="1:12">
      <c r="A252" s="208" t="s">
        <v>1621</v>
      </c>
      <c r="B252" s="209" t="s">
        <v>1675</v>
      </c>
      <c r="C252" s="209" t="s">
        <v>1625</v>
      </c>
      <c r="D252" s="210" t="s">
        <v>1624</v>
      </c>
      <c r="E252" s="211">
        <v>2609589</v>
      </c>
      <c r="F252" s="211">
        <v>2373653</v>
      </c>
      <c r="G252" s="211">
        <v>2630999</v>
      </c>
      <c r="H252" s="211">
        <v>2494815</v>
      </c>
      <c r="I252" s="211">
        <v>2482603</v>
      </c>
      <c r="J252" s="211">
        <v>2383831</v>
      </c>
      <c r="K252" s="211">
        <v>2479198</v>
      </c>
      <c r="L252" s="212">
        <v>2313877</v>
      </c>
    </row>
    <row r="253" spans="1:12">
      <c r="A253" s="208" t="s">
        <v>1621</v>
      </c>
      <c r="B253" s="209" t="s">
        <v>1675</v>
      </c>
      <c r="C253" s="209" t="s">
        <v>1626</v>
      </c>
      <c r="D253" s="210" t="s">
        <v>1624</v>
      </c>
      <c r="E253" s="211">
        <v>2627530</v>
      </c>
      <c r="F253" s="211">
        <v>2762251</v>
      </c>
      <c r="G253" s="211">
        <v>2986687</v>
      </c>
      <c r="H253" s="211">
        <v>3000352</v>
      </c>
      <c r="I253" s="211">
        <v>2890437</v>
      </c>
      <c r="J253" s="211">
        <v>2909490</v>
      </c>
      <c r="K253" s="211">
        <v>2812288</v>
      </c>
      <c r="L253" s="212">
        <v>2711093</v>
      </c>
    </row>
    <row r="254" spans="1:12">
      <c r="A254" s="208" t="s">
        <v>1621</v>
      </c>
      <c r="B254" s="209" t="s">
        <v>1675</v>
      </c>
      <c r="C254" s="209" t="s">
        <v>1627</v>
      </c>
      <c r="D254" s="210" t="s">
        <v>1624</v>
      </c>
      <c r="E254" s="211">
        <v>32046</v>
      </c>
      <c r="F254" s="211">
        <v>30548</v>
      </c>
      <c r="G254" s="211">
        <v>25939</v>
      </c>
      <c r="H254" s="211">
        <v>38003</v>
      </c>
      <c r="I254" s="211">
        <v>63800</v>
      </c>
      <c r="J254" s="211">
        <v>53019</v>
      </c>
      <c r="K254" s="211">
        <v>49404</v>
      </c>
      <c r="L254" s="212">
        <v>37570</v>
      </c>
    </row>
    <row r="255" spans="1:12">
      <c r="A255" s="208" t="s">
        <v>1621</v>
      </c>
      <c r="B255" s="209" t="s">
        <v>1675</v>
      </c>
      <c r="C255" s="209" t="s">
        <v>1628</v>
      </c>
      <c r="D255" s="210" t="s">
        <v>1624</v>
      </c>
      <c r="E255" s="213" t="s">
        <v>1624</v>
      </c>
      <c r="F255" s="213" t="s">
        <v>1624</v>
      </c>
      <c r="G255" s="213" t="s">
        <v>1624</v>
      </c>
      <c r="H255" s="213" t="s">
        <v>1624</v>
      </c>
      <c r="I255" s="213" t="s">
        <v>1624</v>
      </c>
      <c r="J255" s="213" t="s">
        <v>1624</v>
      </c>
      <c r="K255" s="213" t="s">
        <v>1624</v>
      </c>
      <c r="L255" s="212">
        <v>899</v>
      </c>
    </row>
    <row r="256" spans="1:12">
      <c r="A256" s="208" t="s">
        <v>1621</v>
      </c>
      <c r="B256" s="209" t="s">
        <v>1676</v>
      </c>
      <c r="C256" s="209" t="s">
        <v>1623</v>
      </c>
      <c r="D256" s="210" t="s">
        <v>1624</v>
      </c>
      <c r="E256" s="211">
        <v>85355012</v>
      </c>
      <c r="F256" s="211">
        <v>71692875</v>
      </c>
      <c r="G256" s="211">
        <v>80957202</v>
      </c>
      <c r="H256" s="211">
        <v>79724841</v>
      </c>
      <c r="I256" s="211">
        <v>84444539</v>
      </c>
      <c r="J256" s="211">
        <v>88157454</v>
      </c>
      <c r="K256" s="211">
        <v>79300857</v>
      </c>
      <c r="L256" s="212">
        <v>70438451</v>
      </c>
    </row>
    <row r="257" spans="1:12">
      <c r="A257" s="208" t="s">
        <v>1621</v>
      </c>
      <c r="B257" s="209" t="s">
        <v>1676</v>
      </c>
      <c r="C257" s="209" t="s">
        <v>1625</v>
      </c>
      <c r="D257" s="210" t="s">
        <v>1624</v>
      </c>
      <c r="E257" s="211">
        <v>65838164</v>
      </c>
      <c r="F257" s="211">
        <v>62352212</v>
      </c>
      <c r="G257" s="211">
        <v>66444482</v>
      </c>
      <c r="H257" s="211">
        <v>67006012</v>
      </c>
      <c r="I257" s="211">
        <v>67708613</v>
      </c>
      <c r="J257" s="211">
        <v>68911121</v>
      </c>
      <c r="K257" s="211">
        <v>64282194</v>
      </c>
      <c r="L257" s="212">
        <v>60216640</v>
      </c>
    </row>
    <row r="258" spans="1:12">
      <c r="A258" s="208" t="s">
        <v>1621</v>
      </c>
      <c r="B258" s="209" t="s">
        <v>1676</v>
      </c>
      <c r="C258" s="209" t="s">
        <v>1626</v>
      </c>
      <c r="D258" s="210" t="s">
        <v>1624</v>
      </c>
      <c r="E258" s="211">
        <v>73740792</v>
      </c>
      <c r="F258" s="211">
        <v>70420061</v>
      </c>
      <c r="G258" s="211">
        <v>71736269</v>
      </c>
      <c r="H258" s="211">
        <v>62641739</v>
      </c>
      <c r="I258" s="211">
        <v>57144020</v>
      </c>
      <c r="J258" s="211">
        <v>62242571</v>
      </c>
      <c r="K258" s="211">
        <v>66147405</v>
      </c>
      <c r="L258" s="212">
        <v>71486219</v>
      </c>
    </row>
    <row r="259" spans="1:12">
      <c r="A259" s="208" t="s">
        <v>1621</v>
      </c>
      <c r="B259" s="209" t="s">
        <v>1676</v>
      </c>
      <c r="C259" s="209" t="s">
        <v>1627</v>
      </c>
      <c r="D259" s="210" t="s">
        <v>1624</v>
      </c>
      <c r="E259" s="211">
        <v>66996028</v>
      </c>
      <c r="F259" s="211">
        <v>61249282</v>
      </c>
      <c r="G259" s="211">
        <v>89164590</v>
      </c>
      <c r="H259" s="211">
        <v>89730617</v>
      </c>
      <c r="I259" s="211">
        <v>117310247</v>
      </c>
      <c r="J259" s="211">
        <v>189991373</v>
      </c>
      <c r="K259" s="211">
        <v>206413683</v>
      </c>
      <c r="L259" s="212">
        <v>275414964</v>
      </c>
    </row>
    <row r="260" spans="1:12">
      <c r="A260" s="208" t="s">
        <v>1621</v>
      </c>
      <c r="B260" s="209" t="s">
        <v>1676</v>
      </c>
      <c r="C260" s="209" t="s">
        <v>1628</v>
      </c>
      <c r="D260" s="210" t="s">
        <v>1624</v>
      </c>
      <c r="E260" s="211">
        <v>69319</v>
      </c>
      <c r="F260" s="211">
        <v>54204</v>
      </c>
      <c r="G260" s="211">
        <v>57374</v>
      </c>
      <c r="H260" s="211">
        <v>47879</v>
      </c>
      <c r="I260" s="211">
        <v>29407</v>
      </c>
      <c r="J260" s="211">
        <v>22193</v>
      </c>
      <c r="K260" s="211">
        <v>73174</v>
      </c>
      <c r="L260" s="212">
        <v>466009</v>
      </c>
    </row>
    <row r="261" spans="1:12">
      <c r="A261" s="208" t="s">
        <v>1621</v>
      </c>
      <c r="B261" s="209" t="s">
        <v>1677</v>
      </c>
      <c r="C261" s="209" t="s">
        <v>1623</v>
      </c>
      <c r="D261" s="210" t="s">
        <v>1624</v>
      </c>
      <c r="E261" s="211">
        <v>73626393</v>
      </c>
      <c r="F261" s="211">
        <v>75491296</v>
      </c>
      <c r="G261" s="211">
        <v>80151924</v>
      </c>
      <c r="H261" s="211">
        <v>84509482</v>
      </c>
      <c r="I261" s="211">
        <v>84143329</v>
      </c>
      <c r="J261" s="211">
        <v>75553813</v>
      </c>
      <c r="K261" s="211">
        <v>85393222</v>
      </c>
      <c r="L261" s="212">
        <v>79891867</v>
      </c>
    </row>
    <row r="262" spans="1:12">
      <c r="A262" s="208" t="s">
        <v>1621</v>
      </c>
      <c r="B262" s="209" t="s">
        <v>1677</v>
      </c>
      <c r="C262" s="209" t="s">
        <v>1625</v>
      </c>
      <c r="D262" s="210" t="s">
        <v>1624</v>
      </c>
      <c r="E262" s="211">
        <v>49744519</v>
      </c>
      <c r="F262" s="211">
        <v>51291656</v>
      </c>
      <c r="G262" s="211">
        <v>53688665</v>
      </c>
      <c r="H262" s="211">
        <v>56204783</v>
      </c>
      <c r="I262" s="211">
        <v>55697105</v>
      </c>
      <c r="J262" s="211">
        <v>51334754</v>
      </c>
      <c r="K262" s="211">
        <v>56487431</v>
      </c>
      <c r="L262" s="212">
        <v>53420475</v>
      </c>
    </row>
    <row r="263" spans="1:12">
      <c r="A263" s="208" t="s">
        <v>1621</v>
      </c>
      <c r="B263" s="209" t="s">
        <v>1677</v>
      </c>
      <c r="C263" s="209" t="s">
        <v>1626</v>
      </c>
      <c r="D263" s="210" t="s">
        <v>1624</v>
      </c>
      <c r="E263" s="211">
        <v>66874132</v>
      </c>
      <c r="F263" s="211">
        <v>70757935</v>
      </c>
      <c r="G263" s="211">
        <v>73572059</v>
      </c>
      <c r="H263" s="211">
        <v>75747793</v>
      </c>
      <c r="I263" s="211">
        <v>71271429</v>
      </c>
      <c r="J263" s="211">
        <v>71279726</v>
      </c>
      <c r="K263" s="211">
        <v>76288840</v>
      </c>
      <c r="L263" s="212">
        <v>78195996</v>
      </c>
    </row>
    <row r="264" spans="1:12">
      <c r="A264" s="208" t="s">
        <v>1621</v>
      </c>
      <c r="B264" s="209" t="s">
        <v>1677</v>
      </c>
      <c r="C264" s="209" t="s">
        <v>1627</v>
      </c>
      <c r="D264" s="210" t="s">
        <v>1624</v>
      </c>
      <c r="E264" s="211">
        <v>56797414</v>
      </c>
      <c r="F264" s="211">
        <v>53504188</v>
      </c>
      <c r="G264" s="211">
        <v>53931622</v>
      </c>
      <c r="H264" s="211">
        <v>68959521</v>
      </c>
      <c r="I264" s="211">
        <v>84284612</v>
      </c>
      <c r="J264" s="211">
        <v>75059375</v>
      </c>
      <c r="K264" s="211">
        <v>37236806</v>
      </c>
      <c r="L264" s="212">
        <v>41167668</v>
      </c>
    </row>
    <row r="265" spans="1:12">
      <c r="A265" s="208" t="s">
        <v>1621</v>
      </c>
      <c r="B265" s="209" t="s">
        <v>1677</v>
      </c>
      <c r="C265" s="209" t="s">
        <v>1628</v>
      </c>
      <c r="D265" s="210" t="s">
        <v>1624</v>
      </c>
      <c r="E265" s="211">
        <v>81153</v>
      </c>
      <c r="F265" s="211">
        <v>83460</v>
      </c>
      <c r="G265" s="211">
        <v>91166</v>
      </c>
      <c r="H265" s="211">
        <v>142907</v>
      </c>
      <c r="I265" s="211">
        <v>126893</v>
      </c>
      <c r="J265" s="211">
        <v>127069</v>
      </c>
      <c r="K265" s="211">
        <v>372976</v>
      </c>
      <c r="L265" s="212">
        <v>198845</v>
      </c>
    </row>
    <row r="266" spans="1:12">
      <c r="A266" s="208" t="s">
        <v>1621</v>
      </c>
      <c r="B266" s="209" t="s">
        <v>1678</v>
      </c>
      <c r="C266" s="209" t="s">
        <v>1623</v>
      </c>
      <c r="D266" s="210" t="s">
        <v>1624</v>
      </c>
      <c r="E266" s="211">
        <v>29794721</v>
      </c>
      <c r="F266" s="211">
        <v>26084750</v>
      </c>
      <c r="G266" s="211">
        <v>26528367</v>
      </c>
      <c r="H266" s="211">
        <v>27517318</v>
      </c>
      <c r="I266" s="211">
        <v>26172312</v>
      </c>
      <c r="J266" s="211">
        <v>27021232</v>
      </c>
      <c r="K266" s="211">
        <v>25073424</v>
      </c>
      <c r="L266" s="212">
        <v>22400771</v>
      </c>
    </row>
    <row r="267" spans="1:12">
      <c r="A267" s="208" t="s">
        <v>1621</v>
      </c>
      <c r="B267" s="209" t="s">
        <v>1678</v>
      </c>
      <c r="C267" s="209" t="s">
        <v>1625</v>
      </c>
      <c r="D267" s="210" t="s">
        <v>1624</v>
      </c>
      <c r="E267" s="211">
        <v>25083673</v>
      </c>
      <c r="F267" s="211">
        <v>23476977</v>
      </c>
      <c r="G267" s="211">
        <v>22633143</v>
      </c>
      <c r="H267" s="211">
        <v>25299201</v>
      </c>
      <c r="I267" s="211">
        <v>23760779</v>
      </c>
      <c r="J267" s="211">
        <v>24907255</v>
      </c>
      <c r="K267" s="211">
        <v>24093841</v>
      </c>
      <c r="L267" s="212">
        <v>22758477</v>
      </c>
    </row>
    <row r="268" spans="1:12">
      <c r="A268" s="208" t="s">
        <v>1621</v>
      </c>
      <c r="B268" s="209" t="s">
        <v>1678</v>
      </c>
      <c r="C268" s="209" t="s">
        <v>1626</v>
      </c>
      <c r="D268" s="210" t="s">
        <v>1624</v>
      </c>
      <c r="E268" s="211">
        <v>33263306</v>
      </c>
      <c r="F268" s="211">
        <v>32273763</v>
      </c>
      <c r="G268" s="211">
        <v>35301814</v>
      </c>
      <c r="H268" s="211">
        <v>29776734</v>
      </c>
      <c r="I268" s="211">
        <v>24431982</v>
      </c>
      <c r="J268" s="211">
        <v>26022678</v>
      </c>
      <c r="K268" s="211">
        <v>25443030</v>
      </c>
      <c r="L268" s="212">
        <v>26780089</v>
      </c>
    </row>
    <row r="269" spans="1:12">
      <c r="A269" s="208" t="s">
        <v>1621</v>
      </c>
      <c r="B269" s="209" t="s">
        <v>1678</v>
      </c>
      <c r="C269" s="209" t="s">
        <v>1627</v>
      </c>
      <c r="D269" s="210" t="s">
        <v>1624</v>
      </c>
      <c r="E269" s="211">
        <v>1663400</v>
      </c>
      <c r="F269" s="211">
        <v>2303546</v>
      </c>
      <c r="G269" s="211">
        <v>2082469</v>
      </c>
      <c r="H269" s="211">
        <v>914262</v>
      </c>
      <c r="I269" s="211">
        <v>336171</v>
      </c>
      <c r="J269" s="211">
        <v>568063</v>
      </c>
      <c r="K269" s="211">
        <v>4943330</v>
      </c>
      <c r="L269" s="212">
        <v>2752663</v>
      </c>
    </row>
    <row r="270" spans="1:12">
      <c r="A270" s="208" t="s">
        <v>1621</v>
      </c>
      <c r="B270" s="209" t="s">
        <v>1678</v>
      </c>
      <c r="C270" s="209" t="s">
        <v>1629</v>
      </c>
      <c r="D270" s="210" t="s">
        <v>1624</v>
      </c>
      <c r="E270" s="213" t="s">
        <v>1624</v>
      </c>
      <c r="F270" s="213" t="s">
        <v>1624</v>
      </c>
      <c r="G270" s="213" t="s">
        <v>1624</v>
      </c>
      <c r="H270" s="213" t="s">
        <v>1624</v>
      </c>
      <c r="I270" s="213" t="s">
        <v>1624</v>
      </c>
      <c r="J270" s="213" t="s">
        <v>1624</v>
      </c>
      <c r="K270" s="213" t="s">
        <v>1624</v>
      </c>
      <c r="L270" s="214" t="s">
        <v>1624</v>
      </c>
    </row>
    <row r="271" spans="1:12">
      <c r="A271" s="208" t="s">
        <v>1621</v>
      </c>
      <c r="B271" s="209" t="s">
        <v>1679</v>
      </c>
      <c r="C271" s="209" t="s">
        <v>1623</v>
      </c>
      <c r="D271" s="210" t="s">
        <v>1624</v>
      </c>
      <c r="E271" s="211">
        <v>131215457</v>
      </c>
      <c r="F271" s="211">
        <v>120567430</v>
      </c>
      <c r="G271" s="211">
        <v>131160027</v>
      </c>
      <c r="H271" s="211">
        <v>140575647</v>
      </c>
      <c r="I271" s="211">
        <v>133175582</v>
      </c>
      <c r="J271" s="211">
        <v>123617821</v>
      </c>
      <c r="K271" s="211">
        <v>129445248</v>
      </c>
      <c r="L271" s="212">
        <v>112554257</v>
      </c>
    </row>
    <row r="272" spans="1:12">
      <c r="A272" s="208" t="s">
        <v>1621</v>
      </c>
      <c r="B272" s="209" t="s">
        <v>1679</v>
      </c>
      <c r="C272" s="209" t="s">
        <v>1625</v>
      </c>
      <c r="D272" s="210" t="s">
        <v>1624</v>
      </c>
      <c r="E272" s="211">
        <v>86086451</v>
      </c>
      <c r="F272" s="211">
        <v>86341975</v>
      </c>
      <c r="G272" s="211">
        <v>89016221</v>
      </c>
      <c r="H272" s="211">
        <v>97136960</v>
      </c>
      <c r="I272" s="211">
        <v>91459219</v>
      </c>
      <c r="J272" s="211">
        <v>82204015</v>
      </c>
      <c r="K272" s="211">
        <v>87039599</v>
      </c>
      <c r="L272" s="212">
        <v>76949256</v>
      </c>
    </row>
    <row r="273" spans="1:12">
      <c r="A273" s="208" t="s">
        <v>1621</v>
      </c>
      <c r="B273" s="209" t="s">
        <v>1679</v>
      </c>
      <c r="C273" s="209" t="s">
        <v>1626</v>
      </c>
      <c r="D273" s="210" t="s">
        <v>1624</v>
      </c>
      <c r="E273" s="211">
        <v>130570379</v>
      </c>
      <c r="F273" s="211">
        <v>118396114</v>
      </c>
      <c r="G273" s="211">
        <v>121111401</v>
      </c>
      <c r="H273" s="211">
        <v>127818159</v>
      </c>
      <c r="I273" s="211">
        <v>119711301</v>
      </c>
      <c r="J273" s="211">
        <v>121407668</v>
      </c>
      <c r="K273" s="211">
        <v>126856394</v>
      </c>
      <c r="L273" s="212">
        <v>124338399</v>
      </c>
    </row>
    <row r="274" spans="1:12">
      <c r="A274" s="208" t="s">
        <v>1621</v>
      </c>
      <c r="B274" s="209" t="s">
        <v>1679</v>
      </c>
      <c r="C274" s="209" t="s">
        <v>1627</v>
      </c>
      <c r="D274" s="210" t="s">
        <v>1624</v>
      </c>
      <c r="E274" s="211">
        <v>83403593</v>
      </c>
      <c r="F274" s="211">
        <v>60977696</v>
      </c>
      <c r="G274" s="211">
        <v>79220475</v>
      </c>
      <c r="H274" s="211">
        <v>76033855</v>
      </c>
      <c r="I274" s="211">
        <v>76975656</v>
      </c>
      <c r="J274" s="211">
        <v>77799912</v>
      </c>
      <c r="K274" s="211">
        <v>79706087</v>
      </c>
      <c r="L274" s="212">
        <v>137687357</v>
      </c>
    </row>
    <row r="275" spans="1:12">
      <c r="A275" s="208" t="s">
        <v>1621</v>
      </c>
      <c r="B275" s="209" t="s">
        <v>1679</v>
      </c>
      <c r="C275" s="209" t="s">
        <v>1628</v>
      </c>
      <c r="D275" s="210" t="s">
        <v>1624</v>
      </c>
      <c r="E275" s="211">
        <v>28040</v>
      </c>
      <c r="F275" s="211">
        <v>26952</v>
      </c>
      <c r="G275" s="211">
        <v>23211</v>
      </c>
      <c r="H275" s="211">
        <v>19461</v>
      </c>
      <c r="I275" s="211">
        <v>18821</v>
      </c>
      <c r="J275" s="211">
        <v>36112</v>
      </c>
      <c r="K275" s="211">
        <v>50295</v>
      </c>
      <c r="L275" s="212">
        <v>69286</v>
      </c>
    </row>
    <row r="276" spans="1:12">
      <c r="A276" s="208" t="s">
        <v>1621</v>
      </c>
      <c r="B276" s="209" t="s">
        <v>1680</v>
      </c>
      <c r="C276" s="209" t="s">
        <v>1623</v>
      </c>
      <c r="D276" s="210" t="s">
        <v>1624</v>
      </c>
      <c r="E276" s="211">
        <v>11660061</v>
      </c>
      <c r="F276" s="211">
        <v>11673011</v>
      </c>
      <c r="G276" s="211">
        <v>12374502</v>
      </c>
      <c r="H276" s="211">
        <v>13292949</v>
      </c>
      <c r="I276" s="211">
        <v>12655732</v>
      </c>
      <c r="J276" s="211">
        <v>12915086</v>
      </c>
      <c r="K276" s="211">
        <v>13282948</v>
      </c>
      <c r="L276" s="212">
        <v>11502431</v>
      </c>
    </row>
    <row r="277" spans="1:12">
      <c r="A277" s="208" t="s">
        <v>1621</v>
      </c>
      <c r="B277" s="209" t="s">
        <v>1680</v>
      </c>
      <c r="C277" s="209" t="s">
        <v>1625</v>
      </c>
      <c r="D277" s="210" t="s">
        <v>1624</v>
      </c>
      <c r="E277" s="211">
        <v>9184259</v>
      </c>
      <c r="F277" s="211">
        <v>9499555</v>
      </c>
      <c r="G277" s="211">
        <v>9442255</v>
      </c>
      <c r="H277" s="211">
        <v>10180231</v>
      </c>
      <c r="I277" s="211">
        <v>10371506</v>
      </c>
      <c r="J277" s="211">
        <v>11153262</v>
      </c>
      <c r="K277" s="211">
        <v>11679545</v>
      </c>
      <c r="L277" s="212">
        <v>10482377</v>
      </c>
    </row>
    <row r="278" spans="1:12">
      <c r="A278" s="208" t="s">
        <v>1621</v>
      </c>
      <c r="B278" s="209" t="s">
        <v>1680</v>
      </c>
      <c r="C278" s="209" t="s">
        <v>1626</v>
      </c>
      <c r="D278" s="210" t="s">
        <v>1624</v>
      </c>
      <c r="E278" s="211">
        <v>43304327</v>
      </c>
      <c r="F278" s="211">
        <v>43459830</v>
      </c>
      <c r="G278" s="211">
        <v>43829833</v>
      </c>
      <c r="H278" s="211">
        <v>41889754</v>
      </c>
      <c r="I278" s="211">
        <v>37653528</v>
      </c>
      <c r="J278" s="211">
        <v>43059246</v>
      </c>
      <c r="K278" s="211">
        <v>45462229</v>
      </c>
      <c r="L278" s="212">
        <v>51237823</v>
      </c>
    </row>
    <row r="279" spans="1:12">
      <c r="A279" s="208" t="s">
        <v>1621</v>
      </c>
      <c r="B279" s="209" t="s">
        <v>1680</v>
      </c>
      <c r="C279" s="209" t="s">
        <v>1627</v>
      </c>
      <c r="D279" s="210" t="s">
        <v>1624</v>
      </c>
      <c r="E279" s="211">
        <v>465530</v>
      </c>
      <c r="F279" s="211">
        <v>634721</v>
      </c>
      <c r="G279" s="211">
        <v>882866</v>
      </c>
      <c r="H279" s="211">
        <v>500070</v>
      </c>
      <c r="I279" s="211">
        <v>372677</v>
      </c>
      <c r="J279" s="211">
        <v>527766</v>
      </c>
      <c r="K279" s="211">
        <v>7091471</v>
      </c>
      <c r="L279" s="212">
        <v>5251923</v>
      </c>
    </row>
    <row r="280" spans="1:12">
      <c r="A280" s="208" t="s">
        <v>1621</v>
      </c>
      <c r="B280" s="209" t="s">
        <v>1680</v>
      </c>
      <c r="C280" s="209" t="s">
        <v>1628</v>
      </c>
      <c r="D280" s="210" t="s">
        <v>1624</v>
      </c>
      <c r="E280" s="211">
        <v>7373</v>
      </c>
      <c r="F280" s="211">
        <v>4381</v>
      </c>
      <c r="G280" s="211">
        <v>6199</v>
      </c>
      <c r="H280" s="211">
        <v>7348</v>
      </c>
      <c r="I280" s="211">
        <v>7427</v>
      </c>
      <c r="J280" s="211">
        <v>7320</v>
      </c>
      <c r="K280" s="211">
        <v>9009</v>
      </c>
      <c r="L280" s="212">
        <v>28296</v>
      </c>
    </row>
    <row r="281" spans="1:12">
      <c r="A281" s="208" t="s">
        <v>1621</v>
      </c>
      <c r="B281" s="209" t="s">
        <v>1680</v>
      </c>
      <c r="C281" s="209" t="s">
        <v>1629</v>
      </c>
      <c r="D281" s="210" t="s">
        <v>1624</v>
      </c>
      <c r="E281" s="213" t="s">
        <v>1624</v>
      </c>
      <c r="F281" s="213" t="s">
        <v>1624</v>
      </c>
      <c r="G281" s="213" t="s">
        <v>1624</v>
      </c>
      <c r="H281" s="213" t="s">
        <v>1624</v>
      </c>
      <c r="I281" s="213" t="s">
        <v>1624</v>
      </c>
      <c r="J281" s="211">
        <v>0</v>
      </c>
      <c r="K281" s="213" t="s">
        <v>1624</v>
      </c>
      <c r="L281" s="214" t="s">
        <v>1624</v>
      </c>
    </row>
    <row r="282" spans="1:12">
      <c r="A282" s="208" t="s">
        <v>656</v>
      </c>
      <c r="B282" s="209" t="s">
        <v>1673</v>
      </c>
      <c r="C282" s="209" t="s">
        <v>1626</v>
      </c>
      <c r="D282" s="210" t="s">
        <v>1624</v>
      </c>
      <c r="E282" s="211">
        <v>228454</v>
      </c>
      <c r="F282" s="211">
        <v>188262</v>
      </c>
      <c r="G282" s="211">
        <v>224749</v>
      </c>
      <c r="H282" s="211">
        <v>240111</v>
      </c>
      <c r="I282" s="211">
        <v>221723</v>
      </c>
      <c r="J282" s="211">
        <v>294763</v>
      </c>
      <c r="K282" s="211">
        <v>242514</v>
      </c>
      <c r="L282" s="212">
        <v>219777</v>
      </c>
    </row>
    <row r="283" spans="1:12">
      <c r="A283" s="208" t="s">
        <v>1163</v>
      </c>
      <c r="B283" s="209" t="s">
        <v>1646</v>
      </c>
      <c r="C283" s="209" t="s">
        <v>1623</v>
      </c>
      <c r="D283" s="210" t="s">
        <v>1624</v>
      </c>
      <c r="E283" s="211">
        <v>3945</v>
      </c>
      <c r="F283" s="211">
        <v>2899</v>
      </c>
      <c r="G283" s="211">
        <v>3425</v>
      </c>
      <c r="H283" s="211">
        <v>3789</v>
      </c>
      <c r="I283" s="211">
        <v>3607</v>
      </c>
      <c r="J283" s="211">
        <v>3188</v>
      </c>
      <c r="K283" s="211">
        <v>2935</v>
      </c>
      <c r="L283" s="212">
        <v>2487</v>
      </c>
    </row>
    <row r="284" spans="1:12">
      <c r="A284" s="208" t="s">
        <v>1163</v>
      </c>
      <c r="B284" s="209" t="s">
        <v>1646</v>
      </c>
      <c r="C284" s="209" t="s">
        <v>1625</v>
      </c>
      <c r="D284" s="210" t="s">
        <v>1624</v>
      </c>
      <c r="E284" s="211">
        <v>317</v>
      </c>
      <c r="F284" s="211">
        <v>225</v>
      </c>
      <c r="G284" s="211">
        <v>240</v>
      </c>
      <c r="H284" s="211">
        <v>282</v>
      </c>
      <c r="I284" s="211">
        <v>261</v>
      </c>
      <c r="J284" s="211">
        <v>598</v>
      </c>
      <c r="K284" s="211">
        <v>593</v>
      </c>
      <c r="L284" s="212">
        <v>544</v>
      </c>
    </row>
    <row r="285" spans="1:12">
      <c r="A285" s="208" t="s">
        <v>1163</v>
      </c>
      <c r="B285" s="209" t="s">
        <v>1646</v>
      </c>
      <c r="C285" s="209" t="s">
        <v>1626</v>
      </c>
      <c r="D285" s="210" t="s">
        <v>1624</v>
      </c>
      <c r="E285" s="211">
        <v>415</v>
      </c>
      <c r="F285" s="211">
        <v>10</v>
      </c>
      <c r="G285" s="211">
        <v>16</v>
      </c>
      <c r="H285" s="211">
        <v>4</v>
      </c>
      <c r="I285" s="211">
        <v>10</v>
      </c>
      <c r="J285" s="211">
        <v>382</v>
      </c>
      <c r="K285" s="211">
        <v>224</v>
      </c>
      <c r="L285" s="212">
        <v>150</v>
      </c>
    </row>
    <row r="286" spans="1:12">
      <c r="A286" s="208" t="s">
        <v>1511</v>
      </c>
      <c r="B286" s="209" t="s">
        <v>1648</v>
      </c>
      <c r="C286" s="209" t="s">
        <v>1623</v>
      </c>
      <c r="D286" s="210" t="s">
        <v>1624</v>
      </c>
      <c r="E286" s="211">
        <v>27954</v>
      </c>
      <c r="F286" s="211">
        <v>24690</v>
      </c>
      <c r="G286" s="211">
        <v>27460</v>
      </c>
      <c r="H286" s="211">
        <v>30230</v>
      </c>
      <c r="I286" s="211">
        <v>31740</v>
      </c>
      <c r="J286" s="211">
        <v>37898</v>
      </c>
      <c r="K286" s="211">
        <v>31321</v>
      </c>
      <c r="L286" s="212">
        <v>25010</v>
      </c>
    </row>
    <row r="287" spans="1:12">
      <c r="A287" s="208" t="s">
        <v>1511</v>
      </c>
      <c r="B287" s="209" t="s">
        <v>1648</v>
      </c>
      <c r="C287" s="209" t="s">
        <v>1625</v>
      </c>
      <c r="D287" s="210" t="s">
        <v>1624</v>
      </c>
      <c r="E287" s="211">
        <v>15905</v>
      </c>
      <c r="F287" s="211">
        <v>16911</v>
      </c>
      <c r="G287" s="211">
        <v>19435</v>
      </c>
      <c r="H287" s="211">
        <v>21960</v>
      </c>
      <c r="I287" s="211">
        <v>20895</v>
      </c>
      <c r="J287" s="211">
        <v>25015</v>
      </c>
      <c r="K287" s="211">
        <v>26047</v>
      </c>
      <c r="L287" s="212">
        <v>31742</v>
      </c>
    </row>
    <row r="288" spans="1:12">
      <c r="A288" s="208" t="s">
        <v>1512</v>
      </c>
      <c r="B288" s="209" t="s">
        <v>1648</v>
      </c>
      <c r="C288" s="209" t="s">
        <v>1625</v>
      </c>
      <c r="D288" s="210" t="s">
        <v>1624</v>
      </c>
      <c r="E288" s="211">
        <v>1775318</v>
      </c>
      <c r="F288" s="211">
        <v>1653009</v>
      </c>
      <c r="G288" s="211">
        <v>1830211</v>
      </c>
      <c r="H288" s="211">
        <v>1325866</v>
      </c>
      <c r="I288" s="211">
        <v>1766440</v>
      </c>
      <c r="J288" s="211">
        <v>1883172</v>
      </c>
      <c r="K288" s="211">
        <v>1871218</v>
      </c>
      <c r="L288" s="212">
        <v>2019269</v>
      </c>
    </row>
    <row r="289" spans="1:12">
      <c r="A289" s="208" t="s">
        <v>1512</v>
      </c>
      <c r="B289" s="209" t="s">
        <v>1648</v>
      </c>
      <c r="C289" s="209" t="s">
        <v>1626</v>
      </c>
      <c r="D289" s="210" t="s">
        <v>1624</v>
      </c>
      <c r="E289" s="211">
        <v>36454764</v>
      </c>
      <c r="F289" s="211">
        <v>53980654</v>
      </c>
      <c r="G289" s="211">
        <v>48667388</v>
      </c>
      <c r="H289" s="211">
        <v>59523157</v>
      </c>
      <c r="I289" s="211">
        <v>48021183</v>
      </c>
      <c r="J289" s="211">
        <v>43051479</v>
      </c>
      <c r="K289" s="211">
        <v>64660114</v>
      </c>
      <c r="L289" s="212">
        <v>83499634</v>
      </c>
    </row>
    <row r="290" spans="1:12">
      <c r="A290" s="208" t="s">
        <v>1512</v>
      </c>
      <c r="B290" s="209" t="s">
        <v>1648</v>
      </c>
      <c r="C290" s="209" t="s">
        <v>1627</v>
      </c>
      <c r="D290" s="210" t="s">
        <v>1624</v>
      </c>
      <c r="E290" s="211">
        <v>3565604</v>
      </c>
      <c r="F290" s="211">
        <v>889119</v>
      </c>
      <c r="G290" s="211">
        <v>2877698</v>
      </c>
      <c r="H290" s="211">
        <v>1278574</v>
      </c>
      <c r="I290" s="213" t="s">
        <v>1624</v>
      </c>
      <c r="J290" s="213" t="s">
        <v>1624</v>
      </c>
      <c r="K290" s="213" t="s">
        <v>1624</v>
      </c>
      <c r="L290" s="214" t="s">
        <v>1624</v>
      </c>
    </row>
    <row r="291" spans="1:12">
      <c r="A291" s="208" t="s">
        <v>593</v>
      </c>
      <c r="B291" s="209" t="s">
        <v>1640</v>
      </c>
      <c r="C291" s="209" t="s">
        <v>1623</v>
      </c>
      <c r="D291" s="210" t="s">
        <v>1624</v>
      </c>
      <c r="E291" s="211">
        <v>47132</v>
      </c>
      <c r="F291" s="211">
        <v>43645</v>
      </c>
      <c r="G291" s="211">
        <v>42600</v>
      </c>
      <c r="H291" s="211">
        <v>45541</v>
      </c>
      <c r="I291" s="211">
        <v>44348</v>
      </c>
      <c r="J291" s="211">
        <v>52371</v>
      </c>
      <c r="K291" s="211">
        <v>52371</v>
      </c>
      <c r="L291" s="212">
        <v>32560</v>
      </c>
    </row>
    <row r="292" spans="1:12">
      <c r="A292" s="208" t="s">
        <v>593</v>
      </c>
      <c r="B292" s="209" t="s">
        <v>1640</v>
      </c>
      <c r="C292" s="209" t="s">
        <v>1625</v>
      </c>
      <c r="D292" s="210" t="s">
        <v>1624</v>
      </c>
      <c r="E292" s="211">
        <v>50273</v>
      </c>
      <c r="F292" s="211">
        <v>59071</v>
      </c>
      <c r="G292" s="211">
        <v>55508</v>
      </c>
      <c r="H292" s="211">
        <v>58480</v>
      </c>
      <c r="I292" s="211">
        <v>50490</v>
      </c>
      <c r="J292" s="211">
        <v>54751</v>
      </c>
      <c r="K292" s="211">
        <v>54751</v>
      </c>
      <c r="L292" s="212">
        <v>37245</v>
      </c>
    </row>
    <row r="293" spans="1:12">
      <c r="A293" s="208" t="s">
        <v>593</v>
      </c>
      <c r="B293" s="209" t="s">
        <v>1640</v>
      </c>
      <c r="C293" s="209" t="s">
        <v>1626</v>
      </c>
      <c r="D293" s="210" t="s">
        <v>1624</v>
      </c>
      <c r="E293" s="211">
        <v>121438</v>
      </c>
      <c r="F293" s="211">
        <v>109851</v>
      </c>
      <c r="G293" s="211">
        <v>137665</v>
      </c>
      <c r="H293" s="211">
        <v>128609</v>
      </c>
      <c r="I293" s="211">
        <v>78188</v>
      </c>
      <c r="J293" s="211">
        <v>102449</v>
      </c>
      <c r="K293" s="211">
        <v>102449</v>
      </c>
      <c r="L293" s="212">
        <v>255887</v>
      </c>
    </row>
    <row r="294" spans="1:12">
      <c r="A294" s="208" t="s">
        <v>527</v>
      </c>
      <c r="B294" s="209" t="s">
        <v>1672</v>
      </c>
      <c r="C294" s="209" t="s">
        <v>1623</v>
      </c>
      <c r="D294" s="210" t="s">
        <v>1624</v>
      </c>
      <c r="E294" s="211">
        <v>62674</v>
      </c>
      <c r="F294" s="211">
        <v>60848</v>
      </c>
      <c r="G294" s="211">
        <v>61523</v>
      </c>
      <c r="H294" s="211">
        <v>59465</v>
      </c>
      <c r="I294" s="211">
        <v>62738</v>
      </c>
      <c r="J294" s="211">
        <v>83720</v>
      </c>
      <c r="K294" s="211">
        <v>62581</v>
      </c>
      <c r="L294" s="212">
        <v>48182</v>
      </c>
    </row>
    <row r="295" spans="1:12">
      <c r="A295" s="208" t="s">
        <v>527</v>
      </c>
      <c r="B295" s="209" t="s">
        <v>1672</v>
      </c>
      <c r="C295" s="209" t="s">
        <v>1625</v>
      </c>
      <c r="D295" s="210" t="s">
        <v>1624</v>
      </c>
      <c r="E295" s="211">
        <v>24740</v>
      </c>
      <c r="F295" s="211">
        <v>23769</v>
      </c>
      <c r="G295" s="211">
        <v>23543</v>
      </c>
      <c r="H295" s="211">
        <v>23651</v>
      </c>
      <c r="I295" s="211">
        <v>22889</v>
      </c>
      <c r="J295" s="211">
        <v>28839</v>
      </c>
      <c r="K295" s="211">
        <v>27326</v>
      </c>
      <c r="L295" s="212">
        <v>21440</v>
      </c>
    </row>
    <row r="296" spans="1:12">
      <c r="A296" s="208" t="s">
        <v>527</v>
      </c>
      <c r="B296" s="209" t="s">
        <v>1672</v>
      </c>
      <c r="C296" s="209" t="s">
        <v>1626</v>
      </c>
      <c r="D296" s="210" t="s">
        <v>1624</v>
      </c>
      <c r="E296" s="211">
        <v>101526</v>
      </c>
      <c r="F296" s="211">
        <v>99300</v>
      </c>
      <c r="G296" s="211">
        <v>93559</v>
      </c>
      <c r="H296" s="211">
        <v>88845</v>
      </c>
      <c r="I296" s="211">
        <v>73681</v>
      </c>
      <c r="J296" s="211">
        <v>76908</v>
      </c>
      <c r="K296" s="211">
        <v>64762</v>
      </c>
      <c r="L296" s="212">
        <v>36784</v>
      </c>
    </row>
    <row r="297" spans="1:12">
      <c r="A297" s="208" t="s">
        <v>1681</v>
      </c>
      <c r="B297" s="209" t="s">
        <v>1640</v>
      </c>
      <c r="C297" s="209" t="s">
        <v>1623</v>
      </c>
      <c r="D297" s="210" t="s">
        <v>1624</v>
      </c>
      <c r="E297" s="211">
        <v>30369</v>
      </c>
      <c r="F297" s="211">
        <v>19885</v>
      </c>
      <c r="G297" s="211">
        <v>18915</v>
      </c>
      <c r="H297" s="211">
        <v>16215</v>
      </c>
      <c r="I297" s="211">
        <v>16701</v>
      </c>
      <c r="J297" s="211">
        <v>22618</v>
      </c>
      <c r="K297" s="211">
        <v>17694</v>
      </c>
      <c r="L297" s="212">
        <v>12210</v>
      </c>
    </row>
    <row r="298" spans="1:12">
      <c r="A298" s="208" t="s">
        <v>1681</v>
      </c>
      <c r="B298" s="209" t="s">
        <v>1640</v>
      </c>
      <c r="C298" s="209" t="s">
        <v>1625</v>
      </c>
      <c r="D298" s="210" t="s">
        <v>1624</v>
      </c>
      <c r="E298" s="211">
        <v>34051</v>
      </c>
      <c r="F298" s="211">
        <v>21079</v>
      </c>
      <c r="G298" s="211">
        <v>21262</v>
      </c>
      <c r="H298" s="211">
        <v>19795</v>
      </c>
      <c r="I298" s="211">
        <v>20769</v>
      </c>
      <c r="J298" s="211">
        <v>32205</v>
      </c>
      <c r="K298" s="211">
        <v>19216</v>
      </c>
      <c r="L298" s="212">
        <v>19411</v>
      </c>
    </row>
    <row r="299" spans="1:12">
      <c r="A299" s="208" t="s">
        <v>1681</v>
      </c>
      <c r="B299" s="209" t="s">
        <v>1640</v>
      </c>
      <c r="C299" s="209" t="s">
        <v>1626</v>
      </c>
      <c r="D299" s="210" t="s">
        <v>1624</v>
      </c>
      <c r="E299" s="211">
        <v>199446</v>
      </c>
      <c r="F299" s="211">
        <v>196047</v>
      </c>
      <c r="G299" s="211">
        <v>234239</v>
      </c>
      <c r="H299" s="211">
        <v>214445</v>
      </c>
      <c r="I299" s="211">
        <v>156115</v>
      </c>
      <c r="J299" s="211">
        <v>147085</v>
      </c>
      <c r="K299" s="211">
        <v>143407</v>
      </c>
      <c r="L299" s="212">
        <v>143033</v>
      </c>
    </row>
    <row r="300" spans="1:12">
      <c r="A300" s="208" t="s">
        <v>448</v>
      </c>
      <c r="B300" s="209" t="s">
        <v>1649</v>
      </c>
      <c r="C300" s="209" t="s">
        <v>1626</v>
      </c>
      <c r="D300" s="210" t="s">
        <v>1624</v>
      </c>
      <c r="E300" s="213" t="s">
        <v>1624</v>
      </c>
      <c r="F300" s="211">
        <v>3000</v>
      </c>
      <c r="G300" s="213" t="s">
        <v>1624</v>
      </c>
      <c r="H300" s="213" t="s">
        <v>1624</v>
      </c>
      <c r="I300" s="213" t="s">
        <v>1624</v>
      </c>
      <c r="J300" s="213" t="s">
        <v>1624</v>
      </c>
      <c r="K300" s="213" t="s">
        <v>1624</v>
      </c>
      <c r="L300" s="214" t="s">
        <v>1624</v>
      </c>
    </row>
    <row r="301" spans="1:12">
      <c r="A301" s="208" t="s">
        <v>448</v>
      </c>
      <c r="B301" s="209" t="s">
        <v>1653</v>
      </c>
      <c r="C301" s="209" t="s">
        <v>1626</v>
      </c>
      <c r="D301" s="210" t="s">
        <v>1624</v>
      </c>
      <c r="E301" s="213" t="s">
        <v>1624</v>
      </c>
      <c r="F301" s="211">
        <v>0</v>
      </c>
      <c r="G301" s="213" t="s">
        <v>1624</v>
      </c>
      <c r="H301" s="213" t="s">
        <v>1624</v>
      </c>
      <c r="I301" s="213" t="s">
        <v>1624</v>
      </c>
      <c r="J301" s="213" t="s">
        <v>1624</v>
      </c>
      <c r="K301" s="213" t="s">
        <v>1624</v>
      </c>
      <c r="L301" s="214" t="s">
        <v>1624</v>
      </c>
    </row>
    <row r="302" spans="1:12">
      <c r="A302" s="208" t="s">
        <v>448</v>
      </c>
      <c r="B302" s="209" t="s">
        <v>1656</v>
      </c>
      <c r="C302" s="209" t="s">
        <v>1626</v>
      </c>
      <c r="D302" s="210" t="s">
        <v>1624</v>
      </c>
      <c r="E302" s="213" t="s">
        <v>1624</v>
      </c>
      <c r="F302" s="211">
        <v>0</v>
      </c>
      <c r="G302" s="213" t="s">
        <v>1624</v>
      </c>
      <c r="H302" s="213" t="s">
        <v>1624</v>
      </c>
      <c r="I302" s="213" t="s">
        <v>1624</v>
      </c>
      <c r="J302" s="213" t="s">
        <v>1624</v>
      </c>
      <c r="K302" s="213" t="s">
        <v>1624</v>
      </c>
      <c r="L302" s="214" t="s">
        <v>1624</v>
      </c>
    </row>
    <row r="303" spans="1:12">
      <c r="A303" s="208" t="s">
        <v>448</v>
      </c>
      <c r="B303" s="209" t="s">
        <v>1659</v>
      </c>
      <c r="C303" s="209" t="s">
        <v>1626</v>
      </c>
      <c r="D303" s="210" t="s">
        <v>1624</v>
      </c>
      <c r="E303" s="213" t="s">
        <v>1624</v>
      </c>
      <c r="F303" s="211">
        <v>0</v>
      </c>
      <c r="G303" s="213" t="s">
        <v>1624</v>
      </c>
      <c r="H303" s="213" t="s">
        <v>1624</v>
      </c>
      <c r="I303" s="213" t="s">
        <v>1624</v>
      </c>
      <c r="J303" s="213" t="s">
        <v>1624</v>
      </c>
      <c r="K303" s="213" t="s">
        <v>1624</v>
      </c>
      <c r="L303" s="214" t="s">
        <v>1624</v>
      </c>
    </row>
    <row r="304" spans="1:12">
      <c r="A304" s="208" t="s">
        <v>448</v>
      </c>
      <c r="B304" s="209" t="s">
        <v>1664</v>
      </c>
      <c r="C304" s="209" t="s">
        <v>1626</v>
      </c>
      <c r="D304" s="210" t="s">
        <v>1624</v>
      </c>
      <c r="E304" s="213" t="s">
        <v>1624</v>
      </c>
      <c r="F304" s="211">
        <v>2000</v>
      </c>
      <c r="G304" s="213" t="s">
        <v>1624</v>
      </c>
      <c r="H304" s="213" t="s">
        <v>1624</v>
      </c>
      <c r="I304" s="213" t="s">
        <v>1624</v>
      </c>
      <c r="J304" s="213" t="s">
        <v>1624</v>
      </c>
      <c r="K304" s="213" t="s">
        <v>1624</v>
      </c>
      <c r="L304" s="214" t="s">
        <v>1624</v>
      </c>
    </row>
    <row r="305" spans="1:12">
      <c r="A305" s="208" t="s">
        <v>448</v>
      </c>
      <c r="B305" s="209" t="s">
        <v>1673</v>
      </c>
      <c r="C305" s="209" t="s">
        <v>1626</v>
      </c>
      <c r="D305" s="210" t="s">
        <v>1624</v>
      </c>
      <c r="E305" s="213" t="s">
        <v>1624</v>
      </c>
      <c r="F305" s="211">
        <v>0</v>
      </c>
      <c r="G305" s="213" t="s">
        <v>1624</v>
      </c>
      <c r="H305" s="213" t="s">
        <v>1624</v>
      </c>
      <c r="I305" s="213" t="s">
        <v>1624</v>
      </c>
      <c r="J305" s="213" t="s">
        <v>1624</v>
      </c>
      <c r="K305" s="213" t="s">
        <v>1624</v>
      </c>
      <c r="L305" s="214" t="s">
        <v>1624</v>
      </c>
    </row>
    <row r="306" spans="1:12">
      <c r="A306" s="208" t="s">
        <v>24</v>
      </c>
      <c r="B306" s="209" t="s">
        <v>1666</v>
      </c>
      <c r="C306" s="209" t="s">
        <v>1623</v>
      </c>
      <c r="D306" s="210" t="s">
        <v>1624</v>
      </c>
      <c r="E306" s="211">
        <v>19868</v>
      </c>
      <c r="F306" s="211">
        <v>16208</v>
      </c>
      <c r="G306" s="211">
        <v>17477</v>
      </c>
      <c r="H306" s="211">
        <v>18510</v>
      </c>
      <c r="I306" s="211">
        <v>16497</v>
      </c>
      <c r="J306" s="211">
        <v>16482</v>
      </c>
      <c r="K306" s="211">
        <v>16335</v>
      </c>
      <c r="L306" s="212">
        <v>11138</v>
      </c>
    </row>
    <row r="307" spans="1:12">
      <c r="A307" s="208" t="s">
        <v>24</v>
      </c>
      <c r="B307" s="209" t="s">
        <v>1666</v>
      </c>
      <c r="C307" s="209" t="s">
        <v>1625</v>
      </c>
      <c r="D307" s="210" t="s">
        <v>1624</v>
      </c>
      <c r="E307" s="211">
        <v>4776</v>
      </c>
      <c r="F307" s="211">
        <v>8523</v>
      </c>
      <c r="G307" s="211">
        <v>8032</v>
      </c>
      <c r="H307" s="211">
        <v>9750</v>
      </c>
      <c r="I307" s="211">
        <v>11478</v>
      </c>
      <c r="J307" s="211">
        <v>8575</v>
      </c>
      <c r="K307" s="211">
        <v>8855</v>
      </c>
      <c r="L307" s="212">
        <v>5562</v>
      </c>
    </row>
    <row r="308" spans="1:12">
      <c r="A308" s="208" t="s">
        <v>24</v>
      </c>
      <c r="B308" s="209" t="s">
        <v>1666</v>
      </c>
      <c r="C308" s="209" t="s">
        <v>1626</v>
      </c>
      <c r="D308" s="210" t="s">
        <v>1624</v>
      </c>
      <c r="E308" s="211">
        <v>16590</v>
      </c>
      <c r="F308" s="211">
        <v>17313</v>
      </c>
      <c r="G308" s="211">
        <v>19175</v>
      </c>
      <c r="H308" s="211">
        <v>23254</v>
      </c>
      <c r="I308" s="211">
        <v>18976</v>
      </c>
      <c r="J308" s="211">
        <v>25274</v>
      </c>
      <c r="K308" s="211">
        <v>26534</v>
      </c>
      <c r="L308" s="212">
        <v>15913</v>
      </c>
    </row>
    <row r="309" spans="1:12">
      <c r="A309" s="208" t="s">
        <v>1682</v>
      </c>
      <c r="B309" s="209" t="s">
        <v>1646</v>
      </c>
      <c r="C309" s="209" t="s">
        <v>1623</v>
      </c>
      <c r="D309" s="210" t="s">
        <v>1624</v>
      </c>
      <c r="E309" s="211">
        <v>3262</v>
      </c>
      <c r="F309" s="211">
        <v>2689</v>
      </c>
      <c r="G309" s="211">
        <v>3023</v>
      </c>
      <c r="H309" s="211">
        <v>3523</v>
      </c>
      <c r="I309" s="211">
        <v>3421</v>
      </c>
      <c r="J309" s="211">
        <v>3090</v>
      </c>
      <c r="K309" s="211">
        <v>2868</v>
      </c>
      <c r="L309" s="212">
        <v>2290</v>
      </c>
    </row>
    <row r="310" spans="1:12">
      <c r="A310" s="208" t="s">
        <v>1682</v>
      </c>
      <c r="B310" s="209" t="s">
        <v>1646</v>
      </c>
      <c r="C310" s="209" t="s">
        <v>1625</v>
      </c>
      <c r="D310" s="210" t="s">
        <v>1624</v>
      </c>
      <c r="E310" s="211">
        <v>584</v>
      </c>
      <c r="F310" s="211">
        <v>442</v>
      </c>
      <c r="G310" s="211">
        <v>551</v>
      </c>
      <c r="H310" s="211">
        <v>417</v>
      </c>
      <c r="I310" s="211">
        <v>470</v>
      </c>
      <c r="J310" s="211">
        <v>658</v>
      </c>
      <c r="K310" s="211">
        <v>594</v>
      </c>
      <c r="L310" s="212">
        <v>866</v>
      </c>
    </row>
    <row r="311" spans="1:12">
      <c r="A311" s="208" t="s">
        <v>811</v>
      </c>
      <c r="B311" s="209" t="s">
        <v>1639</v>
      </c>
      <c r="C311" s="209" t="s">
        <v>1623</v>
      </c>
      <c r="D311" s="210" t="s">
        <v>1624</v>
      </c>
      <c r="E311" s="211">
        <v>1765934</v>
      </c>
      <c r="F311" s="211">
        <v>1636656</v>
      </c>
      <c r="G311" s="211">
        <v>1568729</v>
      </c>
      <c r="H311" s="211">
        <v>1574918</v>
      </c>
      <c r="I311" s="211">
        <v>1562285</v>
      </c>
      <c r="J311" s="211">
        <v>1870004</v>
      </c>
      <c r="K311" s="211">
        <v>1605351</v>
      </c>
      <c r="L311" s="212">
        <v>1478239</v>
      </c>
    </row>
    <row r="312" spans="1:12">
      <c r="A312" s="208" t="s">
        <v>811</v>
      </c>
      <c r="B312" s="209" t="s">
        <v>1639</v>
      </c>
      <c r="C312" s="209" t="s">
        <v>1625</v>
      </c>
      <c r="D312" s="210" t="s">
        <v>1624</v>
      </c>
      <c r="E312" s="211">
        <v>4159785</v>
      </c>
      <c r="F312" s="211">
        <v>4114504</v>
      </c>
      <c r="G312" s="211">
        <v>4056122</v>
      </c>
      <c r="H312" s="211">
        <v>4134771</v>
      </c>
      <c r="I312" s="211">
        <v>4160460</v>
      </c>
      <c r="J312" s="211">
        <v>4406723</v>
      </c>
      <c r="K312" s="211">
        <v>4392818</v>
      </c>
      <c r="L312" s="212">
        <v>4452691</v>
      </c>
    </row>
    <row r="313" spans="1:12">
      <c r="A313" s="208" t="s">
        <v>811</v>
      </c>
      <c r="B313" s="209" t="s">
        <v>1639</v>
      </c>
      <c r="C313" s="209" t="s">
        <v>1626</v>
      </c>
      <c r="D313" s="210" t="s">
        <v>1624</v>
      </c>
      <c r="E313" s="211">
        <v>2874528</v>
      </c>
      <c r="F313" s="211">
        <v>2968915</v>
      </c>
      <c r="G313" s="211">
        <v>2906903</v>
      </c>
      <c r="H313" s="211">
        <v>2736915</v>
      </c>
      <c r="I313" s="211">
        <v>2768305</v>
      </c>
      <c r="J313" s="211">
        <v>2942670</v>
      </c>
      <c r="K313" s="211">
        <v>3341283</v>
      </c>
      <c r="L313" s="212">
        <v>4693945</v>
      </c>
    </row>
    <row r="314" spans="1:12">
      <c r="A314" s="208" t="s">
        <v>811</v>
      </c>
      <c r="B314" s="209" t="s">
        <v>1639</v>
      </c>
      <c r="C314" s="209" t="s">
        <v>1627</v>
      </c>
      <c r="D314" s="210" t="s">
        <v>1624</v>
      </c>
      <c r="E314" s="211">
        <v>136133</v>
      </c>
      <c r="F314" s="211">
        <v>146312</v>
      </c>
      <c r="G314" s="211">
        <v>136673</v>
      </c>
      <c r="H314" s="211">
        <v>83006</v>
      </c>
      <c r="I314" s="213" t="s">
        <v>1624</v>
      </c>
      <c r="J314" s="213" t="s">
        <v>1624</v>
      </c>
      <c r="K314" s="213" t="s">
        <v>1624</v>
      </c>
      <c r="L314" s="214" t="s">
        <v>1624</v>
      </c>
    </row>
    <row r="315" spans="1:12">
      <c r="A315" s="208" t="s">
        <v>773</v>
      </c>
      <c r="B315" s="209" t="s">
        <v>1635</v>
      </c>
      <c r="C315" s="209" t="s">
        <v>1623</v>
      </c>
      <c r="D315" s="210" t="s">
        <v>1624</v>
      </c>
      <c r="E315" s="211">
        <v>19011</v>
      </c>
      <c r="F315" s="211">
        <v>16324</v>
      </c>
      <c r="G315" s="211">
        <v>16500</v>
      </c>
      <c r="H315" s="211">
        <v>15700</v>
      </c>
      <c r="I315" s="211">
        <v>15700</v>
      </c>
      <c r="J315" s="211">
        <v>16500</v>
      </c>
      <c r="K315" s="211">
        <v>15700</v>
      </c>
      <c r="L315" s="212">
        <v>15700</v>
      </c>
    </row>
    <row r="316" spans="1:12">
      <c r="A316" s="208" t="s">
        <v>773</v>
      </c>
      <c r="B316" s="209" t="s">
        <v>1635</v>
      </c>
      <c r="C316" s="209" t="s">
        <v>1625</v>
      </c>
      <c r="D316" s="210" t="s">
        <v>1624</v>
      </c>
      <c r="E316" s="211">
        <v>5121</v>
      </c>
      <c r="F316" s="211">
        <v>5857</v>
      </c>
      <c r="G316" s="211">
        <v>5400</v>
      </c>
      <c r="H316" s="211">
        <v>7400</v>
      </c>
      <c r="I316" s="211">
        <v>7400</v>
      </c>
      <c r="J316" s="211">
        <v>5400</v>
      </c>
      <c r="K316" s="211">
        <v>7400</v>
      </c>
      <c r="L316" s="212">
        <v>7400</v>
      </c>
    </row>
    <row r="317" spans="1:12">
      <c r="A317" s="208" t="s">
        <v>1057</v>
      </c>
      <c r="B317" s="209" t="s">
        <v>1678</v>
      </c>
      <c r="C317" s="209" t="s">
        <v>1625</v>
      </c>
      <c r="D317" s="210" t="s">
        <v>1624</v>
      </c>
      <c r="E317" s="211">
        <v>24424</v>
      </c>
      <c r="F317" s="211">
        <v>24032</v>
      </c>
      <c r="G317" s="211">
        <v>18326</v>
      </c>
      <c r="H317" s="211">
        <v>18757</v>
      </c>
      <c r="I317" s="211">
        <v>18460</v>
      </c>
      <c r="J317" s="211">
        <v>19074</v>
      </c>
      <c r="K317" s="211">
        <v>18946</v>
      </c>
      <c r="L317" s="212">
        <v>15685</v>
      </c>
    </row>
    <row r="318" spans="1:12">
      <c r="A318" s="208" t="s">
        <v>454</v>
      </c>
      <c r="B318" s="209" t="s">
        <v>1630</v>
      </c>
      <c r="C318" s="209" t="s">
        <v>1623</v>
      </c>
      <c r="D318" s="210" t="s">
        <v>1624</v>
      </c>
      <c r="E318" s="211">
        <v>24705598</v>
      </c>
      <c r="F318" s="211">
        <v>22408580</v>
      </c>
      <c r="G318" s="211">
        <v>20754238</v>
      </c>
      <c r="H318" s="211">
        <v>21710610</v>
      </c>
      <c r="I318" s="211">
        <v>20995848</v>
      </c>
      <c r="J318" s="211">
        <v>24545935</v>
      </c>
      <c r="K318" s="211">
        <v>21205767</v>
      </c>
      <c r="L318" s="212">
        <v>16072784</v>
      </c>
    </row>
    <row r="319" spans="1:12">
      <c r="A319" s="208" t="s">
        <v>454</v>
      </c>
      <c r="B319" s="209" t="s">
        <v>1630</v>
      </c>
      <c r="C319" s="209" t="s">
        <v>1625</v>
      </c>
      <c r="D319" s="210" t="s">
        <v>1624</v>
      </c>
      <c r="E319" s="211">
        <v>14266458</v>
      </c>
      <c r="F319" s="211">
        <v>13714192</v>
      </c>
      <c r="G319" s="211">
        <v>12871610</v>
      </c>
      <c r="H319" s="211">
        <v>13794550</v>
      </c>
      <c r="I319" s="211">
        <v>13157191</v>
      </c>
      <c r="J319" s="211">
        <v>14426592</v>
      </c>
      <c r="K319" s="211">
        <v>13387839</v>
      </c>
      <c r="L319" s="212">
        <v>11681230</v>
      </c>
    </row>
    <row r="320" spans="1:12">
      <c r="A320" s="208" t="s">
        <v>454</v>
      </c>
      <c r="B320" s="209" t="s">
        <v>1630</v>
      </c>
      <c r="C320" s="209" t="s">
        <v>1626</v>
      </c>
      <c r="D320" s="210" t="s">
        <v>1624</v>
      </c>
      <c r="E320" s="211">
        <v>39555681</v>
      </c>
      <c r="F320" s="211">
        <v>38153734</v>
      </c>
      <c r="G320" s="211">
        <v>36246909</v>
      </c>
      <c r="H320" s="211">
        <v>34415570</v>
      </c>
      <c r="I320" s="211">
        <v>30621662</v>
      </c>
      <c r="J320" s="211">
        <v>33930385</v>
      </c>
      <c r="K320" s="211">
        <v>32303593</v>
      </c>
      <c r="L320" s="212">
        <v>33646640</v>
      </c>
    </row>
    <row r="321" spans="1:12">
      <c r="A321" s="208" t="s">
        <v>454</v>
      </c>
      <c r="B321" s="209" t="s">
        <v>1630</v>
      </c>
      <c r="C321" s="209" t="s">
        <v>1627</v>
      </c>
      <c r="D321" s="210" t="s">
        <v>1624</v>
      </c>
      <c r="E321" s="211">
        <v>8421209</v>
      </c>
      <c r="F321" s="211">
        <v>10019608</v>
      </c>
      <c r="G321" s="211">
        <v>12831808</v>
      </c>
      <c r="H321" s="211">
        <v>9434257</v>
      </c>
      <c r="I321" s="211">
        <v>6983645</v>
      </c>
      <c r="J321" s="211">
        <v>9022712</v>
      </c>
      <c r="K321" s="211">
        <v>8842568</v>
      </c>
      <c r="L321" s="212">
        <v>11091202</v>
      </c>
    </row>
    <row r="322" spans="1:12">
      <c r="A322" s="208" t="s">
        <v>454</v>
      </c>
      <c r="B322" s="209" t="s">
        <v>1630</v>
      </c>
      <c r="C322" s="209" t="s">
        <v>1628</v>
      </c>
      <c r="D322" s="210" t="s">
        <v>1624</v>
      </c>
      <c r="E322" s="213" t="s">
        <v>1624</v>
      </c>
      <c r="F322" s="213" t="s">
        <v>1624</v>
      </c>
      <c r="G322" s="213" t="s">
        <v>1624</v>
      </c>
      <c r="H322" s="213" t="s">
        <v>1624</v>
      </c>
      <c r="I322" s="213" t="s">
        <v>1624</v>
      </c>
      <c r="J322" s="213" t="s">
        <v>1624</v>
      </c>
      <c r="K322" s="213" t="s">
        <v>1624</v>
      </c>
      <c r="L322" s="212">
        <v>13640</v>
      </c>
    </row>
    <row r="323" spans="1:12">
      <c r="A323" s="208" t="s">
        <v>320</v>
      </c>
      <c r="B323" s="209" t="s">
        <v>1655</v>
      </c>
      <c r="C323" s="209" t="s">
        <v>1623</v>
      </c>
      <c r="D323" s="210" t="s">
        <v>1624</v>
      </c>
      <c r="E323" s="211">
        <v>55587</v>
      </c>
      <c r="F323" s="211">
        <v>47900</v>
      </c>
      <c r="G323" s="211">
        <v>52246</v>
      </c>
      <c r="H323" s="211">
        <v>62163</v>
      </c>
      <c r="I323" s="211">
        <v>54164</v>
      </c>
      <c r="J323" s="211">
        <v>55030</v>
      </c>
      <c r="K323" s="211">
        <v>56493</v>
      </c>
      <c r="L323" s="212">
        <v>41871</v>
      </c>
    </row>
    <row r="324" spans="1:12">
      <c r="A324" s="208" t="s">
        <v>320</v>
      </c>
      <c r="B324" s="209" t="s">
        <v>1655</v>
      </c>
      <c r="C324" s="209" t="s">
        <v>1625</v>
      </c>
      <c r="D324" s="210" t="s">
        <v>1624</v>
      </c>
      <c r="E324" s="211">
        <v>26861</v>
      </c>
      <c r="F324" s="211">
        <v>27238</v>
      </c>
      <c r="G324" s="211">
        <v>21755</v>
      </c>
      <c r="H324" s="211">
        <v>24918</v>
      </c>
      <c r="I324" s="211">
        <v>26388</v>
      </c>
      <c r="J324" s="211">
        <v>24666</v>
      </c>
      <c r="K324" s="211">
        <v>22178</v>
      </c>
      <c r="L324" s="212">
        <v>16598</v>
      </c>
    </row>
    <row r="325" spans="1:12">
      <c r="A325" s="208" t="s">
        <v>320</v>
      </c>
      <c r="B325" s="209" t="s">
        <v>1655</v>
      </c>
      <c r="C325" s="209" t="s">
        <v>1626</v>
      </c>
      <c r="D325" s="210" t="s">
        <v>1624</v>
      </c>
      <c r="E325" s="211">
        <v>6415</v>
      </c>
      <c r="F325" s="211">
        <v>5481</v>
      </c>
      <c r="G325" s="211">
        <v>10128</v>
      </c>
      <c r="H325" s="211">
        <v>8633</v>
      </c>
      <c r="I325" s="211">
        <v>7643</v>
      </c>
      <c r="J325" s="211">
        <v>7920</v>
      </c>
      <c r="K325" s="211">
        <v>6946</v>
      </c>
      <c r="L325" s="212">
        <v>5197</v>
      </c>
    </row>
    <row r="326" spans="1:12">
      <c r="A326" s="208" t="s">
        <v>594</v>
      </c>
      <c r="B326" s="209" t="s">
        <v>1640</v>
      </c>
      <c r="C326" s="209" t="s">
        <v>1623</v>
      </c>
      <c r="D326" s="210" t="s">
        <v>1624</v>
      </c>
      <c r="E326" s="211">
        <v>494052</v>
      </c>
      <c r="F326" s="211">
        <v>436135</v>
      </c>
      <c r="G326" s="211">
        <v>404352</v>
      </c>
      <c r="H326" s="211">
        <v>446586</v>
      </c>
      <c r="I326" s="211">
        <v>407749</v>
      </c>
      <c r="J326" s="211">
        <v>536296</v>
      </c>
      <c r="K326" s="211">
        <v>449846</v>
      </c>
      <c r="L326" s="212">
        <v>300851</v>
      </c>
    </row>
    <row r="327" spans="1:12">
      <c r="A327" s="208" t="s">
        <v>594</v>
      </c>
      <c r="B327" s="209" t="s">
        <v>1640</v>
      </c>
      <c r="C327" s="209" t="s">
        <v>1625</v>
      </c>
      <c r="D327" s="210" t="s">
        <v>1624</v>
      </c>
      <c r="E327" s="211">
        <v>689032</v>
      </c>
      <c r="F327" s="211">
        <v>511368</v>
      </c>
      <c r="G327" s="211">
        <v>458121</v>
      </c>
      <c r="H327" s="211">
        <v>466984</v>
      </c>
      <c r="I327" s="211">
        <v>432936</v>
      </c>
      <c r="J327" s="211">
        <v>483505</v>
      </c>
      <c r="K327" s="211">
        <v>457220</v>
      </c>
      <c r="L327" s="212">
        <v>406704</v>
      </c>
    </row>
    <row r="328" spans="1:12">
      <c r="A328" s="208" t="s">
        <v>594</v>
      </c>
      <c r="B328" s="209" t="s">
        <v>1640</v>
      </c>
      <c r="C328" s="209" t="s">
        <v>1626</v>
      </c>
      <c r="D328" s="210" t="s">
        <v>1624</v>
      </c>
      <c r="E328" s="211">
        <v>6346168</v>
      </c>
      <c r="F328" s="211">
        <v>6749598</v>
      </c>
      <c r="G328" s="211">
        <v>6376464</v>
      </c>
      <c r="H328" s="211">
        <v>5643055</v>
      </c>
      <c r="I328" s="211">
        <v>4041205</v>
      </c>
      <c r="J328" s="211">
        <v>4085048</v>
      </c>
      <c r="K328" s="211">
        <v>3769681</v>
      </c>
      <c r="L328" s="212">
        <v>3588291</v>
      </c>
    </row>
    <row r="329" spans="1:12">
      <c r="A329" s="208" t="s">
        <v>210</v>
      </c>
      <c r="B329" s="209" t="s">
        <v>1643</v>
      </c>
      <c r="C329" s="209" t="s">
        <v>1623</v>
      </c>
      <c r="D329" s="210" t="s">
        <v>1624</v>
      </c>
      <c r="E329" s="211">
        <v>123796</v>
      </c>
      <c r="F329" s="211">
        <v>115881</v>
      </c>
      <c r="G329" s="211">
        <v>123953</v>
      </c>
      <c r="H329" s="211">
        <v>137291</v>
      </c>
      <c r="I329" s="211">
        <v>130471</v>
      </c>
      <c r="J329" s="211">
        <v>120303</v>
      </c>
      <c r="K329" s="211">
        <v>116769</v>
      </c>
      <c r="L329" s="212">
        <v>102386</v>
      </c>
    </row>
    <row r="330" spans="1:12">
      <c r="A330" s="208" t="s">
        <v>210</v>
      </c>
      <c r="B330" s="209" t="s">
        <v>1643</v>
      </c>
      <c r="C330" s="209" t="s">
        <v>1625</v>
      </c>
      <c r="D330" s="210" t="s">
        <v>1624</v>
      </c>
      <c r="E330" s="211">
        <v>69323</v>
      </c>
      <c r="F330" s="211">
        <v>66732</v>
      </c>
      <c r="G330" s="211">
        <v>71718</v>
      </c>
      <c r="H330" s="211">
        <v>83551</v>
      </c>
      <c r="I330" s="211">
        <v>85815</v>
      </c>
      <c r="J330" s="211">
        <v>70579</v>
      </c>
      <c r="K330" s="211">
        <v>73049</v>
      </c>
      <c r="L330" s="212">
        <v>69808</v>
      </c>
    </row>
    <row r="331" spans="1:12">
      <c r="A331" s="208" t="s">
        <v>210</v>
      </c>
      <c r="B331" s="209" t="s">
        <v>1643</v>
      </c>
      <c r="C331" s="209" t="s">
        <v>1626</v>
      </c>
      <c r="D331" s="210" t="s">
        <v>1624</v>
      </c>
      <c r="E331" s="211">
        <v>5816</v>
      </c>
      <c r="F331" s="211">
        <v>6194</v>
      </c>
      <c r="G331" s="211">
        <v>3984</v>
      </c>
      <c r="H331" s="211">
        <v>6578</v>
      </c>
      <c r="I331" s="211">
        <v>6109</v>
      </c>
      <c r="J331" s="211">
        <v>8860</v>
      </c>
      <c r="K331" s="211">
        <v>8987</v>
      </c>
      <c r="L331" s="212">
        <v>8609</v>
      </c>
    </row>
    <row r="332" spans="1:12">
      <c r="A332" s="208" t="s">
        <v>455</v>
      </c>
      <c r="B332" s="209" t="s">
        <v>1630</v>
      </c>
      <c r="C332" s="209" t="s">
        <v>1623</v>
      </c>
      <c r="D332" s="210" t="s">
        <v>1624</v>
      </c>
      <c r="E332" s="211">
        <v>149564</v>
      </c>
      <c r="F332" s="211">
        <v>129677</v>
      </c>
      <c r="G332" s="211">
        <v>120439</v>
      </c>
      <c r="H332" s="211">
        <v>121496</v>
      </c>
      <c r="I332" s="211">
        <v>124033</v>
      </c>
      <c r="J332" s="211">
        <v>137644</v>
      </c>
      <c r="K332" s="211">
        <v>111812</v>
      </c>
      <c r="L332" s="212">
        <v>88060</v>
      </c>
    </row>
    <row r="333" spans="1:12">
      <c r="A333" s="208" t="s">
        <v>455</v>
      </c>
      <c r="B333" s="209" t="s">
        <v>1630</v>
      </c>
      <c r="C333" s="209" t="s">
        <v>1625</v>
      </c>
      <c r="D333" s="210" t="s">
        <v>1624</v>
      </c>
      <c r="E333" s="211">
        <v>130795</v>
      </c>
      <c r="F333" s="211">
        <v>136671</v>
      </c>
      <c r="G333" s="211">
        <v>150720</v>
      </c>
      <c r="H333" s="211">
        <v>147290</v>
      </c>
      <c r="I333" s="211">
        <v>144978</v>
      </c>
      <c r="J333" s="211">
        <v>161582</v>
      </c>
      <c r="K333" s="211">
        <v>147140</v>
      </c>
      <c r="L333" s="212">
        <v>123161</v>
      </c>
    </row>
    <row r="334" spans="1:12">
      <c r="A334" s="208" t="s">
        <v>455</v>
      </c>
      <c r="B334" s="209" t="s">
        <v>1630</v>
      </c>
      <c r="C334" s="209" t="s">
        <v>1626</v>
      </c>
      <c r="D334" s="210" t="s">
        <v>1624</v>
      </c>
      <c r="E334" s="211">
        <v>391336</v>
      </c>
      <c r="F334" s="211">
        <v>143053</v>
      </c>
      <c r="G334" s="211">
        <v>73480</v>
      </c>
      <c r="H334" s="211">
        <v>62789</v>
      </c>
      <c r="I334" s="211">
        <v>32196</v>
      </c>
      <c r="J334" s="211">
        <v>18086</v>
      </c>
      <c r="K334" s="211">
        <v>16029</v>
      </c>
      <c r="L334" s="212">
        <v>17186</v>
      </c>
    </row>
    <row r="335" spans="1:12">
      <c r="A335" s="208" t="s">
        <v>1513</v>
      </c>
      <c r="B335" s="209" t="s">
        <v>1648</v>
      </c>
      <c r="C335" s="209" t="s">
        <v>1623</v>
      </c>
      <c r="D335" s="210" t="s">
        <v>1624</v>
      </c>
      <c r="E335" s="211">
        <v>1209905</v>
      </c>
      <c r="F335" s="211">
        <v>1098727</v>
      </c>
      <c r="G335" s="211">
        <v>1200661</v>
      </c>
      <c r="H335" s="211">
        <v>1225060</v>
      </c>
      <c r="I335" s="211">
        <v>1221494</v>
      </c>
      <c r="J335" s="211">
        <v>1357298</v>
      </c>
      <c r="K335" s="211">
        <v>1361580</v>
      </c>
      <c r="L335" s="212">
        <v>1222251</v>
      </c>
    </row>
    <row r="336" spans="1:12">
      <c r="A336" s="208" t="s">
        <v>1513</v>
      </c>
      <c r="B336" s="209" t="s">
        <v>1648</v>
      </c>
      <c r="C336" s="209" t="s">
        <v>1625</v>
      </c>
      <c r="D336" s="210" t="s">
        <v>1624</v>
      </c>
      <c r="E336" s="211">
        <v>209968</v>
      </c>
      <c r="F336" s="211">
        <v>218659</v>
      </c>
      <c r="G336" s="211">
        <v>217371</v>
      </c>
      <c r="H336" s="211">
        <v>224375</v>
      </c>
      <c r="I336" s="211">
        <v>211057</v>
      </c>
      <c r="J336" s="211">
        <v>213048</v>
      </c>
      <c r="K336" s="211">
        <v>205991</v>
      </c>
      <c r="L336" s="212">
        <v>225581</v>
      </c>
    </row>
    <row r="337" spans="1:12">
      <c r="A337" s="208" t="s">
        <v>1513</v>
      </c>
      <c r="B337" s="209" t="s">
        <v>1648</v>
      </c>
      <c r="C337" s="209" t="s">
        <v>1626</v>
      </c>
      <c r="D337" s="210" t="s">
        <v>1624</v>
      </c>
      <c r="E337" s="211">
        <v>91623</v>
      </c>
      <c r="F337" s="211">
        <v>87464</v>
      </c>
      <c r="G337" s="211">
        <v>91362</v>
      </c>
      <c r="H337" s="211">
        <v>92417</v>
      </c>
      <c r="I337" s="211">
        <v>83108</v>
      </c>
      <c r="J337" s="211">
        <v>85206</v>
      </c>
      <c r="K337" s="211">
        <v>84886</v>
      </c>
      <c r="L337" s="212">
        <v>96589</v>
      </c>
    </row>
    <row r="338" spans="1:12">
      <c r="A338" s="208" t="s">
        <v>800</v>
      </c>
      <c r="B338" s="209" t="s">
        <v>1636</v>
      </c>
      <c r="C338" s="209" t="s">
        <v>1626</v>
      </c>
      <c r="D338" s="210" t="s">
        <v>1624</v>
      </c>
      <c r="E338" s="213" t="s">
        <v>1624</v>
      </c>
      <c r="F338" s="213" t="s">
        <v>1624</v>
      </c>
      <c r="G338" s="213" t="s">
        <v>1624</v>
      </c>
      <c r="H338" s="213" t="s">
        <v>1624</v>
      </c>
      <c r="I338" s="213" t="s">
        <v>1624</v>
      </c>
      <c r="J338" s="213" t="s">
        <v>1624</v>
      </c>
      <c r="K338" s="211">
        <v>344495</v>
      </c>
      <c r="L338" s="212">
        <v>327171</v>
      </c>
    </row>
    <row r="339" spans="1:12">
      <c r="A339" s="208" t="s">
        <v>800</v>
      </c>
      <c r="B339" s="209" t="s">
        <v>1636</v>
      </c>
      <c r="C339" s="209" t="s">
        <v>1627</v>
      </c>
      <c r="D339" s="210" t="s">
        <v>1624</v>
      </c>
      <c r="E339" s="211">
        <v>21993057</v>
      </c>
      <c r="F339" s="211">
        <v>37614836</v>
      </c>
      <c r="G339" s="211">
        <v>11179569</v>
      </c>
      <c r="H339" s="211">
        <v>26016382</v>
      </c>
      <c r="I339" s="211">
        <v>26721300</v>
      </c>
      <c r="J339" s="211">
        <v>37474410</v>
      </c>
      <c r="K339" s="211">
        <v>55079155</v>
      </c>
      <c r="L339" s="212">
        <v>63133935</v>
      </c>
    </row>
    <row r="340" spans="1:12">
      <c r="A340" s="208" t="s">
        <v>800</v>
      </c>
      <c r="B340" s="209" t="s">
        <v>1651</v>
      </c>
      <c r="C340" s="209" t="s">
        <v>1626</v>
      </c>
      <c r="D340" s="210" t="s">
        <v>1624</v>
      </c>
      <c r="E340" s="211">
        <v>721307</v>
      </c>
      <c r="F340" s="211">
        <v>657187</v>
      </c>
      <c r="G340" s="211">
        <v>669550</v>
      </c>
      <c r="H340" s="211">
        <v>639838</v>
      </c>
      <c r="I340" s="211">
        <v>602629</v>
      </c>
      <c r="J340" s="211">
        <v>614306</v>
      </c>
      <c r="K340" s="211">
        <v>3367600</v>
      </c>
      <c r="L340" s="212">
        <v>2359999</v>
      </c>
    </row>
    <row r="341" spans="1:12">
      <c r="A341" s="208" t="s">
        <v>800</v>
      </c>
      <c r="B341" s="209" t="s">
        <v>1651</v>
      </c>
      <c r="C341" s="209" t="s">
        <v>1627</v>
      </c>
      <c r="D341" s="210" t="s">
        <v>1624</v>
      </c>
      <c r="E341" s="211">
        <v>37523173</v>
      </c>
      <c r="F341" s="211">
        <v>42740602</v>
      </c>
      <c r="G341" s="211">
        <v>53471433</v>
      </c>
      <c r="H341" s="211">
        <v>43568290</v>
      </c>
      <c r="I341" s="211">
        <v>42029479</v>
      </c>
      <c r="J341" s="211">
        <v>60403434</v>
      </c>
      <c r="K341" s="211">
        <v>60491378</v>
      </c>
      <c r="L341" s="212">
        <v>57843862</v>
      </c>
    </row>
    <row r="342" spans="1:12">
      <c r="A342" s="208" t="s">
        <v>800</v>
      </c>
      <c r="B342" s="209" t="s">
        <v>1660</v>
      </c>
      <c r="C342" s="209" t="s">
        <v>1627</v>
      </c>
      <c r="D342" s="210" t="s">
        <v>1624</v>
      </c>
      <c r="E342" s="213" t="s">
        <v>1624</v>
      </c>
      <c r="F342" s="213" t="s">
        <v>1624</v>
      </c>
      <c r="G342" s="213" t="s">
        <v>1624</v>
      </c>
      <c r="H342" s="211">
        <v>0</v>
      </c>
      <c r="I342" s="213" t="s">
        <v>1624</v>
      </c>
      <c r="J342" s="213" t="s">
        <v>1624</v>
      </c>
      <c r="K342" s="213" t="s">
        <v>1624</v>
      </c>
      <c r="L342" s="214" t="s">
        <v>1624</v>
      </c>
    </row>
    <row r="343" spans="1:12">
      <c r="A343" s="208" t="s">
        <v>800</v>
      </c>
      <c r="B343" s="209" t="s">
        <v>1662</v>
      </c>
      <c r="C343" s="209" t="s">
        <v>1627</v>
      </c>
      <c r="D343" s="210" t="s">
        <v>1624</v>
      </c>
      <c r="E343" s="211">
        <v>4286543</v>
      </c>
      <c r="F343" s="211">
        <v>7307887</v>
      </c>
      <c r="G343" s="211">
        <v>9472782</v>
      </c>
      <c r="H343" s="211">
        <v>4018726</v>
      </c>
      <c r="I343" s="211">
        <v>5414257</v>
      </c>
      <c r="J343" s="211">
        <v>4523522</v>
      </c>
      <c r="K343" s="213" t="s">
        <v>1624</v>
      </c>
      <c r="L343" s="212">
        <v>0</v>
      </c>
    </row>
    <row r="344" spans="1:12">
      <c r="A344" s="208" t="s">
        <v>800</v>
      </c>
      <c r="B344" s="209" t="s">
        <v>1669</v>
      </c>
      <c r="C344" s="209" t="s">
        <v>1627</v>
      </c>
      <c r="D344" s="210" t="s">
        <v>1624</v>
      </c>
      <c r="E344" s="211">
        <v>20515391</v>
      </c>
      <c r="F344" s="211">
        <v>13827697</v>
      </c>
      <c r="G344" s="211">
        <v>18948895</v>
      </c>
      <c r="H344" s="211">
        <v>10509145</v>
      </c>
      <c r="I344" s="211">
        <v>23260951</v>
      </c>
      <c r="J344" s="211">
        <v>21379544</v>
      </c>
      <c r="K344" s="211">
        <v>31069520</v>
      </c>
      <c r="L344" s="212">
        <v>32811598</v>
      </c>
    </row>
    <row r="345" spans="1:12">
      <c r="A345" s="208" t="s">
        <v>1380</v>
      </c>
      <c r="B345" s="209" t="s">
        <v>1645</v>
      </c>
      <c r="C345" s="209" t="s">
        <v>1623</v>
      </c>
      <c r="D345" s="210" t="s">
        <v>1624</v>
      </c>
      <c r="E345" s="211">
        <v>15648</v>
      </c>
      <c r="F345" s="211">
        <v>13705</v>
      </c>
      <c r="G345" s="211">
        <v>16111</v>
      </c>
      <c r="H345" s="211">
        <v>17866</v>
      </c>
      <c r="I345" s="211">
        <v>15797</v>
      </c>
      <c r="J345" s="211">
        <v>15750</v>
      </c>
      <c r="K345" s="211">
        <v>14613</v>
      </c>
      <c r="L345" s="212">
        <v>11695</v>
      </c>
    </row>
    <row r="346" spans="1:12">
      <c r="A346" s="208" t="s">
        <v>1380</v>
      </c>
      <c r="B346" s="209" t="s">
        <v>1645</v>
      </c>
      <c r="C346" s="209" t="s">
        <v>1625</v>
      </c>
      <c r="D346" s="210" t="s">
        <v>1624</v>
      </c>
      <c r="E346" s="211">
        <v>3291</v>
      </c>
      <c r="F346" s="211">
        <v>2828</v>
      </c>
      <c r="G346" s="211">
        <v>3440</v>
      </c>
      <c r="H346" s="211">
        <v>3488</v>
      </c>
      <c r="I346" s="211">
        <v>3278</v>
      </c>
      <c r="J346" s="211">
        <v>3299</v>
      </c>
      <c r="K346" s="211">
        <v>3380</v>
      </c>
      <c r="L346" s="212">
        <v>2799</v>
      </c>
    </row>
    <row r="347" spans="1:12">
      <c r="A347" s="208" t="s">
        <v>1380</v>
      </c>
      <c r="B347" s="209" t="s">
        <v>1645</v>
      </c>
      <c r="C347" s="209" t="s">
        <v>1626</v>
      </c>
      <c r="D347" s="210" t="s">
        <v>1624</v>
      </c>
      <c r="E347" s="211">
        <v>190464</v>
      </c>
      <c r="F347" s="211">
        <v>149089</v>
      </c>
      <c r="G347" s="211">
        <v>165281</v>
      </c>
      <c r="H347" s="211">
        <v>181070</v>
      </c>
      <c r="I347" s="211">
        <v>130640</v>
      </c>
      <c r="J347" s="211">
        <v>175052</v>
      </c>
      <c r="K347" s="211">
        <v>187169</v>
      </c>
      <c r="L347" s="212">
        <v>172413</v>
      </c>
    </row>
    <row r="348" spans="1:12">
      <c r="A348" s="208" t="s">
        <v>1381</v>
      </c>
      <c r="B348" s="209" t="s">
        <v>1645</v>
      </c>
      <c r="C348" s="209" t="s">
        <v>1626</v>
      </c>
      <c r="D348" s="210" t="s">
        <v>1624</v>
      </c>
      <c r="E348" s="213" t="s">
        <v>1624</v>
      </c>
      <c r="F348" s="213" t="s">
        <v>1624</v>
      </c>
      <c r="G348" s="213" t="s">
        <v>1624</v>
      </c>
      <c r="H348" s="211">
        <v>1874299</v>
      </c>
      <c r="I348" s="211">
        <v>2414819</v>
      </c>
      <c r="J348" s="211">
        <v>2473877</v>
      </c>
      <c r="K348" s="211">
        <v>2457963</v>
      </c>
      <c r="L348" s="212">
        <v>2558868</v>
      </c>
    </row>
    <row r="349" spans="1:12">
      <c r="A349" s="208" t="s">
        <v>1381</v>
      </c>
      <c r="B349" s="209" t="s">
        <v>1664</v>
      </c>
      <c r="C349" s="209" t="s">
        <v>1626</v>
      </c>
      <c r="D349" s="210" t="s">
        <v>1624</v>
      </c>
      <c r="E349" s="211">
        <v>438087</v>
      </c>
      <c r="F349" s="211">
        <v>566667</v>
      </c>
      <c r="G349" s="211">
        <v>614138</v>
      </c>
      <c r="H349" s="211">
        <v>1123366</v>
      </c>
      <c r="I349" s="211">
        <v>745995</v>
      </c>
      <c r="J349" s="211">
        <v>3092014</v>
      </c>
      <c r="K349" s="211">
        <v>3074110</v>
      </c>
      <c r="L349" s="212">
        <v>3044782</v>
      </c>
    </row>
    <row r="350" spans="1:12">
      <c r="A350" s="208" t="s">
        <v>1164</v>
      </c>
      <c r="B350" s="209" t="s">
        <v>1646</v>
      </c>
      <c r="C350" s="209" t="s">
        <v>1623</v>
      </c>
      <c r="D350" s="210" t="s">
        <v>1624</v>
      </c>
      <c r="E350" s="211">
        <v>27989</v>
      </c>
      <c r="F350" s="211">
        <v>26824</v>
      </c>
      <c r="G350" s="211">
        <v>25618</v>
      </c>
      <c r="H350" s="211">
        <v>27883</v>
      </c>
      <c r="I350" s="211">
        <v>27707</v>
      </c>
      <c r="J350" s="211">
        <v>26611</v>
      </c>
      <c r="K350" s="211">
        <v>29772</v>
      </c>
      <c r="L350" s="212">
        <v>23078</v>
      </c>
    </row>
    <row r="351" spans="1:12">
      <c r="A351" s="208" t="s">
        <v>1164</v>
      </c>
      <c r="B351" s="209" t="s">
        <v>1646</v>
      </c>
      <c r="C351" s="209" t="s">
        <v>1625</v>
      </c>
      <c r="D351" s="210" t="s">
        <v>1624</v>
      </c>
      <c r="E351" s="211">
        <v>14790</v>
      </c>
      <c r="F351" s="211">
        <v>14673</v>
      </c>
      <c r="G351" s="211">
        <v>14659</v>
      </c>
      <c r="H351" s="211">
        <v>15914</v>
      </c>
      <c r="I351" s="211">
        <v>16525</v>
      </c>
      <c r="J351" s="211">
        <v>16027</v>
      </c>
      <c r="K351" s="211">
        <v>15010</v>
      </c>
      <c r="L351" s="212">
        <v>10953</v>
      </c>
    </row>
    <row r="352" spans="1:12">
      <c r="A352" s="208" t="s">
        <v>1164</v>
      </c>
      <c r="B352" s="209" t="s">
        <v>1646</v>
      </c>
      <c r="C352" s="209" t="s">
        <v>1626</v>
      </c>
      <c r="D352" s="210" t="s">
        <v>1624</v>
      </c>
      <c r="E352" s="211">
        <v>39229</v>
      </c>
      <c r="F352" s="211">
        <v>35687</v>
      </c>
      <c r="G352" s="211">
        <v>41222</v>
      </c>
      <c r="H352" s="211">
        <v>41015</v>
      </c>
      <c r="I352" s="211">
        <v>42792</v>
      </c>
      <c r="J352" s="211">
        <v>42908</v>
      </c>
      <c r="K352" s="211">
        <v>31362</v>
      </c>
      <c r="L352" s="212">
        <v>28730</v>
      </c>
    </row>
    <row r="353" spans="1:12">
      <c r="A353" s="208" t="s">
        <v>1574</v>
      </c>
      <c r="B353" s="209" t="s">
        <v>1657</v>
      </c>
      <c r="C353" s="209" t="s">
        <v>1623</v>
      </c>
      <c r="D353" s="210" t="s">
        <v>1624</v>
      </c>
      <c r="E353" s="211">
        <v>33581</v>
      </c>
      <c r="F353" s="211">
        <v>30690</v>
      </c>
      <c r="G353" s="211">
        <v>30109</v>
      </c>
      <c r="H353" s="211">
        <v>34257</v>
      </c>
      <c r="I353" s="211">
        <v>32754</v>
      </c>
      <c r="J353" s="211">
        <v>30240</v>
      </c>
      <c r="K353" s="211">
        <v>31237</v>
      </c>
      <c r="L353" s="212">
        <v>23597</v>
      </c>
    </row>
    <row r="354" spans="1:12">
      <c r="A354" s="208" t="s">
        <v>1574</v>
      </c>
      <c r="B354" s="209" t="s">
        <v>1657</v>
      </c>
      <c r="C354" s="209" t="s">
        <v>1625</v>
      </c>
      <c r="D354" s="210" t="s">
        <v>1624</v>
      </c>
      <c r="E354" s="211">
        <v>24055</v>
      </c>
      <c r="F354" s="211">
        <v>24307</v>
      </c>
      <c r="G354" s="211">
        <v>22833</v>
      </c>
      <c r="H354" s="211">
        <v>24750</v>
      </c>
      <c r="I354" s="211">
        <v>34234</v>
      </c>
      <c r="J354" s="211">
        <v>25831</v>
      </c>
      <c r="K354" s="211">
        <v>25297</v>
      </c>
      <c r="L354" s="212">
        <v>18566</v>
      </c>
    </row>
    <row r="355" spans="1:12">
      <c r="A355" s="208" t="s">
        <v>761</v>
      </c>
      <c r="B355" s="209" t="s">
        <v>1634</v>
      </c>
      <c r="C355" s="209" t="s">
        <v>1623</v>
      </c>
      <c r="D355" s="210" t="s">
        <v>1624</v>
      </c>
      <c r="E355" s="211">
        <v>41124</v>
      </c>
      <c r="F355" s="211">
        <v>47782</v>
      </c>
      <c r="G355" s="211">
        <v>49227</v>
      </c>
      <c r="H355" s="211">
        <v>47173</v>
      </c>
      <c r="I355" s="211">
        <v>49136</v>
      </c>
      <c r="J355" s="211">
        <v>52305</v>
      </c>
      <c r="K355" s="211">
        <v>58944</v>
      </c>
      <c r="L355" s="212">
        <v>54266</v>
      </c>
    </row>
    <row r="356" spans="1:12">
      <c r="A356" s="208" t="s">
        <v>761</v>
      </c>
      <c r="B356" s="209" t="s">
        <v>1634</v>
      </c>
      <c r="C356" s="209" t="s">
        <v>1625</v>
      </c>
      <c r="D356" s="210" t="s">
        <v>1624</v>
      </c>
      <c r="E356" s="211">
        <v>1030</v>
      </c>
      <c r="F356" s="211">
        <v>1162</v>
      </c>
      <c r="G356" s="211">
        <v>1494</v>
      </c>
      <c r="H356" s="211">
        <v>1751</v>
      </c>
      <c r="I356" s="211">
        <v>1885</v>
      </c>
      <c r="J356" s="211">
        <v>1962</v>
      </c>
      <c r="K356" s="211">
        <v>2065</v>
      </c>
      <c r="L356" s="212">
        <v>2034</v>
      </c>
    </row>
    <row r="357" spans="1:12">
      <c r="A357" s="208" t="s">
        <v>1165</v>
      </c>
      <c r="B357" s="209" t="s">
        <v>1646</v>
      </c>
      <c r="C357" s="209" t="s">
        <v>1623</v>
      </c>
      <c r="D357" s="210" t="s">
        <v>1624</v>
      </c>
      <c r="E357" s="211">
        <v>23711</v>
      </c>
      <c r="F357" s="211">
        <v>18602</v>
      </c>
      <c r="G357" s="211">
        <v>22088</v>
      </c>
      <c r="H357" s="211">
        <v>24084</v>
      </c>
      <c r="I357" s="213" t="s">
        <v>1624</v>
      </c>
      <c r="J357" s="213" t="s">
        <v>1624</v>
      </c>
      <c r="K357" s="213" t="s">
        <v>1624</v>
      </c>
      <c r="L357" s="214" t="s">
        <v>1624</v>
      </c>
    </row>
    <row r="358" spans="1:12">
      <c r="A358" s="208" t="s">
        <v>1165</v>
      </c>
      <c r="B358" s="209" t="s">
        <v>1646</v>
      </c>
      <c r="C358" s="209" t="s">
        <v>1625</v>
      </c>
      <c r="D358" s="210" t="s">
        <v>1624</v>
      </c>
      <c r="E358" s="211">
        <v>5783</v>
      </c>
      <c r="F358" s="211">
        <v>4767</v>
      </c>
      <c r="G358" s="211">
        <v>4982</v>
      </c>
      <c r="H358" s="211">
        <v>5533</v>
      </c>
      <c r="I358" s="213" t="s">
        <v>1624</v>
      </c>
      <c r="J358" s="213" t="s">
        <v>1624</v>
      </c>
      <c r="K358" s="213" t="s">
        <v>1624</v>
      </c>
      <c r="L358" s="214" t="s">
        <v>1624</v>
      </c>
    </row>
    <row r="359" spans="1:12">
      <c r="A359" s="208" t="s">
        <v>1165</v>
      </c>
      <c r="B359" s="209" t="s">
        <v>1646</v>
      </c>
      <c r="C359" s="209" t="s">
        <v>1626</v>
      </c>
      <c r="D359" s="210" t="s">
        <v>1624</v>
      </c>
      <c r="E359" s="211">
        <v>7721</v>
      </c>
      <c r="F359" s="211">
        <v>5444</v>
      </c>
      <c r="G359" s="211">
        <v>8252</v>
      </c>
      <c r="H359" s="211">
        <v>5756</v>
      </c>
      <c r="I359" s="213" t="s">
        <v>1624</v>
      </c>
      <c r="J359" s="213" t="s">
        <v>1624</v>
      </c>
      <c r="K359" s="213" t="s">
        <v>1624</v>
      </c>
      <c r="L359" s="214" t="s">
        <v>1624</v>
      </c>
    </row>
    <row r="360" spans="1:12">
      <c r="A360" s="208" t="s">
        <v>1166</v>
      </c>
      <c r="B360" s="209" t="s">
        <v>1646</v>
      </c>
      <c r="C360" s="209" t="s">
        <v>1623</v>
      </c>
      <c r="D360" s="210" t="s">
        <v>1624</v>
      </c>
      <c r="E360" s="211">
        <v>38163</v>
      </c>
      <c r="F360" s="211">
        <v>32744</v>
      </c>
      <c r="G360" s="211">
        <v>31672</v>
      </c>
      <c r="H360" s="211">
        <v>49842</v>
      </c>
      <c r="I360" s="211">
        <v>44091</v>
      </c>
      <c r="J360" s="211">
        <v>46183</v>
      </c>
      <c r="K360" s="211">
        <v>42337</v>
      </c>
      <c r="L360" s="212">
        <v>33582</v>
      </c>
    </row>
    <row r="361" spans="1:12">
      <c r="A361" s="208" t="s">
        <v>1166</v>
      </c>
      <c r="B361" s="209" t="s">
        <v>1646</v>
      </c>
      <c r="C361" s="209" t="s">
        <v>1625</v>
      </c>
      <c r="D361" s="210" t="s">
        <v>1624</v>
      </c>
      <c r="E361" s="211">
        <v>6735</v>
      </c>
      <c r="F361" s="211">
        <v>5778</v>
      </c>
      <c r="G361" s="211">
        <v>4965</v>
      </c>
      <c r="H361" s="213" t="s">
        <v>1624</v>
      </c>
      <c r="I361" s="213" t="s">
        <v>1624</v>
      </c>
      <c r="J361" s="213" t="s">
        <v>1624</v>
      </c>
      <c r="K361" s="213" t="s">
        <v>1624</v>
      </c>
      <c r="L361" s="214" t="s">
        <v>1624</v>
      </c>
    </row>
    <row r="362" spans="1:12">
      <c r="A362" s="208" t="s">
        <v>657</v>
      </c>
      <c r="B362" s="209" t="s">
        <v>1673</v>
      </c>
      <c r="C362" s="209" t="s">
        <v>1623</v>
      </c>
      <c r="D362" s="210" t="s">
        <v>1624</v>
      </c>
      <c r="E362" s="211">
        <v>40284</v>
      </c>
      <c r="F362" s="211">
        <v>29372</v>
      </c>
      <c r="G362" s="211">
        <v>22789</v>
      </c>
      <c r="H362" s="211">
        <v>51178</v>
      </c>
      <c r="I362" s="211">
        <v>28078</v>
      </c>
      <c r="J362" s="211">
        <v>31085</v>
      </c>
      <c r="K362" s="211">
        <v>26378</v>
      </c>
      <c r="L362" s="212">
        <v>17726</v>
      </c>
    </row>
    <row r="363" spans="1:12">
      <c r="A363" s="208" t="s">
        <v>657</v>
      </c>
      <c r="B363" s="209" t="s">
        <v>1673</v>
      </c>
      <c r="C363" s="209" t="s">
        <v>1625</v>
      </c>
      <c r="D363" s="210" t="s">
        <v>1624</v>
      </c>
      <c r="E363" s="211">
        <v>15126</v>
      </c>
      <c r="F363" s="211">
        <v>23962</v>
      </c>
      <c r="G363" s="211">
        <v>14989</v>
      </c>
      <c r="H363" s="213" t="s">
        <v>1624</v>
      </c>
      <c r="I363" s="211">
        <v>10427</v>
      </c>
      <c r="J363" s="211">
        <v>12160</v>
      </c>
      <c r="K363" s="211">
        <v>9563</v>
      </c>
      <c r="L363" s="212">
        <v>5303</v>
      </c>
    </row>
    <row r="364" spans="1:12">
      <c r="A364" s="208" t="s">
        <v>657</v>
      </c>
      <c r="B364" s="209" t="s">
        <v>1673</v>
      </c>
      <c r="C364" s="209" t="s">
        <v>1626</v>
      </c>
      <c r="D364" s="210" t="s">
        <v>1624</v>
      </c>
      <c r="E364" s="213" t="s">
        <v>1624</v>
      </c>
      <c r="F364" s="211">
        <v>834</v>
      </c>
      <c r="G364" s="211">
        <v>627</v>
      </c>
      <c r="H364" s="213" t="s">
        <v>1624</v>
      </c>
      <c r="I364" s="211">
        <v>4619</v>
      </c>
      <c r="J364" s="211">
        <v>8099</v>
      </c>
      <c r="K364" s="211">
        <v>6045</v>
      </c>
      <c r="L364" s="212">
        <v>3680</v>
      </c>
    </row>
    <row r="365" spans="1:12">
      <c r="A365" s="208" t="s">
        <v>1683</v>
      </c>
      <c r="B365" s="209" t="s">
        <v>1645</v>
      </c>
      <c r="C365" s="209" t="s">
        <v>1623</v>
      </c>
      <c r="D365" s="210" t="s">
        <v>1624</v>
      </c>
      <c r="E365" s="213" t="s">
        <v>1624</v>
      </c>
      <c r="F365" s="213" t="s">
        <v>1624</v>
      </c>
      <c r="G365" s="213" t="s">
        <v>1624</v>
      </c>
      <c r="H365" s="213" t="s">
        <v>1624</v>
      </c>
      <c r="I365" s="211">
        <v>14542</v>
      </c>
      <c r="J365" s="211">
        <v>30826</v>
      </c>
      <c r="K365" s="211">
        <v>30840</v>
      </c>
      <c r="L365" s="212">
        <v>24415</v>
      </c>
    </row>
    <row r="366" spans="1:12">
      <c r="A366" s="208" t="s">
        <v>1683</v>
      </c>
      <c r="B366" s="209" t="s">
        <v>1645</v>
      </c>
      <c r="C366" s="209" t="s">
        <v>1625</v>
      </c>
      <c r="D366" s="210" t="s">
        <v>1624</v>
      </c>
      <c r="E366" s="213" t="s">
        <v>1624</v>
      </c>
      <c r="F366" s="213" t="s">
        <v>1624</v>
      </c>
      <c r="G366" s="213" t="s">
        <v>1624</v>
      </c>
      <c r="H366" s="213" t="s">
        <v>1624</v>
      </c>
      <c r="I366" s="211">
        <v>41839</v>
      </c>
      <c r="J366" s="211">
        <v>36392</v>
      </c>
      <c r="K366" s="211">
        <v>27681</v>
      </c>
      <c r="L366" s="212">
        <v>19840</v>
      </c>
    </row>
    <row r="367" spans="1:12">
      <c r="A367" s="208" t="s">
        <v>774</v>
      </c>
      <c r="B367" s="209" t="s">
        <v>1635</v>
      </c>
      <c r="C367" s="209" t="s">
        <v>1625</v>
      </c>
      <c r="D367" s="210" t="s">
        <v>1624</v>
      </c>
      <c r="E367" s="213" t="s">
        <v>1624</v>
      </c>
      <c r="F367" s="213" t="s">
        <v>1624</v>
      </c>
      <c r="G367" s="213" t="s">
        <v>1624</v>
      </c>
      <c r="H367" s="213" t="s">
        <v>1624</v>
      </c>
      <c r="I367" s="213" t="s">
        <v>1624</v>
      </c>
      <c r="J367" s="211">
        <v>10665</v>
      </c>
      <c r="K367" s="211">
        <v>31413</v>
      </c>
      <c r="L367" s="212">
        <v>42539</v>
      </c>
    </row>
    <row r="368" spans="1:12">
      <c r="A368" s="208" t="s">
        <v>774</v>
      </c>
      <c r="B368" s="209" t="s">
        <v>1635</v>
      </c>
      <c r="C368" s="209" t="s">
        <v>1626</v>
      </c>
      <c r="D368" s="210" t="s">
        <v>1624</v>
      </c>
      <c r="E368" s="213" t="s">
        <v>1624</v>
      </c>
      <c r="F368" s="213" t="s">
        <v>1624</v>
      </c>
      <c r="G368" s="213" t="s">
        <v>1624</v>
      </c>
      <c r="H368" s="213" t="s">
        <v>1624</v>
      </c>
      <c r="I368" s="213" t="s">
        <v>1624</v>
      </c>
      <c r="J368" s="211">
        <v>67769</v>
      </c>
      <c r="K368" s="211">
        <v>533069</v>
      </c>
      <c r="L368" s="212">
        <v>542344</v>
      </c>
    </row>
    <row r="369" spans="1:12">
      <c r="A369" s="208" t="s">
        <v>774</v>
      </c>
      <c r="B369" s="209" t="s">
        <v>1646</v>
      </c>
      <c r="C369" s="209" t="s">
        <v>1625</v>
      </c>
      <c r="D369" s="210" t="s">
        <v>1624</v>
      </c>
      <c r="E369" s="213" t="s">
        <v>1624</v>
      </c>
      <c r="F369" s="213" t="s">
        <v>1624</v>
      </c>
      <c r="G369" s="213" t="s">
        <v>1624</v>
      </c>
      <c r="H369" s="213" t="s">
        <v>1624</v>
      </c>
      <c r="I369" s="213" t="s">
        <v>1624</v>
      </c>
      <c r="J369" s="211">
        <v>20851</v>
      </c>
      <c r="K369" s="211">
        <v>91016</v>
      </c>
      <c r="L369" s="212">
        <v>81203</v>
      </c>
    </row>
    <row r="370" spans="1:12">
      <c r="A370" s="208" t="s">
        <v>774</v>
      </c>
      <c r="B370" s="209" t="s">
        <v>1646</v>
      </c>
      <c r="C370" s="209" t="s">
        <v>1626</v>
      </c>
      <c r="D370" s="210" t="s">
        <v>1624</v>
      </c>
      <c r="E370" s="213" t="s">
        <v>1624</v>
      </c>
      <c r="F370" s="213" t="s">
        <v>1624</v>
      </c>
      <c r="G370" s="213" t="s">
        <v>1624</v>
      </c>
      <c r="H370" s="213" t="s">
        <v>1624</v>
      </c>
      <c r="I370" s="213" t="s">
        <v>1624</v>
      </c>
      <c r="J370" s="211">
        <v>18282</v>
      </c>
      <c r="K370" s="211">
        <v>247596</v>
      </c>
      <c r="L370" s="212">
        <v>197890</v>
      </c>
    </row>
    <row r="371" spans="1:12">
      <c r="A371" s="208" t="s">
        <v>774</v>
      </c>
      <c r="B371" s="209" t="s">
        <v>1666</v>
      </c>
      <c r="C371" s="209" t="s">
        <v>1626</v>
      </c>
      <c r="D371" s="210" t="s">
        <v>1624</v>
      </c>
      <c r="E371" s="213" t="s">
        <v>1624</v>
      </c>
      <c r="F371" s="213" t="s">
        <v>1624</v>
      </c>
      <c r="G371" s="213" t="s">
        <v>1624</v>
      </c>
      <c r="H371" s="213" t="s">
        <v>1624</v>
      </c>
      <c r="I371" s="213" t="s">
        <v>1624</v>
      </c>
      <c r="J371" s="211">
        <v>45257</v>
      </c>
      <c r="K371" s="211">
        <v>71778</v>
      </c>
      <c r="L371" s="212">
        <v>55494</v>
      </c>
    </row>
    <row r="372" spans="1:12">
      <c r="A372" s="208" t="s">
        <v>774</v>
      </c>
      <c r="B372" s="209" t="s">
        <v>1673</v>
      </c>
      <c r="C372" s="209" t="s">
        <v>1625</v>
      </c>
      <c r="D372" s="210" t="s">
        <v>1624</v>
      </c>
      <c r="E372" s="213" t="s">
        <v>1624</v>
      </c>
      <c r="F372" s="213" t="s">
        <v>1624</v>
      </c>
      <c r="G372" s="213" t="s">
        <v>1624</v>
      </c>
      <c r="H372" s="213" t="s">
        <v>1624</v>
      </c>
      <c r="I372" s="213" t="s">
        <v>1624</v>
      </c>
      <c r="J372" s="211">
        <v>622589</v>
      </c>
      <c r="K372" s="211">
        <v>214224</v>
      </c>
      <c r="L372" s="212">
        <v>1278933</v>
      </c>
    </row>
    <row r="373" spans="1:12">
      <c r="A373" s="208" t="s">
        <v>774</v>
      </c>
      <c r="B373" s="209" t="s">
        <v>1673</v>
      </c>
      <c r="C373" s="209" t="s">
        <v>1626</v>
      </c>
      <c r="D373" s="210" t="s">
        <v>1624</v>
      </c>
      <c r="E373" s="213" t="s">
        <v>1624</v>
      </c>
      <c r="F373" s="213" t="s">
        <v>1624</v>
      </c>
      <c r="G373" s="213" t="s">
        <v>1624</v>
      </c>
      <c r="H373" s="213" t="s">
        <v>1624</v>
      </c>
      <c r="I373" s="213" t="s">
        <v>1624</v>
      </c>
      <c r="J373" s="211">
        <v>95591</v>
      </c>
      <c r="K373" s="211">
        <v>556954</v>
      </c>
      <c r="L373" s="212">
        <v>541780</v>
      </c>
    </row>
    <row r="374" spans="1:12">
      <c r="A374" s="208" t="s">
        <v>1167</v>
      </c>
      <c r="B374" s="209" t="s">
        <v>1646</v>
      </c>
      <c r="C374" s="209" t="s">
        <v>1623</v>
      </c>
      <c r="D374" s="210" t="s">
        <v>1624</v>
      </c>
      <c r="E374" s="211">
        <v>10922</v>
      </c>
      <c r="F374" s="211">
        <v>9783</v>
      </c>
      <c r="G374" s="211">
        <v>11450</v>
      </c>
      <c r="H374" s="211">
        <v>13259</v>
      </c>
      <c r="I374" s="211">
        <v>12898</v>
      </c>
      <c r="J374" s="211">
        <v>12452</v>
      </c>
      <c r="K374" s="211">
        <v>12285</v>
      </c>
      <c r="L374" s="212">
        <v>10670</v>
      </c>
    </row>
    <row r="375" spans="1:12">
      <c r="A375" s="208" t="s">
        <v>1167</v>
      </c>
      <c r="B375" s="209" t="s">
        <v>1646</v>
      </c>
      <c r="C375" s="209" t="s">
        <v>1625</v>
      </c>
      <c r="D375" s="210" t="s">
        <v>1624</v>
      </c>
      <c r="E375" s="211">
        <v>4958</v>
      </c>
      <c r="F375" s="211">
        <v>4114</v>
      </c>
      <c r="G375" s="211">
        <v>5463</v>
      </c>
      <c r="H375" s="211">
        <v>6511</v>
      </c>
      <c r="I375" s="211">
        <v>7292</v>
      </c>
      <c r="J375" s="213" t="s">
        <v>1624</v>
      </c>
      <c r="K375" s="213" t="s">
        <v>1624</v>
      </c>
      <c r="L375" s="214" t="s">
        <v>1624</v>
      </c>
    </row>
    <row r="376" spans="1:12">
      <c r="A376" s="208" t="s">
        <v>1167</v>
      </c>
      <c r="B376" s="209" t="s">
        <v>1646</v>
      </c>
      <c r="C376" s="209" t="s">
        <v>1626</v>
      </c>
      <c r="D376" s="210" t="s">
        <v>1624</v>
      </c>
      <c r="E376" s="211">
        <v>288712</v>
      </c>
      <c r="F376" s="211">
        <v>381504</v>
      </c>
      <c r="G376" s="211">
        <v>85293</v>
      </c>
      <c r="H376" s="211">
        <v>80307</v>
      </c>
      <c r="I376" s="211">
        <v>66126</v>
      </c>
      <c r="J376" s="211">
        <v>36054</v>
      </c>
      <c r="K376" s="211">
        <v>21030</v>
      </c>
      <c r="L376" s="212">
        <v>21391</v>
      </c>
    </row>
    <row r="377" spans="1:12">
      <c r="A377" s="208" t="s">
        <v>1684</v>
      </c>
      <c r="B377" s="209" t="s">
        <v>1630</v>
      </c>
      <c r="C377" s="209" t="s">
        <v>1626</v>
      </c>
      <c r="D377" s="210" t="s">
        <v>1624</v>
      </c>
      <c r="E377" s="211">
        <v>183731</v>
      </c>
      <c r="F377" s="211">
        <v>1562</v>
      </c>
      <c r="G377" s="213" t="s">
        <v>1624</v>
      </c>
      <c r="H377" s="213" t="s">
        <v>1624</v>
      </c>
      <c r="I377" s="213" t="s">
        <v>1624</v>
      </c>
      <c r="J377" s="213" t="s">
        <v>1624</v>
      </c>
      <c r="K377" s="213" t="s">
        <v>1624</v>
      </c>
      <c r="L377" s="214" t="s">
        <v>1624</v>
      </c>
    </row>
    <row r="378" spans="1:12">
      <c r="A378" s="208" t="s">
        <v>1685</v>
      </c>
      <c r="B378" s="209" t="s">
        <v>1630</v>
      </c>
      <c r="C378" s="209" t="s">
        <v>1623</v>
      </c>
      <c r="D378" s="210" t="s">
        <v>1624</v>
      </c>
      <c r="E378" s="213" t="s">
        <v>1624</v>
      </c>
      <c r="F378" s="213" t="s">
        <v>1624</v>
      </c>
      <c r="G378" s="213" t="s">
        <v>1624</v>
      </c>
      <c r="H378" s="213" t="s">
        <v>1624</v>
      </c>
      <c r="I378" s="213" t="s">
        <v>1624</v>
      </c>
      <c r="J378" s="213" t="s">
        <v>1624</v>
      </c>
      <c r="K378" s="213" t="s">
        <v>1624</v>
      </c>
      <c r="L378" s="214" t="s">
        <v>1624</v>
      </c>
    </row>
    <row r="379" spans="1:12">
      <c r="A379" s="208" t="s">
        <v>1686</v>
      </c>
      <c r="B379" s="209" t="s">
        <v>1630</v>
      </c>
      <c r="C379" s="209" t="s">
        <v>1626</v>
      </c>
      <c r="D379" s="210" t="s">
        <v>1624</v>
      </c>
      <c r="E379" s="211">
        <v>10987346</v>
      </c>
      <c r="F379" s="211">
        <v>5802051</v>
      </c>
      <c r="G379" s="211">
        <v>5879382</v>
      </c>
      <c r="H379" s="211">
        <v>5261122</v>
      </c>
      <c r="I379" s="211">
        <v>4738905</v>
      </c>
      <c r="J379" s="211">
        <v>6356550</v>
      </c>
      <c r="K379" s="211">
        <v>6101072</v>
      </c>
      <c r="L379" s="212">
        <v>5850435</v>
      </c>
    </row>
    <row r="380" spans="1:12">
      <c r="A380" s="208" t="s">
        <v>1686</v>
      </c>
      <c r="B380" s="209" t="s">
        <v>1654</v>
      </c>
      <c r="C380" s="209" t="s">
        <v>1626</v>
      </c>
      <c r="D380" s="210" t="s">
        <v>1624</v>
      </c>
      <c r="E380" s="211">
        <v>63262</v>
      </c>
      <c r="F380" s="211">
        <v>74385</v>
      </c>
      <c r="G380" s="213" t="s">
        <v>1624</v>
      </c>
      <c r="H380" s="213" t="s">
        <v>1624</v>
      </c>
      <c r="I380" s="213" t="s">
        <v>1624</v>
      </c>
      <c r="J380" s="213" t="s">
        <v>1624</v>
      </c>
      <c r="K380" s="213" t="s">
        <v>1624</v>
      </c>
      <c r="L380" s="214" t="s">
        <v>1624</v>
      </c>
    </row>
    <row r="381" spans="1:12">
      <c r="A381" s="208" t="s">
        <v>1686</v>
      </c>
      <c r="B381" s="209" t="s">
        <v>1672</v>
      </c>
      <c r="C381" s="209" t="s">
        <v>1626</v>
      </c>
      <c r="D381" s="210" t="s">
        <v>1624</v>
      </c>
      <c r="E381" s="211">
        <v>314136</v>
      </c>
      <c r="F381" s="211">
        <v>609955</v>
      </c>
      <c r="G381" s="211">
        <v>664692</v>
      </c>
      <c r="H381" s="211">
        <v>1397977</v>
      </c>
      <c r="I381" s="211">
        <v>923817</v>
      </c>
      <c r="J381" s="211">
        <v>1601619</v>
      </c>
      <c r="K381" s="211">
        <v>1913230</v>
      </c>
      <c r="L381" s="212">
        <v>2514021</v>
      </c>
    </row>
    <row r="382" spans="1:12">
      <c r="A382" s="208" t="s">
        <v>1687</v>
      </c>
      <c r="B382" s="209" t="s">
        <v>1630</v>
      </c>
      <c r="C382" s="209" t="s">
        <v>1627</v>
      </c>
      <c r="D382" s="210" t="s">
        <v>1624</v>
      </c>
      <c r="E382" s="211">
        <v>13725546</v>
      </c>
      <c r="F382" s="211">
        <v>32007241</v>
      </c>
      <c r="G382" s="211">
        <v>40440828</v>
      </c>
      <c r="H382" s="211">
        <v>30258269</v>
      </c>
      <c r="I382" s="211">
        <v>54639932</v>
      </c>
      <c r="J382" s="211">
        <v>35209822</v>
      </c>
      <c r="K382" s="211">
        <v>59835546</v>
      </c>
      <c r="L382" s="212">
        <v>55373948</v>
      </c>
    </row>
    <row r="383" spans="1:12">
      <c r="A383" s="208" t="s">
        <v>1688</v>
      </c>
      <c r="B383" s="209" t="s">
        <v>1648</v>
      </c>
      <c r="C383" s="209" t="s">
        <v>1626</v>
      </c>
      <c r="D383" s="210" t="s">
        <v>1624</v>
      </c>
      <c r="E383" s="211">
        <v>6159723</v>
      </c>
      <c r="F383" s="211">
        <v>6336225</v>
      </c>
      <c r="G383" s="211">
        <v>5274625</v>
      </c>
      <c r="H383" s="211">
        <v>5590651</v>
      </c>
      <c r="I383" s="211">
        <v>8057747</v>
      </c>
      <c r="J383" s="211">
        <v>2905616</v>
      </c>
      <c r="K383" s="211">
        <v>847369</v>
      </c>
      <c r="L383" s="212">
        <v>647172</v>
      </c>
    </row>
    <row r="384" spans="1:12">
      <c r="A384" s="208" t="s">
        <v>1689</v>
      </c>
      <c r="B384" s="209" t="s">
        <v>1648</v>
      </c>
      <c r="C384" s="209" t="s">
        <v>1626</v>
      </c>
      <c r="D384" s="210" t="s">
        <v>1624</v>
      </c>
      <c r="E384" s="211">
        <v>2603307</v>
      </c>
      <c r="F384" s="211">
        <v>2231128</v>
      </c>
      <c r="G384" s="211">
        <v>1019879</v>
      </c>
      <c r="H384" s="211">
        <v>6404</v>
      </c>
      <c r="I384" s="213" t="s">
        <v>1624</v>
      </c>
      <c r="J384" s="213" t="s">
        <v>1624</v>
      </c>
      <c r="K384" s="213" t="s">
        <v>1624</v>
      </c>
      <c r="L384" s="214" t="s">
        <v>1624</v>
      </c>
    </row>
    <row r="385" spans="1:12">
      <c r="A385" s="208" t="s">
        <v>1689</v>
      </c>
      <c r="B385" s="209" t="s">
        <v>1648</v>
      </c>
      <c r="C385" s="209" t="s">
        <v>1627</v>
      </c>
      <c r="D385" s="210" t="s">
        <v>1624</v>
      </c>
      <c r="E385" s="211">
        <v>17567488</v>
      </c>
      <c r="F385" s="211">
        <v>19684324</v>
      </c>
      <c r="G385" s="211">
        <v>26204391</v>
      </c>
      <c r="H385" s="211">
        <v>21451181</v>
      </c>
      <c r="I385" s="211">
        <v>11646707</v>
      </c>
      <c r="J385" s="211">
        <v>7951334</v>
      </c>
      <c r="K385" s="211">
        <v>9880907</v>
      </c>
      <c r="L385" s="212">
        <v>11322904</v>
      </c>
    </row>
    <row r="386" spans="1:12">
      <c r="A386" s="208" t="s">
        <v>1689</v>
      </c>
      <c r="B386" s="209" t="s">
        <v>1654</v>
      </c>
      <c r="C386" s="209" t="s">
        <v>1626</v>
      </c>
      <c r="D386" s="210" t="s">
        <v>1624</v>
      </c>
      <c r="E386" s="211">
        <v>226986</v>
      </c>
      <c r="F386" s="211">
        <v>218914</v>
      </c>
      <c r="G386" s="211">
        <v>204150</v>
      </c>
      <c r="H386" s="211">
        <v>229115</v>
      </c>
      <c r="I386" s="211">
        <v>92837</v>
      </c>
      <c r="J386" s="211">
        <v>113599</v>
      </c>
      <c r="K386" s="211">
        <v>132757</v>
      </c>
      <c r="L386" s="212">
        <v>106002</v>
      </c>
    </row>
    <row r="387" spans="1:12">
      <c r="A387" s="208" t="s">
        <v>1690</v>
      </c>
      <c r="B387" s="209" t="s">
        <v>1648</v>
      </c>
      <c r="C387" s="209" t="s">
        <v>1626</v>
      </c>
      <c r="D387" s="210" t="s">
        <v>1624</v>
      </c>
      <c r="E387" s="213" t="s">
        <v>1624</v>
      </c>
      <c r="F387" s="213" t="s">
        <v>1624</v>
      </c>
      <c r="G387" s="213" t="s">
        <v>1624</v>
      </c>
      <c r="H387" s="211">
        <v>3463219</v>
      </c>
      <c r="I387" s="211">
        <v>123098</v>
      </c>
      <c r="J387" s="211">
        <v>30525</v>
      </c>
      <c r="K387" s="211">
        <v>58624</v>
      </c>
      <c r="L387" s="212">
        <v>36459</v>
      </c>
    </row>
    <row r="388" spans="1:12">
      <c r="A388" s="208" t="s">
        <v>1691</v>
      </c>
      <c r="B388" s="209" t="s">
        <v>1648</v>
      </c>
      <c r="C388" s="209" t="s">
        <v>1626</v>
      </c>
      <c r="D388" s="210" t="s">
        <v>1624</v>
      </c>
      <c r="E388" s="211">
        <v>11005021</v>
      </c>
      <c r="F388" s="211">
        <v>6840419</v>
      </c>
      <c r="G388" s="211">
        <v>13343070</v>
      </c>
      <c r="H388" s="211">
        <v>11837542</v>
      </c>
      <c r="I388" s="211">
        <v>7142713</v>
      </c>
      <c r="J388" s="211">
        <v>1583888</v>
      </c>
      <c r="K388" s="211">
        <v>696988</v>
      </c>
      <c r="L388" s="212">
        <v>981555</v>
      </c>
    </row>
    <row r="389" spans="1:12">
      <c r="A389" s="208" t="s">
        <v>1691</v>
      </c>
      <c r="B389" s="209" t="s">
        <v>1648</v>
      </c>
      <c r="C389" s="209" t="s">
        <v>1627</v>
      </c>
      <c r="D389" s="210" t="s">
        <v>1624</v>
      </c>
      <c r="E389" s="213" t="s">
        <v>1624</v>
      </c>
      <c r="F389" s="213" t="s">
        <v>1624</v>
      </c>
      <c r="G389" s="213" t="s">
        <v>1624</v>
      </c>
      <c r="H389" s="211">
        <v>2050752</v>
      </c>
      <c r="I389" s="211">
        <v>1382486</v>
      </c>
      <c r="J389" s="211">
        <v>710725</v>
      </c>
      <c r="K389" s="211">
        <v>3170673</v>
      </c>
      <c r="L389" s="212">
        <v>2599959</v>
      </c>
    </row>
    <row r="390" spans="1:12">
      <c r="A390" s="208" t="s">
        <v>1692</v>
      </c>
      <c r="B390" s="209" t="s">
        <v>1630</v>
      </c>
      <c r="C390" s="209" t="s">
        <v>1626</v>
      </c>
      <c r="D390" s="210" t="s">
        <v>1624</v>
      </c>
      <c r="E390" s="211">
        <v>3686285</v>
      </c>
      <c r="F390" s="211">
        <v>2974852</v>
      </c>
      <c r="G390" s="211">
        <v>3832051</v>
      </c>
      <c r="H390" s="211">
        <v>3268512</v>
      </c>
      <c r="I390" s="211">
        <v>4802765</v>
      </c>
      <c r="J390" s="211">
        <v>4212576</v>
      </c>
      <c r="K390" s="211">
        <v>4816529</v>
      </c>
      <c r="L390" s="212">
        <v>6033950</v>
      </c>
    </row>
    <row r="391" spans="1:12">
      <c r="A391" s="208" t="s">
        <v>595</v>
      </c>
      <c r="B391" s="209" t="s">
        <v>1640</v>
      </c>
      <c r="C391" s="209" t="s">
        <v>1623</v>
      </c>
      <c r="D391" s="210" t="s">
        <v>1624</v>
      </c>
      <c r="E391" s="211">
        <v>116946</v>
      </c>
      <c r="F391" s="211">
        <v>91188</v>
      </c>
      <c r="G391" s="211">
        <v>83116</v>
      </c>
      <c r="H391" s="211">
        <v>74041</v>
      </c>
      <c r="I391" s="211">
        <v>80031</v>
      </c>
      <c r="J391" s="211">
        <v>86711</v>
      </c>
      <c r="K391" s="211">
        <v>73668</v>
      </c>
      <c r="L391" s="212">
        <v>58082</v>
      </c>
    </row>
    <row r="392" spans="1:12">
      <c r="A392" s="208" t="s">
        <v>595</v>
      </c>
      <c r="B392" s="209" t="s">
        <v>1640</v>
      </c>
      <c r="C392" s="209" t="s">
        <v>1625</v>
      </c>
      <c r="D392" s="210" t="s">
        <v>1624</v>
      </c>
      <c r="E392" s="211">
        <v>162213</v>
      </c>
      <c r="F392" s="211">
        <v>149990</v>
      </c>
      <c r="G392" s="211">
        <v>115210</v>
      </c>
      <c r="H392" s="211">
        <v>132869</v>
      </c>
      <c r="I392" s="211">
        <v>115912</v>
      </c>
      <c r="J392" s="211">
        <v>120092</v>
      </c>
      <c r="K392" s="211">
        <v>90704</v>
      </c>
      <c r="L392" s="212">
        <v>155157</v>
      </c>
    </row>
    <row r="393" spans="1:12">
      <c r="A393" s="208" t="s">
        <v>595</v>
      </c>
      <c r="B393" s="209" t="s">
        <v>1640</v>
      </c>
      <c r="C393" s="209" t="s">
        <v>1626</v>
      </c>
      <c r="D393" s="210" t="s">
        <v>1624</v>
      </c>
      <c r="E393" s="211">
        <v>225212</v>
      </c>
      <c r="F393" s="211">
        <v>212377</v>
      </c>
      <c r="G393" s="211">
        <v>105832</v>
      </c>
      <c r="H393" s="211">
        <v>84721</v>
      </c>
      <c r="I393" s="211">
        <v>62175</v>
      </c>
      <c r="J393" s="211">
        <v>85799</v>
      </c>
      <c r="K393" s="211">
        <v>92036</v>
      </c>
      <c r="L393" s="212">
        <v>523</v>
      </c>
    </row>
    <row r="394" spans="1:12">
      <c r="A394" s="208" t="s">
        <v>658</v>
      </c>
      <c r="B394" s="209" t="s">
        <v>1673</v>
      </c>
      <c r="C394" s="209" t="s">
        <v>1625</v>
      </c>
      <c r="D394" s="210" t="s">
        <v>1624</v>
      </c>
      <c r="E394" s="211">
        <v>217197</v>
      </c>
      <c r="F394" s="211">
        <v>276283</v>
      </c>
      <c r="G394" s="211">
        <v>215730</v>
      </c>
      <c r="H394" s="211">
        <v>286882</v>
      </c>
      <c r="I394" s="211">
        <v>242651</v>
      </c>
      <c r="J394" s="211">
        <v>207209</v>
      </c>
      <c r="K394" s="211">
        <v>360088</v>
      </c>
      <c r="L394" s="212">
        <v>368433</v>
      </c>
    </row>
    <row r="395" spans="1:12">
      <c r="A395" s="208" t="s">
        <v>1168</v>
      </c>
      <c r="B395" s="209" t="s">
        <v>1646</v>
      </c>
      <c r="C395" s="209" t="s">
        <v>1626</v>
      </c>
      <c r="D395" s="210" t="s">
        <v>1624</v>
      </c>
      <c r="E395" s="211">
        <v>2415140</v>
      </c>
      <c r="F395" s="211">
        <v>2259859</v>
      </c>
      <c r="G395" s="211">
        <v>2377367</v>
      </c>
      <c r="H395" s="211">
        <v>2714895</v>
      </c>
      <c r="I395" s="211">
        <v>2891474</v>
      </c>
      <c r="J395" s="211">
        <v>3051882</v>
      </c>
      <c r="K395" s="211">
        <v>3836498</v>
      </c>
      <c r="L395" s="212">
        <v>4095555</v>
      </c>
    </row>
    <row r="396" spans="1:12">
      <c r="A396" s="208" t="s">
        <v>596</v>
      </c>
      <c r="B396" s="209" t="s">
        <v>1640</v>
      </c>
      <c r="C396" s="209" t="s">
        <v>1623</v>
      </c>
      <c r="D396" s="210" t="s">
        <v>1624</v>
      </c>
      <c r="E396" s="211">
        <v>2990</v>
      </c>
      <c r="F396" s="211">
        <v>1935</v>
      </c>
      <c r="G396" s="211">
        <v>1966</v>
      </c>
      <c r="H396" s="211">
        <v>2007</v>
      </c>
      <c r="I396" s="211">
        <v>2032</v>
      </c>
      <c r="J396" s="211">
        <v>2042</v>
      </c>
      <c r="K396" s="211">
        <v>1856</v>
      </c>
      <c r="L396" s="212">
        <v>1141</v>
      </c>
    </row>
    <row r="397" spans="1:12">
      <c r="A397" s="208" t="s">
        <v>596</v>
      </c>
      <c r="B397" s="209" t="s">
        <v>1640</v>
      </c>
      <c r="C397" s="209" t="s">
        <v>1625</v>
      </c>
      <c r="D397" s="210" t="s">
        <v>1624</v>
      </c>
      <c r="E397" s="211">
        <v>2118</v>
      </c>
      <c r="F397" s="211">
        <v>274</v>
      </c>
      <c r="G397" s="211">
        <v>246</v>
      </c>
      <c r="H397" s="211">
        <v>364</v>
      </c>
      <c r="I397" s="211">
        <v>375</v>
      </c>
      <c r="J397" s="211">
        <v>476</v>
      </c>
      <c r="K397" s="211">
        <v>276</v>
      </c>
      <c r="L397" s="212">
        <v>225</v>
      </c>
    </row>
    <row r="398" spans="1:12">
      <c r="A398" s="208" t="s">
        <v>596</v>
      </c>
      <c r="B398" s="209" t="s">
        <v>1640</v>
      </c>
      <c r="C398" s="209" t="s">
        <v>1626</v>
      </c>
      <c r="D398" s="210" t="s">
        <v>1624</v>
      </c>
      <c r="E398" s="211">
        <v>561465</v>
      </c>
      <c r="F398" s="211">
        <v>509696</v>
      </c>
      <c r="G398" s="211">
        <v>535512</v>
      </c>
      <c r="H398" s="211">
        <v>449579</v>
      </c>
      <c r="I398" s="211">
        <v>440599</v>
      </c>
      <c r="J398" s="211">
        <v>900238</v>
      </c>
      <c r="K398" s="211">
        <v>1234104</v>
      </c>
      <c r="L398" s="212">
        <v>417097</v>
      </c>
    </row>
    <row r="399" spans="1:12">
      <c r="A399" s="208" t="s">
        <v>360</v>
      </c>
      <c r="B399" s="209" t="s">
        <v>1668</v>
      </c>
      <c r="C399" s="209" t="s">
        <v>1623</v>
      </c>
      <c r="D399" s="210" t="s">
        <v>1624</v>
      </c>
      <c r="E399" s="211">
        <v>31588</v>
      </c>
      <c r="F399" s="211">
        <v>27219</v>
      </c>
      <c r="G399" s="211">
        <v>30413</v>
      </c>
      <c r="H399" s="211">
        <v>30020</v>
      </c>
      <c r="I399" s="211">
        <v>28671</v>
      </c>
      <c r="J399" s="211">
        <v>29292</v>
      </c>
      <c r="K399" s="213" t="s">
        <v>1624</v>
      </c>
      <c r="L399" s="212">
        <v>24335</v>
      </c>
    </row>
    <row r="400" spans="1:12">
      <c r="A400" s="208" t="s">
        <v>360</v>
      </c>
      <c r="B400" s="209" t="s">
        <v>1668</v>
      </c>
      <c r="C400" s="209" t="s">
        <v>1625</v>
      </c>
      <c r="D400" s="210" t="s">
        <v>1624</v>
      </c>
      <c r="E400" s="211">
        <v>8763</v>
      </c>
      <c r="F400" s="211">
        <v>7408</v>
      </c>
      <c r="G400" s="211">
        <v>7794</v>
      </c>
      <c r="H400" s="211">
        <v>7711</v>
      </c>
      <c r="I400" s="211">
        <v>7515</v>
      </c>
      <c r="J400" s="211">
        <v>7982</v>
      </c>
      <c r="K400" s="213" t="s">
        <v>1624</v>
      </c>
      <c r="L400" s="212">
        <v>6752</v>
      </c>
    </row>
    <row r="401" spans="1:12">
      <c r="A401" s="208" t="s">
        <v>211</v>
      </c>
      <c r="B401" s="209" t="s">
        <v>1643</v>
      </c>
      <c r="C401" s="209" t="s">
        <v>1623</v>
      </c>
      <c r="D401" s="210" t="s">
        <v>1624</v>
      </c>
      <c r="E401" s="211">
        <v>164854</v>
      </c>
      <c r="F401" s="211">
        <v>164854</v>
      </c>
      <c r="G401" s="211">
        <v>147215</v>
      </c>
      <c r="H401" s="211">
        <v>174830</v>
      </c>
      <c r="I401" s="211">
        <v>155654</v>
      </c>
      <c r="J401" s="211">
        <v>160852</v>
      </c>
      <c r="K401" s="211">
        <v>145543</v>
      </c>
      <c r="L401" s="212">
        <v>121315</v>
      </c>
    </row>
    <row r="402" spans="1:12">
      <c r="A402" s="208" t="s">
        <v>211</v>
      </c>
      <c r="B402" s="209" t="s">
        <v>1643</v>
      </c>
      <c r="C402" s="209" t="s">
        <v>1625</v>
      </c>
      <c r="D402" s="210" t="s">
        <v>1624</v>
      </c>
      <c r="E402" s="211">
        <v>23012</v>
      </c>
      <c r="F402" s="211">
        <v>23012</v>
      </c>
      <c r="G402" s="211">
        <v>23240</v>
      </c>
      <c r="H402" s="211">
        <v>31173</v>
      </c>
      <c r="I402" s="211">
        <v>23738</v>
      </c>
      <c r="J402" s="211">
        <v>19372</v>
      </c>
      <c r="K402" s="211">
        <v>15941</v>
      </c>
      <c r="L402" s="212">
        <v>14529</v>
      </c>
    </row>
    <row r="403" spans="1:12">
      <c r="A403" s="208" t="s">
        <v>1302</v>
      </c>
      <c r="B403" s="209" t="s">
        <v>1643</v>
      </c>
      <c r="C403" s="209" t="s">
        <v>1627</v>
      </c>
      <c r="D403" s="210" t="s">
        <v>1624</v>
      </c>
      <c r="E403" s="211">
        <v>13551891</v>
      </c>
      <c r="F403" s="211">
        <v>13765026</v>
      </c>
      <c r="G403" s="211">
        <v>17130520</v>
      </c>
      <c r="H403" s="211">
        <v>10889687</v>
      </c>
      <c r="I403" s="211">
        <v>15611405</v>
      </c>
      <c r="J403" s="211">
        <v>14840466</v>
      </c>
      <c r="K403" s="211">
        <v>18949803</v>
      </c>
      <c r="L403" s="212">
        <v>38930701</v>
      </c>
    </row>
    <row r="404" spans="1:12">
      <c r="A404" s="208" t="s">
        <v>1302</v>
      </c>
      <c r="B404" s="209" t="s">
        <v>1644</v>
      </c>
      <c r="C404" s="209" t="s">
        <v>1627</v>
      </c>
      <c r="D404" s="210" t="s">
        <v>1624</v>
      </c>
      <c r="E404" s="211">
        <v>2508386</v>
      </c>
      <c r="F404" s="211">
        <v>1138897</v>
      </c>
      <c r="G404" s="211">
        <v>1565452</v>
      </c>
      <c r="H404" s="211">
        <v>706560</v>
      </c>
      <c r="I404" s="211">
        <v>654130</v>
      </c>
      <c r="J404" s="211">
        <v>1127534</v>
      </c>
      <c r="K404" s="211">
        <v>825009</v>
      </c>
      <c r="L404" s="212">
        <v>1628119</v>
      </c>
    </row>
    <row r="405" spans="1:12">
      <c r="A405" s="208" t="s">
        <v>1302</v>
      </c>
      <c r="B405" s="209" t="s">
        <v>1645</v>
      </c>
      <c r="C405" s="209" t="s">
        <v>1626</v>
      </c>
      <c r="D405" s="210" t="s">
        <v>1624</v>
      </c>
      <c r="E405" s="211">
        <v>1652491</v>
      </c>
      <c r="F405" s="211">
        <v>1548955</v>
      </c>
      <c r="G405" s="211">
        <v>1422235</v>
      </c>
      <c r="H405" s="211">
        <v>1343484</v>
      </c>
      <c r="I405" s="211">
        <v>1036531</v>
      </c>
      <c r="J405" s="211">
        <v>872295</v>
      </c>
      <c r="K405" s="211">
        <v>837357</v>
      </c>
      <c r="L405" s="212">
        <v>975864</v>
      </c>
    </row>
    <row r="406" spans="1:12">
      <c r="A406" s="208" t="s">
        <v>1302</v>
      </c>
      <c r="B406" s="209" t="s">
        <v>1647</v>
      </c>
      <c r="C406" s="209" t="s">
        <v>1626</v>
      </c>
      <c r="D406" s="210" t="s">
        <v>1624</v>
      </c>
      <c r="E406" s="211">
        <v>1945553</v>
      </c>
      <c r="F406" s="211">
        <v>2540899</v>
      </c>
      <c r="G406" s="211">
        <v>2284976</v>
      </c>
      <c r="H406" s="211">
        <v>2496982</v>
      </c>
      <c r="I406" s="211">
        <v>1659268</v>
      </c>
      <c r="J406" s="211">
        <v>1646573</v>
      </c>
      <c r="K406" s="211">
        <v>1581403</v>
      </c>
      <c r="L406" s="212">
        <v>1631854</v>
      </c>
    </row>
    <row r="407" spans="1:12">
      <c r="A407" s="208" t="s">
        <v>1302</v>
      </c>
      <c r="B407" s="209" t="s">
        <v>1648</v>
      </c>
      <c r="C407" s="209" t="s">
        <v>1626</v>
      </c>
      <c r="D407" s="210" t="s">
        <v>1624</v>
      </c>
      <c r="E407" s="211">
        <v>158989</v>
      </c>
      <c r="F407" s="211">
        <v>226902</v>
      </c>
      <c r="G407" s="211">
        <v>174986</v>
      </c>
      <c r="H407" s="211">
        <v>223694</v>
      </c>
      <c r="I407" s="211">
        <v>115992</v>
      </c>
      <c r="J407" s="211">
        <v>148235</v>
      </c>
      <c r="K407" s="211">
        <v>60133</v>
      </c>
      <c r="L407" s="212">
        <v>82928</v>
      </c>
    </row>
    <row r="408" spans="1:12">
      <c r="A408" s="208" t="s">
        <v>1302</v>
      </c>
      <c r="B408" s="209" t="s">
        <v>1648</v>
      </c>
      <c r="C408" s="209" t="s">
        <v>1627</v>
      </c>
      <c r="D408" s="210" t="s">
        <v>1624</v>
      </c>
      <c r="E408" s="211">
        <v>21624128</v>
      </c>
      <c r="F408" s="211">
        <v>12490283</v>
      </c>
      <c r="G408" s="211">
        <v>8525491</v>
      </c>
      <c r="H408" s="211">
        <v>5990064</v>
      </c>
      <c r="I408" s="211">
        <v>8659434</v>
      </c>
      <c r="J408" s="211">
        <v>25318993</v>
      </c>
      <c r="K408" s="211">
        <v>30478652</v>
      </c>
      <c r="L408" s="212">
        <v>39858771</v>
      </c>
    </row>
    <row r="409" spans="1:12">
      <c r="A409" s="208" t="s">
        <v>1302</v>
      </c>
      <c r="B409" s="209" t="s">
        <v>1652</v>
      </c>
      <c r="C409" s="209" t="s">
        <v>1627</v>
      </c>
      <c r="D409" s="210" t="s">
        <v>1624</v>
      </c>
      <c r="E409" s="211">
        <v>11496422</v>
      </c>
      <c r="F409" s="211">
        <v>9425948</v>
      </c>
      <c r="G409" s="211">
        <v>15918647</v>
      </c>
      <c r="H409" s="211">
        <v>11422684</v>
      </c>
      <c r="I409" s="211">
        <v>13287224</v>
      </c>
      <c r="J409" s="211">
        <v>24394461</v>
      </c>
      <c r="K409" s="211">
        <v>27619416</v>
      </c>
      <c r="L409" s="212">
        <v>50414101</v>
      </c>
    </row>
    <row r="410" spans="1:12">
      <c r="A410" s="208" t="s">
        <v>1302</v>
      </c>
      <c r="B410" s="209" t="s">
        <v>1654</v>
      </c>
      <c r="C410" s="209" t="s">
        <v>1626</v>
      </c>
      <c r="D410" s="210" t="s">
        <v>1624</v>
      </c>
      <c r="E410" s="211">
        <v>665335</v>
      </c>
      <c r="F410" s="211">
        <v>600182</v>
      </c>
      <c r="G410" s="211">
        <v>654705</v>
      </c>
      <c r="H410" s="211">
        <v>668854</v>
      </c>
      <c r="I410" s="211">
        <v>656895</v>
      </c>
      <c r="J410" s="211">
        <v>697010</v>
      </c>
      <c r="K410" s="211">
        <v>648631</v>
      </c>
      <c r="L410" s="212">
        <v>214070</v>
      </c>
    </row>
    <row r="411" spans="1:12">
      <c r="A411" s="208" t="s">
        <v>1302</v>
      </c>
      <c r="B411" s="209" t="s">
        <v>1654</v>
      </c>
      <c r="C411" s="209" t="s">
        <v>1627</v>
      </c>
      <c r="D411" s="210" t="s">
        <v>1624</v>
      </c>
      <c r="E411" s="211">
        <v>22708</v>
      </c>
      <c r="F411" s="211">
        <v>1639983</v>
      </c>
      <c r="G411" s="211">
        <v>2799908</v>
      </c>
      <c r="H411" s="213" t="s">
        <v>1624</v>
      </c>
      <c r="I411" s="213" t="s">
        <v>1624</v>
      </c>
      <c r="J411" s="213" t="s">
        <v>1624</v>
      </c>
      <c r="K411" s="213" t="s">
        <v>1624</v>
      </c>
      <c r="L411" s="214" t="s">
        <v>1624</v>
      </c>
    </row>
    <row r="412" spans="1:12">
      <c r="A412" s="208" t="s">
        <v>1302</v>
      </c>
      <c r="B412" s="209" t="s">
        <v>1655</v>
      </c>
      <c r="C412" s="209" t="s">
        <v>1626</v>
      </c>
      <c r="D412" s="210" t="s">
        <v>1624</v>
      </c>
      <c r="E412" s="211">
        <v>484589</v>
      </c>
      <c r="F412" s="211">
        <v>489933</v>
      </c>
      <c r="G412" s="211">
        <v>460358</v>
      </c>
      <c r="H412" s="211">
        <v>543780</v>
      </c>
      <c r="I412" s="211">
        <v>999940</v>
      </c>
      <c r="J412" s="211">
        <v>989323</v>
      </c>
      <c r="K412" s="211">
        <v>699816</v>
      </c>
      <c r="L412" s="212">
        <v>872831</v>
      </c>
    </row>
    <row r="413" spans="1:12">
      <c r="A413" s="208" t="s">
        <v>1302</v>
      </c>
      <c r="B413" s="209" t="s">
        <v>1655</v>
      </c>
      <c r="C413" s="209" t="s">
        <v>1627</v>
      </c>
      <c r="D413" s="210" t="s">
        <v>1624</v>
      </c>
      <c r="E413" s="211">
        <v>41748</v>
      </c>
      <c r="F413" s="211">
        <v>333169</v>
      </c>
      <c r="G413" s="211">
        <v>102733</v>
      </c>
      <c r="H413" s="211">
        <v>20314</v>
      </c>
      <c r="I413" s="211">
        <v>36522</v>
      </c>
      <c r="J413" s="211">
        <v>74409</v>
      </c>
      <c r="K413" s="211">
        <v>79934</v>
      </c>
      <c r="L413" s="212">
        <v>232554</v>
      </c>
    </row>
    <row r="414" spans="1:12">
      <c r="A414" s="208" t="s">
        <v>1302</v>
      </c>
      <c r="B414" s="209" t="s">
        <v>1665</v>
      </c>
      <c r="C414" s="209" t="s">
        <v>1626</v>
      </c>
      <c r="D414" s="210" t="s">
        <v>1624</v>
      </c>
      <c r="E414" s="211">
        <v>16442470</v>
      </c>
      <c r="F414" s="211">
        <v>15104097</v>
      </c>
      <c r="G414" s="211">
        <v>16059344</v>
      </c>
      <c r="H414" s="211">
        <v>6199460</v>
      </c>
      <c r="I414" s="211">
        <v>3967490</v>
      </c>
      <c r="J414" s="211">
        <v>6935171</v>
      </c>
      <c r="K414" s="211">
        <v>250155</v>
      </c>
      <c r="L414" s="212">
        <v>1380347</v>
      </c>
    </row>
    <row r="415" spans="1:12">
      <c r="A415" s="208" t="s">
        <v>1302</v>
      </c>
      <c r="B415" s="209" t="s">
        <v>1665</v>
      </c>
      <c r="C415" s="209" t="s">
        <v>1627</v>
      </c>
      <c r="D415" s="210" t="s">
        <v>1624</v>
      </c>
      <c r="E415" s="211">
        <v>1453395</v>
      </c>
      <c r="F415" s="211">
        <v>704441</v>
      </c>
      <c r="G415" s="211">
        <v>1827478</v>
      </c>
      <c r="H415" s="211">
        <v>383840</v>
      </c>
      <c r="I415" s="211">
        <v>257627</v>
      </c>
      <c r="J415" s="211">
        <v>572445</v>
      </c>
      <c r="K415" s="211">
        <v>611525</v>
      </c>
      <c r="L415" s="212">
        <v>917784</v>
      </c>
    </row>
    <row r="416" spans="1:12">
      <c r="A416" s="208" t="s">
        <v>1302</v>
      </c>
      <c r="B416" s="209" t="s">
        <v>1666</v>
      </c>
      <c r="C416" s="209" t="s">
        <v>1626</v>
      </c>
      <c r="D416" s="210" t="s">
        <v>1624</v>
      </c>
      <c r="E416" s="211">
        <v>220407</v>
      </c>
      <c r="F416" s="211">
        <v>224642</v>
      </c>
      <c r="G416" s="211">
        <v>418484</v>
      </c>
      <c r="H416" s="211">
        <v>502518</v>
      </c>
      <c r="I416" s="211">
        <v>483317</v>
      </c>
      <c r="J416" s="211">
        <v>471149</v>
      </c>
      <c r="K416" s="211">
        <v>426643</v>
      </c>
      <c r="L416" s="212">
        <v>405231</v>
      </c>
    </row>
    <row r="417" spans="1:12">
      <c r="A417" s="208" t="s">
        <v>1302</v>
      </c>
      <c r="B417" s="209" t="s">
        <v>1672</v>
      </c>
      <c r="C417" s="209" t="s">
        <v>1627</v>
      </c>
      <c r="D417" s="210" t="s">
        <v>1624</v>
      </c>
      <c r="E417" s="211">
        <v>162108</v>
      </c>
      <c r="F417" s="211">
        <v>534199</v>
      </c>
      <c r="G417" s="211">
        <v>1445450</v>
      </c>
      <c r="H417" s="211">
        <v>297504</v>
      </c>
      <c r="I417" s="211">
        <v>306032</v>
      </c>
      <c r="J417" s="211">
        <v>4302650</v>
      </c>
      <c r="K417" s="211">
        <v>2972232</v>
      </c>
      <c r="L417" s="212">
        <v>4805566</v>
      </c>
    </row>
    <row r="418" spans="1:12">
      <c r="A418" s="208" t="s">
        <v>1302</v>
      </c>
      <c r="B418" s="209" t="s">
        <v>1679</v>
      </c>
      <c r="C418" s="209" t="s">
        <v>1626</v>
      </c>
      <c r="D418" s="210" t="s">
        <v>1624</v>
      </c>
      <c r="E418" s="211">
        <v>532493</v>
      </c>
      <c r="F418" s="211">
        <v>522518</v>
      </c>
      <c r="G418" s="211">
        <v>504318</v>
      </c>
      <c r="H418" s="211">
        <v>426977</v>
      </c>
      <c r="I418" s="211">
        <v>414998</v>
      </c>
      <c r="J418" s="211">
        <v>383284</v>
      </c>
      <c r="K418" s="211">
        <v>487606</v>
      </c>
      <c r="L418" s="212">
        <v>426772</v>
      </c>
    </row>
    <row r="419" spans="1:12">
      <c r="A419" s="208" t="s">
        <v>1302</v>
      </c>
      <c r="B419" s="209" t="s">
        <v>1679</v>
      </c>
      <c r="C419" s="209" t="s">
        <v>1627</v>
      </c>
      <c r="D419" s="210" t="s">
        <v>1624</v>
      </c>
      <c r="E419" s="211">
        <v>36729365</v>
      </c>
      <c r="F419" s="211">
        <v>29148013</v>
      </c>
      <c r="G419" s="211">
        <v>31450910</v>
      </c>
      <c r="H419" s="211">
        <v>31139676</v>
      </c>
      <c r="I419" s="211">
        <v>31613859</v>
      </c>
      <c r="J419" s="211">
        <v>31982392</v>
      </c>
      <c r="K419" s="211">
        <v>36976463</v>
      </c>
      <c r="L419" s="212">
        <v>67943919</v>
      </c>
    </row>
    <row r="420" spans="1:12">
      <c r="A420" s="208" t="s">
        <v>244</v>
      </c>
      <c r="B420" s="209" t="s">
        <v>1676</v>
      </c>
      <c r="C420" s="209" t="s">
        <v>1623</v>
      </c>
      <c r="D420" s="210" t="s">
        <v>1624</v>
      </c>
      <c r="E420" s="213" t="s">
        <v>1624</v>
      </c>
      <c r="F420" s="213" t="s">
        <v>1624</v>
      </c>
      <c r="G420" s="213" t="s">
        <v>1624</v>
      </c>
      <c r="H420" s="211">
        <v>77083</v>
      </c>
      <c r="I420" s="211">
        <v>90376</v>
      </c>
      <c r="J420" s="211">
        <v>100078</v>
      </c>
      <c r="K420" s="211">
        <v>78876</v>
      </c>
      <c r="L420" s="212">
        <v>69749</v>
      </c>
    </row>
    <row r="421" spans="1:12">
      <c r="A421" s="208" t="s">
        <v>244</v>
      </c>
      <c r="B421" s="209" t="s">
        <v>1676</v>
      </c>
      <c r="C421" s="209" t="s">
        <v>1625</v>
      </c>
      <c r="D421" s="210" t="s">
        <v>1624</v>
      </c>
      <c r="E421" s="213" t="s">
        <v>1624</v>
      </c>
      <c r="F421" s="213" t="s">
        <v>1624</v>
      </c>
      <c r="G421" s="213" t="s">
        <v>1624</v>
      </c>
      <c r="H421" s="211">
        <v>268227</v>
      </c>
      <c r="I421" s="211">
        <v>323688</v>
      </c>
      <c r="J421" s="211">
        <v>307598</v>
      </c>
      <c r="K421" s="211">
        <v>301918</v>
      </c>
      <c r="L421" s="212">
        <v>303297</v>
      </c>
    </row>
    <row r="422" spans="1:12">
      <c r="A422" s="208" t="s">
        <v>244</v>
      </c>
      <c r="B422" s="209" t="s">
        <v>1676</v>
      </c>
      <c r="C422" s="209" t="s">
        <v>1626</v>
      </c>
      <c r="D422" s="210" t="s">
        <v>1624</v>
      </c>
      <c r="E422" s="213" t="s">
        <v>1624</v>
      </c>
      <c r="F422" s="213" t="s">
        <v>1624</v>
      </c>
      <c r="G422" s="213" t="s">
        <v>1624</v>
      </c>
      <c r="H422" s="211">
        <v>1506</v>
      </c>
      <c r="I422" s="211">
        <v>9940</v>
      </c>
      <c r="J422" s="211">
        <v>7722</v>
      </c>
      <c r="K422" s="211">
        <v>13346</v>
      </c>
      <c r="L422" s="212">
        <v>13663</v>
      </c>
    </row>
    <row r="423" spans="1:12">
      <c r="A423" s="208" t="s">
        <v>659</v>
      </c>
      <c r="B423" s="209" t="s">
        <v>1673</v>
      </c>
      <c r="C423" s="209" t="s">
        <v>1623</v>
      </c>
      <c r="D423" s="210" t="s">
        <v>1624</v>
      </c>
      <c r="E423" s="211">
        <v>36164</v>
      </c>
      <c r="F423" s="211">
        <v>34180</v>
      </c>
      <c r="G423" s="211">
        <v>32649</v>
      </c>
      <c r="H423" s="211">
        <v>34574</v>
      </c>
      <c r="I423" s="211">
        <v>35550</v>
      </c>
      <c r="J423" s="211">
        <v>37557</v>
      </c>
      <c r="K423" s="211">
        <v>36525</v>
      </c>
      <c r="L423" s="212">
        <v>40170</v>
      </c>
    </row>
    <row r="424" spans="1:12">
      <c r="A424" s="208" t="s">
        <v>1492</v>
      </c>
      <c r="B424" s="209" t="s">
        <v>1653</v>
      </c>
      <c r="C424" s="209" t="s">
        <v>1623</v>
      </c>
      <c r="D424" s="210" t="s">
        <v>1624</v>
      </c>
      <c r="E424" s="211">
        <v>297</v>
      </c>
      <c r="F424" s="211">
        <v>268</v>
      </c>
      <c r="G424" s="211">
        <v>287</v>
      </c>
      <c r="H424" s="211">
        <v>334</v>
      </c>
      <c r="I424" s="211">
        <v>421</v>
      </c>
      <c r="J424" s="211">
        <v>632</v>
      </c>
      <c r="K424" s="211">
        <v>650</v>
      </c>
      <c r="L424" s="214" t="s">
        <v>1624</v>
      </c>
    </row>
    <row r="425" spans="1:12">
      <c r="A425" s="208" t="s">
        <v>1492</v>
      </c>
      <c r="B425" s="209" t="s">
        <v>1653</v>
      </c>
      <c r="C425" s="209" t="s">
        <v>1625</v>
      </c>
      <c r="D425" s="210" t="s">
        <v>1624</v>
      </c>
      <c r="E425" s="211">
        <v>425</v>
      </c>
      <c r="F425" s="211">
        <v>447</v>
      </c>
      <c r="G425" s="211">
        <v>88</v>
      </c>
      <c r="H425" s="211">
        <v>1055</v>
      </c>
      <c r="I425" s="211">
        <v>3224</v>
      </c>
      <c r="J425" s="211">
        <v>19</v>
      </c>
      <c r="K425" s="211">
        <v>147</v>
      </c>
      <c r="L425" s="214" t="s">
        <v>1624</v>
      </c>
    </row>
    <row r="426" spans="1:12">
      <c r="A426" s="208" t="s">
        <v>1492</v>
      </c>
      <c r="B426" s="209" t="s">
        <v>1653</v>
      </c>
      <c r="C426" s="209" t="s">
        <v>1626</v>
      </c>
      <c r="D426" s="210" t="s">
        <v>1624</v>
      </c>
      <c r="E426" s="211">
        <v>2119938</v>
      </c>
      <c r="F426" s="211">
        <v>2368644</v>
      </c>
      <c r="G426" s="211">
        <v>2556294</v>
      </c>
      <c r="H426" s="211">
        <v>2480396</v>
      </c>
      <c r="I426" s="211">
        <v>2798272</v>
      </c>
      <c r="J426" s="211">
        <v>2962686</v>
      </c>
      <c r="K426" s="211">
        <v>2929865</v>
      </c>
      <c r="L426" s="214" t="s">
        <v>1624</v>
      </c>
    </row>
    <row r="427" spans="1:12">
      <c r="A427" s="208" t="s">
        <v>1169</v>
      </c>
      <c r="B427" s="209" t="s">
        <v>1646</v>
      </c>
      <c r="C427" s="209" t="s">
        <v>1623</v>
      </c>
      <c r="D427" s="210" t="s">
        <v>1624</v>
      </c>
      <c r="E427" s="211">
        <v>17964</v>
      </c>
      <c r="F427" s="211">
        <v>13976</v>
      </c>
      <c r="G427" s="211">
        <v>15977</v>
      </c>
      <c r="H427" s="211">
        <v>18067</v>
      </c>
      <c r="I427" s="211">
        <v>18782</v>
      </c>
      <c r="J427" s="211">
        <v>17758</v>
      </c>
      <c r="K427" s="211">
        <v>15352</v>
      </c>
      <c r="L427" s="212">
        <v>13980</v>
      </c>
    </row>
    <row r="428" spans="1:12">
      <c r="A428" s="208" t="s">
        <v>1169</v>
      </c>
      <c r="B428" s="209" t="s">
        <v>1646</v>
      </c>
      <c r="C428" s="209" t="s">
        <v>1625</v>
      </c>
      <c r="D428" s="210" t="s">
        <v>1624</v>
      </c>
      <c r="E428" s="211">
        <v>1794</v>
      </c>
      <c r="F428" s="211">
        <v>1608</v>
      </c>
      <c r="G428" s="211">
        <v>2031</v>
      </c>
      <c r="H428" s="211">
        <v>2234</v>
      </c>
      <c r="I428" s="211">
        <v>1997</v>
      </c>
      <c r="J428" s="211">
        <v>2235</v>
      </c>
      <c r="K428" s="211">
        <v>1718</v>
      </c>
      <c r="L428" s="212">
        <v>1750</v>
      </c>
    </row>
    <row r="429" spans="1:12">
      <c r="A429" s="208" t="s">
        <v>1169</v>
      </c>
      <c r="B429" s="209" t="s">
        <v>1646</v>
      </c>
      <c r="C429" s="209" t="s">
        <v>1626</v>
      </c>
      <c r="D429" s="210" t="s">
        <v>1624</v>
      </c>
      <c r="E429" s="211">
        <v>370</v>
      </c>
      <c r="F429" s="211">
        <v>246</v>
      </c>
      <c r="G429" s="211">
        <v>366</v>
      </c>
      <c r="H429" s="211">
        <v>473</v>
      </c>
      <c r="I429" s="211">
        <v>436</v>
      </c>
      <c r="J429" s="211">
        <v>451</v>
      </c>
      <c r="K429" s="211">
        <v>1595</v>
      </c>
      <c r="L429" s="212">
        <v>268</v>
      </c>
    </row>
    <row r="430" spans="1:12">
      <c r="A430" s="208" t="s">
        <v>1493</v>
      </c>
      <c r="B430" s="209" t="s">
        <v>1653</v>
      </c>
      <c r="C430" s="209" t="s">
        <v>1623</v>
      </c>
      <c r="D430" s="210" t="s">
        <v>1624</v>
      </c>
      <c r="E430" s="211">
        <v>24876</v>
      </c>
      <c r="F430" s="211">
        <v>20884</v>
      </c>
      <c r="G430" s="211">
        <v>22203</v>
      </c>
      <c r="H430" s="211">
        <v>23132</v>
      </c>
      <c r="I430" s="211">
        <v>23466</v>
      </c>
      <c r="J430" s="211">
        <v>20350</v>
      </c>
      <c r="K430" s="211">
        <v>21522</v>
      </c>
      <c r="L430" s="212">
        <v>20303</v>
      </c>
    </row>
    <row r="431" spans="1:12">
      <c r="A431" s="208" t="s">
        <v>1493</v>
      </c>
      <c r="B431" s="209" t="s">
        <v>1653</v>
      </c>
      <c r="C431" s="209" t="s">
        <v>1625</v>
      </c>
      <c r="D431" s="210" t="s">
        <v>1624</v>
      </c>
      <c r="E431" s="211">
        <v>8410</v>
      </c>
      <c r="F431" s="211">
        <v>6962</v>
      </c>
      <c r="G431" s="211">
        <v>7400</v>
      </c>
      <c r="H431" s="211">
        <v>7711</v>
      </c>
      <c r="I431" s="211">
        <v>5504</v>
      </c>
      <c r="J431" s="211">
        <v>4168</v>
      </c>
      <c r="K431" s="211">
        <v>4100</v>
      </c>
      <c r="L431" s="212">
        <v>4159</v>
      </c>
    </row>
    <row r="432" spans="1:12">
      <c r="A432" s="208" t="s">
        <v>1303</v>
      </c>
      <c r="B432" s="209" t="s">
        <v>1633</v>
      </c>
      <c r="C432" s="209" t="s">
        <v>1623</v>
      </c>
      <c r="D432" s="210" t="s">
        <v>1624</v>
      </c>
      <c r="E432" s="211">
        <v>2615203</v>
      </c>
      <c r="F432" s="211">
        <v>2301405</v>
      </c>
      <c r="G432" s="211">
        <v>2483600</v>
      </c>
      <c r="H432" s="211">
        <v>2693650</v>
      </c>
      <c r="I432" s="211">
        <v>2620810</v>
      </c>
      <c r="J432" s="211">
        <v>2740703</v>
      </c>
      <c r="K432" s="211">
        <v>2517009</v>
      </c>
      <c r="L432" s="212">
        <v>1956133</v>
      </c>
    </row>
    <row r="433" spans="1:12">
      <c r="A433" s="208" t="s">
        <v>1303</v>
      </c>
      <c r="B433" s="209" t="s">
        <v>1633</v>
      </c>
      <c r="C433" s="209" t="s">
        <v>1625</v>
      </c>
      <c r="D433" s="210" t="s">
        <v>1624</v>
      </c>
      <c r="E433" s="211">
        <v>1863929</v>
      </c>
      <c r="F433" s="211">
        <v>1695631</v>
      </c>
      <c r="G433" s="211">
        <v>1780625</v>
      </c>
      <c r="H433" s="211">
        <v>1927709</v>
      </c>
      <c r="I433" s="211">
        <v>1830093</v>
      </c>
      <c r="J433" s="211">
        <v>1891266</v>
      </c>
      <c r="K433" s="211">
        <v>1750293</v>
      </c>
      <c r="L433" s="212">
        <v>1387618</v>
      </c>
    </row>
    <row r="434" spans="1:12">
      <c r="A434" s="208" t="s">
        <v>1303</v>
      </c>
      <c r="B434" s="209" t="s">
        <v>1633</v>
      </c>
      <c r="C434" s="209" t="s">
        <v>1626</v>
      </c>
      <c r="D434" s="210" t="s">
        <v>1624</v>
      </c>
      <c r="E434" s="211">
        <v>5768880</v>
      </c>
      <c r="F434" s="211">
        <v>5179564</v>
      </c>
      <c r="G434" s="211">
        <v>5034508</v>
      </c>
      <c r="H434" s="211">
        <v>5099084</v>
      </c>
      <c r="I434" s="211">
        <v>4562475</v>
      </c>
      <c r="J434" s="211">
        <v>5023667</v>
      </c>
      <c r="K434" s="211">
        <v>4875608</v>
      </c>
      <c r="L434" s="212">
        <v>4794465</v>
      </c>
    </row>
    <row r="435" spans="1:12">
      <c r="A435" s="208" t="s">
        <v>1303</v>
      </c>
      <c r="B435" s="209" t="s">
        <v>1633</v>
      </c>
      <c r="C435" s="209" t="s">
        <v>1628</v>
      </c>
      <c r="D435" s="210" t="s">
        <v>1624</v>
      </c>
      <c r="E435" s="213" t="s">
        <v>1624</v>
      </c>
      <c r="F435" s="213" t="s">
        <v>1624</v>
      </c>
      <c r="G435" s="213" t="s">
        <v>1624</v>
      </c>
      <c r="H435" s="213" t="s">
        <v>1624</v>
      </c>
      <c r="I435" s="213" t="s">
        <v>1624</v>
      </c>
      <c r="J435" s="213" t="s">
        <v>1624</v>
      </c>
      <c r="K435" s="213" t="s">
        <v>1624</v>
      </c>
      <c r="L435" s="212">
        <v>9617</v>
      </c>
    </row>
    <row r="436" spans="1:12">
      <c r="A436" s="208" t="s">
        <v>1303</v>
      </c>
      <c r="B436" s="209" t="s">
        <v>1633</v>
      </c>
      <c r="C436" s="209" t="s">
        <v>1629</v>
      </c>
      <c r="D436" s="210" t="s">
        <v>1624</v>
      </c>
      <c r="E436" s="213" t="s">
        <v>1624</v>
      </c>
      <c r="F436" s="213" t="s">
        <v>1624</v>
      </c>
      <c r="G436" s="213" t="s">
        <v>1624</v>
      </c>
      <c r="H436" s="213" t="s">
        <v>1624</v>
      </c>
      <c r="I436" s="213" t="s">
        <v>1624</v>
      </c>
      <c r="J436" s="213" t="s">
        <v>1624</v>
      </c>
      <c r="K436" s="213" t="s">
        <v>1624</v>
      </c>
      <c r="L436" s="214" t="s">
        <v>1624</v>
      </c>
    </row>
    <row r="437" spans="1:12">
      <c r="A437" s="208" t="s">
        <v>1303</v>
      </c>
      <c r="B437" s="209" t="s">
        <v>1666</v>
      </c>
      <c r="C437" s="209" t="s">
        <v>1623</v>
      </c>
      <c r="D437" s="210" t="s">
        <v>1624</v>
      </c>
      <c r="E437" s="211">
        <v>650890</v>
      </c>
      <c r="F437" s="211">
        <v>591865</v>
      </c>
      <c r="G437" s="211">
        <v>610086</v>
      </c>
      <c r="H437" s="211">
        <v>662851</v>
      </c>
      <c r="I437" s="211">
        <v>627455</v>
      </c>
      <c r="J437" s="211">
        <v>662074</v>
      </c>
      <c r="K437" s="211">
        <v>599246</v>
      </c>
      <c r="L437" s="212">
        <v>458443</v>
      </c>
    </row>
    <row r="438" spans="1:12">
      <c r="A438" s="208" t="s">
        <v>1303</v>
      </c>
      <c r="B438" s="209" t="s">
        <v>1666</v>
      </c>
      <c r="C438" s="209" t="s">
        <v>1625</v>
      </c>
      <c r="D438" s="210" t="s">
        <v>1624</v>
      </c>
      <c r="E438" s="211">
        <v>476725</v>
      </c>
      <c r="F438" s="211">
        <v>447338</v>
      </c>
      <c r="G438" s="211">
        <v>414262</v>
      </c>
      <c r="H438" s="211">
        <v>514857</v>
      </c>
      <c r="I438" s="211">
        <v>500886</v>
      </c>
      <c r="J438" s="211">
        <v>573400</v>
      </c>
      <c r="K438" s="211">
        <v>599930</v>
      </c>
      <c r="L438" s="212">
        <v>495991</v>
      </c>
    </row>
    <row r="439" spans="1:12">
      <c r="A439" s="208" t="s">
        <v>1303</v>
      </c>
      <c r="B439" s="209" t="s">
        <v>1666</v>
      </c>
      <c r="C439" s="209" t="s">
        <v>1626</v>
      </c>
      <c r="D439" s="210" t="s">
        <v>1624</v>
      </c>
      <c r="E439" s="211">
        <v>571672</v>
      </c>
      <c r="F439" s="211">
        <v>583974</v>
      </c>
      <c r="G439" s="211">
        <v>571058</v>
      </c>
      <c r="H439" s="211">
        <v>441689</v>
      </c>
      <c r="I439" s="211">
        <v>402501</v>
      </c>
      <c r="J439" s="211">
        <v>403480</v>
      </c>
      <c r="K439" s="211">
        <v>352852</v>
      </c>
      <c r="L439" s="212">
        <v>300587</v>
      </c>
    </row>
    <row r="440" spans="1:12">
      <c r="A440" s="208" t="s">
        <v>1303</v>
      </c>
      <c r="B440" s="209" t="s">
        <v>1666</v>
      </c>
      <c r="C440" s="209" t="s">
        <v>1628</v>
      </c>
      <c r="D440" s="210" t="s">
        <v>1624</v>
      </c>
      <c r="E440" s="213" t="s">
        <v>1624</v>
      </c>
      <c r="F440" s="213" t="s">
        <v>1624</v>
      </c>
      <c r="G440" s="213" t="s">
        <v>1624</v>
      </c>
      <c r="H440" s="213" t="s">
        <v>1624</v>
      </c>
      <c r="I440" s="213" t="s">
        <v>1624</v>
      </c>
      <c r="J440" s="213" t="s">
        <v>1624</v>
      </c>
      <c r="K440" s="213" t="s">
        <v>1624</v>
      </c>
      <c r="L440" s="212">
        <v>558</v>
      </c>
    </row>
    <row r="441" spans="1:12">
      <c r="A441" s="208" t="s">
        <v>1303</v>
      </c>
      <c r="B441" s="209" t="s">
        <v>1666</v>
      </c>
      <c r="C441" s="209" t="s">
        <v>1629</v>
      </c>
      <c r="D441" s="210" t="s">
        <v>1624</v>
      </c>
      <c r="E441" s="213" t="s">
        <v>1624</v>
      </c>
      <c r="F441" s="213" t="s">
        <v>1624</v>
      </c>
      <c r="G441" s="213" t="s">
        <v>1624</v>
      </c>
      <c r="H441" s="213" t="s">
        <v>1624</v>
      </c>
      <c r="I441" s="213" t="s">
        <v>1624</v>
      </c>
      <c r="J441" s="213" t="s">
        <v>1624</v>
      </c>
      <c r="K441" s="213" t="s">
        <v>1624</v>
      </c>
      <c r="L441" s="214" t="s">
        <v>1624</v>
      </c>
    </row>
    <row r="442" spans="1:12">
      <c r="A442" s="208" t="s">
        <v>712</v>
      </c>
      <c r="B442" s="209" t="s">
        <v>1647</v>
      </c>
      <c r="C442" s="209" t="s">
        <v>1623</v>
      </c>
      <c r="D442" s="210" t="s">
        <v>1624</v>
      </c>
      <c r="E442" s="211">
        <v>18987</v>
      </c>
      <c r="F442" s="211">
        <v>17151</v>
      </c>
      <c r="G442" s="211">
        <v>16328</v>
      </c>
      <c r="H442" s="211">
        <v>17510</v>
      </c>
      <c r="I442" s="211">
        <v>17827</v>
      </c>
      <c r="J442" s="211">
        <v>20448</v>
      </c>
      <c r="K442" s="211">
        <v>16865</v>
      </c>
      <c r="L442" s="212">
        <v>13469</v>
      </c>
    </row>
    <row r="443" spans="1:12">
      <c r="A443" s="208" t="s">
        <v>712</v>
      </c>
      <c r="B443" s="209" t="s">
        <v>1647</v>
      </c>
      <c r="C443" s="209" t="s">
        <v>1625</v>
      </c>
      <c r="D443" s="210" t="s">
        <v>1624</v>
      </c>
      <c r="E443" s="211">
        <v>10664</v>
      </c>
      <c r="F443" s="211">
        <v>7924</v>
      </c>
      <c r="G443" s="211">
        <v>7593</v>
      </c>
      <c r="H443" s="211">
        <v>9987</v>
      </c>
      <c r="I443" s="211">
        <v>13885</v>
      </c>
      <c r="J443" s="211">
        <v>9398</v>
      </c>
      <c r="K443" s="211">
        <v>10044</v>
      </c>
      <c r="L443" s="212">
        <v>6568</v>
      </c>
    </row>
    <row r="444" spans="1:12">
      <c r="A444" s="208" t="s">
        <v>973</v>
      </c>
      <c r="B444" s="209" t="s">
        <v>1665</v>
      </c>
      <c r="C444" s="209" t="s">
        <v>1623</v>
      </c>
      <c r="D444" s="210" t="s">
        <v>1624</v>
      </c>
      <c r="E444" s="211">
        <v>144158</v>
      </c>
      <c r="F444" s="211">
        <v>119358</v>
      </c>
      <c r="G444" s="211">
        <v>135086</v>
      </c>
      <c r="H444" s="211">
        <v>140433</v>
      </c>
      <c r="I444" s="211">
        <v>133433</v>
      </c>
      <c r="J444" s="211">
        <v>124877</v>
      </c>
      <c r="K444" s="211">
        <v>129838</v>
      </c>
      <c r="L444" s="212">
        <v>113475</v>
      </c>
    </row>
    <row r="445" spans="1:12">
      <c r="A445" s="208" t="s">
        <v>973</v>
      </c>
      <c r="B445" s="209" t="s">
        <v>1665</v>
      </c>
      <c r="C445" s="209" t="s">
        <v>1625</v>
      </c>
      <c r="D445" s="210" t="s">
        <v>1624</v>
      </c>
      <c r="E445" s="211">
        <v>64000</v>
      </c>
      <c r="F445" s="211">
        <v>56401</v>
      </c>
      <c r="G445" s="211">
        <v>58227</v>
      </c>
      <c r="H445" s="211">
        <v>58767</v>
      </c>
      <c r="I445" s="211">
        <v>62707</v>
      </c>
      <c r="J445" s="211">
        <v>47117</v>
      </c>
      <c r="K445" s="211">
        <v>51273</v>
      </c>
      <c r="L445" s="212">
        <v>45055</v>
      </c>
    </row>
    <row r="446" spans="1:12">
      <c r="A446" s="208" t="s">
        <v>1514</v>
      </c>
      <c r="B446" s="209" t="s">
        <v>1648</v>
      </c>
      <c r="C446" s="209" t="s">
        <v>1623</v>
      </c>
      <c r="D446" s="210" t="s">
        <v>1624</v>
      </c>
      <c r="E446" s="211">
        <v>17507</v>
      </c>
      <c r="F446" s="211">
        <v>15345</v>
      </c>
      <c r="G446" s="211">
        <v>15288</v>
      </c>
      <c r="H446" s="211">
        <v>14914</v>
      </c>
      <c r="I446" s="211">
        <v>13590</v>
      </c>
      <c r="J446" s="211">
        <v>16864</v>
      </c>
      <c r="K446" s="211">
        <v>14741</v>
      </c>
      <c r="L446" s="212">
        <v>11496</v>
      </c>
    </row>
    <row r="447" spans="1:12">
      <c r="A447" s="208" t="s">
        <v>1514</v>
      </c>
      <c r="B447" s="209" t="s">
        <v>1648</v>
      </c>
      <c r="C447" s="209" t="s">
        <v>1625</v>
      </c>
      <c r="D447" s="210" t="s">
        <v>1624</v>
      </c>
      <c r="E447" s="211">
        <v>6965</v>
      </c>
      <c r="F447" s="211">
        <v>6861</v>
      </c>
      <c r="G447" s="211">
        <v>7319</v>
      </c>
      <c r="H447" s="211">
        <v>7493</v>
      </c>
      <c r="I447" s="211">
        <v>6142</v>
      </c>
      <c r="J447" s="211">
        <v>5725</v>
      </c>
      <c r="K447" s="211">
        <v>5786</v>
      </c>
      <c r="L447" s="212">
        <v>3764</v>
      </c>
    </row>
    <row r="448" spans="1:12">
      <c r="A448" s="208" t="s">
        <v>1514</v>
      </c>
      <c r="B448" s="209" t="s">
        <v>1648</v>
      </c>
      <c r="C448" s="209" t="s">
        <v>1626</v>
      </c>
      <c r="D448" s="210" t="s">
        <v>1624</v>
      </c>
      <c r="E448" s="211">
        <v>13</v>
      </c>
      <c r="F448" s="211">
        <v>16</v>
      </c>
      <c r="G448" s="211">
        <v>7</v>
      </c>
      <c r="H448" s="211">
        <v>6</v>
      </c>
      <c r="I448" s="213" t="s">
        <v>1624</v>
      </c>
      <c r="J448" s="213" t="s">
        <v>1624</v>
      </c>
      <c r="K448" s="213" t="s">
        <v>1624</v>
      </c>
      <c r="L448" s="212">
        <v>305</v>
      </c>
    </row>
    <row r="449" spans="1:12">
      <c r="A449" s="208" t="s">
        <v>1402</v>
      </c>
      <c r="B449" s="209" t="s">
        <v>1654</v>
      </c>
      <c r="C449" s="209" t="s">
        <v>1623</v>
      </c>
      <c r="D449" s="210" t="s">
        <v>1624</v>
      </c>
      <c r="E449" s="213" t="s">
        <v>1624</v>
      </c>
      <c r="F449" s="213" t="s">
        <v>1624</v>
      </c>
      <c r="G449" s="213" t="s">
        <v>1624</v>
      </c>
      <c r="H449" s="211">
        <v>4500</v>
      </c>
      <c r="I449" s="211">
        <v>4500</v>
      </c>
      <c r="J449" s="211">
        <v>4850</v>
      </c>
      <c r="K449" s="211">
        <v>4850</v>
      </c>
      <c r="L449" s="214" t="s">
        <v>1624</v>
      </c>
    </row>
    <row r="450" spans="1:12">
      <c r="A450" s="208" t="s">
        <v>597</v>
      </c>
      <c r="B450" s="209" t="s">
        <v>1640</v>
      </c>
      <c r="C450" s="209" t="s">
        <v>1623</v>
      </c>
      <c r="D450" s="210" t="s">
        <v>1624</v>
      </c>
      <c r="E450" s="211">
        <v>21141</v>
      </c>
      <c r="F450" s="211">
        <v>17323</v>
      </c>
      <c r="G450" s="211">
        <v>17075</v>
      </c>
      <c r="H450" s="211">
        <v>16218</v>
      </c>
      <c r="I450" s="211">
        <v>17424</v>
      </c>
      <c r="J450" s="213" t="s">
        <v>1624</v>
      </c>
      <c r="K450" s="211">
        <v>38962</v>
      </c>
      <c r="L450" s="212">
        <v>31020</v>
      </c>
    </row>
    <row r="451" spans="1:12">
      <c r="A451" s="208" t="s">
        <v>597</v>
      </c>
      <c r="B451" s="209" t="s">
        <v>1640</v>
      </c>
      <c r="C451" s="209" t="s">
        <v>1625</v>
      </c>
      <c r="D451" s="210" t="s">
        <v>1624</v>
      </c>
      <c r="E451" s="211">
        <v>17382</v>
      </c>
      <c r="F451" s="211">
        <v>19634</v>
      </c>
      <c r="G451" s="211">
        <v>17906</v>
      </c>
      <c r="H451" s="211">
        <v>18906</v>
      </c>
      <c r="I451" s="211">
        <v>20196</v>
      </c>
      <c r="J451" s="213" t="s">
        <v>1624</v>
      </c>
      <c r="K451" s="213" t="s">
        <v>1624</v>
      </c>
      <c r="L451" s="214" t="s">
        <v>1624</v>
      </c>
    </row>
    <row r="452" spans="1:12">
      <c r="A452" s="208" t="s">
        <v>597</v>
      </c>
      <c r="B452" s="209" t="s">
        <v>1640</v>
      </c>
      <c r="C452" s="209" t="s">
        <v>1626</v>
      </c>
      <c r="D452" s="210" t="s">
        <v>1624</v>
      </c>
      <c r="E452" s="213" t="s">
        <v>1624</v>
      </c>
      <c r="F452" s="213" t="s">
        <v>1624</v>
      </c>
      <c r="G452" s="211">
        <v>2366</v>
      </c>
      <c r="H452" s="211">
        <v>4597</v>
      </c>
      <c r="I452" s="211">
        <v>1866</v>
      </c>
      <c r="J452" s="213" t="s">
        <v>1624</v>
      </c>
      <c r="K452" s="213" t="s">
        <v>1624</v>
      </c>
      <c r="L452" s="214" t="s">
        <v>1624</v>
      </c>
    </row>
    <row r="453" spans="1:12">
      <c r="A453" s="208" t="s">
        <v>1058</v>
      </c>
      <c r="B453" s="209" t="s">
        <v>1678</v>
      </c>
      <c r="C453" s="209" t="s">
        <v>1623</v>
      </c>
      <c r="D453" s="210" t="s">
        <v>1624</v>
      </c>
      <c r="E453" s="211">
        <v>17801</v>
      </c>
      <c r="F453" s="211">
        <v>14759</v>
      </c>
      <c r="G453" s="211">
        <v>14649</v>
      </c>
      <c r="H453" s="211">
        <v>15205</v>
      </c>
      <c r="I453" s="211">
        <v>13966</v>
      </c>
      <c r="J453" s="211">
        <v>15866</v>
      </c>
      <c r="K453" s="213" t="s">
        <v>1624</v>
      </c>
      <c r="L453" s="214" t="s">
        <v>1624</v>
      </c>
    </row>
    <row r="454" spans="1:12">
      <c r="A454" s="208" t="s">
        <v>1058</v>
      </c>
      <c r="B454" s="209" t="s">
        <v>1678</v>
      </c>
      <c r="C454" s="209" t="s">
        <v>1625</v>
      </c>
      <c r="D454" s="210" t="s">
        <v>1624</v>
      </c>
      <c r="E454" s="211">
        <v>2846</v>
      </c>
      <c r="F454" s="211">
        <v>2269</v>
      </c>
      <c r="G454" s="211">
        <v>2347</v>
      </c>
      <c r="H454" s="211">
        <v>2601</v>
      </c>
      <c r="I454" s="211">
        <v>2695</v>
      </c>
      <c r="J454" s="211">
        <v>2601</v>
      </c>
      <c r="K454" s="213" t="s">
        <v>1624</v>
      </c>
      <c r="L454" s="214" t="s">
        <v>1624</v>
      </c>
    </row>
    <row r="455" spans="1:12">
      <c r="A455" s="208" t="s">
        <v>1403</v>
      </c>
      <c r="B455" s="209" t="s">
        <v>1654</v>
      </c>
      <c r="C455" s="209" t="s">
        <v>1623</v>
      </c>
      <c r="D455" s="210" t="s">
        <v>1624</v>
      </c>
      <c r="E455" s="211">
        <v>23400</v>
      </c>
      <c r="F455" s="211">
        <v>21478</v>
      </c>
      <c r="G455" s="211">
        <v>20176</v>
      </c>
      <c r="H455" s="211">
        <v>24293</v>
      </c>
      <c r="I455" s="211">
        <v>23564</v>
      </c>
      <c r="J455" s="211">
        <v>27511</v>
      </c>
      <c r="K455" s="211">
        <v>22945</v>
      </c>
      <c r="L455" s="212">
        <v>18593</v>
      </c>
    </row>
    <row r="456" spans="1:12">
      <c r="A456" s="208" t="s">
        <v>1403</v>
      </c>
      <c r="B456" s="209" t="s">
        <v>1654</v>
      </c>
      <c r="C456" s="209" t="s">
        <v>1625</v>
      </c>
      <c r="D456" s="210" t="s">
        <v>1624</v>
      </c>
      <c r="E456" s="211">
        <v>23436</v>
      </c>
      <c r="F456" s="211">
        <v>19190</v>
      </c>
      <c r="G456" s="211">
        <v>18134</v>
      </c>
      <c r="H456" s="211">
        <v>20210</v>
      </c>
      <c r="I456" s="211">
        <v>18826</v>
      </c>
      <c r="J456" s="211">
        <v>21573</v>
      </c>
      <c r="K456" s="211">
        <v>20693</v>
      </c>
      <c r="L456" s="212">
        <v>13892</v>
      </c>
    </row>
    <row r="457" spans="1:12">
      <c r="A457" s="208" t="s">
        <v>456</v>
      </c>
      <c r="B457" s="209" t="s">
        <v>1630</v>
      </c>
      <c r="C457" s="209" t="s">
        <v>1623</v>
      </c>
      <c r="D457" s="210" t="s">
        <v>1624</v>
      </c>
      <c r="E457" s="211">
        <v>175535</v>
      </c>
      <c r="F457" s="211">
        <v>165772</v>
      </c>
      <c r="G457" s="211">
        <v>169657</v>
      </c>
      <c r="H457" s="211">
        <v>193338</v>
      </c>
      <c r="I457" s="211">
        <v>198927</v>
      </c>
      <c r="J457" s="211">
        <v>233704</v>
      </c>
      <c r="K457" s="211">
        <v>221594</v>
      </c>
      <c r="L457" s="212">
        <v>176275</v>
      </c>
    </row>
    <row r="458" spans="1:12">
      <c r="A458" s="208" t="s">
        <v>456</v>
      </c>
      <c r="B458" s="209" t="s">
        <v>1630</v>
      </c>
      <c r="C458" s="209" t="s">
        <v>1625</v>
      </c>
      <c r="D458" s="210" t="s">
        <v>1624</v>
      </c>
      <c r="E458" s="211">
        <v>172065</v>
      </c>
      <c r="F458" s="211">
        <v>184742</v>
      </c>
      <c r="G458" s="211">
        <v>200529</v>
      </c>
      <c r="H458" s="211">
        <v>226647</v>
      </c>
      <c r="I458" s="211">
        <v>289831</v>
      </c>
      <c r="J458" s="211">
        <v>257408</v>
      </c>
      <c r="K458" s="211">
        <v>226926</v>
      </c>
      <c r="L458" s="212">
        <v>195629</v>
      </c>
    </row>
    <row r="459" spans="1:12">
      <c r="A459" s="208" t="s">
        <v>456</v>
      </c>
      <c r="B459" s="209" t="s">
        <v>1630</v>
      </c>
      <c r="C459" s="209" t="s">
        <v>1626</v>
      </c>
      <c r="D459" s="210" t="s">
        <v>1624</v>
      </c>
      <c r="E459" s="211">
        <v>521565</v>
      </c>
      <c r="F459" s="211">
        <v>409555</v>
      </c>
      <c r="G459" s="211">
        <v>393255</v>
      </c>
      <c r="H459" s="211">
        <v>374727</v>
      </c>
      <c r="I459" s="211">
        <v>285233</v>
      </c>
      <c r="J459" s="211">
        <v>328619</v>
      </c>
      <c r="K459" s="211">
        <v>352798</v>
      </c>
      <c r="L459" s="212">
        <v>421685</v>
      </c>
    </row>
    <row r="460" spans="1:12">
      <c r="A460" s="208" t="s">
        <v>456</v>
      </c>
      <c r="B460" s="209" t="s">
        <v>1672</v>
      </c>
      <c r="C460" s="209" t="s">
        <v>1623</v>
      </c>
      <c r="D460" s="210" t="s">
        <v>1624</v>
      </c>
      <c r="E460" s="211">
        <v>2369</v>
      </c>
      <c r="F460" s="211">
        <v>2851</v>
      </c>
      <c r="G460" s="211">
        <v>3011</v>
      </c>
      <c r="H460" s="211">
        <v>3599</v>
      </c>
      <c r="I460" s="211">
        <v>3835</v>
      </c>
      <c r="J460" s="211">
        <v>4851</v>
      </c>
      <c r="K460" s="211">
        <v>4480</v>
      </c>
      <c r="L460" s="212">
        <v>4008</v>
      </c>
    </row>
    <row r="461" spans="1:12">
      <c r="A461" s="208" t="s">
        <v>456</v>
      </c>
      <c r="B461" s="209" t="s">
        <v>1672</v>
      </c>
      <c r="C461" s="209" t="s">
        <v>1625</v>
      </c>
      <c r="D461" s="210" t="s">
        <v>1624</v>
      </c>
      <c r="E461" s="211">
        <v>105075</v>
      </c>
      <c r="F461" s="211">
        <v>82592</v>
      </c>
      <c r="G461" s="211">
        <v>82779</v>
      </c>
      <c r="H461" s="211">
        <v>83956</v>
      </c>
      <c r="I461" s="211">
        <v>70049</v>
      </c>
      <c r="J461" s="211">
        <v>87343</v>
      </c>
      <c r="K461" s="211">
        <v>85719</v>
      </c>
      <c r="L461" s="212">
        <v>83036</v>
      </c>
    </row>
    <row r="462" spans="1:12">
      <c r="A462" s="208" t="s">
        <v>456</v>
      </c>
      <c r="B462" s="209" t="s">
        <v>1672</v>
      </c>
      <c r="C462" s="209" t="s">
        <v>1626</v>
      </c>
      <c r="D462" s="210" t="s">
        <v>1624</v>
      </c>
      <c r="E462" s="211">
        <v>4624</v>
      </c>
      <c r="F462" s="211">
        <v>4706</v>
      </c>
      <c r="G462" s="211">
        <v>2873</v>
      </c>
      <c r="H462" s="211">
        <v>4882</v>
      </c>
      <c r="I462" s="211">
        <v>5823</v>
      </c>
      <c r="J462" s="211">
        <v>6076</v>
      </c>
      <c r="K462" s="211">
        <v>5291</v>
      </c>
      <c r="L462" s="212">
        <v>6697</v>
      </c>
    </row>
    <row r="463" spans="1:12">
      <c r="A463" s="208" t="s">
        <v>528</v>
      </c>
      <c r="B463" s="209" t="s">
        <v>1672</v>
      </c>
      <c r="C463" s="209" t="s">
        <v>1623</v>
      </c>
      <c r="D463" s="210" t="s">
        <v>1624</v>
      </c>
      <c r="E463" s="211">
        <v>272975</v>
      </c>
      <c r="F463" s="211">
        <v>245042</v>
      </c>
      <c r="G463" s="211">
        <v>232892</v>
      </c>
      <c r="H463" s="211">
        <v>238467</v>
      </c>
      <c r="I463" s="211">
        <v>230610</v>
      </c>
      <c r="J463" s="211">
        <v>263422</v>
      </c>
      <c r="K463" s="211">
        <v>238817</v>
      </c>
      <c r="L463" s="212">
        <v>177855</v>
      </c>
    </row>
    <row r="464" spans="1:12">
      <c r="A464" s="208" t="s">
        <v>528</v>
      </c>
      <c r="B464" s="209" t="s">
        <v>1672</v>
      </c>
      <c r="C464" s="209" t="s">
        <v>1625</v>
      </c>
      <c r="D464" s="210" t="s">
        <v>1624</v>
      </c>
      <c r="E464" s="211">
        <v>231685</v>
      </c>
      <c r="F464" s="211">
        <v>208728</v>
      </c>
      <c r="G464" s="211">
        <v>201364</v>
      </c>
      <c r="H464" s="211">
        <v>192001</v>
      </c>
      <c r="I464" s="211">
        <v>184678</v>
      </c>
      <c r="J464" s="211">
        <v>210937</v>
      </c>
      <c r="K464" s="211">
        <v>194314</v>
      </c>
      <c r="L464" s="212">
        <v>155329</v>
      </c>
    </row>
    <row r="465" spans="1:12">
      <c r="A465" s="208" t="s">
        <v>528</v>
      </c>
      <c r="B465" s="209" t="s">
        <v>1672</v>
      </c>
      <c r="C465" s="209" t="s">
        <v>1626</v>
      </c>
      <c r="D465" s="210" t="s">
        <v>1624</v>
      </c>
      <c r="E465" s="211">
        <v>426579</v>
      </c>
      <c r="F465" s="211">
        <v>414426</v>
      </c>
      <c r="G465" s="211">
        <v>409951</v>
      </c>
      <c r="H465" s="211">
        <v>398242</v>
      </c>
      <c r="I465" s="211">
        <v>240425</v>
      </c>
      <c r="J465" s="211">
        <v>310416</v>
      </c>
      <c r="K465" s="211">
        <v>209667</v>
      </c>
      <c r="L465" s="212">
        <v>262927</v>
      </c>
    </row>
    <row r="466" spans="1:12">
      <c r="A466" s="208" t="s">
        <v>598</v>
      </c>
      <c r="B466" s="209" t="s">
        <v>1640</v>
      </c>
      <c r="C466" s="209" t="s">
        <v>1623</v>
      </c>
      <c r="D466" s="210" t="s">
        <v>1624</v>
      </c>
      <c r="E466" s="211">
        <v>106465380</v>
      </c>
      <c r="F466" s="211">
        <v>94023483</v>
      </c>
      <c r="G466" s="211">
        <v>95820833</v>
      </c>
      <c r="H466" s="211">
        <v>102133165</v>
      </c>
      <c r="I466" s="211">
        <v>101829830</v>
      </c>
      <c r="J466" s="211">
        <v>118838277</v>
      </c>
      <c r="K466" s="211">
        <v>96262755</v>
      </c>
      <c r="L466" s="212">
        <v>84474830</v>
      </c>
    </row>
    <row r="467" spans="1:12">
      <c r="A467" s="208" t="s">
        <v>598</v>
      </c>
      <c r="B467" s="209" t="s">
        <v>1640</v>
      </c>
      <c r="C467" s="209" t="s">
        <v>1625</v>
      </c>
      <c r="D467" s="210" t="s">
        <v>1624</v>
      </c>
      <c r="E467" s="211">
        <v>42082029</v>
      </c>
      <c r="F467" s="211">
        <v>38204423</v>
      </c>
      <c r="G467" s="211">
        <v>38966530</v>
      </c>
      <c r="H467" s="211">
        <v>41555323</v>
      </c>
      <c r="I467" s="211">
        <v>43845457</v>
      </c>
      <c r="J467" s="211">
        <v>49156953</v>
      </c>
      <c r="K467" s="211">
        <v>46511565</v>
      </c>
      <c r="L467" s="212">
        <v>42970804</v>
      </c>
    </row>
    <row r="468" spans="1:12">
      <c r="A468" s="208" t="s">
        <v>598</v>
      </c>
      <c r="B468" s="209" t="s">
        <v>1640</v>
      </c>
      <c r="C468" s="209" t="s">
        <v>1626</v>
      </c>
      <c r="D468" s="210" t="s">
        <v>1624</v>
      </c>
      <c r="E468" s="211">
        <v>75374724</v>
      </c>
      <c r="F468" s="211">
        <v>75712840</v>
      </c>
      <c r="G468" s="211">
        <v>70854791</v>
      </c>
      <c r="H468" s="211">
        <v>68989193</v>
      </c>
      <c r="I468" s="211">
        <v>61735380</v>
      </c>
      <c r="J468" s="211">
        <v>62022738</v>
      </c>
      <c r="K468" s="211">
        <v>57271218</v>
      </c>
      <c r="L468" s="212">
        <v>60234812</v>
      </c>
    </row>
    <row r="469" spans="1:12">
      <c r="A469" s="208" t="s">
        <v>598</v>
      </c>
      <c r="B469" s="209" t="s">
        <v>1640</v>
      </c>
      <c r="C469" s="209" t="s">
        <v>1627</v>
      </c>
      <c r="D469" s="210" t="s">
        <v>1624</v>
      </c>
      <c r="E469" s="211">
        <v>580157</v>
      </c>
      <c r="F469" s="211">
        <v>282631</v>
      </c>
      <c r="G469" s="211">
        <v>634226</v>
      </c>
      <c r="H469" s="211">
        <v>505349</v>
      </c>
      <c r="I469" s="211">
        <v>842787</v>
      </c>
      <c r="J469" s="211">
        <v>628479</v>
      </c>
      <c r="K469" s="211">
        <v>5564936</v>
      </c>
      <c r="L469" s="212">
        <v>6486790</v>
      </c>
    </row>
    <row r="470" spans="1:12">
      <c r="A470" s="208" t="s">
        <v>598</v>
      </c>
      <c r="B470" s="209" t="s">
        <v>1640</v>
      </c>
      <c r="C470" s="209" t="s">
        <v>1628</v>
      </c>
      <c r="D470" s="210" t="s">
        <v>1624</v>
      </c>
      <c r="E470" s="211">
        <v>803508</v>
      </c>
      <c r="F470" s="211">
        <v>727789</v>
      </c>
      <c r="G470" s="211">
        <v>771883</v>
      </c>
      <c r="H470" s="211">
        <v>711783</v>
      </c>
      <c r="I470" s="211">
        <v>645159</v>
      </c>
      <c r="J470" s="211">
        <v>1117262</v>
      </c>
      <c r="K470" s="211">
        <v>988128</v>
      </c>
      <c r="L470" s="212">
        <v>998494</v>
      </c>
    </row>
    <row r="471" spans="1:12">
      <c r="A471" s="208" t="s">
        <v>457</v>
      </c>
      <c r="B471" s="209" t="s">
        <v>1630</v>
      </c>
      <c r="C471" s="209" t="s">
        <v>1623</v>
      </c>
      <c r="D471" s="210" t="s">
        <v>1624</v>
      </c>
      <c r="E471" s="211">
        <v>72036</v>
      </c>
      <c r="F471" s="211">
        <v>62925</v>
      </c>
      <c r="G471" s="211">
        <v>59952</v>
      </c>
      <c r="H471" s="211">
        <v>66547</v>
      </c>
      <c r="I471" s="211">
        <v>108027</v>
      </c>
      <c r="J471" s="211">
        <v>119971</v>
      </c>
      <c r="K471" s="211">
        <v>103457</v>
      </c>
      <c r="L471" s="212">
        <v>91076</v>
      </c>
    </row>
    <row r="472" spans="1:12">
      <c r="A472" s="208" t="s">
        <v>457</v>
      </c>
      <c r="B472" s="209" t="s">
        <v>1630</v>
      </c>
      <c r="C472" s="209" t="s">
        <v>1626</v>
      </c>
      <c r="D472" s="210" t="s">
        <v>1624</v>
      </c>
      <c r="E472" s="211">
        <v>629395</v>
      </c>
      <c r="F472" s="211">
        <v>521616</v>
      </c>
      <c r="G472" s="211">
        <v>511038</v>
      </c>
      <c r="H472" s="211">
        <v>528694</v>
      </c>
      <c r="I472" s="211">
        <v>529289</v>
      </c>
      <c r="J472" s="211">
        <v>603080</v>
      </c>
      <c r="K472" s="211">
        <v>577767</v>
      </c>
      <c r="L472" s="212">
        <v>535965</v>
      </c>
    </row>
    <row r="473" spans="1:12">
      <c r="A473" s="208" t="s">
        <v>775</v>
      </c>
      <c r="B473" s="209" t="s">
        <v>1635</v>
      </c>
      <c r="C473" s="209" t="s">
        <v>1623</v>
      </c>
      <c r="D473" s="210" t="s">
        <v>1624</v>
      </c>
      <c r="E473" s="211">
        <v>7409736</v>
      </c>
      <c r="F473" s="211">
        <v>6447407</v>
      </c>
      <c r="G473" s="211">
        <v>7085083</v>
      </c>
      <c r="H473" s="211">
        <v>7598923</v>
      </c>
      <c r="I473" s="211">
        <v>7421080</v>
      </c>
      <c r="J473" s="211">
        <v>7279993</v>
      </c>
      <c r="K473" s="211">
        <v>7542466</v>
      </c>
      <c r="L473" s="212">
        <v>6797954</v>
      </c>
    </row>
    <row r="474" spans="1:12">
      <c r="A474" s="208" t="s">
        <v>775</v>
      </c>
      <c r="B474" s="209" t="s">
        <v>1635</v>
      </c>
      <c r="C474" s="209" t="s">
        <v>1625</v>
      </c>
      <c r="D474" s="210" t="s">
        <v>1624</v>
      </c>
      <c r="E474" s="211">
        <v>4683192</v>
      </c>
      <c r="F474" s="211">
        <v>4433071</v>
      </c>
      <c r="G474" s="211">
        <v>4742178</v>
      </c>
      <c r="H474" s="211">
        <v>5018572</v>
      </c>
      <c r="I474" s="211">
        <v>4878457</v>
      </c>
      <c r="J474" s="211">
        <v>4828973</v>
      </c>
      <c r="K474" s="211">
        <v>4922243</v>
      </c>
      <c r="L474" s="212">
        <v>4443301</v>
      </c>
    </row>
    <row r="475" spans="1:12">
      <c r="A475" s="208" t="s">
        <v>775</v>
      </c>
      <c r="B475" s="209" t="s">
        <v>1635</v>
      </c>
      <c r="C475" s="209" t="s">
        <v>1626</v>
      </c>
      <c r="D475" s="210" t="s">
        <v>1624</v>
      </c>
      <c r="E475" s="211">
        <v>3500033</v>
      </c>
      <c r="F475" s="211">
        <v>3857373</v>
      </c>
      <c r="G475" s="211">
        <v>3953605</v>
      </c>
      <c r="H475" s="211">
        <v>5038797</v>
      </c>
      <c r="I475" s="211">
        <v>4996200</v>
      </c>
      <c r="J475" s="211">
        <v>5216485</v>
      </c>
      <c r="K475" s="211">
        <v>5554742</v>
      </c>
      <c r="L475" s="212">
        <v>5892643</v>
      </c>
    </row>
    <row r="476" spans="1:12">
      <c r="A476" s="208" t="s">
        <v>775</v>
      </c>
      <c r="B476" s="209" t="s">
        <v>1640</v>
      </c>
      <c r="C476" s="209" t="s">
        <v>1623</v>
      </c>
      <c r="D476" s="210" t="s">
        <v>1624</v>
      </c>
      <c r="E476" s="211">
        <v>3246789</v>
      </c>
      <c r="F476" s="211">
        <v>2692653</v>
      </c>
      <c r="G476" s="211">
        <v>2740295</v>
      </c>
      <c r="H476" s="211">
        <v>2873062</v>
      </c>
      <c r="I476" s="211">
        <v>2775089</v>
      </c>
      <c r="J476" s="211">
        <v>3314097</v>
      </c>
      <c r="K476" s="211">
        <v>2728643</v>
      </c>
      <c r="L476" s="212">
        <v>2121575</v>
      </c>
    </row>
    <row r="477" spans="1:12">
      <c r="A477" s="208" t="s">
        <v>775</v>
      </c>
      <c r="B477" s="209" t="s">
        <v>1640</v>
      </c>
      <c r="C477" s="209" t="s">
        <v>1625</v>
      </c>
      <c r="D477" s="210" t="s">
        <v>1624</v>
      </c>
      <c r="E477" s="211">
        <v>1763830</v>
      </c>
      <c r="F477" s="211">
        <v>1591190</v>
      </c>
      <c r="G477" s="211">
        <v>1489046</v>
      </c>
      <c r="H477" s="211">
        <v>1579733</v>
      </c>
      <c r="I477" s="211">
        <v>1549536</v>
      </c>
      <c r="J477" s="211">
        <v>1666891</v>
      </c>
      <c r="K477" s="211">
        <v>1512441</v>
      </c>
      <c r="L477" s="212">
        <v>1349894</v>
      </c>
    </row>
    <row r="478" spans="1:12">
      <c r="A478" s="208" t="s">
        <v>775</v>
      </c>
      <c r="B478" s="209" t="s">
        <v>1640</v>
      </c>
      <c r="C478" s="209" t="s">
        <v>1626</v>
      </c>
      <c r="D478" s="210" t="s">
        <v>1624</v>
      </c>
      <c r="E478" s="211">
        <v>4681722</v>
      </c>
      <c r="F478" s="211">
        <v>4193777</v>
      </c>
      <c r="G478" s="211">
        <v>4134733</v>
      </c>
      <c r="H478" s="211">
        <v>3922910</v>
      </c>
      <c r="I478" s="211">
        <v>3318522</v>
      </c>
      <c r="J478" s="211">
        <v>3391334</v>
      </c>
      <c r="K478" s="211">
        <v>4103711</v>
      </c>
      <c r="L478" s="212">
        <v>3415195</v>
      </c>
    </row>
    <row r="479" spans="1:12">
      <c r="A479" s="208" t="s">
        <v>775</v>
      </c>
      <c r="B479" s="209" t="s">
        <v>1643</v>
      </c>
      <c r="C479" s="209" t="s">
        <v>1623</v>
      </c>
      <c r="D479" s="210" t="s">
        <v>1624</v>
      </c>
      <c r="E479" s="211">
        <v>1506006</v>
      </c>
      <c r="F479" s="211">
        <v>1348612</v>
      </c>
      <c r="G479" s="211">
        <v>1497586</v>
      </c>
      <c r="H479" s="211">
        <v>1630960</v>
      </c>
      <c r="I479" s="211">
        <v>1533405</v>
      </c>
      <c r="J479" s="211">
        <v>1548066</v>
      </c>
      <c r="K479" s="211">
        <v>1452758</v>
      </c>
      <c r="L479" s="212">
        <v>699802</v>
      </c>
    </row>
    <row r="480" spans="1:12">
      <c r="A480" s="208" t="s">
        <v>775</v>
      </c>
      <c r="B480" s="209" t="s">
        <v>1643</v>
      </c>
      <c r="C480" s="209" t="s">
        <v>1625</v>
      </c>
      <c r="D480" s="210" t="s">
        <v>1624</v>
      </c>
      <c r="E480" s="211">
        <v>722363</v>
      </c>
      <c r="F480" s="211">
        <v>694014</v>
      </c>
      <c r="G480" s="211">
        <v>767830</v>
      </c>
      <c r="H480" s="211">
        <v>864913</v>
      </c>
      <c r="I480" s="211">
        <v>905017</v>
      </c>
      <c r="J480" s="211">
        <v>777103</v>
      </c>
      <c r="K480" s="211">
        <v>792241</v>
      </c>
      <c r="L480" s="212">
        <v>358669</v>
      </c>
    </row>
    <row r="481" spans="1:12">
      <c r="A481" s="208" t="s">
        <v>775</v>
      </c>
      <c r="B481" s="209" t="s">
        <v>1643</v>
      </c>
      <c r="C481" s="209" t="s">
        <v>1626</v>
      </c>
      <c r="D481" s="210" t="s">
        <v>1624</v>
      </c>
      <c r="E481" s="211">
        <v>696569</v>
      </c>
      <c r="F481" s="211">
        <v>700073</v>
      </c>
      <c r="G481" s="211">
        <v>671398</v>
      </c>
      <c r="H481" s="211">
        <v>759876</v>
      </c>
      <c r="I481" s="211">
        <v>756422</v>
      </c>
      <c r="J481" s="211">
        <v>819329</v>
      </c>
      <c r="K481" s="211">
        <v>819539</v>
      </c>
      <c r="L481" s="212">
        <v>378479</v>
      </c>
    </row>
    <row r="482" spans="1:12">
      <c r="A482" s="208" t="s">
        <v>775</v>
      </c>
      <c r="B482" s="209" t="s">
        <v>1645</v>
      </c>
      <c r="C482" s="209" t="s">
        <v>1623</v>
      </c>
      <c r="D482" s="210" t="s">
        <v>1624</v>
      </c>
      <c r="E482" s="211">
        <v>301172</v>
      </c>
      <c r="F482" s="211">
        <v>263115</v>
      </c>
      <c r="G482" s="211">
        <v>312240</v>
      </c>
      <c r="H482" s="211">
        <v>326246</v>
      </c>
      <c r="I482" s="211">
        <v>325458</v>
      </c>
      <c r="J482" s="211">
        <v>305826</v>
      </c>
      <c r="K482" s="211">
        <v>293406</v>
      </c>
      <c r="L482" s="212">
        <v>141270</v>
      </c>
    </row>
    <row r="483" spans="1:12">
      <c r="A483" s="208" t="s">
        <v>775</v>
      </c>
      <c r="B483" s="209" t="s">
        <v>1645</v>
      </c>
      <c r="C483" s="209" t="s">
        <v>1625</v>
      </c>
      <c r="D483" s="210" t="s">
        <v>1624</v>
      </c>
      <c r="E483" s="211">
        <v>197234</v>
      </c>
      <c r="F483" s="211">
        <v>166238</v>
      </c>
      <c r="G483" s="211">
        <v>205672</v>
      </c>
      <c r="H483" s="211">
        <v>207832</v>
      </c>
      <c r="I483" s="211">
        <v>208849</v>
      </c>
      <c r="J483" s="211">
        <v>199869</v>
      </c>
      <c r="K483" s="211">
        <v>183159</v>
      </c>
      <c r="L483" s="212">
        <v>91562</v>
      </c>
    </row>
    <row r="484" spans="1:12">
      <c r="A484" s="208" t="s">
        <v>775</v>
      </c>
      <c r="B484" s="209" t="s">
        <v>1645</v>
      </c>
      <c r="C484" s="209" t="s">
        <v>1626</v>
      </c>
      <c r="D484" s="210" t="s">
        <v>1624</v>
      </c>
      <c r="E484" s="211">
        <v>3089088</v>
      </c>
      <c r="F484" s="211">
        <v>3416410</v>
      </c>
      <c r="G484" s="211">
        <v>3970594</v>
      </c>
      <c r="H484" s="211">
        <v>3159906</v>
      </c>
      <c r="I484" s="211">
        <v>3030891</v>
      </c>
      <c r="J484" s="211">
        <v>2751606</v>
      </c>
      <c r="K484" s="211">
        <v>2153526</v>
      </c>
      <c r="L484" s="212">
        <v>1262722</v>
      </c>
    </row>
    <row r="485" spans="1:12">
      <c r="A485" s="208" t="s">
        <v>775</v>
      </c>
      <c r="B485" s="209" t="s">
        <v>1646</v>
      </c>
      <c r="C485" s="209" t="s">
        <v>1623</v>
      </c>
      <c r="D485" s="210" t="s">
        <v>1624</v>
      </c>
      <c r="E485" s="211">
        <v>9874240</v>
      </c>
      <c r="F485" s="211">
        <v>8367813</v>
      </c>
      <c r="G485" s="211">
        <v>9643905</v>
      </c>
      <c r="H485" s="211">
        <v>10804104</v>
      </c>
      <c r="I485" s="211">
        <v>10080266</v>
      </c>
      <c r="J485" s="211">
        <v>10115912</v>
      </c>
      <c r="K485" s="211">
        <v>9920784</v>
      </c>
      <c r="L485" s="212">
        <v>7418999</v>
      </c>
    </row>
    <row r="486" spans="1:12">
      <c r="A486" s="208" t="s">
        <v>775</v>
      </c>
      <c r="B486" s="209" t="s">
        <v>1646</v>
      </c>
      <c r="C486" s="209" t="s">
        <v>1625</v>
      </c>
      <c r="D486" s="210" t="s">
        <v>1624</v>
      </c>
      <c r="E486" s="211">
        <v>3113732</v>
      </c>
      <c r="F486" s="211">
        <v>2800209</v>
      </c>
      <c r="G486" s="211">
        <v>3350160</v>
      </c>
      <c r="H486" s="211">
        <v>3541609</v>
      </c>
      <c r="I486" s="211">
        <v>3394135</v>
      </c>
      <c r="J486" s="211">
        <v>3322958</v>
      </c>
      <c r="K486" s="211">
        <v>3296673</v>
      </c>
      <c r="L486" s="212">
        <v>2488329</v>
      </c>
    </row>
    <row r="487" spans="1:12">
      <c r="A487" s="208" t="s">
        <v>775</v>
      </c>
      <c r="B487" s="209" t="s">
        <v>1646</v>
      </c>
      <c r="C487" s="209" t="s">
        <v>1626</v>
      </c>
      <c r="D487" s="210" t="s">
        <v>1624</v>
      </c>
      <c r="E487" s="211">
        <v>5634116</v>
      </c>
      <c r="F487" s="211">
        <v>6450701</v>
      </c>
      <c r="G487" s="211">
        <v>5457060</v>
      </c>
      <c r="H487" s="211">
        <v>6522158</v>
      </c>
      <c r="I487" s="211">
        <v>7184330</v>
      </c>
      <c r="J487" s="211">
        <v>7309937</v>
      </c>
      <c r="K487" s="211">
        <v>7295754</v>
      </c>
      <c r="L487" s="212">
        <v>9528816</v>
      </c>
    </row>
    <row r="488" spans="1:12">
      <c r="A488" s="208" t="s">
        <v>775</v>
      </c>
      <c r="B488" s="209" t="s">
        <v>1647</v>
      </c>
      <c r="C488" s="209" t="s">
        <v>1623</v>
      </c>
      <c r="D488" s="210" t="s">
        <v>1624</v>
      </c>
      <c r="E488" s="211">
        <v>11111864</v>
      </c>
      <c r="F488" s="211">
        <v>9032391</v>
      </c>
      <c r="G488" s="211">
        <v>9742473</v>
      </c>
      <c r="H488" s="211">
        <v>10970390</v>
      </c>
      <c r="I488" s="211">
        <v>10260714</v>
      </c>
      <c r="J488" s="211">
        <v>10734768</v>
      </c>
      <c r="K488" s="211">
        <v>10186606</v>
      </c>
      <c r="L488" s="212">
        <v>8433486</v>
      </c>
    </row>
    <row r="489" spans="1:12">
      <c r="A489" s="208" t="s">
        <v>775</v>
      </c>
      <c r="B489" s="209" t="s">
        <v>1647</v>
      </c>
      <c r="C489" s="209" t="s">
        <v>1625</v>
      </c>
      <c r="D489" s="210" t="s">
        <v>1624</v>
      </c>
      <c r="E489" s="211">
        <v>6864969</v>
      </c>
      <c r="F489" s="211">
        <v>5264949</v>
      </c>
      <c r="G489" s="211">
        <v>5813605</v>
      </c>
      <c r="H489" s="211">
        <v>6212821</v>
      </c>
      <c r="I489" s="211">
        <v>5834854</v>
      </c>
      <c r="J489" s="211">
        <v>6240928</v>
      </c>
      <c r="K489" s="211">
        <v>5753020</v>
      </c>
      <c r="L489" s="212">
        <v>4952617</v>
      </c>
    </row>
    <row r="490" spans="1:12">
      <c r="A490" s="208" t="s">
        <v>775</v>
      </c>
      <c r="B490" s="209" t="s">
        <v>1647</v>
      </c>
      <c r="C490" s="209" t="s">
        <v>1626</v>
      </c>
      <c r="D490" s="210" t="s">
        <v>1624</v>
      </c>
      <c r="E490" s="211">
        <v>28308691</v>
      </c>
      <c r="F490" s="211">
        <v>26914278</v>
      </c>
      <c r="G490" s="211">
        <v>27827797</v>
      </c>
      <c r="H490" s="211">
        <v>26503647</v>
      </c>
      <c r="I490" s="211">
        <v>23939042</v>
      </c>
      <c r="J490" s="211">
        <v>25865454</v>
      </c>
      <c r="K490" s="211">
        <v>26786515</v>
      </c>
      <c r="L490" s="212">
        <v>27097436</v>
      </c>
    </row>
    <row r="491" spans="1:12">
      <c r="A491" s="208" t="s">
        <v>775</v>
      </c>
      <c r="B491" s="209" t="s">
        <v>1648</v>
      </c>
      <c r="C491" s="209" t="s">
        <v>1623</v>
      </c>
      <c r="D491" s="210" t="s">
        <v>1624</v>
      </c>
      <c r="E491" s="211">
        <v>14381212</v>
      </c>
      <c r="F491" s="211">
        <v>10970295</v>
      </c>
      <c r="G491" s="211">
        <v>13309201</v>
      </c>
      <c r="H491" s="211">
        <v>12601469</v>
      </c>
      <c r="I491" s="211">
        <v>12915263</v>
      </c>
      <c r="J491" s="211">
        <v>15700200</v>
      </c>
      <c r="K491" s="211">
        <v>13456710</v>
      </c>
      <c r="L491" s="212">
        <v>10931471</v>
      </c>
    </row>
    <row r="492" spans="1:12">
      <c r="A492" s="208" t="s">
        <v>775</v>
      </c>
      <c r="B492" s="209" t="s">
        <v>1648</v>
      </c>
      <c r="C492" s="209" t="s">
        <v>1625</v>
      </c>
      <c r="D492" s="210" t="s">
        <v>1624</v>
      </c>
      <c r="E492" s="211">
        <v>7683489</v>
      </c>
      <c r="F492" s="211">
        <v>6410527</v>
      </c>
      <c r="G492" s="211">
        <v>6999446</v>
      </c>
      <c r="H492" s="211">
        <v>6773704</v>
      </c>
      <c r="I492" s="211">
        <v>7000869</v>
      </c>
      <c r="J492" s="211">
        <v>7791874</v>
      </c>
      <c r="K492" s="211">
        <v>7391284</v>
      </c>
      <c r="L492" s="212">
        <v>6923376</v>
      </c>
    </row>
    <row r="493" spans="1:12">
      <c r="A493" s="208" t="s">
        <v>775</v>
      </c>
      <c r="B493" s="209" t="s">
        <v>1648</v>
      </c>
      <c r="C493" s="209" t="s">
        <v>1626</v>
      </c>
      <c r="D493" s="210" t="s">
        <v>1624</v>
      </c>
      <c r="E493" s="211">
        <v>80804036</v>
      </c>
      <c r="F493" s="211">
        <v>99546569</v>
      </c>
      <c r="G493" s="211">
        <v>77162762</v>
      </c>
      <c r="H493" s="211">
        <v>28628839</v>
      </c>
      <c r="I493" s="211">
        <v>25068132</v>
      </c>
      <c r="J493" s="211">
        <v>26038993</v>
      </c>
      <c r="K493" s="211">
        <v>4582027</v>
      </c>
      <c r="L493" s="212">
        <v>10269369</v>
      </c>
    </row>
    <row r="494" spans="1:12">
      <c r="A494" s="208" t="s">
        <v>775</v>
      </c>
      <c r="B494" s="209" t="s">
        <v>1648</v>
      </c>
      <c r="C494" s="209" t="s">
        <v>1627</v>
      </c>
      <c r="D494" s="210" t="s">
        <v>1624</v>
      </c>
      <c r="E494" s="211">
        <v>4063866</v>
      </c>
      <c r="F494" s="211">
        <v>10131256</v>
      </c>
      <c r="G494" s="211">
        <v>21708625</v>
      </c>
      <c r="H494" s="211">
        <v>16376549</v>
      </c>
      <c r="I494" s="211">
        <v>14805061</v>
      </c>
      <c r="J494" s="211">
        <v>13476819</v>
      </c>
      <c r="K494" s="211">
        <v>3383375</v>
      </c>
      <c r="L494" s="212">
        <v>1935610</v>
      </c>
    </row>
    <row r="495" spans="1:12">
      <c r="A495" s="208" t="s">
        <v>775</v>
      </c>
      <c r="B495" s="209" t="s">
        <v>1654</v>
      </c>
      <c r="C495" s="209" t="s">
        <v>1623</v>
      </c>
      <c r="D495" s="210" t="s">
        <v>1624</v>
      </c>
      <c r="E495" s="211">
        <v>13804900</v>
      </c>
      <c r="F495" s="211">
        <v>12167664</v>
      </c>
      <c r="G495" s="211">
        <v>12832922</v>
      </c>
      <c r="H495" s="211">
        <v>13795014</v>
      </c>
      <c r="I495" s="211">
        <v>13677132</v>
      </c>
      <c r="J495" s="211">
        <v>15532500</v>
      </c>
      <c r="K495" s="211">
        <v>13783197</v>
      </c>
      <c r="L495" s="212">
        <v>11244158</v>
      </c>
    </row>
    <row r="496" spans="1:12">
      <c r="A496" s="208" t="s">
        <v>775</v>
      </c>
      <c r="B496" s="209" t="s">
        <v>1654</v>
      </c>
      <c r="C496" s="209" t="s">
        <v>1625</v>
      </c>
      <c r="D496" s="210" t="s">
        <v>1624</v>
      </c>
      <c r="E496" s="211">
        <v>10614741</v>
      </c>
      <c r="F496" s="211">
        <v>9501589</v>
      </c>
      <c r="G496" s="211">
        <v>10227877</v>
      </c>
      <c r="H496" s="211">
        <v>9613116</v>
      </c>
      <c r="I496" s="211">
        <v>9338685</v>
      </c>
      <c r="J496" s="211">
        <v>10343949</v>
      </c>
      <c r="K496" s="211">
        <v>9921842</v>
      </c>
      <c r="L496" s="212">
        <v>8443810</v>
      </c>
    </row>
    <row r="497" spans="1:12">
      <c r="A497" s="208" t="s">
        <v>775</v>
      </c>
      <c r="B497" s="209" t="s">
        <v>1654</v>
      </c>
      <c r="C497" s="209" t="s">
        <v>1626</v>
      </c>
      <c r="D497" s="210" t="s">
        <v>1624</v>
      </c>
      <c r="E497" s="211">
        <v>11023100</v>
      </c>
      <c r="F497" s="211">
        <v>9683298</v>
      </c>
      <c r="G497" s="211">
        <v>9839939</v>
      </c>
      <c r="H497" s="211">
        <v>10811395</v>
      </c>
      <c r="I497" s="211">
        <v>10878756</v>
      </c>
      <c r="J497" s="211">
        <v>10905190</v>
      </c>
      <c r="K497" s="211">
        <v>11291781</v>
      </c>
      <c r="L497" s="212">
        <v>11920511</v>
      </c>
    </row>
    <row r="498" spans="1:12">
      <c r="A498" s="208" t="s">
        <v>775</v>
      </c>
      <c r="B498" s="209" t="s">
        <v>1655</v>
      </c>
      <c r="C498" s="209" t="s">
        <v>1623</v>
      </c>
      <c r="D498" s="210" t="s">
        <v>1624</v>
      </c>
      <c r="E498" s="211">
        <v>3498504</v>
      </c>
      <c r="F498" s="211">
        <v>3056233</v>
      </c>
      <c r="G498" s="211">
        <v>3264879</v>
      </c>
      <c r="H498" s="211">
        <v>3614647</v>
      </c>
      <c r="I498" s="211">
        <v>3400656</v>
      </c>
      <c r="J498" s="211">
        <v>3398984</v>
      </c>
      <c r="K498" s="211">
        <v>3229671</v>
      </c>
      <c r="L498" s="212">
        <v>1523354</v>
      </c>
    </row>
    <row r="499" spans="1:12">
      <c r="A499" s="208" t="s">
        <v>775</v>
      </c>
      <c r="B499" s="209" t="s">
        <v>1655</v>
      </c>
      <c r="C499" s="209" t="s">
        <v>1625</v>
      </c>
      <c r="D499" s="210" t="s">
        <v>1624</v>
      </c>
      <c r="E499" s="211">
        <v>2054850</v>
      </c>
      <c r="F499" s="211">
        <v>1811514</v>
      </c>
      <c r="G499" s="211">
        <v>1896146</v>
      </c>
      <c r="H499" s="211">
        <v>2105757</v>
      </c>
      <c r="I499" s="211">
        <v>1937091</v>
      </c>
      <c r="J499" s="211">
        <v>1885658</v>
      </c>
      <c r="K499" s="211">
        <v>1946424</v>
      </c>
      <c r="L499" s="212">
        <v>949560</v>
      </c>
    </row>
    <row r="500" spans="1:12">
      <c r="A500" s="208" t="s">
        <v>775</v>
      </c>
      <c r="B500" s="209" t="s">
        <v>1655</v>
      </c>
      <c r="C500" s="209" t="s">
        <v>1626</v>
      </c>
      <c r="D500" s="210" t="s">
        <v>1624</v>
      </c>
      <c r="E500" s="211">
        <v>4032208</v>
      </c>
      <c r="F500" s="211">
        <v>2892035</v>
      </c>
      <c r="G500" s="211">
        <v>3890170</v>
      </c>
      <c r="H500" s="211">
        <v>3192696</v>
      </c>
      <c r="I500" s="211">
        <v>3602859</v>
      </c>
      <c r="J500" s="211">
        <v>2995730</v>
      </c>
      <c r="K500" s="211">
        <v>3617630</v>
      </c>
      <c r="L500" s="212">
        <v>1955248</v>
      </c>
    </row>
    <row r="501" spans="1:12">
      <c r="A501" s="208" t="s">
        <v>775</v>
      </c>
      <c r="B501" s="209" t="s">
        <v>1672</v>
      </c>
      <c r="C501" s="209" t="s">
        <v>1623</v>
      </c>
      <c r="D501" s="210" t="s">
        <v>1624</v>
      </c>
      <c r="E501" s="211">
        <v>6888500</v>
      </c>
      <c r="F501" s="211">
        <v>6247308</v>
      </c>
      <c r="G501" s="211">
        <v>6423517</v>
      </c>
      <c r="H501" s="211">
        <v>7346432</v>
      </c>
      <c r="I501" s="211">
        <v>7168932</v>
      </c>
      <c r="J501" s="211">
        <v>7930251</v>
      </c>
      <c r="K501" s="211">
        <v>7221810</v>
      </c>
      <c r="L501" s="212">
        <v>6051199</v>
      </c>
    </row>
    <row r="502" spans="1:12">
      <c r="A502" s="208" t="s">
        <v>775</v>
      </c>
      <c r="B502" s="209" t="s">
        <v>1672</v>
      </c>
      <c r="C502" s="209" t="s">
        <v>1625</v>
      </c>
      <c r="D502" s="210" t="s">
        <v>1624</v>
      </c>
      <c r="E502" s="211">
        <v>5353855</v>
      </c>
      <c r="F502" s="211">
        <v>4763311</v>
      </c>
      <c r="G502" s="211">
        <v>4789957</v>
      </c>
      <c r="H502" s="211">
        <v>5164577</v>
      </c>
      <c r="I502" s="211">
        <v>5007096</v>
      </c>
      <c r="J502" s="211">
        <v>5505099</v>
      </c>
      <c r="K502" s="211">
        <v>4965116</v>
      </c>
      <c r="L502" s="212">
        <v>4424197</v>
      </c>
    </row>
    <row r="503" spans="1:12">
      <c r="A503" s="208" t="s">
        <v>775</v>
      </c>
      <c r="B503" s="209" t="s">
        <v>1672</v>
      </c>
      <c r="C503" s="209" t="s">
        <v>1626</v>
      </c>
      <c r="D503" s="210" t="s">
        <v>1624</v>
      </c>
      <c r="E503" s="211">
        <v>11960122</v>
      </c>
      <c r="F503" s="211">
        <v>10424834</v>
      </c>
      <c r="G503" s="211">
        <v>10217942</v>
      </c>
      <c r="H503" s="211">
        <v>9982701</v>
      </c>
      <c r="I503" s="211">
        <v>9515691</v>
      </c>
      <c r="J503" s="211">
        <v>9951269</v>
      </c>
      <c r="K503" s="211">
        <v>9692622</v>
      </c>
      <c r="L503" s="212">
        <v>9273041</v>
      </c>
    </row>
    <row r="504" spans="1:12">
      <c r="A504" s="208" t="s">
        <v>775</v>
      </c>
      <c r="B504" s="209" t="s">
        <v>1673</v>
      </c>
      <c r="C504" s="209" t="s">
        <v>1623</v>
      </c>
      <c r="D504" s="210" t="s">
        <v>1624</v>
      </c>
      <c r="E504" s="211">
        <v>90788262</v>
      </c>
      <c r="F504" s="211">
        <v>79822319</v>
      </c>
      <c r="G504" s="211">
        <v>96595782</v>
      </c>
      <c r="H504" s="211">
        <v>95314982</v>
      </c>
      <c r="I504" s="211">
        <v>95466541</v>
      </c>
      <c r="J504" s="211">
        <v>104634425</v>
      </c>
      <c r="K504" s="211">
        <v>95179094</v>
      </c>
      <c r="L504" s="212">
        <v>82054334</v>
      </c>
    </row>
    <row r="505" spans="1:12">
      <c r="A505" s="208" t="s">
        <v>775</v>
      </c>
      <c r="B505" s="209" t="s">
        <v>1673</v>
      </c>
      <c r="C505" s="209" t="s">
        <v>1625</v>
      </c>
      <c r="D505" s="210" t="s">
        <v>1624</v>
      </c>
      <c r="E505" s="211">
        <v>64393320</v>
      </c>
      <c r="F505" s="211">
        <v>59501007</v>
      </c>
      <c r="G505" s="211">
        <v>66753126</v>
      </c>
      <c r="H505" s="211">
        <v>70158710</v>
      </c>
      <c r="I505" s="211">
        <v>67042302</v>
      </c>
      <c r="J505" s="211">
        <v>65051004</v>
      </c>
      <c r="K505" s="211">
        <v>63004141</v>
      </c>
      <c r="L505" s="212">
        <v>58888554</v>
      </c>
    </row>
    <row r="506" spans="1:12">
      <c r="A506" s="208" t="s">
        <v>775</v>
      </c>
      <c r="B506" s="209" t="s">
        <v>1673</v>
      </c>
      <c r="C506" s="209" t="s">
        <v>1626</v>
      </c>
      <c r="D506" s="210" t="s">
        <v>1624</v>
      </c>
      <c r="E506" s="211">
        <v>94557896</v>
      </c>
      <c r="F506" s="211">
        <v>102820181</v>
      </c>
      <c r="G506" s="211">
        <v>104096310</v>
      </c>
      <c r="H506" s="211">
        <v>131826020</v>
      </c>
      <c r="I506" s="211">
        <v>93282625</v>
      </c>
      <c r="J506" s="211">
        <v>97346785</v>
      </c>
      <c r="K506" s="211">
        <v>102687535</v>
      </c>
      <c r="L506" s="212">
        <v>105435210</v>
      </c>
    </row>
    <row r="507" spans="1:12">
      <c r="A507" s="208" t="s">
        <v>775</v>
      </c>
      <c r="B507" s="209" t="s">
        <v>1673</v>
      </c>
      <c r="C507" s="209" t="s">
        <v>1627</v>
      </c>
      <c r="D507" s="210" t="s">
        <v>1624</v>
      </c>
      <c r="E507" s="211">
        <v>70718509</v>
      </c>
      <c r="F507" s="211">
        <v>79732993</v>
      </c>
      <c r="G507" s="211">
        <v>64603811</v>
      </c>
      <c r="H507" s="211">
        <v>67512765</v>
      </c>
      <c r="I507" s="211">
        <v>49529537</v>
      </c>
      <c r="J507" s="211">
        <v>38063174</v>
      </c>
      <c r="K507" s="211">
        <v>37063007</v>
      </c>
      <c r="L507" s="212">
        <v>40340807</v>
      </c>
    </row>
    <row r="508" spans="1:12">
      <c r="A508" s="208" t="s">
        <v>775</v>
      </c>
      <c r="B508" s="209" t="s">
        <v>1676</v>
      </c>
      <c r="C508" s="209" t="s">
        <v>1623</v>
      </c>
      <c r="D508" s="210" t="s">
        <v>1624</v>
      </c>
      <c r="E508" s="211">
        <v>1120879</v>
      </c>
      <c r="F508" s="211">
        <v>1006520</v>
      </c>
      <c r="G508" s="211">
        <v>1074354</v>
      </c>
      <c r="H508" s="211">
        <v>1104268</v>
      </c>
      <c r="I508" s="211">
        <v>1076121</v>
      </c>
      <c r="J508" s="211">
        <v>1206496</v>
      </c>
      <c r="K508" s="211">
        <v>1076825</v>
      </c>
      <c r="L508" s="212">
        <v>971947</v>
      </c>
    </row>
    <row r="509" spans="1:12">
      <c r="A509" s="208" t="s">
        <v>775</v>
      </c>
      <c r="B509" s="209" t="s">
        <v>1676</v>
      </c>
      <c r="C509" s="209" t="s">
        <v>1625</v>
      </c>
      <c r="D509" s="210" t="s">
        <v>1624</v>
      </c>
      <c r="E509" s="211">
        <v>2357299</v>
      </c>
      <c r="F509" s="211">
        <v>2052584</v>
      </c>
      <c r="G509" s="211">
        <v>2156771</v>
      </c>
      <c r="H509" s="211">
        <v>2136818</v>
      </c>
      <c r="I509" s="211">
        <v>1998282</v>
      </c>
      <c r="J509" s="211">
        <v>2155960</v>
      </c>
      <c r="K509" s="211">
        <v>1928957</v>
      </c>
      <c r="L509" s="212">
        <v>1740315</v>
      </c>
    </row>
    <row r="510" spans="1:12">
      <c r="A510" s="208" t="s">
        <v>775</v>
      </c>
      <c r="B510" s="209" t="s">
        <v>1676</v>
      </c>
      <c r="C510" s="209" t="s">
        <v>1626</v>
      </c>
      <c r="D510" s="210" t="s">
        <v>1624</v>
      </c>
      <c r="E510" s="211">
        <v>4477725</v>
      </c>
      <c r="F510" s="211">
        <v>3648174</v>
      </c>
      <c r="G510" s="211">
        <v>4374238</v>
      </c>
      <c r="H510" s="211">
        <v>4235523</v>
      </c>
      <c r="I510" s="211">
        <v>3577932</v>
      </c>
      <c r="J510" s="211">
        <v>3965872</v>
      </c>
      <c r="K510" s="211">
        <v>3816302</v>
      </c>
      <c r="L510" s="212">
        <v>4059949</v>
      </c>
    </row>
    <row r="511" spans="1:12">
      <c r="A511" s="208" t="s">
        <v>1170</v>
      </c>
      <c r="B511" s="209" t="s">
        <v>1646</v>
      </c>
      <c r="C511" s="209" t="s">
        <v>1623</v>
      </c>
      <c r="D511" s="210" t="s">
        <v>1624</v>
      </c>
      <c r="E511" s="211">
        <v>19399</v>
      </c>
      <c r="F511" s="211">
        <v>18643</v>
      </c>
      <c r="G511" s="211">
        <v>26394</v>
      </c>
      <c r="H511" s="211">
        <v>27607</v>
      </c>
      <c r="I511" s="211">
        <v>25418</v>
      </c>
      <c r="J511" s="211">
        <v>26061</v>
      </c>
      <c r="K511" s="211">
        <v>21970</v>
      </c>
      <c r="L511" s="212">
        <v>17954</v>
      </c>
    </row>
    <row r="512" spans="1:12">
      <c r="A512" s="208" t="s">
        <v>1170</v>
      </c>
      <c r="B512" s="209" t="s">
        <v>1646</v>
      </c>
      <c r="C512" s="209" t="s">
        <v>1625</v>
      </c>
      <c r="D512" s="210" t="s">
        <v>1624</v>
      </c>
      <c r="E512" s="211">
        <v>9387</v>
      </c>
      <c r="F512" s="211">
        <v>3630</v>
      </c>
      <c r="G512" s="211">
        <v>5088</v>
      </c>
      <c r="H512" s="211">
        <v>5176</v>
      </c>
      <c r="I512" s="211">
        <v>4767</v>
      </c>
      <c r="J512" s="211">
        <v>4886</v>
      </c>
      <c r="K512" s="211">
        <v>4119</v>
      </c>
      <c r="L512" s="212">
        <v>8869</v>
      </c>
    </row>
    <row r="513" spans="1:12">
      <c r="A513" s="208" t="s">
        <v>1170</v>
      </c>
      <c r="B513" s="209" t="s">
        <v>1646</v>
      </c>
      <c r="C513" s="209" t="s">
        <v>1626</v>
      </c>
      <c r="D513" s="210" t="s">
        <v>1624</v>
      </c>
      <c r="E513" s="211">
        <v>2503</v>
      </c>
      <c r="F513" s="211">
        <v>246</v>
      </c>
      <c r="G513" s="211">
        <v>318</v>
      </c>
      <c r="H513" s="211">
        <v>1725</v>
      </c>
      <c r="I513" s="211">
        <v>1589</v>
      </c>
      <c r="J513" s="211">
        <v>1629</v>
      </c>
      <c r="K513" s="211">
        <v>1374</v>
      </c>
      <c r="L513" s="214" t="s">
        <v>1624</v>
      </c>
    </row>
    <row r="514" spans="1:12">
      <c r="A514" s="208" t="s">
        <v>1170</v>
      </c>
      <c r="B514" s="209" t="s">
        <v>1646</v>
      </c>
      <c r="C514" s="209" t="s">
        <v>1627</v>
      </c>
      <c r="D514" s="210" t="s">
        <v>1624</v>
      </c>
      <c r="E514" s="211">
        <v>2182</v>
      </c>
      <c r="F514" s="211">
        <v>1816</v>
      </c>
      <c r="G514" s="211">
        <v>1052</v>
      </c>
      <c r="H514" s="211">
        <v>140</v>
      </c>
      <c r="I514" s="211">
        <v>0</v>
      </c>
      <c r="J514" s="211">
        <v>250</v>
      </c>
      <c r="K514" s="211">
        <v>354</v>
      </c>
      <c r="L514" s="212">
        <v>1547</v>
      </c>
    </row>
    <row r="515" spans="1:12">
      <c r="A515" s="208" t="s">
        <v>212</v>
      </c>
      <c r="B515" s="209" t="s">
        <v>1643</v>
      </c>
      <c r="C515" s="209" t="s">
        <v>1623</v>
      </c>
      <c r="D515" s="210" t="s">
        <v>1624</v>
      </c>
      <c r="E515" s="211">
        <v>133797</v>
      </c>
      <c r="F515" s="211">
        <v>119162</v>
      </c>
      <c r="G515" s="211">
        <v>136578</v>
      </c>
      <c r="H515" s="211">
        <v>127727</v>
      </c>
      <c r="I515" s="211">
        <v>135925</v>
      </c>
      <c r="J515" s="211">
        <v>131989</v>
      </c>
      <c r="K515" s="211">
        <v>109300</v>
      </c>
      <c r="L515" s="212">
        <v>89193</v>
      </c>
    </row>
    <row r="516" spans="1:12">
      <c r="A516" s="208" t="s">
        <v>212</v>
      </c>
      <c r="B516" s="209" t="s">
        <v>1643</v>
      </c>
      <c r="C516" s="209" t="s">
        <v>1625</v>
      </c>
      <c r="D516" s="210" t="s">
        <v>1624</v>
      </c>
      <c r="E516" s="211">
        <v>23557</v>
      </c>
      <c r="F516" s="211">
        <v>22574</v>
      </c>
      <c r="G516" s="211">
        <v>23414</v>
      </c>
      <c r="H516" s="211">
        <v>24407</v>
      </c>
      <c r="I516" s="211">
        <v>23170</v>
      </c>
      <c r="J516" s="211">
        <v>22870</v>
      </c>
      <c r="K516" s="211">
        <v>20453</v>
      </c>
      <c r="L516" s="212">
        <v>16776</v>
      </c>
    </row>
    <row r="517" spans="1:12">
      <c r="A517" s="208" t="s">
        <v>212</v>
      </c>
      <c r="B517" s="209" t="s">
        <v>1643</v>
      </c>
      <c r="C517" s="209" t="s">
        <v>1626</v>
      </c>
      <c r="D517" s="210" t="s">
        <v>1624</v>
      </c>
      <c r="E517" s="211">
        <v>2953</v>
      </c>
      <c r="F517" s="211">
        <v>2240</v>
      </c>
      <c r="G517" s="211">
        <v>2570</v>
      </c>
      <c r="H517" s="211">
        <v>1691</v>
      </c>
      <c r="I517" s="211">
        <v>787</v>
      </c>
      <c r="J517" s="211">
        <v>821</v>
      </c>
      <c r="K517" s="211">
        <v>751</v>
      </c>
      <c r="L517" s="212">
        <v>668</v>
      </c>
    </row>
    <row r="518" spans="1:12">
      <c r="A518" s="208" t="s">
        <v>212</v>
      </c>
      <c r="B518" s="209" t="s">
        <v>1646</v>
      </c>
      <c r="C518" s="209" t="s">
        <v>1623</v>
      </c>
      <c r="D518" s="210" t="s">
        <v>1624</v>
      </c>
      <c r="E518" s="211">
        <v>70371</v>
      </c>
      <c r="F518" s="211">
        <v>58084</v>
      </c>
      <c r="G518" s="211">
        <v>65729</v>
      </c>
      <c r="H518" s="211">
        <v>75470</v>
      </c>
      <c r="I518" s="211">
        <v>65142</v>
      </c>
      <c r="J518" s="211">
        <v>72241</v>
      </c>
      <c r="K518" s="211">
        <v>67857</v>
      </c>
      <c r="L518" s="212">
        <v>52433</v>
      </c>
    </row>
    <row r="519" spans="1:12">
      <c r="A519" s="208" t="s">
        <v>212</v>
      </c>
      <c r="B519" s="209" t="s">
        <v>1646</v>
      </c>
      <c r="C519" s="209" t="s">
        <v>1625</v>
      </c>
      <c r="D519" s="210" t="s">
        <v>1624</v>
      </c>
      <c r="E519" s="211">
        <v>28797</v>
      </c>
      <c r="F519" s="211">
        <v>24345</v>
      </c>
      <c r="G519" s="211">
        <v>29687</v>
      </c>
      <c r="H519" s="211">
        <v>34953</v>
      </c>
      <c r="I519" s="211">
        <v>27636</v>
      </c>
      <c r="J519" s="211">
        <v>33518</v>
      </c>
      <c r="K519" s="211">
        <v>30690</v>
      </c>
      <c r="L519" s="212">
        <v>25290</v>
      </c>
    </row>
    <row r="520" spans="1:12">
      <c r="A520" s="208" t="s">
        <v>713</v>
      </c>
      <c r="B520" s="209" t="s">
        <v>1647</v>
      </c>
      <c r="C520" s="209" t="s">
        <v>1623</v>
      </c>
      <c r="D520" s="210" t="s">
        <v>1624</v>
      </c>
      <c r="E520" s="211">
        <v>37164</v>
      </c>
      <c r="F520" s="211">
        <v>33882</v>
      </c>
      <c r="G520" s="211">
        <v>36124</v>
      </c>
      <c r="H520" s="211">
        <v>36477</v>
      </c>
      <c r="I520" s="211">
        <v>32481</v>
      </c>
      <c r="J520" s="211">
        <v>35407</v>
      </c>
      <c r="K520" s="211">
        <v>30959</v>
      </c>
      <c r="L520" s="212">
        <v>26209</v>
      </c>
    </row>
    <row r="521" spans="1:12">
      <c r="A521" s="208" t="s">
        <v>713</v>
      </c>
      <c r="B521" s="209" t="s">
        <v>1647</v>
      </c>
      <c r="C521" s="209" t="s">
        <v>1625</v>
      </c>
      <c r="D521" s="210" t="s">
        <v>1624</v>
      </c>
      <c r="E521" s="211">
        <v>8325</v>
      </c>
      <c r="F521" s="211">
        <v>8470</v>
      </c>
      <c r="G521" s="211">
        <v>5210</v>
      </c>
      <c r="H521" s="211">
        <v>5512</v>
      </c>
      <c r="I521" s="211">
        <v>4952</v>
      </c>
      <c r="J521" s="211">
        <v>5071</v>
      </c>
      <c r="K521" s="211">
        <v>5142</v>
      </c>
      <c r="L521" s="212">
        <v>7231</v>
      </c>
    </row>
    <row r="522" spans="1:12">
      <c r="A522" s="208" t="s">
        <v>713</v>
      </c>
      <c r="B522" s="209" t="s">
        <v>1647</v>
      </c>
      <c r="C522" s="209" t="s">
        <v>1626</v>
      </c>
      <c r="D522" s="210" t="s">
        <v>1624</v>
      </c>
      <c r="E522" s="211">
        <v>11935</v>
      </c>
      <c r="F522" s="211">
        <v>9078</v>
      </c>
      <c r="G522" s="211">
        <v>11413</v>
      </c>
      <c r="H522" s="211">
        <v>9965</v>
      </c>
      <c r="I522" s="211">
        <v>12243</v>
      </c>
      <c r="J522" s="211">
        <v>13181</v>
      </c>
      <c r="K522" s="211">
        <v>12859</v>
      </c>
      <c r="L522" s="212">
        <v>6503</v>
      </c>
    </row>
    <row r="523" spans="1:12">
      <c r="A523" s="208" t="s">
        <v>1304</v>
      </c>
      <c r="B523" s="209" t="s">
        <v>1633</v>
      </c>
      <c r="C523" s="209" t="s">
        <v>1623</v>
      </c>
      <c r="D523" s="210" t="s">
        <v>1624</v>
      </c>
      <c r="E523" s="213" t="s">
        <v>1624</v>
      </c>
      <c r="F523" s="213" t="s">
        <v>1624</v>
      </c>
      <c r="G523" s="213" t="s">
        <v>1624</v>
      </c>
      <c r="H523" s="213" t="s">
        <v>1624</v>
      </c>
      <c r="I523" s="211">
        <v>44653</v>
      </c>
      <c r="J523" s="213" t="s">
        <v>1624</v>
      </c>
      <c r="K523" s="213" t="s">
        <v>1624</v>
      </c>
      <c r="L523" s="212">
        <v>42038</v>
      </c>
    </row>
    <row r="524" spans="1:12">
      <c r="A524" s="208" t="s">
        <v>1304</v>
      </c>
      <c r="B524" s="209" t="s">
        <v>1633</v>
      </c>
      <c r="C524" s="209" t="s">
        <v>1625</v>
      </c>
      <c r="D524" s="210" t="s">
        <v>1624</v>
      </c>
      <c r="E524" s="213" t="s">
        <v>1624</v>
      </c>
      <c r="F524" s="213" t="s">
        <v>1624</v>
      </c>
      <c r="G524" s="213" t="s">
        <v>1624</v>
      </c>
      <c r="H524" s="213" t="s">
        <v>1624</v>
      </c>
      <c r="I524" s="211">
        <v>16434</v>
      </c>
      <c r="J524" s="213" t="s">
        <v>1624</v>
      </c>
      <c r="K524" s="213" t="s">
        <v>1624</v>
      </c>
      <c r="L524" s="214" t="s">
        <v>1624</v>
      </c>
    </row>
    <row r="525" spans="1:12">
      <c r="A525" s="208" t="s">
        <v>1171</v>
      </c>
      <c r="B525" s="209" t="s">
        <v>1646</v>
      </c>
      <c r="C525" s="209" t="s">
        <v>1623</v>
      </c>
      <c r="D525" s="210" t="s">
        <v>1624</v>
      </c>
      <c r="E525" s="211">
        <v>3982</v>
      </c>
      <c r="F525" s="211">
        <v>2906</v>
      </c>
      <c r="G525" s="211">
        <v>3211</v>
      </c>
      <c r="H525" s="211">
        <v>3489</v>
      </c>
      <c r="I525" s="211">
        <v>3560</v>
      </c>
      <c r="J525" s="211">
        <v>2904</v>
      </c>
      <c r="K525" s="211">
        <v>3205</v>
      </c>
      <c r="L525" s="212">
        <v>2587</v>
      </c>
    </row>
    <row r="526" spans="1:12">
      <c r="A526" s="208" t="s">
        <v>1171</v>
      </c>
      <c r="B526" s="209" t="s">
        <v>1646</v>
      </c>
      <c r="C526" s="209" t="s">
        <v>1625</v>
      </c>
      <c r="D526" s="210" t="s">
        <v>1624</v>
      </c>
      <c r="E526" s="211">
        <v>610</v>
      </c>
      <c r="F526" s="211">
        <v>442</v>
      </c>
      <c r="G526" s="211">
        <v>543</v>
      </c>
      <c r="H526" s="211">
        <v>625</v>
      </c>
      <c r="I526" s="211">
        <v>239</v>
      </c>
      <c r="J526" s="211">
        <v>587</v>
      </c>
      <c r="K526" s="211">
        <v>719</v>
      </c>
      <c r="L526" s="212">
        <v>594</v>
      </c>
    </row>
    <row r="527" spans="1:12">
      <c r="A527" s="208" t="s">
        <v>1171</v>
      </c>
      <c r="B527" s="209" t="s">
        <v>1646</v>
      </c>
      <c r="C527" s="209" t="s">
        <v>1626</v>
      </c>
      <c r="D527" s="210" t="s">
        <v>1624</v>
      </c>
      <c r="E527" s="211">
        <v>390</v>
      </c>
      <c r="F527" s="211">
        <v>537</v>
      </c>
      <c r="G527" s="211">
        <v>320</v>
      </c>
      <c r="H527" s="211">
        <v>271</v>
      </c>
      <c r="I527" s="211">
        <v>113</v>
      </c>
      <c r="J527" s="211">
        <v>309</v>
      </c>
      <c r="K527" s="211">
        <v>411</v>
      </c>
      <c r="L527" s="212">
        <v>896</v>
      </c>
    </row>
    <row r="528" spans="1:12">
      <c r="A528" s="208" t="s">
        <v>1482</v>
      </c>
      <c r="B528" s="209" t="s">
        <v>1652</v>
      </c>
      <c r="C528" s="209" t="s">
        <v>1623</v>
      </c>
      <c r="D528" s="210" t="s">
        <v>1624</v>
      </c>
      <c r="E528" s="211">
        <v>182782</v>
      </c>
      <c r="F528" s="211">
        <v>162177</v>
      </c>
      <c r="G528" s="211">
        <v>173447</v>
      </c>
      <c r="H528" s="211">
        <v>168796</v>
      </c>
      <c r="I528" s="211">
        <v>174134</v>
      </c>
      <c r="J528" s="211">
        <v>149248</v>
      </c>
      <c r="K528" s="211">
        <v>165914</v>
      </c>
      <c r="L528" s="212">
        <v>140935</v>
      </c>
    </row>
    <row r="529" spans="1:12">
      <c r="A529" s="208" t="s">
        <v>1482</v>
      </c>
      <c r="B529" s="209" t="s">
        <v>1652</v>
      </c>
      <c r="C529" s="209" t="s">
        <v>1625</v>
      </c>
      <c r="D529" s="210" t="s">
        <v>1624</v>
      </c>
      <c r="E529" s="211">
        <v>89393</v>
      </c>
      <c r="F529" s="211">
        <v>78775</v>
      </c>
      <c r="G529" s="211">
        <v>81611</v>
      </c>
      <c r="H529" s="211">
        <v>75701</v>
      </c>
      <c r="I529" s="211">
        <v>85104</v>
      </c>
      <c r="J529" s="211">
        <v>68166</v>
      </c>
      <c r="K529" s="211">
        <v>74961</v>
      </c>
      <c r="L529" s="212">
        <v>66340</v>
      </c>
    </row>
    <row r="530" spans="1:12">
      <c r="A530" s="208" t="s">
        <v>882</v>
      </c>
      <c r="B530" s="209" t="s">
        <v>1644</v>
      </c>
      <c r="C530" s="209" t="s">
        <v>1623</v>
      </c>
      <c r="D530" s="210" t="s">
        <v>1624</v>
      </c>
      <c r="E530" s="211">
        <v>126879</v>
      </c>
      <c r="F530" s="211">
        <v>98666</v>
      </c>
      <c r="G530" s="211">
        <v>104119</v>
      </c>
      <c r="H530" s="211">
        <v>111699</v>
      </c>
      <c r="I530" s="211">
        <v>103129</v>
      </c>
      <c r="J530" s="211">
        <v>104038</v>
      </c>
      <c r="K530" s="211">
        <v>106728</v>
      </c>
      <c r="L530" s="212">
        <v>88022</v>
      </c>
    </row>
    <row r="531" spans="1:12">
      <c r="A531" s="208" t="s">
        <v>882</v>
      </c>
      <c r="B531" s="209" t="s">
        <v>1644</v>
      </c>
      <c r="C531" s="209" t="s">
        <v>1625</v>
      </c>
      <c r="D531" s="210" t="s">
        <v>1624</v>
      </c>
      <c r="E531" s="211">
        <v>86040</v>
      </c>
      <c r="F531" s="211">
        <v>78130</v>
      </c>
      <c r="G531" s="211">
        <v>81492</v>
      </c>
      <c r="H531" s="211">
        <v>86194</v>
      </c>
      <c r="I531" s="211">
        <v>81698</v>
      </c>
      <c r="J531" s="211">
        <v>81095</v>
      </c>
      <c r="K531" s="211">
        <v>76988</v>
      </c>
      <c r="L531" s="212">
        <v>60652</v>
      </c>
    </row>
    <row r="532" spans="1:12">
      <c r="A532" s="208" t="s">
        <v>882</v>
      </c>
      <c r="B532" s="209" t="s">
        <v>1644</v>
      </c>
      <c r="C532" s="209" t="s">
        <v>1626</v>
      </c>
      <c r="D532" s="210" t="s">
        <v>1624</v>
      </c>
      <c r="E532" s="211">
        <v>99342</v>
      </c>
      <c r="F532" s="211">
        <v>87419</v>
      </c>
      <c r="G532" s="211">
        <v>92037</v>
      </c>
      <c r="H532" s="211">
        <v>92488</v>
      </c>
      <c r="I532" s="211">
        <v>80216</v>
      </c>
      <c r="J532" s="211">
        <v>81131</v>
      </c>
      <c r="K532" s="211">
        <v>86631</v>
      </c>
      <c r="L532" s="212">
        <v>64167</v>
      </c>
    </row>
    <row r="533" spans="1:12">
      <c r="A533" s="208" t="s">
        <v>599</v>
      </c>
      <c r="B533" s="209" t="s">
        <v>1640</v>
      </c>
      <c r="C533" s="209" t="s">
        <v>1623</v>
      </c>
      <c r="D533" s="210" t="s">
        <v>1624</v>
      </c>
      <c r="E533" s="211">
        <v>3282922</v>
      </c>
      <c r="F533" s="211">
        <v>3027342</v>
      </c>
      <c r="G533" s="211">
        <v>3019213</v>
      </c>
      <c r="H533" s="211">
        <v>3214155</v>
      </c>
      <c r="I533" s="211">
        <v>3104528</v>
      </c>
      <c r="J533" s="211">
        <v>3676684</v>
      </c>
      <c r="K533" s="211">
        <v>3247688</v>
      </c>
      <c r="L533" s="212">
        <v>2527002</v>
      </c>
    </row>
    <row r="534" spans="1:12">
      <c r="A534" s="208" t="s">
        <v>599</v>
      </c>
      <c r="B534" s="209" t="s">
        <v>1640</v>
      </c>
      <c r="C534" s="209" t="s">
        <v>1625</v>
      </c>
      <c r="D534" s="210" t="s">
        <v>1624</v>
      </c>
      <c r="E534" s="211">
        <v>756644</v>
      </c>
      <c r="F534" s="211">
        <v>719193</v>
      </c>
      <c r="G534" s="211">
        <v>726232</v>
      </c>
      <c r="H534" s="211">
        <v>798616</v>
      </c>
      <c r="I534" s="211">
        <v>769526</v>
      </c>
      <c r="J534" s="211">
        <v>905794</v>
      </c>
      <c r="K534" s="211">
        <v>784101</v>
      </c>
      <c r="L534" s="212">
        <v>653184</v>
      </c>
    </row>
    <row r="535" spans="1:12">
      <c r="A535" s="208" t="s">
        <v>599</v>
      </c>
      <c r="B535" s="209" t="s">
        <v>1640</v>
      </c>
      <c r="C535" s="209" t="s">
        <v>1626</v>
      </c>
      <c r="D535" s="210" t="s">
        <v>1624</v>
      </c>
      <c r="E535" s="211">
        <v>341035</v>
      </c>
      <c r="F535" s="211">
        <v>481163</v>
      </c>
      <c r="G535" s="211">
        <v>307009</v>
      </c>
      <c r="H535" s="211">
        <v>312293</v>
      </c>
      <c r="I535" s="211">
        <v>864946</v>
      </c>
      <c r="J535" s="211">
        <v>581650</v>
      </c>
      <c r="K535" s="211">
        <v>741814</v>
      </c>
      <c r="L535" s="212">
        <v>1511620</v>
      </c>
    </row>
    <row r="536" spans="1:12">
      <c r="A536" s="208" t="s">
        <v>599</v>
      </c>
      <c r="B536" s="209" t="s">
        <v>1640</v>
      </c>
      <c r="C536" s="209" t="s">
        <v>1628</v>
      </c>
      <c r="D536" s="210" t="s">
        <v>1624</v>
      </c>
      <c r="E536" s="213" t="s">
        <v>1624</v>
      </c>
      <c r="F536" s="211">
        <v>806</v>
      </c>
      <c r="G536" s="211">
        <v>1030</v>
      </c>
      <c r="H536" s="213" t="s">
        <v>1624</v>
      </c>
      <c r="I536" s="213" t="s">
        <v>1624</v>
      </c>
      <c r="J536" s="213" t="s">
        <v>1624</v>
      </c>
      <c r="K536" s="213" t="s">
        <v>1624</v>
      </c>
      <c r="L536" s="214" t="s">
        <v>1624</v>
      </c>
    </row>
    <row r="537" spans="1:12">
      <c r="A537" s="208" t="s">
        <v>1494</v>
      </c>
      <c r="B537" s="209" t="s">
        <v>1653</v>
      </c>
      <c r="C537" s="209" t="s">
        <v>1623</v>
      </c>
      <c r="D537" s="210" t="s">
        <v>1624</v>
      </c>
      <c r="E537" s="211">
        <v>1171545</v>
      </c>
      <c r="F537" s="211">
        <v>1145232</v>
      </c>
      <c r="G537" s="211">
        <v>1117070</v>
      </c>
      <c r="H537" s="211">
        <v>1209158</v>
      </c>
      <c r="I537" s="211">
        <v>1169770</v>
      </c>
      <c r="J537" s="211">
        <v>1070132</v>
      </c>
      <c r="K537" s="211">
        <v>866559</v>
      </c>
      <c r="L537" s="212">
        <v>681249</v>
      </c>
    </row>
    <row r="538" spans="1:12">
      <c r="A538" s="208" t="s">
        <v>1494</v>
      </c>
      <c r="B538" s="209" t="s">
        <v>1653</v>
      </c>
      <c r="C538" s="209" t="s">
        <v>1625</v>
      </c>
      <c r="D538" s="210" t="s">
        <v>1624</v>
      </c>
      <c r="E538" s="211">
        <v>294156</v>
      </c>
      <c r="F538" s="211">
        <v>307509</v>
      </c>
      <c r="G538" s="211">
        <v>347646</v>
      </c>
      <c r="H538" s="211">
        <v>396842</v>
      </c>
      <c r="I538" s="211">
        <v>403221</v>
      </c>
      <c r="J538" s="211">
        <v>387553</v>
      </c>
      <c r="K538" s="211">
        <v>636544</v>
      </c>
      <c r="L538" s="212">
        <v>541022</v>
      </c>
    </row>
    <row r="539" spans="1:12">
      <c r="A539" s="208" t="s">
        <v>1494</v>
      </c>
      <c r="B539" s="209" t="s">
        <v>1653</v>
      </c>
      <c r="C539" s="209" t="s">
        <v>1626</v>
      </c>
      <c r="D539" s="210" t="s">
        <v>1624</v>
      </c>
      <c r="E539" s="211">
        <v>476891</v>
      </c>
      <c r="F539" s="211">
        <v>739905</v>
      </c>
      <c r="G539" s="211">
        <v>607016</v>
      </c>
      <c r="H539" s="211">
        <v>816993</v>
      </c>
      <c r="I539" s="211">
        <v>818194</v>
      </c>
      <c r="J539" s="211">
        <v>844696</v>
      </c>
      <c r="K539" s="211">
        <v>903074</v>
      </c>
      <c r="L539" s="212">
        <v>858921</v>
      </c>
    </row>
    <row r="540" spans="1:12">
      <c r="A540" s="208" t="s">
        <v>1494</v>
      </c>
      <c r="B540" s="209" t="s">
        <v>1653</v>
      </c>
      <c r="C540" s="209" t="s">
        <v>1627</v>
      </c>
      <c r="D540" s="210" t="s">
        <v>1624</v>
      </c>
      <c r="E540" s="211">
        <v>167328</v>
      </c>
      <c r="F540" s="211">
        <v>144397</v>
      </c>
      <c r="G540" s="211">
        <v>164884</v>
      </c>
      <c r="H540" s="211">
        <v>47584</v>
      </c>
      <c r="I540" s="211">
        <v>19389</v>
      </c>
      <c r="J540" s="211">
        <v>13570</v>
      </c>
      <c r="K540" s="213" t="s">
        <v>1624</v>
      </c>
      <c r="L540" s="212">
        <v>122531</v>
      </c>
    </row>
    <row r="541" spans="1:12">
      <c r="A541" s="208" t="s">
        <v>714</v>
      </c>
      <c r="B541" s="209" t="s">
        <v>1647</v>
      </c>
      <c r="C541" s="209" t="s">
        <v>1623</v>
      </c>
      <c r="D541" s="210" t="s">
        <v>1624</v>
      </c>
      <c r="E541" s="211">
        <v>21871</v>
      </c>
      <c r="F541" s="211">
        <v>19619</v>
      </c>
      <c r="G541" s="211">
        <v>19559</v>
      </c>
      <c r="H541" s="211">
        <v>22396</v>
      </c>
      <c r="I541" s="211">
        <v>23456</v>
      </c>
      <c r="J541" s="211">
        <v>22567</v>
      </c>
      <c r="K541" s="211">
        <v>19839</v>
      </c>
      <c r="L541" s="212">
        <v>17672</v>
      </c>
    </row>
    <row r="542" spans="1:12">
      <c r="A542" s="208" t="s">
        <v>714</v>
      </c>
      <c r="B542" s="209" t="s">
        <v>1647</v>
      </c>
      <c r="C542" s="209" t="s">
        <v>1625</v>
      </c>
      <c r="D542" s="210" t="s">
        <v>1624</v>
      </c>
      <c r="E542" s="211">
        <v>84044</v>
      </c>
      <c r="F542" s="211">
        <v>76789</v>
      </c>
      <c r="G542" s="211">
        <v>76638</v>
      </c>
      <c r="H542" s="211">
        <v>81829</v>
      </c>
      <c r="I542" s="211">
        <v>78425</v>
      </c>
      <c r="J542" s="211">
        <v>84283</v>
      </c>
      <c r="K542" s="211">
        <v>82566</v>
      </c>
      <c r="L542" s="212">
        <v>77659</v>
      </c>
    </row>
    <row r="543" spans="1:12">
      <c r="A543" s="208" t="s">
        <v>25</v>
      </c>
      <c r="B543" s="209" t="s">
        <v>1666</v>
      </c>
      <c r="C543" s="209" t="s">
        <v>1623</v>
      </c>
      <c r="D543" s="210" t="s">
        <v>1624</v>
      </c>
      <c r="E543" s="211">
        <v>6085</v>
      </c>
      <c r="F543" s="211">
        <v>6686</v>
      </c>
      <c r="G543" s="211">
        <v>5807</v>
      </c>
      <c r="H543" s="211">
        <v>7070</v>
      </c>
      <c r="I543" s="211">
        <v>9213</v>
      </c>
      <c r="J543" s="211">
        <v>6717</v>
      </c>
      <c r="K543" s="213" t="s">
        <v>1624</v>
      </c>
      <c r="L543" s="212">
        <v>3961</v>
      </c>
    </row>
    <row r="544" spans="1:12">
      <c r="A544" s="208" t="s">
        <v>25</v>
      </c>
      <c r="B544" s="209" t="s">
        <v>1666</v>
      </c>
      <c r="C544" s="209" t="s">
        <v>1625</v>
      </c>
      <c r="D544" s="210" t="s">
        <v>1624</v>
      </c>
      <c r="E544" s="213" t="s">
        <v>1624</v>
      </c>
      <c r="F544" s="211">
        <v>2220</v>
      </c>
      <c r="G544" s="211">
        <v>1980</v>
      </c>
      <c r="H544" s="213" t="s">
        <v>1624</v>
      </c>
      <c r="I544" s="213" t="s">
        <v>1624</v>
      </c>
      <c r="J544" s="213" t="s">
        <v>1624</v>
      </c>
      <c r="K544" s="213" t="s">
        <v>1624</v>
      </c>
      <c r="L544" s="214" t="s">
        <v>1624</v>
      </c>
    </row>
    <row r="545" spans="1:12">
      <c r="A545" s="208" t="s">
        <v>1693</v>
      </c>
      <c r="B545" s="209" t="s">
        <v>1642</v>
      </c>
      <c r="C545" s="209" t="s">
        <v>1623</v>
      </c>
      <c r="D545" s="210" t="s">
        <v>1624</v>
      </c>
      <c r="E545" s="211">
        <v>4087238</v>
      </c>
      <c r="F545" s="211">
        <v>4218929</v>
      </c>
      <c r="G545" s="211">
        <v>4364081</v>
      </c>
      <c r="H545" s="211">
        <v>4802130</v>
      </c>
      <c r="I545" s="211">
        <v>4707974</v>
      </c>
      <c r="J545" s="211">
        <v>4301465</v>
      </c>
      <c r="K545" s="211">
        <v>4747694</v>
      </c>
      <c r="L545" s="212">
        <v>4342420</v>
      </c>
    </row>
    <row r="546" spans="1:12">
      <c r="A546" s="208" t="s">
        <v>1693</v>
      </c>
      <c r="B546" s="209" t="s">
        <v>1642</v>
      </c>
      <c r="C546" s="209" t="s">
        <v>1625</v>
      </c>
      <c r="D546" s="210" t="s">
        <v>1624</v>
      </c>
      <c r="E546" s="211">
        <v>2469994</v>
      </c>
      <c r="F546" s="211">
        <v>2531672</v>
      </c>
      <c r="G546" s="211">
        <v>2621725</v>
      </c>
      <c r="H546" s="211">
        <v>2854711</v>
      </c>
      <c r="I546" s="211">
        <v>2892513</v>
      </c>
      <c r="J546" s="211">
        <v>2591800</v>
      </c>
      <c r="K546" s="211">
        <v>2857935</v>
      </c>
      <c r="L546" s="212">
        <v>2658659</v>
      </c>
    </row>
    <row r="547" spans="1:12">
      <c r="A547" s="208" t="s">
        <v>1693</v>
      </c>
      <c r="B547" s="209" t="s">
        <v>1642</v>
      </c>
      <c r="C547" s="209" t="s">
        <v>1626</v>
      </c>
      <c r="D547" s="210" t="s">
        <v>1624</v>
      </c>
      <c r="E547" s="211">
        <v>4401994</v>
      </c>
      <c r="F547" s="211">
        <v>4515116</v>
      </c>
      <c r="G547" s="211">
        <v>4527162</v>
      </c>
      <c r="H547" s="211">
        <v>4532625</v>
      </c>
      <c r="I547" s="211">
        <v>4789164</v>
      </c>
      <c r="J547" s="211">
        <v>4025928</v>
      </c>
      <c r="K547" s="211">
        <v>4475220</v>
      </c>
      <c r="L547" s="212">
        <v>4453305</v>
      </c>
    </row>
    <row r="548" spans="1:12">
      <c r="A548" s="208" t="s">
        <v>1693</v>
      </c>
      <c r="B548" s="209" t="s">
        <v>1642</v>
      </c>
      <c r="C548" s="209" t="s">
        <v>1627</v>
      </c>
      <c r="D548" s="210" t="s">
        <v>1624</v>
      </c>
      <c r="E548" s="211">
        <v>77628</v>
      </c>
      <c r="F548" s="213" t="s">
        <v>1624</v>
      </c>
      <c r="G548" s="213" t="s">
        <v>1624</v>
      </c>
      <c r="H548" s="213" t="s">
        <v>1624</v>
      </c>
      <c r="I548" s="213" t="s">
        <v>1624</v>
      </c>
      <c r="J548" s="213" t="s">
        <v>1624</v>
      </c>
      <c r="K548" s="213" t="s">
        <v>1624</v>
      </c>
      <c r="L548" s="214" t="s">
        <v>1624</v>
      </c>
    </row>
    <row r="549" spans="1:12">
      <c r="A549" s="208" t="s">
        <v>1693</v>
      </c>
      <c r="B549" s="209" t="s">
        <v>1667</v>
      </c>
      <c r="C549" s="209" t="s">
        <v>1623</v>
      </c>
      <c r="D549" s="210" t="s">
        <v>1624</v>
      </c>
      <c r="E549" s="211">
        <v>4777308</v>
      </c>
      <c r="F549" s="211">
        <v>4795580</v>
      </c>
      <c r="G549" s="211">
        <v>4812542</v>
      </c>
      <c r="H549" s="211">
        <v>4977369</v>
      </c>
      <c r="I549" s="211">
        <v>4869702</v>
      </c>
      <c r="J549" s="211">
        <v>4505837</v>
      </c>
      <c r="K549" s="211">
        <v>5000642</v>
      </c>
      <c r="L549" s="212">
        <v>4598250</v>
      </c>
    </row>
    <row r="550" spans="1:12">
      <c r="A550" s="208" t="s">
        <v>1693</v>
      </c>
      <c r="B550" s="209" t="s">
        <v>1667</v>
      </c>
      <c r="C550" s="209" t="s">
        <v>1625</v>
      </c>
      <c r="D550" s="210" t="s">
        <v>1624</v>
      </c>
      <c r="E550" s="211">
        <v>3510185</v>
      </c>
      <c r="F550" s="211">
        <v>3534692</v>
      </c>
      <c r="G550" s="211">
        <v>3729488</v>
      </c>
      <c r="H550" s="211">
        <v>3925999</v>
      </c>
      <c r="I550" s="211">
        <v>3774660</v>
      </c>
      <c r="J550" s="211">
        <v>3473824</v>
      </c>
      <c r="K550" s="211">
        <v>3786346</v>
      </c>
      <c r="L550" s="212">
        <v>3587955</v>
      </c>
    </row>
    <row r="551" spans="1:12">
      <c r="A551" s="208" t="s">
        <v>1693</v>
      </c>
      <c r="B551" s="209" t="s">
        <v>1667</v>
      </c>
      <c r="C551" s="209" t="s">
        <v>1626</v>
      </c>
      <c r="D551" s="210" t="s">
        <v>1624</v>
      </c>
      <c r="E551" s="211">
        <v>4854699</v>
      </c>
      <c r="F551" s="211">
        <v>3745394</v>
      </c>
      <c r="G551" s="211">
        <v>2939735</v>
      </c>
      <c r="H551" s="211">
        <v>2660039</v>
      </c>
      <c r="I551" s="211">
        <v>2381145</v>
      </c>
      <c r="J551" s="211">
        <v>2716174</v>
      </c>
      <c r="K551" s="211">
        <v>2923159</v>
      </c>
      <c r="L551" s="212">
        <v>3171504</v>
      </c>
    </row>
    <row r="552" spans="1:12">
      <c r="A552" s="208" t="s">
        <v>1693</v>
      </c>
      <c r="B552" s="209" t="s">
        <v>1667</v>
      </c>
      <c r="C552" s="209" t="s">
        <v>1627</v>
      </c>
      <c r="D552" s="210" t="s">
        <v>1624</v>
      </c>
      <c r="E552" s="211">
        <v>10730205</v>
      </c>
      <c r="F552" s="213" t="s">
        <v>1624</v>
      </c>
      <c r="G552" s="213" t="s">
        <v>1624</v>
      </c>
      <c r="H552" s="213" t="s">
        <v>1624</v>
      </c>
      <c r="I552" s="213" t="s">
        <v>1624</v>
      </c>
      <c r="J552" s="213" t="s">
        <v>1624</v>
      </c>
      <c r="K552" s="213" t="s">
        <v>1624</v>
      </c>
      <c r="L552" s="214" t="s">
        <v>1624</v>
      </c>
    </row>
    <row r="553" spans="1:12">
      <c r="A553" s="208" t="s">
        <v>1693</v>
      </c>
      <c r="B553" s="209" t="s">
        <v>1677</v>
      </c>
      <c r="C553" s="209" t="s">
        <v>1623</v>
      </c>
      <c r="D553" s="210" t="s">
        <v>1624</v>
      </c>
      <c r="E553" s="211">
        <v>9707191</v>
      </c>
      <c r="F553" s="211">
        <v>9791535</v>
      </c>
      <c r="G553" s="211">
        <v>9965387</v>
      </c>
      <c r="H553" s="211">
        <v>10737108</v>
      </c>
      <c r="I553" s="211">
        <v>10786666</v>
      </c>
      <c r="J553" s="211">
        <v>9647671</v>
      </c>
      <c r="K553" s="211">
        <v>10578387</v>
      </c>
      <c r="L553" s="212">
        <v>9606943</v>
      </c>
    </row>
    <row r="554" spans="1:12">
      <c r="A554" s="208" t="s">
        <v>1693</v>
      </c>
      <c r="B554" s="209" t="s">
        <v>1677</v>
      </c>
      <c r="C554" s="209" t="s">
        <v>1625</v>
      </c>
      <c r="D554" s="210" t="s">
        <v>1624</v>
      </c>
      <c r="E554" s="211">
        <v>8029588</v>
      </c>
      <c r="F554" s="211">
        <v>8188721</v>
      </c>
      <c r="G554" s="211">
        <v>8372023</v>
      </c>
      <c r="H554" s="211">
        <v>8795693</v>
      </c>
      <c r="I554" s="211">
        <v>8867494</v>
      </c>
      <c r="J554" s="211">
        <v>8014593</v>
      </c>
      <c r="K554" s="211">
        <v>8826330</v>
      </c>
      <c r="L554" s="212">
        <v>8179686</v>
      </c>
    </row>
    <row r="555" spans="1:12">
      <c r="A555" s="208" t="s">
        <v>1693</v>
      </c>
      <c r="B555" s="209" t="s">
        <v>1677</v>
      </c>
      <c r="C555" s="209" t="s">
        <v>1626</v>
      </c>
      <c r="D555" s="210" t="s">
        <v>1624</v>
      </c>
      <c r="E555" s="211">
        <v>4425859</v>
      </c>
      <c r="F555" s="211">
        <v>4706531</v>
      </c>
      <c r="G555" s="211">
        <v>5022583</v>
      </c>
      <c r="H555" s="211">
        <v>5285345</v>
      </c>
      <c r="I555" s="211">
        <v>4601584</v>
      </c>
      <c r="J555" s="211">
        <v>4920996</v>
      </c>
      <c r="K555" s="211">
        <v>5319340</v>
      </c>
      <c r="L555" s="212">
        <v>4896851</v>
      </c>
    </row>
    <row r="556" spans="1:12">
      <c r="A556" s="208" t="s">
        <v>1693</v>
      </c>
      <c r="B556" s="209" t="s">
        <v>1677</v>
      </c>
      <c r="C556" s="209" t="s">
        <v>1627</v>
      </c>
      <c r="D556" s="210" t="s">
        <v>1624</v>
      </c>
      <c r="E556" s="211">
        <v>237384</v>
      </c>
      <c r="F556" s="211">
        <v>252100</v>
      </c>
      <c r="G556" s="211">
        <v>218809</v>
      </c>
      <c r="H556" s="211">
        <v>213569</v>
      </c>
      <c r="I556" s="211">
        <v>329704</v>
      </c>
      <c r="J556" s="211">
        <v>187871</v>
      </c>
      <c r="K556" s="211">
        <v>96725</v>
      </c>
      <c r="L556" s="212">
        <v>75457</v>
      </c>
    </row>
    <row r="557" spans="1:12">
      <c r="A557" s="208" t="s">
        <v>715</v>
      </c>
      <c r="B557" s="209" t="s">
        <v>1647</v>
      </c>
      <c r="C557" s="209" t="s">
        <v>1623</v>
      </c>
      <c r="D557" s="210" t="s">
        <v>1624</v>
      </c>
      <c r="E557" s="211">
        <v>12394</v>
      </c>
      <c r="F557" s="213" t="s">
        <v>1624</v>
      </c>
      <c r="G557" s="211">
        <v>14501</v>
      </c>
      <c r="H557" s="211">
        <v>15377</v>
      </c>
      <c r="I557" s="211">
        <v>18291</v>
      </c>
      <c r="J557" s="211">
        <v>15866</v>
      </c>
      <c r="K557" s="211">
        <v>16789</v>
      </c>
      <c r="L557" s="212">
        <v>13454</v>
      </c>
    </row>
    <row r="558" spans="1:12">
      <c r="A558" s="208" t="s">
        <v>715</v>
      </c>
      <c r="B558" s="209" t="s">
        <v>1647</v>
      </c>
      <c r="C558" s="209" t="s">
        <v>1625</v>
      </c>
      <c r="D558" s="210" t="s">
        <v>1624</v>
      </c>
      <c r="E558" s="211">
        <v>1528</v>
      </c>
      <c r="F558" s="213" t="s">
        <v>1624</v>
      </c>
      <c r="G558" s="211">
        <v>9883</v>
      </c>
      <c r="H558" s="211">
        <v>6124</v>
      </c>
      <c r="I558" s="211">
        <v>4724</v>
      </c>
      <c r="J558" s="211">
        <v>4169</v>
      </c>
      <c r="K558" s="211">
        <v>3309</v>
      </c>
      <c r="L558" s="212">
        <v>3406</v>
      </c>
    </row>
    <row r="559" spans="1:12">
      <c r="A559" s="208" t="s">
        <v>716</v>
      </c>
      <c r="B559" s="209" t="s">
        <v>1647</v>
      </c>
      <c r="C559" s="209" t="s">
        <v>1623</v>
      </c>
      <c r="D559" s="210" t="s">
        <v>1624</v>
      </c>
      <c r="E559" s="213" t="s">
        <v>1624</v>
      </c>
      <c r="F559" s="213" t="s">
        <v>1624</v>
      </c>
      <c r="G559" s="213" t="s">
        <v>1624</v>
      </c>
      <c r="H559" s="213" t="s">
        <v>1624</v>
      </c>
      <c r="I559" s="213" t="s">
        <v>1624</v>
      </c>
      <c r="J559" s="213" t="s">
        <v>1624</v>
      </c>
      <c r="K559" s="211">
        <v>8601</v>
      </c>
      <c r="L559" s="212">
        <v>11839</v>
      </c>
    </row>
    <row r="560" spans="1:12">
      <c r="A560" s="208" t="s">
        <v>716</v>
      </c>
      <c r="B560" s="209" t="s">
        <v>1647</v>
      </c>
      <c r="C560" s="209" t="s">
        <v>1625</v>
      </c>
      <c r="D560" s="210" t="s">
        <v>1624</v>
      </c>
      <c r="E560" s="213" t="s">
        <v>1624</v>
      </c>
      <c r="F560" s="213" t="s">
        <v>1624</v>
      </c>
      <c r="G560" s="213" t="s">
        <v>1624</v>
      </c>
      <c r="H560" s="213" t="s">
        <v>1624</v>
      </c>
      <c r="I560" s="213" t="s">
        <v>1624</v>
      </c>
      <c r="J560" s="213" t="s">
        <v>1624</v>
      </c>
      <c r="K560" s="211">
        <v>2688</v>
      </c>
      <c r="L560" s="212">
        <v>1002</v>
      </c>
    </row>
    <row r="561" spans="1:12">
      <c r="A561" s="208" t="s">
        <v>1495</v>
      </c>
      <c r="B561" s="209" t="s">
        <v>1653</v>
      </c>
      <c r="C561" s="209" t="s">
        <v>1623</v>
      </c>
      <c r="D561" s="210" t="s">
        <v>1624</v>
      </c>
      <c r="E561" s="211">
        <v>19785</v>
      </c>
      <c r="F561" s="211">
        <v>17647</v>
      </c>
      <c r="G561" s="211">
        <v>19872</v>
      </c>
      <c r="H561" s="211">
        <v>24314</v>
      </c>
      <c r="I561" s="211">
        <v>20986</v>
      </c>
      <c r="J561" s="211">
        <v>19881</v>
      </c>
      <c r="K561" s="211">
        <v>23068</v>
      </c>
      <c r="L561" s="212">
        <v>21118</v>
      </c>
    </row>
    <row r="562" spans="1:12">
      <c r="A562" s="208" t="s">
        <v>1495</v>
      </c>
      <c r="B562" s="209" t="s">
        <v>1653</v>
      </c>
      <c r="C562" s="209" t="s">
        <v>1625</v>
      </c>
      <c r="D562" s="210" t="s">
        <v>1624</v>
      </c>
      <c r="E562" s="211">
        <v>41984</v>
      </c>
      <c r="F562" s="211">
        <v>37549</v>
      </c>
      <c r="G562" s="211">
        <v>43964</v>
      </c>
      <c r="H562" s="211">
        <v>50325</v>
      </c>
      <c r="I562" s="211">
        <v>44483</v>
      </c>
      <c r="J562" s="211">
        <v>35227</v>
      </c>
      <c r="K562" s="211">
        <v>35338</v>
      </c>
      <c r="L562" s="212">
        <v>34324</v>
      </c>
    </row>
    <row r="563" spans="1:12">
      <c r="A563" s="208" t="s">
        <v>1495</v>
      </c>
      <c r="B563" s="209" t="s">
        <v>1653</v>
      </c>
      <c r="C563" s="209" t="s">
        <v>1629</v>
      </c>
      <c r="D563" s="210" t="s">
        <v>1624</v>
      </c>
      <c r="E563" s="213" t="s">
        <v>1624</v>
      </c>
      <c r="F563" s="213" t="s">
        <v>1624</v>
      </c>
      <c r="G563" s="213" t="s">
        <v>1624</v>
      </c>
      <c r="H563" s="213" t="s">
        <v>1624</v>
      </c>
      <c r="I563" s="211">
        <v>0</v>
      </c>
      <c r="J563" s="213" t="s">
        <v>1624</v>
      </c>
      <c r="K563" s="213" t="s">
        <v>1624</v>
      </c>
      <c r="L563" s="214" t="s">
        <v>1624</v>
      </c>
    </row>
    <row r="564" spans="1:12">
      <c r="A564" s="208" t="s">
        <v>600</v>
      </c>
      <c r="B564" s="209" t="s">
        <v>1640</v>
      </c>
      <c r="C564" s="209" t="s">
        <v>1623</v>
      </c>
      <c r="D564" s="210" t="s">
        <v>1624</v>
      </c>
      <c r="E564" s="211">
        <v>26497</v>
      </c>
      <c r="F564" s="211">
        <v>21971</v>
      </c>
      <c r="G564" s="211">
        <v>25128</v>
      </c>
      <c r="H564" s="211">
        <v>26508</v>
      </c>
      <c r="I564" s="211">
        <v>18893</v>
      </c>
      <c r="J564" s="211">
        <v>22189</v>
      </c>
      <c r="K564" s="211">
        <v>18626</v>
      </c>
      <c r="L564" s="212">
        <v>19584</v>
      </c>
    </row>
    <row r="565" spans="1:12">
      <c r="A565" s="208" t="s">
        <v>600</v>
      </c>
      <c r="B565" s="209" t="s">
        <v>1640</v>
      </c>
      <c r="C565" s="209" t="s">
        <v>1625</v>
      </c>
      <c r="D565" s="210" t="s">
        <v>1624</v>
      </c>
      <c r="E565" s="211">
        <v>72429</v>
      </c>
      <c r="F565" s="211">
        <v>72933</v>
      </c>
      <c r="G565" s="211">
        <v>70487</v>
      </c>
      <c r="H565" s="211">
        <v>69010</v>
      </c>
      <c r="I565" s="211">
        <v>63932</v>
      </c>
      <c r="J565" s="211">
        <v>72089</v>
      </c>
      <c r="K565" s="211">
        <v>66197</v>
      </c>
      <c r="L565" s="212">
        <v>64732</v>
      </c>
    </row>
    <row r="566" spans="1:12">
      <c r="A566" s="208" t="s">
        <v>600</v>
      </c>
      <c r="B566" s="209" t="s">
        <v>1640</v>
      </c>
      <c r="C566" s="209" t="s">
        <v>1626</v>
      </c>
      <c r="D566" s="210" t="s">
        <v>1624</v>
      </c>
      <c r="E566" s="211">
        <v>110165</v>
      </c>
      <c r="F566" s="211">
        <v>118266</v>
      </c>
      <c r="G566" s="211">
        <v>126580</v>
      </c>
      <c r="H566" s="211">
        <v>126513</v>
      </c>
      <c r="I566" s="211">
        <v>126339</v>
      </c>
      <c r="J566" s="211">
        <v>123070</v>
      </c>
      <c r="K566" s="211">
        <v>124920</v>
      </c>
      <c r="L566" s="212">
        <v>127378</v>
      </c>
    </row>
    <row r="567" spans="1:12">
      <c r="A567" s="208" t="s">
        <v>883</v>
      </c>
      <c r="B567" s="209" t="s">
        <v>1644</v>
      </c>
      <c r="C567" s="209" t="s">
        <v>1623</v>
      </c>
      <c r="D567" s="210" t="s">
        <v>1624</v>
      </c>
      <c r="E567" s="211">
        <v>21379</v>
      </c>
      <c r="F567" s="211">
        <v>18038</v>
      </c>
      <c r="G567" s="211">
        <v>20294</v>
      </c>
      <c r="H567" s="211">
        <v>22911</v>
      </c>
      <c r="I567" s="211">
        <v>19400</v>
      </c>
      <c r="J567" s="211">
        <v>19462</v>
      </c>
      <c r="K567" s="211">
        <v>18409</v>
      </c>
      <c r="L567" s="212">
        <v>14931</v>
      </c>
    </row>
    <row r="568" spans="1:12">
      <c r="A568" s="208" t="s">
        <v>883</v>
      </c>
      <c r="B568" s="209" t="s">
        <v>1644</v>
      </c>
      <c r="C568" s="209" t="s">
        <v>1625</v>
      </c>
      <c r="D568" s="210" t="s">
        <v>1624</v>
      </c>
      <c r="E568" s="211">
        <v>7371</v>
      </c>
      <c r="F568" s="211">
        <v>5549</v>
      </c>
      <c r="G568" s="211">
        <v>5919</v>
      </c>
      <c r="H568" s="211">
        <v>7344</v>
      </c>
      <c r="I568" s="211">
        <v>6646</v>
      </c>
      <c r="J568" s="211">
        <v>6863</v>
      </c>
      <c r="K568" s="211">
        <v>6428</v>
      </c>
      <c r="L568" s="212">
        <v>5355</v>
      </c>
    </row>
    <row r="569" spans="1:12">
      <c r="A569" s="208" t="s">
        <v>883</v>
      </c>
      <c r="B569" s="209" t="s">
        <v>1644</v>
      </c>
      <c r="C569" s="209" t="s">
        <v>1626</v>
      </c>
      <c r="D569" s="210" t="s">
        <v>1624</v>
      </c>
      <c r="E569" s="213" t="s">
        <v>1624</v>
      </c>
      <c r="F569" s="213" t="s">
        <v>1624</v>
      </c>
      <c r="G569" s="213" t="s">
        <v>1624</v>
      </c>
      <c r="H569" s="213" t="s">
        <v>1624</v>
      </c>
      <c r="I569" s="211">
        <v>0</v>
      </c>
      <c r="J569" s="213" t="s">
        <v>1624</v>
      </c>
      <c r="K569" s="213" t="s">
        <v>1624</v>
      </c>
      <c r="L569" s="214" t="s">
        <v>1624</v>
      </c>
    </row>
    <row r="570" spans="1:12">
      <c r="A570" s="208" t="s">
        <v>1515</v>
      </c>
      <c r="B570" s="209" t="s">
        <v>1648</v>
      </c>
      <c r="C570" s="209" t="s">
        <v>1623</v>
      </c>
      <c r="D570" s="210" t="s">
        <v>1624</v>
      </c>
      <c r="E570" s="211">
        <v>150226</v>
      </c>
      <c r="F570" s="211">
        <v>136888</v>
      </c>
      <c r="G570" s="211">
        <v>139343</v>
      </c>
      <c r="H570" s="211">
        <v>139343</v>
      </c>
      <c r="I570" s="211">
        <v>139136</v>
      </c>
      <c r="J570" s="211">
        <v>174080</v>
      </c>
      <c r="K570" s="211">
        <v>141296</v>
      </c>
      <c r="L570" s="212">
        <v>129235</v>
      </c>
    </row>
    <row r="571" spans="1:12">
      <c r="A571" s="208" t="s">
        <v>1515</v>
      </c>
      <c r="B571" s="209" t="s">
        <v>1648</v>
      </c>
      <c r="C571" s="209" t="s">
        <v>1625</v>
      </c>
      <c r="D571" s="210" t="s">
        <v>1624</v>
      </c>
      <c r="E571" s="211">
        <v>21387</v>
      </c>
      <c r="F571" s="211">
        <v>24596</v>
      </c>
      <c r="G571" s="211">
        <v>21860</v>
      </c>
      <c r="H571" s="211">
        <v>21860</v>
      </c>
      <c r="I571" s="211">
        <v>22890</v>
      </c>
      <c r="J571" s="211">
        <v>29553</v>
      </c>
      <c r="K571" s="211">
        <v>33822</v>
      </c>
      <c r="L571" s="212">
        <v>23878</v>
      </c>
    </row>
    <row r="572" spans="1:12">
      <c r="A572" s="208" t="s">
        <v>660</v>
      </c>
      <c r="B572" s="209" t="s">
        <v>1673</v>
      </c>
      <c r="C572" s="209" t="s">
        <v>1626</v>
      </c>
      <c r="D572" s="210" t="s">
        <v>1624</v>
      </c>
      <c r="E572" s="211">
        <v>358</v>
      </c>
      <c r="F572" s="211">
        <v>1477</v>
      </c>
      <c r="G572" s="211">
        <v>5351</v>
      </c>
      <c r="H572" s="211">
        <v>8088</v>
      </c>
      <c r="I572" s="211">
        <v>7521</v>
      </c>
      <c r="J572" s="211">
        <v>2209</v>
      </c>
      <c r="K572" s="213" t="s">
        <v>1624</v>
      </c>
      <c r="L572" s="214" t="s">
        <v>1624</v>
      </c>
    </row>
    <row r="573" spans="1:12">
      <c r="A573" s="208" t="s">
        <v>660</v>
      </c>
      <c r="B573" s="209" t="s">
        <v>1673</v>
      </c>
      <c r="C573" s="209" t="s">
        <v>1627</v>
      </c>
      <c r="D573" s="210" t="s">
        <v>1624</v>
      </c>
      <c r="E573" s="211">
        <v>298948</v>
      </c>
      <c r="F573" s="211">
        <v>309341</v>
      </c>
      <c r="G573" s="211">
        <v>269678</v>
      </c>
      <c r="H573" s="211">
        <v>225490</v>
      </c>
      <c r="I573" s="211">
        <v>194051</v>
      </c>
      <c r="J573" s="211">
        <v>165998</v>
      </c>
      <c r="K573" s="211">
        <v>195501</v>
      </c>
      <c r="L573" s="212">
        <v>191168</v>
      </c>
    </row>
    <row r="574" spans="1:12">
      <c r="A574" s="208" t="s">
        <v>1404</v>
      </c>
      <c r="B574" s="209" t="s">
        <v>1654</v>
      </c>
      <c r="C574" s="209" t="s">
        <v>1623</v>
      </c>
      <c r="D574" s="210" t="s">
        <v>1624</v>
      </c>
      <c r="E574" s="211">
        <v>60025</v>
      </c>
      <c r="F574" s="211">
        <v>56426</v>
      </c>
      <c r="G574" s="211">
        <v>52218</v>
      </c>
      <c r="H574" s="211">
        <v>54802</v>
      </c>
      <c r="I574" s="211">
        <v>54961</v>
      </c>
      <c r="J574" s="211">
        <v>61329</v>
      </c>
      <c r="K574" s="211">
        <v>58374</v>
      </c>
      <c r="L574" s="212">
        <v>47907</v>
      </c>
    </row>
    <row r="575" spans="1:12">
      <c r="A575" s="208" t="s">
        <v>1404</v>
      </c>
      <c r="B575" s="209" t="s">
        <v>1654</v>
      </c>
      <c r="C575" s="209" t="s">
        <v>1625</v>
      </c>
      <c r="D575" s="210" t="s">
        <v>1624</v>
      </c>
      <c r="E575" s="211">
        <v>34433</v>
      </c>
      <c r="F575" s="211">
        <v>31059</v>
      </c>
      <c r="G575" s="211">
        <v>28650</v>
      </c>
      <c r="H575" s="211">
        <v>28642</v>
      </c>
      <c r="I575" s="211">
        <v>26590</v>
      </c>
      <c r="J575" s="211">
        <v>31306</v>
      </c>
      <c r="K575" s="211">
        <v>29786</v>
      </c>
      <c r="L575" s="212">
        <v>23021</v>
      </c>
    </row>
    <row r="576" spans="1:12">
      <c r="A576" s="208" t="s">
        <v>1404</v>
      </c>
      <c r="B576" s="209" t="s">
        <v>1654</v>
      </c>
      <c r="C576" s="209" t="s">
        <v>1626</v>
      </c>
      <c r="D576" s="210" t="s">
        <v>1624</v>
      </c>
      <c r="E576" s="211">
        <v>26654</v>
      </c>
      <c r="F576" s="211">
        <v>29089</v>
      </c>
      <c r="G576" s="211">
        <v>25426</v>
      </c>
      <c r="H576" s="211">
        <v>29286</v>
      </c>
      <c r="I576" s="211">
        <v>30516</v>
      </c>
      <c r="J576" s="211">
        <v>40784</v>
      </c>
      <c r="K576" s="211">
        <v>58698</v>
      </c>
      <c r="L576" s="212">
        <v>107864</v>
      </c>
    </row>
    <row r="577" spans="1:12">
      <c r="A577" s="208" t="s">
        <v>758</v>
      </c>
      <c r="B577" s="209" t="s">
        <v>1670</v>
      </c>
      <c r="C577" s="209" t="s">
        <v>1623</v>
      </c>
      <c r="D577" s="210" t="s">
        <v>1624</v>
      </c>
      <c r="E577" s="211">
        <v>44055</v>
      </c>
      <c r="F577" s="211">
        <v>37829</v>
      </c>
      <c r="G577" s="211">
        <v>32901</v>
      </c>
      <c r="H577" s="211">
        <v>38411</v>
      </c>
      <c r="I577" s="211">
        <v>36847</v>
      </c>
      <c r="J577" s="211">
        <v>52422</v>
      </c>
      <c r="K577" s="211">
        <v>37101</v>
      </c>
      <c r="L577" s="212">
        <v>29806</v>
      </c>
    </row>
    <row r="578" spans="1:12">
      <c r="A578" s="208" t="s">
        <v>758</v>
      </c>
      <c r="B578" s="209" t="s">
        <v>1670</v>
      </c>
      <c r="C578" s="209" t="s">
        <v>1625</v>
      </c>
      <c r="D578" s="210" t="s">
        <v>1624</v>
      </c>
      <c r="E578" s="211">
        <v>39288</v>
      </c>
      <c r="F578" s="211">
        <v>33379</v>
      </c>
      <c r="G578" s="211">
        <v>40613</v>
      </c>
      <c r="H578" s="211">
        <v>36057</v>
      </c>
      <c r="I578" s="211">
        <v>32283</v>
      </c>
      <c r="J578" s="211">
        <v>40548</v>
      </c>
      <c r="K578" s="211">
        <v>38438</v>
      </c>
      <c r="L578" s="212">
        <v>32573</v>
      </c>
    </row>
    <row r="579" spans="1:12">
      <c r="A579" s="208" t="s">
        <v>758</v>
      </c>
      <c r="B579" s="209" t="s">
        <v>1670</v>
      </c>
      <c r="C579" s="209" t="s">
        <v>1626</v>
      </c>
      <c r="D579" s="210" t="s">
        <v>1624</v>
      </c>
      <c r="E579" s="211">
        <v>87336</v>
      </c>
      <c r="F579" s="211">
        <v>70987</v>
      </c>
      <c r="G579" s="211">
        <v>83823</v>
      </c>
      <c r="H579" s="211">
        <v>114211</v>
      </c>
      <c r="I579" s="211">
        <v>96553</v>
      </c>
      <c r="J579" s="211">
        <v>96857</v>
      </c>
      <c r="K579" s="211">
        <v>94774</v>
      </c>
      <c r="L579" s="212">
        <v>98313</v>
      </c>
    </row>
    <row r="580" spans="1:12">
      <c r="A580" s="208" t="s">
        <v>1479</v>
      </c>
      <c r="B580" s="209" t="s">
        <v>1649</v>
      </c>
      <c r="C580" s="209" t="s">
        <v>1623</v>
      </c>
      <c r="D580" s="210" t="s">
        <v>1624</v>
      </c>
      <c r="E580" s="211">
        <v>21208</v>
      </c>
      <c r="F580" s="211">
        <v>21516</v>
      </c>
      <c r="G580" s="211">
        <v>28149</v>
      </c>
      <c r="H580" s="211">
        <v>43757</v>
      </c>
      <c r="I580" s="211">
        <v>89999</v>
      </c>
      <c r="J580" s="211">
        <v>109775</v>
      </c>
      <c r="K580" s="211">
        <v>127763</v>
      </c>
      <c r="L580" s="212">
        <v>191702</v>
      </c>
    </row>
    <row r="581" spans="1:12">
      <c r="A581" s="208" t="s">
        <v>1479</v>
      </c>
      <c r="B581" s="209" t="s">
        <v>1649</v>
      </c>
      <c r="C581" s="209" t="s">
        <v>1625</v>
      </c>
      <c r="D581" s="210" t="s">
        <v>1624</v>
      </c>
      <c r="E581" s="211">
        <v>403836</v>
      </c>
      <c r="F581" s="211">
        <v>548201</v>
      </c>
      <c r="G581" s="211">
        <v>859324</v>
      </c>
      <c r="H581" s="211">
        <v>1095823</v>
      </c>
      <c r="I581" s="211">
        <v>1459591</v>
      </c>
      <c r="J581" s="211">
        <v>1980065</v>
      </c>
      <c r="K581" s="211">
        <v>2239381</v>
      </c>
      <c r="L581" s="212">
        <v>2837846</v>
      </c>
    </row>
    <row r="582" spans="1:12">
      <c r="A582" s="208" t="s">
        <v>1479</v>
      </c>
      <c r="B582" s="209" t="s">
        <v>1649</v>
      </c>
      <c r="C582" s="209" t="s">
        <v>1626</v>
      </c>
      <c r="D582" s="210" t="s">
        <v>1624</v>
      </c>
      <c r="E582" s="211">
        <v>4263084</v>
      </c>
      <c r="F582" s="211">
        <v>13703823</v>
      </c>
      <c r="G582" s="211">
        <v>12259264</v>
      </c>
      <c r="H582" s="211">
        <v>13840555</v>
      </c>
      <c r="I582" s="211">
        <v>14193023</v>
      </c>
      <c r="J582" s="211">
        <v>14557237</v>
      </c>
      <c r="K582" s="211">
        <v>13995995</v>
      </c>
      <c r="L582" s="212">
        <v>14240963</v>
      </c>
    </row>
    <row r="583" spans="1:12">
      <c r="A583" s="208" t="s">
        <v>1479</v>
      </c>
      <c r="B583" s="209" t="s">
        <v>1649</v>
      </c>
      <c r="C583" s="209" t="s">
        <v>1627</v>
      </c>
      <c r="D583" s="210" t="s">
        <v>1624</v>
      </c>
      <c r="E583" s="211">
        <v>9107439</v>
      </c>
      <c r="F583" s="211">
        <v>0</v>
      </c>
      <c r="G583" s="213" t="s">
        <v>1624</v>
      </c>
      <c r="H583" s="213" t="s">
        <v>1624</v>
      </c>
      <c r="I583" s="213" t="s">
        <v>1624</v>
      </c>
      <c r="J583" s="213" t="s">
        <v>1624</v>
      </c>
      <c r="K583" s="213" t="s">
        <v>1624</v>
      </c>
      <c r="L583" s="214" t="s">
        <v>1624</v>
      </c>
    </row>
    <row r="584" spans="1:12">
      <c r="A584" s="208" t="s">
        <v>1479</v>
      </c>
      <c r="B584" s="209" t="s">
        <v>1649</v>
      </c>
      <c r="C584" s="209" t="s">
        <v>1628</v>
      </c>
      <c r="D584" s="210" t="s">
        <v>1624</v>
      </c>
      <c r="E584" s="213" t="s">
        <v>1624</v>
      </c>
      <c r="F584" s="213" t="s">
        <v>1624</v>
      </c>
      <c r="G584" s="213" t="s">
        <v>1624</v>
      </c>
      <c r="H584" s="213" t="s">
        <v>1624</v>
      </c>
      <c r="I584" s="213" t="s">
        <v>1624</v>
      </c>
      <c r="J584" s="213" t="s">
        <v>1624</v>
      </c>
      <c r="K584" s="211">
        <v>30</v>
      </c>
      <c r="L584" s="212">
        <v>142</v>
      </c>
    </row>
    <row r="585" spans="1:12">
      <c r="A585" s="208" t="s">
        <v>717</v>
      </c>
      <c r="B585" s="209" t="s">
        <v>1647</v>
      </c>
      <c r="C585" s="209" t="s">
        <v>1623</v>
      </c>
      <c r="D585" s="210" t="s">
        <v>1624</v>
      </c>
      <c r="E585" s="211">
        <v>32315</v>
      </c>
      <c r="F585" s="211">
        <v>30509</v>
      </c>
      <c r="G585" s="211">
        <v>29640</v>
      </c>
      <c r="H585" s="211">
        <v>32197</v>
      </c>
      <c r="I585" s="211">
        <v>29422</v>
      </c>
      <c r="J585" s="211">
        <v>32838</v>
      </c>
      <c r="K585" s="211">
        <v>28296</v>
      </c>
      <c r="L585" s="212">
        <v>24733</v>
      </c>
    </row>
    <row r="586" spans="1:12">
      <c r="A586" s="208" t="s">
        <v>717</v>
      </c>
      <c r="B586" s="209" t="s">
        <v>1647</v>
      </c>
      <c r="C586" s="209" t="s">
        <v>1625</v>
      </c>
      <c r="D586" s="210" t="s">
        <v>1624</v>
      </c>
      <c r="E586" s="211">
        <v>10386</v>
      </c>
      <c r="F586" s="211">
        <v>9535</v>
      </c>
      <c r="G586" s="211">
        <v>9341</v>
      </c>
      <c r="H586" s="211">
        <v>11894</v>
      </c>
      <c r="I586" s="211">
        <v>12509</v>
      </c>
      <c r="J586" s="211">
        <v>12750</v>
      </c>
      <c r="K586" s="211">
        <v>13602</v>
      </c>
      <c r="L586" s="212">
        <v>8473</v>
      </c>
    </row>
    <row r="587" spans="1:12">
      <c r="A587" s="208" t="s">
        <v>718</v>
      </c>
      <c r="B587" s="209" t="s">
        <v>1647</v>
      </c>
      <c r="C587" s="209" t="s">
        <v>1623</v>
      </c>
      <c r="D587" s="210" t="s">
        <v>1624</v>
      </c>
      <c r="E587" s="211">
        <v>13377</v>
      </c>
      <c r="F587" s="211">
        <v>14134</v>
      </c>
      <c r="G587" s="211">
        <v>13222</v>
      </c>
      <c r="H587" s="211">
        <v>15169</v>
      </c>
      <c r="I587" s="211">
        <v>14499</v>
      </c>
      <c r="J587" s="211">
        <v>15068</v>
      </c>
      <c r="K587" s="211">
        <v>14154</v>
      </c>
      <c r="L587" s="212">
        <v>10697</v>
      </c>
    </row>
    <row r="588" spans="1:12">
      <c r="A588" s="208" t="s">
        <v>718</v>
      </c>
      <c r="B588" s="209" t="s">
        <v>1647</v>
      </c>
      <c r="C588" s="209" t="s">
        <v>1625</v>
      </c>
      <c r="D588" s="210" t="s">
        <v>1624</v>
      </c>
      <c r="E588" s="211">
        <v>16594</v>
      </c>
      <c r="F588" s="211">
        <v>10917</v>
      </c>
      <c r="G588" s="211">
        <v>10155</v>
      </c>
      <c r="H588" s="211">
        <v>11606</v>
      </c>
      <c r="I588" s="211">
        <v>11719</v>
      </c>
      <c r="J588" s="211">
        <v>12584</v>
      </c>
      <c r="K588" s="211">
        <v>11182</v>
      </c>
      <c r="L588" s="212">
        <v>8430</v>
      </c>
    </row>
    <row r="589" spans="1:12">
      <c r="A589" s="208" t="s">
        <v>449</v>
      </c>
      <c r="B589" s="209" t="s">
        <v>1631</v>
      </c>
      <c r="C589" s="209" t="s">
        <v>1623</v>
      </c>
      <c r="D589" s="210" t="s">
        <v>1624</v>
      </c>
      <c r="E589" s="211">
        <v>219012</v>
      </c>
      <c r="F589" s="211">
        <v>211141</v>
      </c>
      <c r="G589" s="211">
        <v>212530</v>
      </c>
      <c r="H589" s="211">
        <v>222198</v>
      </c>
      <c r="I589" s="211">
        <v>217799</v>
      </c>
      <c r="J589" s="211">
        <v>219564</v>
      </c>
      <c r="K589" s="211">
        <v>218489</v>
      </c>
      <c r="L589" s="212">
        <v>221451</v>
      </c>
    </row>
    <row r="590" spans="1:12">
      <c r="A590" s="208" t="s">
        <v>449</v>
      </c>
      <c r="B590" s="209" t="s">
        <v>1631</v>
      </c>
      <c r="C590" s="209" t="s">
        <v>1625</v>
      </c>
      <c r="D590" s="210" t="s">
        <v>1624</v>
      </c>
      <c r="E590" s="211">
        <v>347088</v>
      </c>
      <c r="F590" s="211">
        <v>277657</v>
      </c>
      <c r="G590" s="211">
        <v>290000</v>
      </c>
      <c r="H590" s="211">
        <v>350764</v>
      </c>
      <c r="I590" s="211">
        <v>328938</v>
      </c>
      <c r="J590" s="211">
        <v>337661</v>
      </c>
      <c r="K590" s="211">
        <v>363958</v>
      </c>
      <c r="L590" s="212">
        <v>435607</v>
      </c>
    </row>
    <row r="591" spans="1:12">
      <c r="A591" s="208" t="s">
        <v>449</v>
      </c>
      <c r="B591" s="209" t="s">
        <v>1631</v>
      </c>
      <c r="C591" s="209" t="s">
        <v>1627</v>
      </c>
      <c r="D591" s="210" t="s">
        <v>1624</v>
      </c>
      <c r="E591" s="211">
        <v>691251</v>
      </c>
      <c r="F591" s="211">
        <v>694188</v>
      </c>
      <c r="G591" s="211">
        <v>672974</v>
      </c>
      <c r="H591" s="211">
        <v>707980</v>
      </c>
      <c r="I591" s="211">
        <v>722449</v>
      </c>
      <c r="J591" s="211">
        <v>743852</v>
      </c>
      <c r="K591" s="211">
        <v>745980</v>
      </c>
      <c r="L591" s="212">
        <v>757478</v>
      </c>
    </row>
    <row r="592" spans="1:12">
      <c r="A592" s="208" t="s">
        <v>449</v>
      </c>
      <c r="B592" s="209" t="s">
        <v>1631</v>
      </c>
      <c r="C592" s="209" t="s">
        <v>1629</v>
      </c>
      <c r="D592" s="210" t="s">
        <v>1624</v>
      </c>
      <c r="E592" s="213" t="s">
        <v>1624</v>
      </c>
      <c r="F592" s="213" t="s">
        <v>1624</v>
      </c>
      <c r="G592" s="213" t="s">
        <v>1624</v>
      </c>
      <c r="H592" s="213" t="s">
        <v>1624</v>
      </c>
      <c r="I592" s="211">
        <v>0</v>
      </c>
      <c r="J592" s="213" t="s">
        <v>1624</v>
      </c>
      <c r="K592" s="213" t="s">
        <v>1624</v>
      </c>
      <c r="L592" s="214" t="s">
        <v>1624</v>
      </c>
    </row>
    <row r="593" spans="1:12">
      <c r="A593" s="208" t="s">
        <v>1516</v>
      </c>
      <c r="B593" s="209" t="s">
        <v>1648</v>
      </c>
      <c r="C593" s="209" t="s">
        <v>1623</v>
      </c>
      <c r="D593" s="210" t="s">
        <v>1624</v>
      </c>
      <c r="E593" s="211">
        <v>14451</v>
      </c>
      <c r="F593" s="211">
        <v>9149</v>
      </c>
      <c r="G593" s="211">
        <v>9219</v>
      </c>
      <c r="H593" s="211">
        <v>8804</v>
      </c>
      <c r="I593" s="211">
        <v>6864</v>
      </c>
      <c r="J593" s="211">
        <v>6862</v>
      </c>
      <c r="K593" s="211">
        <v>7314</v>
      </c>
      <c r="L593" s="212">
        <v>6356</v>
      </c>
    </row>
    <row r="594" spans="1:12">
      <c r="A594" s="208" t="s">
        <v>1516</v>
      </c>
      <c r="B594" s="209" t="s">
        <v>1648</v>
      </c>
      <c r="C594" s="209" t="s">
        <v>1625</v>
      </c>
      <c r="D594" s="210" t="s">
        <v>1624</v>
      </c>
      <c r="E594" s="211">
        <v>13782</v>
      </c>
      <c r="F594" s="211">
        <v>13554</v>
      </c>
      <c r="G594" s="211">
        <v>13390</v>
      </c>
      <c r="H594" s="211">
        <v>10645</v>
      </c>
      <c r="I594" s="211">
        <v>9141</v>
      </c>
      <c r="J594" s="211">
        <v>9746</v>
      </c>
      <c r="K594" s="211">
        <v>9227</v>
      </c>
      <c r="L594" s="212">
        <v>8255</v>
      </c>
    </row>
    <row r="595" spans="1:12">
      <c r="A595" s="208" t="s">
        <v>1405</v>
      </c>
      <c r="B595" s="209" t="s">
        <v>1654</v>
      </c>
      <c r="C595" s="209" t="s">
        <v>1623</v>
      </c>
      <c r="D595" s="210" t="s">
        <v>1624</v>
      </c>
      <c r="E595" s="211">
        <v>70392</v>
      </c>
      <c r="F595" s="211">
        <v>62083</v>
      </c>
      <c r="G595" s="211">
        <v>66848</v>
      </c>
      <c r="H595" s="211">
        <v>67661</v>
      </c>
      <c r="I595" s="211">
        <v>72743</v>
      </c>
      <c r="J595" s="211">
        <v>74647</v>
      </c>
      <c r="K595" s="211">
        <v>64300</v>
      </c>
      <c r="L595" s="212">
        <v>54504</v>
      </c>
    </row>
    <row r="596" spans="1:12">
      <c r="A596" s="208" t="s">
        <v>1405</v>
      </c>
      <c r="B596" s="209" t="s">
        <v>1654</v>
      </c>
      <c r="C596" s="209" t="s">
        <v>1625</v>
      </c>
      <c r="D596" s="210" t="s">
        <v>1624</v>
      </c>
      <c r="E596" s="211">
        <v>111542</v>
      </c>
      <c r="F596" s="211">
        <v>102741</v>
      </c>
      <c r="G596" s="211">
        <v>108030</v>
      </c>
      <c r="H596" s="211">
        <v>105767</v>
      </c>
      <c r="I596" s="211">
        <v>109655</v>
      </c>
      <c r="J596" s="211">
        <v>121481</v>
      </c>
      <c r="K596" s="211">
        <v>123227</v>
      </c>
      <c r="L596" s="212">
        <v>102765</v>
      </c>
    </row>
    <row r="597" spans="1:12">
      <c r="A597" s="208" t="s">
        <v>1405</v>
      </c>
      <c r="B597" s="209" t="s">
        <v>1654</v>
      </c>
      <c r="C597" s="209" t="s">
        <v>1626</v>
      </c>
      <c r="D597" s="210" t="s">
        <v>1624</v>
      </c>
      <c r="E597" s="211">
        <v>176036</v>
      </c>
      <c r="F597" s="211">
        <v>164000</v>
      </c>
      <c r="G597" s="211">
        <v>166249</v>
      </c>
      <c r="H597" s="211">
        <v>189837</v>
      </c>
      <c r="I597" s="211">
        <v>204224</v>
      </c>
      <c r="J597" s="211">
        <v>196877</v>
      </c>
      <c r="K597" s="211">
        <v>192371</v>
      </c>
      <c r="L597" s="212">
        <v>177693</v>
      </c>
    </row>
    <row r="598" spans="1:12">
      <c r="A598" s="208" t="s">
        <v>884</v>
      </c>
      <c r="B598" s="209" t="s">
        <v>1644</v>
      </c>
      <c r="C598" s="209" t="s">
        <v>1623</v>
      </c>
      <c r="D598" s="210" t="s">
        <v>1624</v>
      </c>
      <c r="E598" s="211">
        <v>176228</v>
      </c>
      <c r="F598" s="211">
        <v>169763</v>
      </c>
      <c r="G598" s="211">
        <v>167313</v>
      </c>
      <c r="H598" s="211">
        <v>182732</v>
      </c>
      <c r="I598" s="211">
        <v>188437</v>
      </c>
      <c r="J598" s="211">
        <v>174606</v>
      </c>
      <c r="K598" s="211">
        <v>181149</v>
      </c>
      <c r="L598" s="212">
        <v>148027</v>
      </c>
    </row>
    <row r="599" spans="1:12">
      <c r="A599" s="208" t="s">
        <v>884</v>
      </c>
      <c r="B599" s="209" t="s">
        <v>1644</v>
      </c>
      <c r="C599" s="209" t="s">
        <v>1625</v>
      </c>
      <c r="D599" s="210" t="s">
        <v>1624</v>
      </c>
      <c r="E599" s="211">
        <v>175288</v>
      </c>
      <c r="F599" s="211">
        <v>169848</v>
      </c>
      <c r="G599" s="211">
        <v>170417</v>
      </c>
      <c r="H599" s="211">
        <v>184597</v>
      </c>
      <c r="I599" s="211">
        <v>183954</v>
      </c>
      <c r="J599" s="211">
        <v>175920</v>
      </c>
      <c r="K599" s="211">
        <v>183778</v>
      </c>
      <c r="L599" s="212">
        <v>155440</v>
      </c>
    </row>
    <row r="600" spans="1:12">
      <c r="A600" s="208" t="s">
        <v>884</v>
      </c>
      <c r="B600" s="209" t="s">
        <v>1644</v>
      </c>
      <c r="C600" s="209" t="s">
        <v>1626</v>
      </c>
      <c r="D600" s="210" t="s">
        <v>1624</v>
      </c>
      <c r="E600" s="211">
        <v>214034</v>
      </c>
      <c r="F600" s="211">
        <v>202114</v>
      </c>
      <c r="G600" s="211">
        <v>186085</v>
      </c>
      <c r="H600" s="211">
        <v>196598</v>
      </c>
      <c r="I600" s="211">
        <v>182961</v>
      </c>
      <c r="J600" s="211">
        <v>175437</v>
      </c>
      <c r="K600" s="211">
        <v>183024</v>
      </c>
      <c r="L600" s="212">
        <v>160558</v>
      </c>
    </row>
    <row r="601" spans="1:12">
      <c r="A601" s="208" t="s">
        <v>953</v>
      </c>
      <c r="B601" s="209" t="s">
        <v>1662</v>
      </c>
      <c r="C601" s="209" t="s">
        <v>1623</v>
      </c>
      <c r="D601" s="210" t="s">
        <v>1624</v>
      </c>
      <c r="E601" s="211">
        <v>180499</v>
      </c>
      <c r="F601" s="211">
        <v>155778</v>
      </c>
      <c r="G601" s="211">
        <v>161521</v>
      </c>
      <c r="H601" s="211">
        <v>154694</v>
      </c>
      <c r="I601" s="211">
        <v>161669</v>
      </c>
      <c r="J601" s="211">
        <v>150357</v>
      </c>
      <c r="K601" s="211">
        <v>161049</v>
      </c>
      <c r="L601" s="212">
        <v>129648</v>
      </c>
    </row>
    <row r="602" spans="1:12">
      <c r="A602" s="208" t="s">
        <v>953</v>
      </c>
      <c r="B602" s="209" t="s">
        <v>1662</v>
      </c>
      <c r="C602" s="209" t="s">
        <v>1625</v>
      </c>
      <c r="D602" s="210" t="s">
        <v>1624</v>
      </c>
      <c r="E602" s="211">
        <v>126776</v>
      </c>
      <c r="F602" s="211">
        <v>111338</v>
      </c>
      <c r="G602" s="211">
        <v>116308</v>
      </c>
      <c r="H602" s="211">
        <v>119613</v>
      </c>
      <c r="I602" s="211">
        <v>117259</v>
      </c>
      <c r="J602" s="211">
        <v>115595</v>
      </c>
      <c r="K602" s="211">
        <v>122747</v>
      </c>
      <c r="L602" s="212">
        <v>101218</v>
      </c>
    </row>
    <row r="603" spans="1:12">
      <c r="A603" s="208" t="s">
        <v>953</v>
      </c>
      <c r="B603" s="209" t="s">
        <v>1662</v>
      </c>
      <c r="C603" s="209" t="s">
        <v>1626</v>
      </c>
      <c r="D603" s="210" t="s">
        <v>1624</v>
      </c>
      <c r="E603" s="211">
        <v>206705</v>
      </c>
      <c r="F603" s="211">
        <v>175319</v>
      </c>
      <c r="G603" s="211">
        <v>191947</v>
      </c>
      <c r="H603" s="211">
        <v>181230</v>
      </c>
      <c r="I603" s="211">
        <v>162500</v>
      </c>
      <c r="J603" s="211">
        <v>154361</v>
      </c>
      <c r="K603" s="211">
        <v>161112</v>
      </c>
      <c r="L603" s="212">
        <v>137932</v>
      </c>
    </row>
    <row r="604" spans="1:12">
      <c r="A604" s="208" t="s">
        <v>1694</v>
      </c>
      <c r="B604" s="209" t="s">
        <v>1648</v>
      </c>
      <c r="C604" s="209" t="s">
        <v>1626</v>
      </c>
      <c r="D604" s="210" t="s">
        <v>1624</v>
      </c>
      <c r="E604" s="213" t="s">
        <v>1624</v>
      </c>
      <c r="F604" s="213" t="s">
        <v>1624</v>
      </c>
      <c r="G604" s="213" t="s">
        <v>1624</v>
      </c>
      <c r="H604" s="213" t="s">
        <v>1624</v>
      </c>
      <c r="I604" s="213" t="s">
        <v>1624</v>
      </c>
      <c r="J604" s="211">
        <v>248727</v>
      </c>
      <c r="K604" s="211">
        <v>435152</v>
      </c>
      <c r="L604" s="212">
        <v>553472</v>
      </c>
    </row>
    <row r="605" spans="1:12">
      <c r="A605" s="208" t="s">
        <v>661</v>
      </c>
      <c r="B605" s="209" t="s">
        <v>1673</v>
      </c>
      <c r="C605" s="209" t="s">
        <v>1623</v>
      </c>
      <c r="D605" s="210" t="s">
        <v>1624</v>
      </c>
      <c r="E605" s="211">
        <v>118776</v>
      </c>
      <c r="F605" s="211">
        <v>107284</v>
      </c>
      <c r="G605" s="211">
        <v>120540</v>
      </c>
      <c r="H605" s="211">
        <v>112051</v>
      </c>
      <c r="I605" s="211">
        <v>111329</v>
      </c>
      <c r="J605" s="211">
        <v>132224</v>
      </c>
      <c r="K605" s="211">
        <v>110740</v>
      </c>
      <c r="L605" s="212">
        <v>84865</v>
      </c>
    </row>
    <row r="606" spans="1:12">
      <c r="A606" s="208" t="s">
        <v>661</v>
      </c>
      <c r="B606" s="209" t="s">
        <v>1673</v>
      </c>
      <c r="C606" s="209" t="s">
        <v>1625</v>
      </c>
      <c r="D606" s="210" t="s">
        <v>1624</v>
      </c>
      <c r="E606" s="211">
        <v>93702</v>
      </c>
      <c r="F606" s="211">
        <v>95271</v>
      </c>
      <c r="G606" s="211">
        <v>97468</v>
      </c>
      <c r="H606" s="211">
        <v>93809</v>
      </c>
      <c r="I606" s="211">
        <v>86746</v>
      </c>
      <c r="J606" s="211">
        <v>84913</v>
      </c>
      <c r="K606" s="211">
        <v>82182</v>
      </c>
      <c r="L606" s="212">
        <v>77872</v>
      </c>
    </row>
    <row r="607" spans="1:12">
      <c r="A607" s="208" t="s">
        <v>661</v>
      </c>
      <c r="B607" s="209" t="s">
        <v>1673</v>
      </c>
      <c r="C607" s="209" t="s">
        <v>1626</v>
      </c>
      <c r="D607" s="210" t="s">
        <v>1624</v>
      </c>
      <c r="E607" s="211">
        <v>15762</v>
      </c>
      <c r="F607" s="211">
        <v>13359</v>
      </c>
      <c r="G607" s="211">
        <v>13965</v>
      </c>
      <c r="H607" s="211">
        <v>17525</v>
      </c>
      <c r="I607" s="211">
        <v>16680</v>
      </c>
      <c r="J607" s="211">
        <v>15051</v>
      </c>
      <c r="K607" s="211">
        <v>8185</v>
      </c>
      <c r="L607" s="212">
        <v>7634</v>
      </c>
    </row>
    <row r="608" spans="1:12">
      <c r="A608" s="208" t="s">
        <v>458</v>
      </c>
      <c r="B608" s="209" t="s">
        <v>1630</v>
      </c>
      <c r="C608" s="209" t="s">
        <v>1626</v>
      </c>
      <c r="D608" s="210" t="s">
        <v>1624</v>
      </c>
      <c r="E608" s="211">
        <v>2788058</v>
      </c>
      <c r="F608" s="211">
        <v>3175063</v>
      </c>
      <c r="G608" s="211">
        <v>2744746</v>
      </c>
      <c r="H608" s="211">
        <v>1923122</v>
      </c>
      <c r="I608" s="211">
        <v>1147606</v>
      </c>
      <c r="J608" s="211">
        <v>1523176</v>
      </c>
      <c r="K608" s="211">
        <v>5461444</v>
      </c>
      <c r="L608" s="212">
        <v>7772901</v>
      </c>
    </row>
    <row r="609" spans="1:12">
      <c r="A609" s="208" t="s">
        <v>458</v>
      </c>
      <c r="B609" s="209" t="s">
        <v>1630</v>
      </c>
      <c r="C609" s="209" t="s">
        <v>1627</v>
      </c>
      <c r="D609" s="210" t="s">
        <v>1624</v>
      </c>
      <c r="E609" s="211">
        <v>20944395</v>
      </c>
      <c r="F609" s="211">
        <v>24296651</v>
      </c>
      <c r="G609" s="211">
        <v>37771101</v>
      </c>
      <c r="H609" s="211">
        <v>31686539</v>
      </c>
      <c r="I609" s="211">
        <v>41797400</v>
      </c>
      <c r="J609" s="211">
        <v>53847772</v>
      </c>
      <c r="K609" s="211">
        <v>56936533</v>
      </c>
      <c r="L609" s="212">
        <v>58455401</v>
      </c>
    </row>
    <row r="610" spans="1:12">
      <c r="A610" s="208" t="s">
        <v>458</v>
      </c>
      <c r="B610" s="209" t="s">
        <v>1630</v>
      </c>
      <c r="C610" s="209" t="s">
        <v>1628</v>
      </c>
      <c r="D610" s="210" t="s">
        <v>1624</v>
      </c>
      <c r="E610" s="213" t="s">
        <v>1624</v>
      </c>
      <c r="F610" s="213" t="s">
        <v>1624</v>
      </c>
      <c r="G610" s="213" t="s">
        <v>1624</v>
      </c>
      <c r="H610" s="213" t="s">
        <v>1624</v>
      </c>
      <c r="I610" s="213" t="s">
        <v>1624</v>
      </c>
      <c r="J610" s="213" t="s">
        <v>1624</v>
      </c>
      <c r="K610" s="213" t="s">
        <v>1624</v>
      </c>
      <c r="L610" s="212">
        <v>0</v>
      </c>
    </row>
    <row r="611" spans="1:12">
      <c r="A611" s="208" t="s">
        <v>1406</v>
      </c>
      <c r="B611" s="209" t="s">
        <v>1654</v>
      </c>
      <c r="C611" s="209" t="s">
        <v>1623</v>
      </c>
      <c r="D611" s="210" t="s">
        <v>1624</v>
      </c>
      <c r="E611" s="211">
        <v>36671</v>
      </c>
      <c r="F611" s="211">
        <v>31412</v>
      </c>
      <c r="G611" s="211">
        <v>31368</v>
      </c>
      <c r="H611" s="211">
        <v>30031</v>
      </c>
      <c r="I611" s="211">
        <v>29216</v>
      </c>
      <c r="J611" s="211">
        <v>37120</v>
      </c>
      <c r="K611" s="211">
        <v>33019</v>
      </c>
      <c r="L611" s="212">
        <v>27221</v>
      </c>
    </row>
    <row r="612" spans="1:12">
      <c r="A612" s="208" t="s">
        <v>1406</v>
      </c>
      <c r="B612" s="209" t="s">
        <v>1654</v>
      </c>
      <c r="C612" s="209" t="s">
        <v>1625</v>
      </c>
      <c r="D612" s="210" t="s">
        <v>1624</v>
      </c>
      <c r="E612" s="211">
        <v>12910</v>
      </c>
      <c r="F612" s="211">
        <v>11959</v>
      </c>
      <c r="G612" s="211">
        <v>12933</v>
      </c>
      <c r="H612" s="211">
        <v>12415</v>
      </c>
      <c r="I612" s="211">
        <v>12503</v>
      </c>
      <c r="J612" s="211">
        <v>14549</v>
      </c>
      <c r="K612" s="211">
        <v>13739</v>
      </c>
      <c r="L612" s="212">
        <v>12220</v>
      </c>
    </row>
    <row r="613" spans="1:12">
      <c r="A613" s="208" t="s">
        <v>1406</v>
      </c>
      <c r="B613" s="209" t="s">
        <v>1654</v>
      </c>
      <c r="C613" s="209" t="s">
        <v>1626</v>
      </c>
      <c r="D613" s="210" t="s">
        <v>1624</v>
      </c>
      <c r="E613" s="211">
        <v>90799</v>
      </c>
      <c r="F613" s="211">
        <v>89031</v>
      </c>
      <c r="G613" s="211">
        <v>90840</v>
      </c>
      <c r="H613" s="211">
        <v>97835</v>
      </c>
      <c r="I613" s="211">
        <v>98029</v>
      </c>
      <c r="J613" s="211">
        <v>101818</v>
      </c>
      <c r="K613" s="211">
        <v>97047</v>
      </c>
      <c r="L613" s="212">
        <v>79605</v>
      </c>
    </row>
    <row r="614" spans="1:12">
      <c r="A614" s="208" t="s">
        <v>1407</v>
      </c>
      <c r="B614" s="209" t="s">
        <v>1654</v>
      </c>
      <c r="C614" s="209" t="s">
        <v>1623</v>
      </c>
      <c r="D614" s="210" t="s">
        <v>1624</v>
      </c>
      <c r="E614" s="211">
        <v>40094</v>
      </c>
      <c r="F614" s="211">
        <v>5102</v>
      </c>
      <c r="G614" s="211">
        <v>12459</v>
      </c>
      <c r="H614" s="211">
        <v>10732</v>
      </c>
      <c r="I614" s="211">
        <v>12110</v>
      </c>
      <c r="J614" s="211">
        <v>13489</v>
      </c>
      <c r="K614" s="211">
        <v>16251</v>
      </c>
      <c r="L614" s="212">
        <v>7299</v>
      </c>
    </row>
    <row r="615" spans="1:12">
      <c r="A615" s="208" t="s">
        <v>1407</v>
      </c>
      <c r="B615" s="209" t="s">
        <v>1654</v>
      </c>
      <c r="C615" s="209" t="s">
        <v>1625</v>
      </c>
      <c r="D615" s="210" t="s">
        <v>1624</v>
      </c>
      <c r="E615" s="211">
        <v>71599</v>
      </c>
      <c r="F615" s="211">
        <v>33492</v>
      </c>
      <c r="G615" s="211">
        <v>59132</v>
      </c>
      <c r="H615" s="211">
        <v>84350</v>
      </c>
      <c r="I615" s="211">
        <v>83636</v>
      </c>
      <c r="J615" s="211">
        <v>82923</v>
      </c>
      <c r="K615" s="211">
        <v>90830</v>
      </c>
      <c r="L615" s="212">
        <v>52236</v>
      </c>
    </row>
    <row r="616" spans="1:12">
      <c r="A616" s="208" t="s">
        <v>1408</v>
      </c>
      <c r="B616" s="209" t="s">
        <v>1654</v>
      </c>
      <c r="C616" s="209" t="s">
        <v>1623</v>
      </c>
      <c r="D616" s="210" t="s">
        <v>1624</v>
      </c>
      <c r="E616" s="211">
        <v>7705</v>
      </c>
      <c r="F616" s="211">
        <v>8471</v>
      </c>
      <c r="G616" s="211">
        <v>3369</v>
      </c>
      <c r="H616" s="211">
        <v>3515</v>
      </c>
      <c r="I616" s="211">
        <v>3276</v>
      </c>
      <c r="J616" s="211">
        <v>4017</v>
      </c>
      <c r="K616" s="211">
        <v>2986</v>
      </c>
      <c r="L616" s="212">
        <v>2553</v>
      </c>
    </row>
    <row r="617" spans="1:12">
      <c r="A617" s="208" t="s">
        <v>1408</v>
      </c>
      <c r="B617" s="209" t="s">
        <v>1654</v>
      </c>
      <c r="C617" s="209" t="s">
        <v>1625</v>
      </c>
      <c r="D617" s="210" t="s">
        <v>1624</v>
      </c>
      <c r="E617" s="213" t="s">
        <v>1624</v>
      </c>
      <c r="F617" s="213" t="s">
        <v>1624</v>
      </c>
      <c r="G617" s="211">
        <v>1726</v>
      </c>
      <c r="H617" s="211">
        <v>1778</v>
      </c>
      <c r="I617" s="211">
        <v>1562</v>
      </c>
      <c r="J617" s="211">
        <v>1674</v>
      </c>
      <c r="K617" s="211">
        <v>1344</v>
      </c>
      <c r="L617" s="212">
        <v>1026</v>
      </c>
    </row>
    <row r="618" spans="1:12">
      <c r="A618" s="208" t="s">
        <v>1408</v>
      </c>
      <c r="B618" s="209" t="s">
        <v>1654</v>
      </c>
      <c r="C618" s="209" t="s">
        <v>1626</v>
      </c>
      <c r="D618" s="210" t="s">
        <v>1624</v>
      </c>
      <c r="E618" s="213" t="s">
        <v>1624</v>
      </c>
      <c r="F618" s="213" t="s">
        <v>1624</v>
      </c>
      <c r="G618" s="211">
        <v>2721</v>
      </c>
      <c r="H618" s="211">
        <v>9244</v>
      </c>
      <c r="I618" s="211">
        <v>10746</v>
      </c>
      <c r="J618" s="211">
        <v>10215</v>
      </c>
      <c r="K618" s="211">
        <v>10451</v>
      </c>
      <c r="L618" s="212">
        <v>12663</v>
      </c>
    </row>
    <row r="619" spans="1:12">
      <c r="A619" s="208" t="s">
        <v>1382</v>
      </c>
      <c r="B619" s="209" t="s">
        <v>1645</v>
      </c>
      <c r="C619" s="209" t="s">
        <v>1623</v>
      </c>
      <c r="D619" s="210" t="s">
        <v>1624</v>
      </c>
      <c r="E619" s="211">
        <v>43278</v>
      </c>
      <c r="F619" s="211">
        <v>39414</v>
      </c>
      <c r="G619" s="211">
        <v>44016</v>
      </c>
      <c r="H619" s="211">
        <v>49492</v>
      </c>
      <c r="I619" s="211">
        <v>44059</v>
      </c>
      <c r="J619" s="211">
        <v>45844</v>
      </c>
      <c r="K619" s="211">
        <v>43669</v>
      </c>
      <c r="L619" s="212">
        <v>35594</v>
      </c>
    </row>
    <row r="620" spans="1:12">
      <c r="A620" s="208" t="s">
        <v>1382</v>
      </c>
      <c r="B620" s="209" t="s">
        <v>1645</v>
      </c>
      <c r="C620" s="209" t="s">
        <v>1625</v>
      </c>
      <c r="D620" s="210" t="s">
        <v>1624</v>
      </c>
      <c r="E620" s="211">
        <v>18153</v>
      </c>
      <c r="F620" s="211">
        <v>18217</v>
      </c>
      <c r="G620" s="211">
        <v>20172</v>
      </c>
      <c r="H620" s="211">
        <v>22542</v>
      </c>
      <c r="I620" s="211">
        <v>20087</v>
      </c>
      <c r="J620" s="211">
        <v>19815</v>
      </c>
      <c r="K620" s="211">
        <v>19038</v>
      </c>
      <c r="L620" s="212">
        <v>15400</v>
      </c>
    </row>
    <row r="621" spans="1:12">
      <c r="A621" s="208" t="s">
        <v>1695</v>
      </c>
      <c r="B621" s="209" t="s">
        <v>1672</v>
      </c>
      <c r="C621" s="209" t="s">
        <v>1623</v>
      </c>
      <c r="D621" s="210" t="s">
        <v>1624</v>
      </c>
      <c r="E621" s="213" t="s">
        <v>1624</v>
      </c>
      <c r="F621" s="213" t="s">
        <v>1624</v>
      </c>
      <c r="G621" s="213" t="s">
        <v>1624</v>
      </c>
      <c r="H621" s="213" t="s">
        <v>1624</v>
      </c>
      <c r="I621" s="211">
        <v>11188</v>
      </c>
      <c r="J621" s="213" t="s">
        <v>1624</v>
      </c>
      <c r="K621" s="213" t="s">
        <v>1624</v>
      </c>
      <c r="L621" s="212">
        <v>9388</v>
      </c>
    </row>
    <row r="622" spans="1:12">
      <c r="A622" s="208" t="s">
        <v>1695</v>
      </c>
      <c r="B622" s="209" t="s">
        <v>1672</v>
      </c>
      <c r="C622" s="209" t="s">
        <v>1625</v>
      </c>
      <c r="D622" s="210" t="s">
        <v>1624</v>
      </c>
      <c r="E622" s="213" t="s">
        <v>1624</v>
      </c>
      <c r="F622" s="213" t="s">
        <v>1624</v>
      </c>
      <c r="G622" s="213" t="s">
        <v>1624</v>
      </c>
      <c r="H622" s="213" t="s">
        <v>1624</v>
      </c>
      <c r="I622" s="211">
        <v>5320</v>
      </c>
      <c r="J622" s="213" t="s">
        <v>1624</v>
      </c>
      <c r="K622" s="213" t="s">
        <v>1624</v>
      </c>
      <c r="L622" s="212">
        <v>4180</v>
      </c>
    </row>
    <row r="623" spans="1:12">
      <c r="A623" s="208" t="s">
        <v>1695</v>
      </c>
      <c r="B623" s="209" t="s">
        <v>1672</v>
      </c>
      <c r="C623" s="209" t="s">
        <v>1626</v>
      </c>
      <c r="D623" s="210" t="s">
        <v>1624</v>
      </c>
      <c r="E623" s="213" t="s">
        <v>1624</v>
      </c>
      <c r="F623" s="213" t="s">
        <v>1624</v>
      </c>
      <c r="G623" s="213" t="s">
        <v>1624</v>
      </c>
      <c r="H623" s="213" t="s">
        <v>1624</v>
      </c>
      <c r="I623" s="211">
        <v>22272</v>
      </c>
      <c r="J623" s="213" t="s">
        <v>1624</v>
      </c>
      <c r="K623" s="213" t="s">
        <v>1624</v>
      </c>
      <c r="L623" s="212">
        <v>20854</v>
      </c>
    </row>
    <row r="624" spans="1:12">
      <c r="A624" s="208" t="s">
        <v>1696</v>
      </c>
      <c r="B624" s="209" t="s">
        <v>1678</v>
      </c>
      <c r="C624" s="209" t="s">
        <v>1623</v>
      </c>
      <c r="D624" s="210" t="s">
        <v>1624</v>
      </c>
      <c r="E624" s="213" t="s">
        <v>1624</v>
      </c>
      <c r="F624" s="211">
        <v>23419</v>
      </c>
      <c r="G624" s="213" t="s">
        <v>1624</v>
      </c>
      <c r="H624" s="213" t="s">
        <v>1624</v>
      </c>
      <c r="I624" s="213" t="s">
        <v>1624</v>
      </c>
      <c r="J624" s="213" t="s">
        <v>1624</v>
      </c>
      <c r="K624" s="213" t="s">
        <v>1624</v>
      </c>
      <c r="L624" s="214" t="s">
        <v>1624</v>
      </c>
    </row>
    <row r="625" spans="1:12">
      <c r="A625" s="208" t="s">
        <v>1696</v>
      </c>
      <c r="B625" s="209" t="s">
        <v>1678</v>
      </c>
      <c r="C625" s="209" t="s">
        <v>1625</v>
      </c>
      <c r="D625" s="210" t="s">
        <v>1624</v>
      </c>
      <c r="E625" s="213" t="s">
        <v>1624</v>
      </c>
      <c r="F625" s="211">
        <v>1588</v>
      </c>
      <c r="G625" s="213" t="s">
        <v>1624</v>
      </c>
      <c r="H625" s="213" t="s">
        <v>1624</v>
      </c>
      <c r="I625" s="213" t="s">
        <v>1624</v>
      </c>
      <c r="J625" s="213" t="s">
        <v>1624</v>
      </c>
      <c r="K625" s="213" t="s">
        <v>1624</v>
      </c>
      <c r="L625" s="214" t="s">
        <v>1624</v>
      </c>
    </row>
    <row r="626" spans="1:12">
      <c r="A626" s="208" t="s">
        <v>1697</v>
      </c>
      <c r="B626" s="209" t="s">
        <v>1668</v>
      </c>
      <c r="C626" s="209" t="s">
        <v>1626</v>
      </c>
      <c r="D626" s="210" t="s">
        <v>1624</v>
      </c>
      <c r="E626" s="211">
        <v>291538</v>
      </c>
      <c r="F626" s="213" t="s">
        <v>1624</v>
      </c>
      <c r="G626" s="213" t="s">
        <v>1624</v>
      </c>
      <c r="H626" s="213" t="s">
        <v>1624</v>
      </c>
      <c r="I626" s="213" t="s">
        <v>1624</v>
      </c>
      <c r="J626" s="213" t="s">
        <v>1624</v>
      </c>
      <c r="K626" s="213" t="s">
        <v>1624</v>
      </c>
      <c r="L626" s="214" t="s">
        <v>1624</v>
      </c>
    </row>
    <row r="627" spans="1:12">
      <c r="A627" s="208" t="s">
        <v>719</v>
      </c>
      <c r="B627" s="209" t="s">
        <v>1647</v>
      </c>
      <c r="C627" s="209" t="s">
        <v>1623</v>
      </c>
      <c r="D627" s="210" t="s">
        <v>1624</v>
      </c>
      <c r="E627" s="211">
        <v>30848</v>
      </c>
      <c r="F627" s="211">
        <v>26641</v>
      </c>
      <c r="G627" s="211">
        <v>25256</v>
      </c>
      <c r="H627" s="211">
        <v>26139</v>
      </c>
      <c r="I627" s="213" t="s">
        <v>1624</v>
      </c>
      <c r="J627" s="213" t="s">
        <v>1624</v>
      </c>
      <c r="K627" s="213" t="s">
        <v>1624</v>
      </c>
      <c r="L627" s="214" t="s">
        <v>1624</v>
      </c>
    </row>
    <row r="628" spans="1:12">
      <c r="A628" s="208" t="s">
        <v>719</v>
      </c>
      <c r="B628" s="209" t="s">
        <v>1647</v>
      </c>
      <c r="C628" s="209" t="s">
        <v>1625</v>
      </c>
      <c r="D628" s="210" t="s">
        <v>1624</v>
      </c>
      <c r="E628" s="211">
        <v>19814</v>
      </c>
      <c r="F628" s="211">
        <v>15628</v>
      </c>
      <c r="G628" s="211">
        <v>15182</v>
      </c>
      <c r="H628" s="211">
        <v>15128</v>
      </c>
      <c r="I628" s="213" t="s">
        <v>1624</v>
      </c>
      <c r="J628" s="213" t="s">
        <v>1624</v>
      </c>
      <c r="K628" s="213" t="s">
        <v>1624</v>
      </c>
      <c r="L628" s="214" t="s">
        <v>1624</v>
      </c>
    </row>
    <row r="629" spans="1:12">
      <c r="A629" s="208" t="s">
        <v>213</v>
      </c>
      <c r="B629" s="209" t="s">
        <v>1643</v>
      </c>
      <c r="C629" s="209" t="s">
        <v>1623</v>
      </c>
      <c r="D629" s="210" t="s">
        <v>1624</v>
      </c>
      <c r="E629" s="211">
        <v>7828</v>
      </c>
      <c r="F629" s="211">
        <v>7512</v>
      </c>
      <c r="G629" s="211">
        <v>7349</v>
      </c>
      <c r="H629" s="211">
        <v>8206</v>
      </c>
      <c r="I629" s="211">
        <v>7326</v>
      </c>
      <c r="J629" s="211">
        <v>7534</v>
      </c>
      <c r="K629" s="211">
        <v>8355</v>
      </c>
      <c r="L629" s="212">
        <v>6341</v>
      </c>
    </row>
    <row r="630" spans="1:12">
      <c r="A630" s="208" t="s">
        <v>213</v>
      </c>
      <c r="B630" s="209" t="s">
        <v>1643</v>
      </c>
      <c r="C630" s="209" t="s">
        <v>1625</v>
      </c>
      <c r="D630" s="210" t="s">
        <v>1624</v>
      </c>
      <c r="E630" s="211">
        <v>1974</v>
      </c>
      <c r="F630" s="211">
        <v>2038</v>
      </c>
      <c r="G630" s="211">
        <v>1955</v>
      </c>
      <c r="H630" s="211">
        <v>2134</v>
      </c>
      <c r="I630" s="211">
        <v>2119</v>
      </c>
      <c r="J630" s="211">
        <v>2376</v>
      </c>
      <c r="K630" s="211">
        <v>2357</v>
      </c>
      <c r="L630" s="212">
        <v>1432</v>
      </c>
    </row>
    <row r="631" spans="1:12">
      <c r="A631" s="208" t="s">
        <v>529</v>
      </c>
      <c r="B631" s="209" t="s">
        <v>1672</v>
      </c>
      <c r="C631" s="209" t="s">
        <v>1623</v>
      </c>
      <c r="D631" s="210" t="s">
        <v>1624</v>
      </c>
      <c r="E631" s="211">
        <v>56569</v>
      </c>
      <c r="F631" s="211">
        <v>51648</v>
      </c>
      <c r="G631" s="211">
        <v>55704</v>
      </c>
      <c r="H631" s="211">
        <v>56482</v>
      </c>
      <c r="I631" s="211">
        <v>46836</v>
      </c>
      <c r="J631" s="211">
        <v>49723</v>
      </c>
      <c r="K631" s="211">
        <v>51316</v>
      </c>
      <c r="L631" s="212">
        <v>36681</v>
      </c>
    </row>
    <row r="632" spans="1:12">
      <c r="A632" s="208" t="s">
        <v>529</v>
      </c>
      <c r="B632" s="209" t="s">
        <v>1672</v>
      </c>
      <c r="C632" s="209" t="s">
        <v>1626</v>
      </c>
      <c r="D632" s="210" t="s">
        <v>1624</v>
      </c>
      <c r="E632" s="211">
        <v>76552</v>
      </c>
      <c r="F632" s="211">
        <v>75541</v>
      </c>
      <c r="G632" s="211">
        <v>66983</v>
      </c>
      <c r="H632" s="211">
        <v>65429</v>
      </c>
      <c r="I632" s="211">
        <v>58733</v>
      </c>
      <c r="J632" s="211">
        <v>71948</v>
      </c>
      <c r="K632" s="211">
        <v>61166</v>
      </c>
      <c r="L632" s="212">
        <v>68456</v>
      </c>
    </row>
    <row r="633" spans="1:12">
      <c r="A633" s="208" t="s">
        <v>662</v>
      </c>
      <c r="B633" s="209" t="s">
        <v>1673</v>
      </c>
      <c r="C633" s="209" t="s">
        <v>1623</v>
      </c>
      <c r="D633" s="210" t="s">
        <v>1624</v>
      </c>
      <c r="E633" s="211">
        <v>38728</v>
      </c>
      <c r="F633" s="211">
        <v>19675</v>
      </c>
      <c r="G633" s="211">
        <v>38439</v>
      </c>
      <c r="H633" s="211">
        <v>35886</v>
      </c>
      <c r="I633" s="211">
        <v>33459</v>
      </c>
      <c r="J633" s="211">
        <v>42366</v>
      </c>
      <c r="K633" s="211">
        <v>33680</v>
      </c>
      <c r="L633" s="212">
        <v>25162</v>
      </c>
    </row>
    <row r="634" spans="1:12">
      <c r="A634" s="208" t="s">
        <v>662</v>
      </c>
      <c r="B634" s="209" t="s">
        <v>1673</v>
      </c>
      <c r="C634" s="209" t="s">
        <v>1625</v>
      </c>
      <c r="D634" s="210" t="s">
        <v>1624</v>
      </c>
      <c r="E634" s="211">
        <v>20926</v>
      </c>
      <c r="F634" s="211">
        <v>30068</v>
      </c>
      <c r="G634" s="211">
        <v>21700</v>
      </c>
      <c r="H634" s="211">
        <v>20521</v>
      </c>
      <c r="I634" s="211">
        <v>18742</v>
      </c>
      <c r="J634" s="211">
        <v>20562</v>
      </c>
      <c r="K634" s="211">
        <v>18647</v>
      </c>
      <c r="L634" s="212">
        <v>20550</v>
      </c>
    </row>
    <row r="635" spans="1:12">
      <c r="A635" s="208" t="s">
        <v>1698</v>
      </c>
      <c r="B635" s="209" t="s">
        <v>1654</v>
      </c>
      <c r="C635" s="209" t="s">
        <v>1623</v>
      </c>
      <c r="D635" s="210" t="s">
        <v>1624</v>
      </c>
      <c r="E635" s="213" t="s">
        <v>1624</v>
      </c>
      <c r="F635" s="213" t="s">
        <v>1624</v>
      </c>
      <c r="G635" s="213" t="s">
        <v>1624</v>
      </c>
      <c r="H635" s="213" t="s">
        <v>1624</v>
      </c>
      <c r="I635" s="211">
        <v>56435</v>
      </c>
      <c r="J635" s="211">
        <v>67921</v>
      </c>
      <c r="K635" s="211">
        <v>61756</v>
      </c>
      <c r="L635" s="212">
        <v>46859</v>
      </c>
    </row>
    <row r="636" spans="1:12">
      <c r="A636" s="208" t="s">
        <v>1698</v>
      </c>
      <c r="B636" s="209" t="s">
        <v>1654</v>
      </c>
      <c r="C636" s="209" t="s">
        <v>1625</v>
      </c>
      <c r="D636" s="210" t="s">
        <v>1624</v>
      </c>
      <c r="E636" s="213" t="s">
        <v>1624</v>
      </c>
      <c r="F636" s="213" t="s">
        <v>1624</v>
      </c>
      <c r="G636" s="213" t="s">
        <v>1624</v>
      </c>
      <c r="H636" s="213" t="s">
        <v>1624</v>
      </c>
      <c r="I636" s="211">
        <v>13897</v>
      </c>
      <c r="J636" s="211">
        <v>15320</v>
      </c>
      <c r="K636" s="211">
        <v>13910</v>
      </c>
      <c r="L636" s="212">
        <v>10728</v>
      </c>
    </row>
    <row r="637" spans="1:12">
      <c r="A637" s="208" t="s">
        <v>1698</v>
      </c>
      <c r="B637" s="209" t="s">
        <v>1654</v>
      </c>
      <c r="C637" s="209" t="s">
        <v>1626</v>
      </c>
      <c r="D637" s="210" t="s">
        <v>1624</v>
      </c>
      <c r="E637" s="213" t="s">
        <v>1624</v>
      </c>
      <c r="F637" s="213" t="s">
        <v>1624</v>
      </c>
      <c r="G637" s="213" t="s">
        <v>1624</v>
      </c>
      <c r="H637" s="213" t="s">
        <v>1624</v>
      </c>
      <c r="I637" s="211">
        <v>29427</v>
      </c>
      <c r="J637" s="211">
        <v>48411</v>
      </c>
      <c r="K637" s="211">
        <v>53379</v>
      </c>
      <c r="L637" s="212">
        <v>50003</v>
      </c>
    </row>
    <row r="638" spans="1:12">
      <c r="A638" s="208" t="s">
        <v>663</v>
      </c>
      <c r="B638" s="209" t="s">
        <v>1673</v>
      </c>
      <c r="C638" s="209" t="s">
        <v>1623</v>
      </c>
      <c r="D638" s="210" t="s">
        <v>1624</v>
      </c>
      <c r="E638" s="211">
        <v>7609</v>
      </c>
      <c r="F638" s="211">
        <v>10556</v>
      </c>
      <c r="G638" s="211">
        <v>10556</v>
      </c>
      <c r="H638" s="211">
        <v>12022</v>
      </c>
      <c r="I638" s="213" t="s">
        <v>1624</v>
      </c>
      <c r="J638" s="213" t="s">
        <v>1624</v>
      </c>
      <c r="K638" s="213" t="s">
        <v>1624</v>
      </c>
      <c r="L638" s="214" t="s">
        <v>1624</v>
      </c>
    </row>
    <row r="639" spans="1:12">
      <c r="A639" s="208" t="s">
        <v>663</v>
      </c>
      <c r="B639" s="209" t="s">
        <v>1673</v>
      </c>
      <c r="C639" s="209" t="s">
        <v>1625</v>
      </c>
      <c r="D639" s="210" t="s">
        <v>1624</v>
      </c>
      <c r="E639" s="211">
        <v>4686</v>
      </c>
      <c r="F639" s="211">
        <v>595</v>
      </c>
      <c r="G639" s="211">
        <v>595</v>
      </c>
      <c r="H639" s="211">
        <v>862</v>
      </c>
      <c r="I639" s="213" t="s">
        <v>1624</v>
      </c>
      <c r="J639" s="213" t="s">
        <v>1624</v>
      </c>
      <c r="K639" s="213" t="s">
        <v>1624</v>
      </c>
      <c r="L639" s="214" t="s">
        <v>1624</v>
      </c>
    </row>
    <row r="640" spans="1:12">
      <c r="A640" s="208" t="s">
        <v>509</v>
      </c>
      <c r="B640" s="209" t="s">
        <v>1670</v>
      </c>
      <c r="C640" s="209" t="s">
        <v>1623</v>
      </c>
      <c r="D640" s="210" t="s">
        <v>1624</v>
      </c>
      <c r="E640" s="211">
        <v>150816</v>
      </c>
      <c r="F640" s="211">
        <v>153100</v>
      </c>
      <c r="G640" s="211">
        <v>140308</v>
      </c>
      <c r="H640" s="211">
        <v>138885</v>
      </c>
      <c r="I640" s="211">
        <v>169563</v>
      </c>
      <c r="J640" s="211">
        <v>168168</v>
      </c>
      <c r="K640" s="211">
        <v>163159</v>
      </c>
      <c r="L640" s="212">
        <v>141045</v>
      </c>
    </row>
    <row r="641" spans="1:12">
      <c r="A641" s="208" t="s">
        <v>509</v>
      </c>
      <c r="B641" s="209" t="s">
        <v>1670</v>
      </c>
      <c r="C641" s="209" t="s">
        <v>1625</v>
      </c>
      <c r="D641" s="210" t="s">
        <v>1624</v>
      </c>
      <c r="E641" s="211">
        <v>108866</v>
      </c>
      <c r="F641" s="211">
        <v>102070</v>
      </c>
      <c r="G641" s="211">
        <v>106179</v>
      </c>
      <c r="H641" s="211">
        <v>111944</v>
      </c>
      <c r="I641" s="211">
        <v>113904</v>
      </c>
      <c r="J641" s="211">
        <v>106782</v>
      </c>
      <c r="K641" s="211">
        <v>59460</v>
      </c>
      <c r="L641" s="212">
        <v>55459</v>
      </c>
    </row>
    <row r="642" spans="1:12">
      <c r="A642" s="208" t="s">
        <v>509</v>
      </c>
      <c r="B642" s="209" t="s">
        <v>1670</v>
      </c>
      <c r="C642" s="209" t="s">
        <v>1626</v>
      </c>
      <c r="D642" s="210" t="s">
        <v>1624</v>
      </c>
      <c r="E642" s="211">
        <v>162129</v>
      </c>
      <c r="F642" s="211">
        <v>164650</v>
      </c>
      <c r="G642" s="211">
        <v>143205</v>
      </c>
      <c r="H642" s="211">
        <v>153192</v>
      </c>
      <c r="I642" s="211">
        <v>128821</v>
      </c>
      <c r="J642" s="211">
        <v>154719</v>
      </c>
      <c r="K642" s="211">
        <v>152818</v>
      </c>
      <c r="L642" s="212">
        <v>119615</v>
      </c>
    </row>
    <row r="643" spans="1:12">
      <c r="A643" s="208" t="s">
        <v>130</v>
      </c>
      <c r="B643" s="209" t="s">
        <v>1632</v>
      </c>
      <c r="C643" s="209" t="s">
        <v>1623</v>
      </c>
      <c r="D643" s="210" t="s">
        <v>1624</v>
      </c>
      <c r="E643" s="211">
        <v>72960</v>
      </c>
      <c r="F643" s="211">
        <v>67586</v>
      </c>
      <c r="G643" s="211">
        <v>73699</v>
      </c>
      <c r="H643" s="211">
        <v>69086</v>
      </c>
      <c r="I643" s="211">
        <v>62691</v>
      </c>
      <c r="J643" s="211">
        <v>67004</v>
      </c>
      <c r="K643" s="211">
        <v>64550</v>
      </c>
      <c r="L643" s="212">
        <v>62477</v>
      </c>
    </row>
    <row r="644" spans="1:12">
      <c r="A644" s="208" t="s">
        <v>130</v>
      </c>
      <c r="B644" s="209" t="s">
        <v>1632</v>
      </c>
      <c r="C644" s="209" t="s">
        <v>1625</v>
      </c>
      <c r="D644" s="210" t="s">
        <v>1624</v>
      </c>
      <c r="E644" s="211">
        <v>29200</v>
      </c>
      <c r="F644" s="211">
        <v>31750</v>
      </c>
      <c r="G644" s="211">
        <v>32674</v>
      </c>
      <c r="H644" s="211">
        <v>32700</v>
      </c>
      <c r="I644" s="211">
        <v>31183</v>
      </c>
      <c r="J644" s="211">
        <v>39635</v>
      </c>
      <c r="K644" s="211">
        <v>36144</v>
      </c>
      <c r="L644" s="212">
        <v>34444</v>
      </c>
    </row>
    <row r="645" spans="1:12">
      <c r="A645" s="208" t="s">
        <v>720</v>
      </c>
      <c r="B645" s="209" t="s">
        <v>1647</v>
      </c>
      <c r="C645" s="209" t="s">
        <v>1623</v>
      </c>
      <c r="D645" s="210" t="s">
        <v>1624</v>
      </c>
      <c r="E645" s="211">
        <v>262784</v>
      </c>
      <c r="F645" s="211">
        <v>234635</v>
      </c>
      <c r="G645" s="211">
        <v>244653</v>
      </c>
      <c r="H645" s="211">
        <v>287193</v>
      </c>
      <c r="I645" s="211">
        <v>257387</v>
      </c>
      <c r="J645" s="211">
        <v>306318</v>
      </c>
      <c r="K645" s="211">
        <v>283713</v>
      </c>
      <c r="L645" s="212">
        <v>223786</v>
      </c>
    </row>
    <row r="646" spans="1:12">
      <c r="A646" s="208" t="s">
        <v>720</v>
      </c>
      <c r="B646" s="209" t="s">
        <v>1647</v>
      </c>
      <c r="C646" s="209" t="s">
        <v>1625</v>
      </c>
      <c r="D646" s="210" t="s">
        <v>1624</v>
      </c>
      <c r="E646" s="211">
        <v>135585</v>
      </c>
      <c r="F646" s="211">
        <v>118654</v>
      </c>
      <c r="G646" s="211">
        <v>121209</v>
      </c>
      <c r="H646" s="211">
        <v>149007</v>
      </c>
      <c r="I646" s="211">
        <v>142916</v>
      </c>
      <c r="J646" s="211">
        <v>158634</v>
      </c>
      <c r="K646" s="211">
        <v>150545</v>
      </c>
      <c r="L646" s="212">
        <v>113744</v>
      </c>
    </row>
    <row r="647" spans="1:12">
      <c r="A647" s="208" t="s">
        <v>720</v>
      </c>
      <c r="B647" s="209" t="s">
        <v>1647</v>
      </c>
      <c r="C647" s="209" t="s">
        <v>1626</v>
      </c>
      <c r="D647" s="210" t="s">
        <v>1624</v>
      </c>
      <c r="E647" s="211">
        <v>52967</v>
      </c>
      <c r="F647" s="211">
        <v>60331</v>
      </c>
      <c r="G647" s="211">
        <v>55030</v>
      </c>
      <c r="H647" s="211">
        <v>54940</v>
      </c>
      <c r="I647" s="211">
        <v>43558</v>
      </c>
      <c r="J647" s="211">
        <v>33553</v>
      </c>
      <c r="K647" s="211">
        <v>38499</v>
      </c>
      <c r="L647" s="212">
        <v>38721</v>
      </c>
    </row>
    <row r="648" spans="1:12">
      <c r="A648" s="208" t="s">
        <v>321</v>
      </c>
      <c r="B648" s="209" t="s">
        <v>1655</v>
      </c>
      <c r="C648" s="209" t="s">
        <v>1623</v>
      </c>
      <c r="D648" s="210" t="s">
        <v>1624</v>
      </c>
      <c r="E648" s="211">
        <v>6143</v>
      </c>
      <c r="F648" s="211">
        <v>5308</v>
      </c>
      <c r="G648" s="211">
        <v>5658</v>
      </c>
      <c r="H648" s="211">
        <v>6124</v>
      </c>
      <c r="I648" s="211">
        <v>5407</v>
      </c>
      <c r="J648" s="211">
        <v>5242</v>
      </c>
      <c r="K648" s="211">
        <v>4556</v>
      </c>
      <c r="L648" s="212">
        <v>3539</v>
      </c>
    </row>
    <row r="649" spans="1:12">
      <c r="A649" s="208" t="s">
        <v>321</v>
      </c>
      <c r="B649" s="209" t="s">
        <v>1655</v>
      </c>
      <c r="C649" s="209" t="s">
        <v>1625</v>
      </c>
      <c r="D649" s="210" t="s">
        <v>1624</v>
      </c>
      <c r="E649" s="211">
        <v>230</v>
      </c>
      <c r="F649" s="211">
        <v>179</v>
      </c>
      <c r="G649" s="211">
        <v>198</v>
      </c>
      <c r="H649" s="211">
        <v>225</v>
      </c>
      <c r="I649" s="211">
        <v>203</v>
      </c>
      <c r="J649" s="211">
        <v>195</v>
      </c>
      <c r="K649" s="211">
        <v>180</v>
      </c>
      <c r="L649" s="212">
        <v>35</v>
      </c>
    </row>
    <row r="650" spans="1:12">
      <c r="A650" s="208" t="s">
        <v>1359</v>
      </c>
      <c r="B650" s="209" t="s">
        <v>1651</v>
      </c>
      <c r="C650" s="209" t="s">
        <v>1623</v>
      </c>
      <c r="D650" s="210" t="s">
        <v>1624</v>
      </c>
      <c r="E650" s="211">
        <v>2679141</v>
      </c>
      <c r="F650" s="211">
        <v>2392693</v>
      </c>
      <c r="G650" s="211">
        <v>2594814</v>
      </c>
      <c r="H650" s="211">
        <v>2524195</v>
      </c>
      <c r="I650" s="211">
        <v>2589455</v>
      </c>
      <c r="J650" s="211">
        <v>2511104</v>
      </c>
      <c r="K650" s="211">
        <v>2621162</v>
      </c>
      <c r="L650" s="212">
        <v>2364904</v>
      </c>
    </row>
    <row r="651" spans="1:12">
      <c r="A651" s="208" t="s">
        <v>1359</v>
      </c>
      <c r="B651" s="209" t="s">
        <v>1651</v>
      </c>
      <c r="C651" s="209" t="s">
        <v>1625</v>
      </c>
      <c r="D651" s="210" t="s">
        <v>1624</v>
      </c>
      <c r="E651" s="211">
        <v>2033603</v>
      </c>
      <c r="F651" s="211">
        <v>1808233</v>
      </c>
      <c r="G651" s="211">
        <v>1997170</v>
      </c>
      <c r="H651" s="211">
        <v>2012931</v>
      </c>
      <c r="I651" s="211">
        <v>2041581</v>
      </c>
      <c r="J651" s="211">
        <v>1954036</v>
      </c>
      <c r="K651" s="211">
        <v>2074315</v>
      </c>
      <c r="L651" s="212">
        <v>1883265</v>
      </c>
    </row>
    <row r="652" spans="1:12">
      <c r="A652" s="208" t="s">
        <v>1359</v>
      </c>
      <c r="B652" s="209" t="s">
        <v>1651</v>
      </c>
      <c r="C652" s="209" t="s">
        <v>1626</v>
      </c>
      <c r="D652" s="210" t="s">
        <v>1624</v>
      </c>
      <c r="E652" s="211">
        <v>2466247</v>
      </c>
      <c r="F652" s="211">
        <v>2586129</v>
      </c>
      <c r="G652" s="211">
        <v>2661000</v>
      </c>
      <c r="H652" s="211">
        <v>3561117</v>
      </c>
      <c r="I652" s="211">
        <v>3414447</v>
      </c>
      <c r="J652" s="211">
        <v>3540224</v>
      </c>
      <c r="K652" s="211">
        <v>3640066</v>
      </c>
      <c r="L652" s="212">
        <v>3946073</v>
      </c>
    </row>
    <row r="653" spans="1:12">
      <c r="A653" s="208" t="s">
        <v>1359</v>
      </c>
      <c r="B653" s="209" t="s">
        <v>1651</v>
      </c>
      <c r="C653" s="209" t="s">
        <v>1627</v>
      </c>
      <c r="D653" s="210" t="s">
        <v>1624</v>
      </c>
      <c r="E653" s="211">
        <v>1209663</v>
      </c>
      <c r="F653" s="211">
        <v>1036712</v>
      </c>
      <c r="G653" s="211">
        <v>1072273</v>
      </c>
      <c r="H653" s="211">
        <v>598381</v>
      </c>
      <c r="I653" s="211">
        <v>237078</v>
      </c>
      <c r="J653" s="211">
        <v>1619173</v>
      </c>
      <c r="K653" s="211">
        <v>1669080</v>
      </c>
      <c r="L653" s="212">
        <v>2402365</v>
      </c>
    </row>
    <row r="654" spans="1:12">
      <c r="A654" s="208" t="s">
        <v>322</v>
      </c>
      <c r="B654" s="209" t="s">
        <v>1655</v>
      </c>
      <c r="C654" s="209" t="s">
        <v>1623</v>
      </c>
      <c r="D654" s="210" t="s">
        <v>1624</v>
      </c>
      <c r="E654" s="211">
        <v>41774</v>
      </c>
      <c r="F654" s="211">
        <v>39230</v>
      </c>
      <c r="G654" s="211">
        <v>38266</v>
      </c>
      <c r="H654" s="211">
        <v>43201</v>
      </c>
      <c r="I654" s="211">
        <v>39450</v>
      </c>
      <c r="J654" s="211">
        <v>40571</v>
      </c>
      <c r="K654" s="211">
        <v>39366</v>
      </c>
      <c r="L654" s="212">
        <v>29505</v>
      </c>
    </row>
    <row r="655" spans="1:12">
      <c r="A655" s="208" t="s">
        <v>322</v>
      </c>
      <c r="B655" s="209" t="s">
        <v>1655</v>
      </c>
      <c r="C655" s="209" t="s">
        <v>1625</v>
      </c>
      <c r="D655" s="210" t="s">
        <v>1624</v>
      </c>
      <c r="E655" s="211">
        <v>7390</v>
      </c>
      <c r="F655" s="211">
        <v>9777</v>
      </c>
      <c r="G655" s="211">
        <v>9736</v>
      </c>
      <c r="H655" s="211">
        <v>9788</v>
      </c>
      <c r="I655" s="211">
        <v>8019</v>
      </c>
      <c r="J655" s="211">
        <v>7659</v>
      </c>
      <c r="K655" s="211">
        <v>8916</v>
      </c>
      <c r="L655" s="212">
        <v>5457</v>
      </c>
    </row>
    <row r="656" spans="1:12">
      <c r="A656" s="208" t="s">
        <v>322</v>
      </c>
      <c r="B656" s="209" t="s">
        <v>1655</v>
      </c>
      <c r="C656" s="209" t="s">
        <v>1626</v>
      </c>
      <c r="D656" s="210" t="s">
        <v>1624</v>
      </c>
      <c r="E656" s="211">
        <v>2475</v>
      </c>
      <c r="F656" s="211">
        <v>1176</v>
      </c>
      <c r="G656" s="211">
        <v>309</v>
      </c>
      <c r="H656" s="211">
        <v>173</v>
      </c>
      <c r="I656" s="211">
        <v>336</v>
      </c>
      <c r="J656" s="211">
        <v>385</v>
      </c>
      <c r="K656" s="211">
        <v>290</v>
      </c>
      <c r="L656" s="212">
        <v>115</v>
      </c>
    </row>
    <row r="657" spans="1:12">
      <c r="A657" s="208" t="s">
        <v>1208</v>
      </c>
      <c r="B657" s="209" t="s">
        <v>1630</v>
      </c>
      <c r="C657" s="209" t="s">
        <v>1623</v>
      </c>
      <c r="D657" s="210" t="s">
        <v>1624</v>
      </c>
      <c r="E657" s="211">
        <v>5082</v>
      </c>
      <c r="F657" s="211">
        <v>4194</v>
      </c>
      <c r="G657" s="211">
        <v>4286</v>
      </c>
      <c r="H657" s="211">
        <v>4630</v>
      </c>
      <c r="I657" s="211">
        <v>4410</v>
      </c>
      <c r="J657" s="211">
        <v>4677</v>
      </c>
      <c r="K657" s="213" t="s">
        <v>1624</v>
      </c>
      <c r="L657" s="214" t="s">
        <v>1624</v>
      </c>
    </row>
    <row r="658" spans="1:12">
      <c r="A658" s="208" t="s">
        <v>1208</v>
      </c>
      <c r="B658" s="209" t="s">
        <v>1630</v>
      </c>
      <c r="C658" s="209" t="s">
        <v>1625</v>
      </c>
      <c r="D658" s="210" t="s">
        <v>1624</v>
      </c>
      <c r="E658" s="211">
        <v>9098</v>
      </c>
      <c r="F658" s="211">
        <v>8507</v>
      </c>
      <c r="G658" s="211">
        <v>7927</v>
      </c>
      <c r="H658" s="211">
        <v>8144</v>
      </c>
      <c r="I658" s="211">
        <v>6522</v>
      </c>
      <c r="J658" s="211">
        <v>7084</v>
      </c>
      <c r="K658" s="213" t="s">
        <v>1624</v>
      </c>
      <c r="L658" s="214" t="s">
        <v>1624</v>
      </c>
    </row>
    <row r="659" spans="1:12">
      <c r="A659" s="208" t="s">
        <v>1208</v>
      </c>
      <c r="B659" s="209" t="s">
        <v>1630</v>
      </c>
      <c r="C659" s="209" t="s">
        <v>1626</v>
      </c>
      <c r="D659" s="210" t="s">
        <v>1624</v>
      </c>
      <c r="E659" s="211">
        <v>7251</v>
      </c>
      <c r="F659" s="211">
        <v>6907</v>
      </c>
      <c r="G659" s="211">
        <v>6280</v>
      </c>
      <c r="H659" s="211">
        <v>6788</v>
      </c>
      <c r="I659" s="211">
        <v>6413</v>
      </c>
      <c r="J659" s="211">
        <v>7781</v>
      </c>
      <c r="K659" s="213" t="s">
        <v>1624</v>
      </c>
      <c r="L659" s="214" t="s">
        <v>1624</v>
      </c>
    </row>
    <row r="660" spans="1:12">
      <c r="A660" s="208" t="s">
        <v>1517</v>
      </c>
      <c r="B660" s="209" t="s">
        <v>1648</v>
      </c>
      <c r="C660" s="209" t="s">
        <v>1623</v>
      </c>
      <c r="D660" s="210" t="s">
        <v>1624</v>
      </c>
      <c r="E660" s="211">
        <v>23840</v>
      </c>
      <c r="F660" s="211">
        <v>16919</v>
      </c>
      <c r="G660" s="211">
        <v>23075</v>
      </c>
      <c r="H660" s="211">
        <v>19251</v>
      </c>
      <c r="I660" s="211">
        <v>18822</v>
      </c>
      <c r="J660" s="211">
        <v>26279</v>
      </c>
      <c r="K660" s="211">
        <v>23828</v>
      </c>
      <c r="L660" s="212">
        <v>19479</v>
      </c>
    </row>
    <row r="661" spans="1:12">
      <c r="A661" s="208" t="s">
        <v>1517</v>
      </c>
      <c r="B661" s="209" t="s">
        <v>1648</v>
      </c>
      <c r="C661" s="209" t="s">
        <v>1625</v>
      </c>
      <c r="D661" s="210" t="s">
        <v>1624</v>
      </c>
      <c r="E661" s="211">
        <v>2980</v>
      </c>
      <c r="F661" s="211">
        <v>2943</v>
      </c>
      <c r="G661" s="211">
        <v>4784</v>
      </c>
      <c r="H661" s="211">
        <v>5575</v>
      </c>
      <c r="I661" s="211">
        <v>6319</v>
      </c>
      <c r="J661" s="211">
        <v>3996</v>
      </c>
      <c r="K661" s="211">
        <v>3484</v>
      </c>
      <c r="L661" s="212">
        <v>901</v>
      </c>
    </row>
    <row r="662" spans="1:12">
      <c r="A662" s="208" t="s">
        <v>1517</v>
      </c>
      <c r="B662" s="209" t="s">
        <v>1648</v>
      </c>
      <c r="C662" s="209" t="s">
        <v>1626</v>
      </c>
      <c r="D662" s="210" t="s">
        <v>1624</v>
      </c>
      <c r="E662" s="211">
        <v>1676</v>
      </c>
      <c r="F662" s="211">
        <v>1686</v>
      </c>
      <c r="G662" s="211">
        <v>1498</v>
      </c>
      <c r="H662" s="211">
        <v>1651</v>
      </c>
      <c r="I662" s="211">
        <v>395</v>
      </c>
      <c r="J662" s="213" t="s">
        <v>1624</v>
      </c>
      <c r="K662" s="213" t="s">
        <v>1624</v>
      </c>
      <c r="L662" s="214" t="s">
        <v>1624</v>
      </c>
    </row>
    <row r="663" spans="1:12">
      <c r="A663" s="208" t="s">
        <v>1296</v>
      </c>
      <c r="B663" s="209" t="s">
        <v>1663</v>
      </c>
      <c r="C663" s="209" t="s">
        <v>1623</v>
      </c>
      <c r="D663" s="210" t="s">
        <v>1624</v>
      </c>
      <c r="E663" s="211">
        <v>84596</v>
      </c>
      <c r="F663" s="211">
        <v>67772</v>
      </c>
      <c r="G663" s="211">
        <v>82375</v>
      </c>
      <c r="H663" s="211">
        <v>48065</v>
      </c>
      <c r="I663" s="211">
        <v>50600</v>
      </c>
      <c r="J663" s="211">
        <v>55959</v>
      </c>
      <c r="K663" s="211">
        <v>44384</v>
      </c>
      <c r="L663" s="212">
        <v>37852</v>
      </c>
    </row>
    <row r="664" spans="1:12">
      <c r="A664" s="208" t="s">
        <v>1296</v>
      </c>
      <c r="B664" s="209" t="s">
        <v>1663</v>
      </c>
      <c r="C664" s="209" t="s">
        <v>1625</v>
      </c>
      <c r="D664" s="210" t="s">
        <v>1624</v>
      </c>
      <c r="E664" s="211">
        <v>7335</v>
      </c>
      <c r="F664" s="211">
        <v>6194</v>
      </c>
      <c r="G664" s="211">
        <v>24508</v>
      </c>
      <c r="H664" s="211">
        <v>18848</v>
      </c>
      <c r="I664" s="211">
        <v>20651</v>
      </c>
      <c r="J664" s="211">
        <v>22350</v>
      </c>
      <c r="K664" s="211">
        <v>19981</v>
      </c>
      <c r="L664" s="212">
        <v>19215</v>
      </c>
    </row>
    <row r="665" spans="1:12">
      <c r="A665" s="208" t="s">
        <v>1296</v>
      </c>
      <c r="B665" s="209" t="s">
        <v>1663</v>
      </c>
      <c r="C665" s="209" t="s">
        <v>1626</v>
      </c>
      <c r="D665" s="210" t="s">
        <v>1624</v>
      </c>
      <c r="E665" s="211">
        <v>13076</v>
      </c>
      <c r="F665" s="211">
        <v>3649</v>
      </c>
      <c r="G665" s="211">
        <v>8098</v>
      </c>
      <c r="H665" s="211">
        <v>7873</v>
      </c>
      <c r="I665" s="211">
        <v>4780</v>
      </c>
      <c r="J665" s="211">
        <v>5359</v>
      </c>
      <c r="K665" s="211">
        <v>3821</v>
      </c>
      <c r="L665" s="212">
        <v>4575</v>
      </c>
    </row>
    <row r="666" spans="1:12">
      <c r="A666" s="208" t="s">
        <v>323</v>
      </c>
      <c r="B666" s="209" t="s">
        <v>1655</v>
      </c>
      <c r="C666" s="209" t="s">
        <v>1623</v>
      </c>
      <c r="D666" s="210" t="s">
        <v>1624</v>
      </c>
      <c r="E666" s="211">
        <v>87150</v>
      </c>
      <c r="F666" s="211">
        <v>81173</v>
      </c>
      <c r="G666" s="211">
        <v>84449</v>
      </c>
      <c r="H666" s="211">
        <v>96074</v>
      </c>
      <c r="I666" s="211">
        <v>91550</v>
      </c>
      <c r="J666" s="211">
        <v>93353</v>
      </c>
      <c r="K666" s="211">
        <v>92180</v>
      </c>
      <c r="L666" s="212">
        <v>73895</v>
      </c>
    </row>
    <row r="667" spans="1:12">
      <c r="A667" s="208" t="s">
        <v>323</v>
      </c>
      <c r="B667" s="209" t="s">
        <v>1655</v>
      </c>
      <c r="C667" s="209" t="s">
        <v>1625</v>
      </c>
      <c r="D667" s="210" t="s">
        <v>1624</v>
      </c>
      <c r="E667" s="211">
        <v>63506</v>
      </c>
      <c r="F667" s="211">
        <v>58872</v>
      </c>
      <c r="G667" s="211">
        <v>61449</v>
      </c>
      <c r="H667" s="211">
        <v>67095</v>
      </c>
      <c r="I667" s="211">
        <v>66389</v>
      </c>
      <c r="J667" s="211">
        <v>61801</v>
      </c>
      <c r="K667" s="211">
        <v>58449</v>
      </c>
      <c r="L667" s="212">
        <v>48983</v>
      </c>
    </row>
    <row r="668" spans="1:12">
      <c r="A668" s="208" t="s">
        <v>323</v>
      </c>
      <c r="B668" s="209" t="s">
        <v>1655</v>
      </c>
      <c r="C668" s="209" t="s">
        <v>1626</v>
      </c>
      <c r="D668" s="210" t="s">
        <v>1624</v>
      </c>
      <c r="E668" s="211">
        <v>39837</v>
      </c>
      <c r="F668" s="211">
        <v>36770</v>
      </c>
      <c r="G668" s="211">
        <v>31135</v>
      </c>
      <c r="H668" s="211">
        <v>24506</v>
      </c>
      <c r="I668" s="211">
        <v>18853</v>
      </c>
      <c r="J668" s="211">
        <v>17081</v>
      </c>
      <c r="K668" s="211">
        <v>20275</v>
      </c>
      <c r="L668" s="212">
        <v>19928</v>
      </c>
    </row>
    <row r="669" spans="1:12">
      <c r="A669" s="208" t="s">
        <v>390</v>
      </c>
      <c r="B669" s="209" t="s">
        <v>1643</v>
      </c>
      <c r="C669" s="209" t="s">
        <v>1623</v>
      </c>
      <c r="D669" s="210" t="s">
        <v>1624</v>
      </c>
      <c r="E669" s="211">
        <v>47127</v>
      </c>
      <c r="F669" s="211">
        <v>41821</v>
      </c>
      <c r="G669" s="211">
        <v>44114</v>
      </c>
      <c r="H669" s="211">
        <v>49015</v>
      </c>
      <c r="I669" s="211">
        <v>46085</v>
      </c>
      <c r="J669" s="211">
        <v>46059</v>
      </c>
      <c r="K669" s="211">
        <v>43979</v>
      </c>
      <c r="L669" s="212">
        <v>35707</v>
      </c>
    </row>
    <row r="670" spans="1:12">
      <c r="A670" s="208" t="s">
        <v>390</v>
      </c>
      <c r="B670" s="209" t="s">
        <v>1643</v>
      </c>
      <c r="C670" s="209" t="s">
        <v>1625</v>
      </c>
      <c r="D670" s="210" t="s">
        <v>1624</v>
      </c>
      <c r="E670" s="211">
        <v>14741</v>
      </c>
      <c r="F670" s="211">
        <v>16004</v>
      </c>
      <c r="G670" s="211">
        <v>15455</v>
      </c>
      <c r="H670" s="211">
        <v>23725</v>
      </c>
      <c r="I670" s="211">
        <v>33161</v>
      </c>
      <c r="J670" s="211">
        <v>16861</v>
      </c>
      <c r="K670" s="211">
        <v>19444</v>
      </c>
      <c r="L670" s="212">
        <v>13998</v>
      </c>
    </row>
    <row r="671" spans="1:12">
      <c r="A671" s="208" t="s">
        <v>1113</v>
      </c>
      <c r="B671" s="209" t="s">
        <v>1650</v>
      </c>
      <c r="C671" s="209" t="s">
        <v>1623</v>
      </c>
      <c r="D671" s="210" t="s">
        <v>1624</v>
      </c>
      <c r="E671" s="211">
        <v>42576945</v>
      </c>
      <c r="F671" s="211">
        <v>35345852</v>
      </c>
      <c r="G671" s="211">
        <v>41629974</v>
      </c>
      <c r="H671" s="211">
        <v>40141461</v>
      </c>
      <c r="I671" s="211">
        <v>40632407</v>
      </c>
      <c r="J671" s="211">
        <v>41294250</v>
      </c>
      <c r="K671" s="211">
        <v>38431394</v>
      </c>
      <c r="L671" s="212">
        <v>34408778</v>
      </c>
    </row>
    <row r="672" spans="1:12">
      <c r="A672" s="208" t="s">
        <v>1113</v>
      </c>
      <c r="B672" s="209" t="s">
        <v>1650</v>
      </c>
      <c r="C672" s="209" t="s">
        <v>1625</v>
      </c>
      <c r="D672" s="210" t="s">
        <v>1624</v>
      </c>
      <c r="E672" s="211">
        <v>38121946</v>
      </c>
      <c r="F672" s="211">
        <v>33891364</v>
      </c>
      <c r="G672" s="211">
        <v>38398957</v>
      </c>
      <c r="H672" s="211">
        <v>37396280</v>
      </c>
      <c r="I672" s="211">
        <v>34447203</v>
      </c>
      <c r="J672" s="211">
        <v>33069789</v>
      </c>
      <c r="K672" s="211">
        <v>34029080</v>
      </c>
      <c r="L672" s="212">
        <v>31497141</v>
      </c>
    </row>
    <row r="673" spans="1:12">
      <c r="A673" s="208" t="s">
        <v>1113</v>
      </c>
      <c r="B673" s="209" t="s">
        <v>1650</v>
      </c>
      <c r="C673" s="209" t="s">
        <v>1626</v>
      </c>
      <c r="D673" s="210" t="s">
        <v>1624</v>
      </c>
      <c r="E673" s="211">
        <v>20464129</v>
      </c>
      <c r="F673" s="211">
        <v>19997085</v>
      </c>
      <c r="G673" s="211">
        <v>17741891</v>
      </c>
      <c r="H673" s="211">
        <v>18321343</v>
      </c>
      <c r="I673" s="211">
        <v>20680826</v>
      </c>
      <c r="J673" s="211">
        <v>19660593</v>
      </c>
      <c r="K673" s="211">
        <v>17251365</v>
      </c>
      <c r="L673" s="212">
        <v>14128635</v>
      </c>
    </row>
    <row r="674" spans="1:12">
      <c r="A674" s="208" t="s">
        <v>1113</v>
      </c>
      <c r="B674" s="209" t="s">
        <v>1650</v>
      </c>
      <c r="C674" s="209" t="s">
        <v>1627</v>
      </c>
      <c r="D674" s="210" t="s">
        <v>1624</v>
      </c>
      <c r="E674" s="211">
        <v>1925340</v>
      </c>
      <c r="F674" s="211">
        <v>1801538</v>
      </c>
      <c r="G674" s="211">
        <v>2550357</v>
      </c>
      <c r="H674" s="211">
        <v>2446769</v>
      </c>
      <c r="I674" s="211">
        <v>1307596</v>
      </c>
      <c r="J674" s="211">
        <v>1700705</v>
      </c>
      <c r="K674" s="211">
        <v>1983543</v>
      </c>
      <c r="L674" s="212">
        <v>3223965</v>
      </c>
    </row>
    <row r="675" spans="1:12">
      <c r="A675" s="208" t="s">
        <v>1113</v>
      </c>
      <c r="B675" s="209" t="s">
        <v>1650</v>
      </c>
      <c r="C675" s="209" t="s">
        <v>1628</v>
      </c>
      <c r="D675" s="210" t="s">
        <v>1624</v>
      </c>
      <c r="E675" s="211">
        <v>51323</v>
      </c>
      <c r="F675" s="211">
        <v>17859</v>
      </c>
      <c r="G675" s="211">
        <v>6168</v>
      </c>
      <c r="H675" s="211">
        <v>3517</v>
      </c>
      <c r="I675" s="211">
        <v>3642</v>
      </c>
      <c r="J675" s="211">
        <v>164</v>
      </c>
      <c r="K675" s="213" t="s">
        <v>1624</v>
      </c>
      <c r="L675" s="214" t="s">
        <v>1624</v>
      </c>
    </row>
    <row r="676" spans="1:12">
      <c r="A676" s="208" t="s">
        <v>664</v>
      </c>
      <c r="B676" s="209" t="s">
        <v>1673</v>
      </c>
      <c r="C676" s="209" t="s">
        <v>1623</v>
      </c>
      <c r="D676" s="210" t="s">
        <v>1624</v>
      </c>
      <c r="E676" s="211">
        <v>35170</v>
      </c>
      <c r="F676" s="211">
        <v>27809</v>
      </c>
      <c r="G676" s="211">
        <v>32909</v>
      </c>
      <c r="H676" s="211">
        <v>29945</v>
      </c>
      <c r="I676" s="211">
        <v>27430</v>
      </c>
      <c r="J676" s="211">
        <v>29838</v>
      </c>
      <c r="K676" s="211">
        <v>25758</v>
      </c>
      <c r="L676" s="212">
        <v>24119</v>
      </c>
    </row>
    <row r="677" spans="1:12">
      <c r="A677" s="208" t="s">
        <v>664</v>
      </c>
      <c r="B677" s="209" t="s">
        <v>1673</v>
      </c>
      <c r="C677" s="209" t="s">
        <v>1625</v>
      </c>
      <c r="D677" s="210" t="s">
        <v>1624</v>
      </c>
      <c r="E677" s="211">
        <v>15110</v>
      </c>
      <c r="F677" s="211">
        <v>13063</v>
      </c>
      <c r="G677" s="211">
        <v>15199</v>
      </c>
      <c r="H677" s="211">
        <v>14538</v>
      </c>
      <c r="I677" s="211">
        <v>14371</v>
      </c>
      <c r="J677" s="211">
        <v>15752</v>
      </c>
      <c r="K677" s="211">
        <v>16718</v>
      </c>
      <c r="L677" s="212">
        <v>16001</v>
      </c>
    </row>
    <row r="678" spans="1:12">
      <c r="A678" s="208" t="s">
        <v>26</v>
      </c>
      <c r="B678" s="209" t="s">
        <v>1666</v>
      </c>
      <c r="C678" s="209" t="s">
        <v>1623</v>
      </c>
      <c r="D678" s="210" t="s">
        <v>1624</v>
      </c>
      <c r="E678" s="211">
        <v>7725</v>
      </c>
      <c r="F678" s="211">
        <v>6651</v>
      </c>
      <c r="G678" s="211">
        <v>7444</v>
      </c>
      <c r="H678" s="211">
        <v>7912</v>
      </c>
      <c r="I678" s="211">
        <v>7790</v>
      </c>
      <c r="J678" s="211">
        <v>7347</v>
      </c>
      <c r="K678" s="211">
        <v>6677</v>
      </c>
      <c r="L678" s="212">
        <v>5107</v>
      </c>
    </row>
    <row r="679" spans="1:12">
      <c r="A679" s="208" t="s">
        <v>26</v>
      </c>
      <c r="B679" s="209" t="s">
        <v>1666</v>
      </c>
      <c r="C679" s="209" t="s">
        <v>1625</v>
      </c>
      <c r="D679" s="210" t="s">
        <v>1624</v>
      </c>
      <c r="E679" s="211">
        <v>7056</v>
      </c>
      <c r="F679" s="211">
        <v>7231</v>
      </c>
      <c r="G679" s="211">
        <v>6286</v>
      </c>
      <c r="H679" s="211">
        <v>6978</v>
      </c>
      <c r="I679" s="211">
        <v>6693</v>
      </c>
      <c r="J679" s="211">
        <v>6744</v>
      </c>
      <c r="K679" s="211">
        <v>8950</v>
      </c>
      <c r="L679" s="212">
        <v>5065</v>
      </c>
    </row>
    <row r="680" spans="1:12">
      <c r="A680" s="208" t="s">
        <v>26</v>
      </c>
      <c r="B680" s="209" t="s">
        <v>1666</v>
      </c>
      <c r="C680" s="209" t="s">
        <v>1626</v>
      </c>
      <c r="D680" s="210" t="s">
        <v>1624</v>
      </c>
      <c r="E680" s="211">
        <v>1918</v>
      </c>
      <c r="F680" s="211">
        <v>1715</v>
      </c>
      <c r="G680" s="211">
        <v>1762</v>
      </c>
      <c r="H680" s="211">
        <v>2135</v>
      </c>
      <c r="I680" s="211">
        <v>2159</v>
      </c>
      <c r="J680" s="211">
        <v>2332</v>
      </c>
      <c r="K680" s="211">
        <v>2469</v>
      </c>
      <c r="L680" s="212">
        <v>2269</v>
      </c>
    </row>
    <row r="681" spans="1:12">
      <c r="A681" s="208" t="s">
        <v>324</v>
      </c>
      <c r="B681" s="209" t="s">
        <v>1655</v>
      </c>
      <c r="C681" s="209" t="s">
        <v>1623</v>
      </c>
      <c r="D681" s="210" t="s">
        <v>1624</v>
      </c>
      <c r="E681" s="211">
        <v>31456</v>
      </c>
      <c r="F681" s="211">
        <v>26553</v>
      </c>
      <c r="G681" s="211">
        <v>23964</v>
      </c>
      <c r="H681" s="211">
        <v>26749</v>
      </c>
      <c r="I681" s="211">
        <v>23356</v>
      </c>
      <c r="J681" s="211">
        <v>22132</v>
      </c>
      <c r="K681" s="211">
        <v>19481</v>
      </c>
      <c r="L681" s="212">
        <v>16837</v>
      </c>
    </row>
    <row r="682" spans="1:12">
      <c r="A682" s="208" t="s">
        <v>324</v>
      </c>
      <c r="B682" s="209" t="s">
        <v>1655</v>
      </c>
      <c r="C682" s="209" t="s">
        <v>1625</v>
      </c>
      <c r="D682" s="210" t="s">
        <v>1624</v>
      </c>
      <c r="E682" s="211">
        <v>8098</v>
      </c>
      <c r="F682" s="211">
        <v>6997</v>
      </c>
      <c r="G682" s="211">
        <v>7812</v>
      </c>
      <c r="H682" s="211">
        <v>8602</v>
      </c>
      <c r="I682" s="211">
        <v>7386</v>
      </c>
      <c r="J682" s="211">
        <v>7436</v>
      </c>
      <c r="K682" s="211">
        <v>7471</v>
      </c>
      <c r="L682" s="212">
        <v>6898</v>
      </c>
    </row>
    <row r="683" spans="1:12">
      <c r="A683" s="208" t="s">
        <v>776</v>
      </c>
      <c r="B683" s="209" t="s">
        <v>1635</v>
      </c>
      <c r="C683" s="209" t="s">
        <v>1623</v>
      </c>
      <c r="D683" s="210" t="s">
        <v>1624</v>
      </c>
      <c r="E683" s="211">
        <v>5527637</v>
      </c>
      <c r="F683" s="211">
        <v>5554996</v>
      </c>
      <c r="G683" s="211">
        <v>6032618</v>
      </c>
      <c r="H683" s="211">
        <v>6424183</v>
      </c>
      <c r="I683" s="211">
        <v>6312850</v>
      </c>
      <c r="J683" s="211">
        <v>6354944</v>
      </c>
      <c r="K683" s="211">
        <v>6357476</v>
      </c>
      <c r="L683" s="212">
        <v>5770450</v>
      </c>
    </row>
    <row r="684" spans="1:12">
      <c r="A684" s="208" t="s">
        <v>776</v>
      </c>
      <c r="B684" s="209" t="s">
        <v>1635</v>
      </c>
      <c r="C684" s="209" t="s">
        <v>1625</v>
      </c>
      <c r="D684" s="210" t="s">
        <v>1624</v>
      </c>
      <c r="E684" s="211">
        <v>1478721</v>
      </c>
      <c r="F684" s="211">
        <v>1526166</v>
      </c>
      <c r="G684" s="211">
        <v>1613461</v>
      </c>
      <c r="H684" s="211">
        <v>1669279</v>
      </c>
      <c r="I684" s="211">
        <v>1630520</v>
      </c>
      <c r="J684" s="211">
        <v>1648483</v>
      </c>
      <c r="K684" s="211">
        <v>1706320</v>
      </c>
      <c r="L684" s="212">
        <v>1503533</v>
      </c>
    </row>
    <row r="685" spans="1:12">
      <c r="A685" s="208" t="s">
        <v>776</v>
      </c>
      <c r="B685" s="209" t="s">
        <v>1635</v>
      </c>
      <c r="C685" s="209" t="s">
        <v>1626</v>
      </c>
      <c r="D685" s="210" t="s">
        <v>1624</v>
      </c>
      <c r="E685" s="211">
        <v>930674</v>
      </c>
      <c r="F685" s="211">
        <v>952950</v>
      </c>
      <c r="G685" s="211">
        <v>876307</v>
      </c>
      <c r="H685" s="211">
        <v>964816</v>
      </c>
      <c r="I685" s="211">
        <v>880926</v>
      </c>
      <c r="J685" s="211">
        <v>881088</v>
      </c>
      <c r="K685" s="211">
        <v>979212</v>
      </c>
      <c r="L685" s="212">
        <v>1046417</v>
      </c>
    </row>
    <row r="686" spans="1:12">
      <c r="A686" s="208" t="s">
        <v>776</v>
      </c>
      <c r="B686" s="209" t="s">
        <v>1645</v>
      </c>
      <c r="C686" s="209" t="s">
        <v>1623</v>
      </c>
      <c r="D686" s="210" t="s">
        <v>1624</v>
      </c>
      <c r="E686" s="211">
        <v>10662877</v>
      </c>
      <c r="F686" s="211">
        <v>9816211</v>
      </c>
      <c r="G686" s="211">
        <v>10382377</v>
      </c>
      <c r="H686" s="211">
        <v>11551369</v>
      </c>
      <c r="I686" s="211">
        <v>11073727</v>
      </c>
      <c r="J686" s="211">
        <v>10483756</v>
      </c>
      <c r="K686" s="211">
        <v>10706733</v>
      </c>
      <c r="L686" s="212">
        <v>8577354</v>
      </c>
    </row>
    <row r="687" spans="1:12">
      <c r="A687" s="208" t="s">
        <v>776</v>
      </c>
      <c r="B687" s="209" t="s">
        <v>1645</v>
      </c>
      <c r="C687" s="209" t="s">
        <v>1625</v>
      </c>
      <c r="D687" s="210" t="s">
        <v>1624</v>
      </c>
      <c r="E687" s="211">
        <v>8427244</v>
      </c>
      <c r="F687" s="211">
        <v>8160895</v>
      </c>
      <c r="G687" s="211">
        <v>8558009</v>
      </c>
      <c r="H687" s="211">
        <v>9681398</v>
      </c>
      <c r="I687" s="211">
        <v>9545545</v>
      </c>
      <c r="J687" s="211">
        <v>8818791</v>
      </c>
      <c r="K687" s="211">
        <v>9164075</v>
      </c>
      <c r="L687" s="212">
        <v>7998149</v>
      </c>
    </row>
    <row r="688" spans="1:12">
      <c r="A688" s="208" t="s">
        <v>776</v>
      </c>
      <c r="B688" s="209" t="s">
        <v>1645</v>
      </c>
      <c r="C688" s="209" t="s">
        <v>1626</v>
      </c>
      <c r="D688" s="210" t="s">
        <v>1624</v>
      </c>
      <c r="E688" s="211">
        <v>8111297</v>
      </c>
      <c r="F688" s="211">
        <v>8882321</v>
      </c>
      <c r="G688" s="211">
        <v>8802624</v>
      </c>
      <c r="H688" s="211">
        <v>9611103</v>
      </c>
      <c r="I688" s="211">
        <v>12337860</v>
      </c>
      <c r="J688" s="211">
        <v>14790913</v>
      </c>
      <c r="K688" s="211">
        <v>14788765</v>
      </c>
      <c r="L688" s="212">
        <v>14666261</v>
      </c>
    </row>
    <row r="689" spans="1:12">
      <c r="A689" s="208" t="s">
        <v>776</v>
      </c>
      <c r="B689" s="209" t="s">
        <v>1645</v>
      </c>
      <c r="C689" s="209" t="s">
        <v>1627</v>
      </c>
      <c r="D689" s="210" t="s">
        <v>1624</v>
      </c>
      <c r="E689" s="213" t="s">
        <v>1624</v>
      </c>
      <c r="F689" s="213" t="s">
        <v>1624</v>
      </c>
      <c r="G689" s="213" t="s">
        <v>1624</v>
      </c>
      <c r="H689" s="213" t="s">
        <v>1624</v>
      </c>
      <c r="I689" s="213" t="s">
        <v>1624</v>
      </c>
      <c r="J689" s="211">
        <v>229558</v>
      </c>
      <c r="K689" s="211">
        <v>331434</v>
      </c>
      <c r="L689" s="212">
        <v>1334863</v>
      </c>
    </row>
    <row r="690" spans="1:12">
      <c r="A690" s="208" t="s">
        <v>776</v>
      </c>
      <c r="B690" s="209" t="s">
        <v>1645</v>
      </c>
      <c r="C690" s="209" t="s">
        <v>1628</v>
      </c>
      <c r="D690" s="210" t="s">
        <v>1624</v>
      </c>
      <c r="E690" s="213" t="s">
        <v>1624</v>
      </c>
      <c r="F690" s="213" t="s">
        <v>1624</v>
      </c>
      <c r="G690" s="213" t="s">
        <v>1624</v>
      </c>
      <c r="H690" s="213" t="s">
        <v>1624</v>
      </c>
      <c r="I690" s="213" t="s">
        <v>1624</v>
      </c>
      <c r="J690" s="213" t="s">
        <v>1624</v>
      </c>
      <c r="K690" s="213" t="s">
        <v>1624</v>
      </c>
      <c r="L690" s="212">
        <v>2272</v>
      </c>
    </row>
    <row r="691" spans="1:12">
      <c r="A691" s="208" t="s">
        <v>776</v>
      </c>
      <c r="B691" s="209" t="s">
        <v>1646</v>
      </c>
      <c r="C691" s="209" t="s">
        <v>1623</v>
      </c>
      <c r="D691" s="210" t="s">
        <v>1624</v>
      </c>
      <c r="E691" s="211">
        <v>6514392</v>
      </c>
      <c r="F691" s="211">
        <v>5836926</v>
      </c>
      <c r="G691" s="211">
        <v>6541227</v>
      </c>
      <c r="H691" s="211">
        <v>7043257</v>
      </c>
      <c r="I691" s="211">
        <v>6849046</v>
      </c>
      <c r="J691" s="211">
        <v>7010573</v>
      </c>
      <c r="K691" s="211">
        <v>6857736</v>
      </c>
      <c r="L691" s="212">
        <v>5575988</v>
      </c>
    </row>
    <row r="692" spans="1:12">
      <c r="A692" s="208" t="s">
        <v>776</v>
      </c>
      <c r="B692" s="209" t="s">
        <v>1646</v>
      </c>
      <c r="C692" s="209" t="s">
        <v>1625</v>
      </c>
      <c r="D692" s="210" t="s">
        <v>1624</v>
      </c>
      <c r="E692" s="211">
        <v>3814144</v>
      </c>
      <c r="F692" s="211">
        <v>3621495</v>
      </c>
      <c r="G692" s="211">
        <v>4069265</v>
      </c>
      <c r="H692" s="211">
        <v>4315297</v>
      </c>
      <c r="I692" s="211">
        <v>4205014</v>
      </c>
      <c r="J692" s="211">
        <v>4263339</v>
      </c>
      <c r="K692" s="211">
        <v>4266298</v>
      </c>
      <c r="L692" s="212">
        <v>3634571</v>
      </c>
    </row>
    <row r="693" spans="1:12">
      <c r="A693" s="208" t="s">
        <v>776</v>
      </c>
      <c r="B693" s="209" t="s">
        <v>1646</v>
      </c>
      <c r="C693" s="209" t="s">
        <v>1626</v>
      </c>
      <c r="D693" s="210" t="s">
        <v>1624</v>
      </c>
      <c r="E693" s="211">
        <v>12052740</v>
      </c>
      <c r="F693" s="211">
        <v>13005687</v>
      </c>
      <c r="G693" s="211">
        <v>13273075</v>
      </c>
      <c r="H693" s="211">
        <v>15357139</v>
      </c>
      <c r="I693" s="211">
        <v>15135850</v>
      </c>
      <c r="J693" s="211">
        <v>14318851</v>
      </c>
      <c r="K693" s="211">
        <v>16009471</v>
      </c>
      <c r="L693" s="212">
        <v>15001555</v>
      </c>
    </row>
    <row r="694" spans="1:12">
      <c r="A694" s="208" t="s">
        <v>776</v>
      </c>
      <c r="B694" s="209" t="s">
        <v>1646</v>
      </c>
      <c r="C694" s="209" t="s">
        <v>1627</v>
      </c>
      <c r="D694" s="210" t="s">
        <v>1624</v>
      </c>
      <c r="E694" s="213" t="s">
        <v>1624</v>
      </c>
      <c r="F694" s="213" t="s">
        <v>1624</v>
      </c>
      <c r="G694" s="213" t="s">
        <v>1624</v>
      </c>
      <c r="H694" s="213" t="s">
        <v>1624</v>
      </c>
      <c r="I694" s="213" t="s">
        <v>1624</v>
      </c>
      <c r="J694" s="211">
        <v>1227236</v>
      </c>
      <c r="K694" s="211">
        <v>1135607</v>
      </c>
      <c r="L694" s="212">
        <v>1883394</v>
      </c>
    </row>
    <row r="695" spans="1:12">
      <c r="A695" s="208" t="s">
        <v>776</v>
      </c>
      <c r="B695" s="209" t="s">
        <v>1646</v>
      </c>
      <c r="C695" s="209" t="s">
        <v>1628</v>
      </c>
      <c r="D695" s="210" t="s">
        <v>1624</v>
      </c>
      <c r="E695" s="213" t="s">
        <v>1624</v>
      </c>
      <c r="F695" s="213" t="s">
        <v>1624</v>
      </c>
      <c r="G695" s="213" t="s">
        <v>1624</v>
      </c>
      <c r="H695" s="213" t="s">
        <v>1624</v>
      </c>
      <c r="I695" s="213" t="s">
        <v>1624</v>
      </c>
      <c r="J695" s="213" t="s">
        <v>1624</v>
      </c>
      <c r="K695" s="213" t="s">
        <v>1624</v>
      </c>
      <c r="L695" s="212">
        <v>8317</v>
      </c>
    </row>
    <row r="696" spans="1:12">
      <c r="A696" s="208" t="s">
        <v>776</v>
      </c>
      <c r="B696" s="209" t="s">
        <v>1657</v>
      </c>
      <c r="C696" s="209" t="s">
        <v>1623</v>
      </c>
      <c r="D696" s="210" t="s">
        <v>1624</v>
      </c>
      <c r="E696" s="211">
        <v>12014359</v>
      </c>
      <c r="F696" s="211">
        <v>11162384</v>
      </c>
      <c r="G696" s="211">
        <v>11926698</v>
      </c>
      <c r="H696" s="211">
        <v>13273742</v>
      </c>
      <c r="I696" s="211">
        <v>12695105</v>
      </c>
      <c r="J696" s="211">
        <v>12582985</v>
      </c>
      <c r="K696" s="211">
        <v>12194821</v>
      </c>
      <c r="L696" s="212">
        <v>9513206</v>
      </c>
    </row>
    <row r="697" spans="1:12">
      <c r="A697" s="208" t="s">
        <v>776</v>
      </c>
      <c r="B697" s="209" t="s">
        <v>1657</v>
      </c>
      <c r="C697" s="209" t="s">
        <v>1625</v>
      </c>
      <c r="D697" s="210" t="s">
        <v>1624</v>
      </c>
      <c r="E697" s="211">
        <v>8550233</v>
      </c>
      <c r="F697" s="211">
        <v>8119677</v>
      </c>
      <c r="G697" s="211">
        <v>8875914</v>
      </c>
      <c r="H697" s="211">
        <v>9675882</v>
      </c>
      <c r="I697" s="211">
        <v>9513274</v>
      </c>
      <c r="J697" s="211">
        <v>9165814</v>
      </c>
      <c r="K697" s="211">
        <v>8987264</v>
      </c>
      <c r="L697" s="212">
        <v>7565223</v>
      </c>
    </row>
    <row r="698" spans="1:12">
      <c r="A698" s="208" t="s">
        <v>776</v>
      </c>
      <c r="B698" s="209" t="s">
        <v>1657</v>
      </c>
      <c r="C698" s="209" t="s">
        <v>1626</v>
      </c>
      <c r="D698" s="210" t="s">
        <v>1624</v>
      </c>
      <c r="E698" s="211">
        <v>16734233</v>
      </c>
      <c r="F698" s="211">
        <v>20076707</v>
      </c>
      <c r="G698" s="211">
        <v>20569543</v>
      </c>
      <c r="H698" s="211">
        <v>22326462</v>
      </c>
      <c r="I698" s="211">
        <v>22210136</v>
      </c>
      <c r="J698" s="211">
        <v>21765345</v>
      </c>
      <c r="K698" s="211">
        <v>20985961</v>
      </c>
      <c r="L698" s="212">
        <v>22093773</v>
      </c>
    </row>
    <row r="699" spans="1:12">
      <c r="A699" s="208" t="s">
        <v>776</v>
      </c>
      <c r="B699" s="209" t="s">
        <v>1657</v>
      </c>
      <c r="C699" s="209" t="s">
        <v>1627</v>
      </c>
      <c r="D699" s="210" t="s">
        <v>1624</v>
      </c>
      <c r="E699" s="213" t="s">
        <v>1624</v>
      </c>
      <c r="F699" s="213" t="s">
        <v>1624</v>
      </c>
      <c r="G699" s="213" t="s">
        <v>1624</v>
      </c>
      <c r="H699" s="213" t="s">
        <v>1624</v>
      </c>
      <c r="I699" s="213" t="s">
        <v>1624</v>
      </c>
      <c r="J699" s="211">
        <v>1047657</v>
      </c>
      <c r="K699" s="211">
        <v>1018758</v>
      </c>
      <c r="L699" s="212">
        <v>1042273</v>
      </c>
    </row>
    <row r="700" spans="1:12">
      <c r="A700" s="208" t="s">
        <v>776</v>
      </c>
      <c r="B700" s="209" t="s">
        <v>1657</v>
      </c>
      <c r="C700" s="209" t="s">
        <v>1628</v>
      </c>
      <c r="D700" s="210" t="s">
        <v>1624</v>
      </c>
      <c r="E700" s="213" t="s">
        <v>1624</v>
      </c>
      <c r="F700" s="213" t="s">
        <v>1624</v>
      </c>
      <c r="G700" s="213" t="s">
        <v>1624</v>
      </c>
      <c r="H700" s="213" t="s">
        <v>1624</v>
      </c>
      <c r="I700" s="213" t="s">
        <v>1624</v>
      </c>
      <c r="J700" s="213" t="s">
        <v>1624</v>
      </c>
      <c r="K700" s="213" t="s">
        <v>1624</v>
      </c>
      <c r="L700" s="212">
        <v>1267</v>
      </c>
    </row>
    <row r="701" spans="1:12">
      <c r="A701" s="208" t="s">
        <v>510</v>
      </c>
      <c r="B701" s="209" t="s">
        <v>1670</v>
      </c>
      <c r="C701" s="209" t="s">
        <v>1623</v>
      </c>
      <c r="D701" s="210" t="s">
        <v>1624</v>
      </c>
      <c r="E701" s="211">
        <v>37779</v>
      </c>
      <c r="F701" s="211">
        <v>32053</v>
      </c>
      <c r="G701" s="211">
        <v>32770</v>
      </c>
      <c r="H701" s="211">
        <v>31964</v>
      </c>
      <c r="I701" s="211">
        <v>32270</v>
      </c>
      <c r="J701" s="213" t="s">
        <v>1624</v>
      </c>
      <c r="K701" s="213" t="s">
        <v>1624</v>
      </c>
      <c r="L701" s="214" t="s">
        <v>1624</v>
      </c>
    </row>
    <row r="702" spans="1:12">
      <c r="A702" s="208" t="s">
        <v>510</v>
      </c>
      <c r="B702" s="209" t="s">
        <v>1670</v>
      </c>
      <c r="C702" s="209" t="s">
        <v>1625</v>
      </c>
      <c r="D702" s="210" t="s">
        <v>1624</v>
      </c>
      <c r="E702" s="211">
        <v>11488</v>
      </c>
      <c r="F702" s="211">
        <v>11277</v>
      </c>
      <c r="G702" s="211">
        <v>12670</v>
      </c>
      <c r="H702" s="211">
        <v>11197</v>
      </c>
      <c r="I702" s="211">
        <v>11197</v>
      </c>
      <c r="J702" s="213" t="s">
        <v>1624</v>
      </c>
      <c r="K702" s="213" t="s">
        <v>1624</v>
      </c>
      <c r="L702" s="214" t="s">
        <v>1624</v>
      </c>
    </row>
    <row r="703" spans="1:12">
      <c r="A703" s="208" t="s">
        <v>510</v>
      </c>
      <c r="B703" s="209" t="s">
        <v>1670</v>
      </c>
      <c r="C703" s="209" t="s">
        <v>1626</v>
      </c>
      <c r="D703" s="210" t="s">
        <v>1624</v>
      </c>
      <c r="E703" s="211">
        <v>185100</v>
      </c>
      <c r="F703" s="211">
        <v>183071</v>
      </c>
      <c r="G703" s="211">
        <v>167386</v>
      </c>
      <c r="H703" s="211">
        <v>40709</v>
      </c>
      <c r="I703" s="211">
        <v>24496</v>
      </c>
      <c r="J703" s="213" t="s">
        <v>1624</v>
      </c>
      <c r="K703" s="213" t="s">
        <v>1624</v>
      </c>
      <c r="L703" s="214" t="s">
        <v>1624</v>
      </c>
    </row>
    <row r="704" spans="1:12">
      <c r="A704" s="208" t="s">
        <v>1360</v>
      </c>
      <c r="B704" s="209" t="s">
        <v>1651</v>
      </c>
      <c r="C704" s="209" t="s">
        <v>1623</v>
      </c>
      <c r="D704" s="210" t="s">
        <v>1624</v>
      </c>
      <c r="E704" s="211">
        <v>83884</v>
      </c>
      <c r="F704" s="211">
        <v>79008</v>
      </c>
      <c r="G704" s="211">
        <v>95888</v>
      </c>
      <c r="H704" s="211">
        <v>96363</v>
      </c>
      <c r="I704" s="211">
        <v>98760</v>
      </c>
      <c r="J704" s="211">
        <v>97061</v>
      </c>
      <c r="K704" s="211">
        <v>97805</v>
      </c>
      <c r="L704" s="212">
        <v>91986</v>
      </c>
    </row>
    <row r="705" spans="1:12">
      <c r="A705" s="208" t="s">
        <v>1360</v>
      </c>
      <c r="B705" s="209" t="s">
        <v>1651</v>
      </c>
      <c r="C705" s="209" t="s">
        <v>1625</v>
      </c>
      <c r="D705" s="210" t="s">
        <v>1624</v>
      </c>
      <c r="E705" s="211">
        <v>47857</v>
      </c>
      <c r="F705" s="211">
        <v>39716</v>
      </c>
      <c r="G705" s="211">
        <v>47959</v>
      </c>
      <c r="H705" s="211">
        <v>44697</v>
      </c>
      <c r="I705" s="211">
        <v>43339</v>
      </c>
      <c r="J705" s="211">
        <v>45213</v>
      </c>
      <c r="K705" s="211">
        <v>49460</v>
      </c>
      <c r="L705" s="212">
        <v>47253</v>
      </c>
    </row>
    <row r="706" spans="1:12">
      <c r="A706" s="208" t="s">
        <v>736</v>
      </c>
      <c r="B706" s="209" t="s">
        <v>1678</v>
      </c>
      <c r="C706" s="209" t="s">
        <v>1623</v>
      </c>
      <c r="D706" s="210" t="s">
        <v>1624</v>
      </c>
      <c r="E706" s="211">
        <v>18656</v>
      </c>
      <c r="F706" s="211">
        <v>16337</v>
      </c>
      <c r="G706" s="211">
        <v>16807</v>
      </c>
      <c r="H706" s="211">
        <v>16937</v>
      </c>
      <c r="I706" s="211">
        <v>17194</v>
      </c>
      <c r="J706" s="211">
        <v>18094</v>
      </c>
      <c r="K706" s="211">
        <v>16364</v>
      </c>
      <c r="L706" s="212">
        <v>15491</v>
      </c>
    </row>
    <row r="707" spans="1:12">
      <c r="A707" s="208" t="s">
        <v>736</v>
      </c>
      <c r="B707" s="209" t="s">
        <v>1678</v>
      </c>
      <c r="C707" s="209" t="s">
        <v>1625</v>
      </c>
      <c r="D707" s="210" t="s">
        <v>1624</v>
      </c>
      <c r="E707" s="211">
        <v>9432</v>
      </c>
      <c r="F707" s="211">
        <v>9438</v>
      </c>
      <c r="G707" s="211">
        <v>11259</v>
      </c>
      <c r="H707" s="211">
        <v>11101</v>
      </c>
      <c r="I707" s="211">
        <v>9322</v>
      </c>
      <c r="J707" s="211">
        <v>10326</v>
      </c>
      <c r="K707" s="211">
        <v>9518</v>
      </c>
      <c r="L707" s="212">
        <v>9283</v>
      </c>
    </row>
    <row r="708" spans="1:12">
      <c r="A708" s="208" t="s">
        <v>601</v>
      </c>
      <c r="B708" s="209" t="s">
        <v>1640</v>
      </c>
      <c r="C708" s="209" t="s">
        <v>1623</v>
      </c>
      <c r="D708" s="210" t="s">
        <v>1624</v>
      </c>
      <c r="E708" s="211">
        <v>64121</v>
      </c>
      <c r="F708" s="211">
        <v>39887</v>
      </c>
      <c r="G708" s="211">
        <v>13686</v>
      </c>
      <c r="H708" s="211">
        <v>15789</v>
      </c>
      <c r="I708" s="211">
        <v>34419</v>
      </c>
      <c r="J708" s="211">
        <v>24049</v>
      </c>
      <c r="K708" s="211">
        <v>23029</v>
      </c>
      <c r="L708" s="212">
        <v>14537</v>
      </c>
    </row>
    <row r="709" spans="1:12">
      <c r="A709" s="208" t="s">
        <v>601</v>
      </c>
      <c r="B709" s="209" t="s">
        <v>1640</v>
      </c>
      <c r="C709" s="209" t="s">
        <v>1625</v>
      </c>
      <c r="D709" s="210" t="s">
        <v>1624</v>
      </c>
      <c r="E709" s="211">
        <v>93122</v>
      </c>
      <c r="F709" s="211">
        <v>11474</v>
      </c>
      <c r="G709" s="211">
        <v>42121</v>
      </c>
      <c r="H709" s="211">
        <v>40233</v>
      </c>
      <c r="I709" s="211">
        <v>11309</v>
      </c>
      <c r="J709" s="211">
        <v>65197</v>
      </c>
      <c r="K709" s="211">
        <v>64789</v>
      </c>
      <c r="L709" s="212">
        <v>58698</v>
      </c>
    </row>
    <row r="710" spans="1:12">
      <c r="A710" s="208" t="s">
        <v>601</v>
      </c>
      <c r="B710" s="209" t="s">
        <v>1640</v>
      </c>
      <c r="C710" s="209" t="s">
        <v>1626</v>
      </c>
      <c r="D710" s="210" t="s">
        <v>1624</v>
      </c>
      <c r="E710" s="213" t="s">
        <v>1624</v>
      </c>
      <c r="F710" s="211">
        <v>96911</v>
      </c>
      <c r="G710" s="211">
        <v>94210</v>
      </c>
      <c r="H710" s="211">
        <v>86214</v>
      </c>
      <c r="I710" s="211">
        <v>35972</v>
      </c>
      <c r="J710" s="211">
        <v>40645</v>
      </c>
      <c r="K710" s="211">
        <v>34919</v>
      </c>
      <c r="L710" s="212">
        <v>42440</v>
      </c>
    </row>
    <row r="711" spans="1:12">
      <c r="A711" s="208" t="s">
        <v>243</v>
      </c>
      <c r="B711" s="209" t="s">
        <v>1674</v>
      </c>
      <c r="C711" s="209" t="s">
        <v>1623</v>
      </c>
      <c r="D711" s="210" t="s">
        <v>1624</v>
      </c>
      <c r="E711" s="211">
        <v>66963</v>
      </c>
      <c r="F711" s="211">
        <v>70311</v>
      </c>
      <c r="G711" s="211">
        <v>72020</v>
      </c>
      <c r="H711" s="211">
        <v>81410</v>
      </c>
      <c r="I711" s="211">
        <v>81039</v>
      </c>
      <c r="J711" s="211">
        <v>89838</v>
      </c>
      <c r="K711" s="211">
        <v>88244</v>
      </c>
      <c r="L711" s="212">
        <v>81489</v>
      </c>
    </row>
    <row r="712" spans="1:12">
      <c r="A712" s="208" t="s">
        <v>330</v>
      </c>
      <c r="B712" s="209" t="s">
        <v>1645</v>
      </c>
      <c r="C712" s="209" t="s">
        <v>1623</v>
      </c>
      <c r="D712" s="210" t="s">
        <v>1624</v>
      </c>
      <c r="E712" s="211">
        <v>75527</v>
      </c>
      <c r="F712" s="211">
        <v>66226</v>
      </c>
      <c r="G712" s="211">
        <v>71080</v>
      </c>
      <c r="H712" s="211">
        <v>75037</v>
      </c>
      <c r="I712" s="211">
        <v>71025</v>
      </c>
      <c r="J712" s="211">
        <v>67499</v>
      </c>
      <c r="K712" s="211">
        <v>69358</v>
      </c>
      <c r="L712" s="212">
        <v>52246</v>
      </c>
    </row>
    <row r="713" spans="1:12">
      <c r="A713" s="208" t="s">
        <v>330</v>
      </c>
      <c r="B713" s="209" t="s">
        <v>1645</v>
      </c>
      <c r="C713" s="209" t="s">
        <v>1625</v>
      </c>
      <c r="D713" s="210" t="s">
        <v>1624</v>
      </c>
      <c r="E713" s="211">
        <v>62565</v>
      </c>
      <c r="F713" s="211">
        <v>59731</v>
      </c>
      <c r="G713" s="211">
        <v>67328</v>
      </c>
      <c r="H713" s="211">
        <v>75042</v>
      </c>
      <c r="I713" s="211">
        <v>64199</v>
      </c>
      <c r="J713" s="211">
        <v>54093</v>
      </c>
      <c r="K713" s="211">
        <v>53842</v>
      </c>
      <c r="L713" s="212">
        <v>45623</v>
      </c>
    </row>
    <row r="714" spans="1:12">
      <c r="A714" s="208" t="s">
        <v>330</v>
      </c>
      <c r="B714" s="209" t="s">
        <v>1645</v>
      </c>
      <c r="C714" s="209" t="s">
        <v>1626</v>
      </c>
      <c r="D714" s="210" t="s">
        <v>1624</v>
      </c>
      <c r="E714" s="211">
        <v>17741</v>
      </c>
      <c r="F714" s="211">
        <v>16232</v>
      </c>
      <c r="G714" s="211">
        <v>14101</v>
      </c>
      <c r="H714" s="211">
        <v>11938</v>
      </c>
      <c r="I714" s="211">
        <v>10039</v>
      </c>
      <c r="J714" s="211">
        <v>10149</v>
      </c>
      <c r="K714" s="211">
        <v>9148</v>
      </c>
      <c r="L714" s="212">
        <v>6967</v>
      </c>
    </row>
    <row r="715" spans="1:12">
      <c r="A715" s="208" t="s">
        <v>330</v>
      </c>
      <c r="B715" s="209" t="s">
        <v>1645</v>
      </c>
      <c r="C715" s="209" t="s">
        <v>1627</v>
      </c>
      <c r="D715" s="210" t="s">
        <v>1624</v>
      </c>
      <c r="E715" s="211">
        <v>191</v>
      </c>
      <c r="F715" s="211">
        <v>685</v>
      </c>
      <c r="G715" s="211">
        <v>748</v>
      </c>
      <c r="H715" s="211">
        <v>438</v>
      </c>
      <c r="I715" s="211">
        <v>2054</v>
      </c>
      <c r="J715" s="211">
        <v>3244</v>
      </c>
      <c r="K715" s="211">
        <v>181</v>
      </c>
      <c r="L715" s="212">
        <v>0</v>
      </c>
    </row>
    <row r="716" spans="1:12">
      <c r="A716" s="208" t="s">
        <v>812</v>
      </c>
      <c r="B716" s="209" t="s">
        <v>1639</v>
      </c>
      <c r="C716" s="209" t="s">
        <v>1623</v>
      </c>
      <c r="D716" s="210" t="s">
        <v>1624</v>
      </c>
      <c r="E716" s="211">
        <v>19179</v>
      </c>
      <c r="F716" s="211">
        <v>17479</v>
      </c>
      <c r="G716" s="211">
        <v>16272</v>
      </c>
      <c r="H716" s="211">
        <v>18953</v>
      </c>
      <c r="I716" s="211">
        <v>15465</v>
      </c>
      <c r="J716" s="211">
        <v>18744</v>
      </c>
      <c r="K716" s="211">
        <v>15786</v>
      </c>
      <c r="L716" s="212">
        <v>13846</v>
      </c>
    </row>
    <row r="717" spans="1:12">
      <c r="A717" s="208" t="s">
        <v>812</v>
      </c>
      <c r="B717" s="209" t="s">
        <v>1639</v>
      </c>
      <c r="C717" s="209" t="s">
        <v>1625</v>
      </c>
      <c r="D717" s="210" t="s">
        <v>1624</v>
      </c>
      <c r="E717" s="211">
        <v>40137</v>
      </c>
      <c r="F717" s="211">
        <v>37314</v>
      </c>
      <c r="G717" s="211">
        <v>38090</v>
      </c>
      <c r="H717" s="211">
        <v>42017</v>
      </c>
      <c r="I717" s="211">
        <v>39198</v>
      </c>
      <c r="J717" s="211">
        <v>37807</v>
      </c>
      <c r="K717" s="211">
        <v>32218</v>
      </c>
      <c r="L717" s="212">
        <v>35727</v>
      </c>
    </row>
    <row r="718" spans="1:12">
      <c r="A718" s="208" t="s">
        <v>27</v>
      </c>
      <c r="B718" s="209" t="s">
        <v>1666</v>
      </c>
      <c r="C718" s="209" t="s">
        <v>1623</v>
      </c>
      <c r="D718" s="210" t="s">
        <v>1624</v>
      </c>
      <c r="E718" s="213" t="s">
        <v>1624</v>
      </c>
      <c r="F718" s="213" t="s">
        <v>1624</v>
      </c>
      <c r="G718" s="211">
        <v>11978</v>
      </c>
      <c r="H718" s="211">
        <v>18765</v>
      </c>
      <c r="I718" s="211">
        <v>7806</v>
      </c>
      <c r="J718" s="211">
        <v>9596</v>
      </c>
      <c r="K718" s="211">
        <v>9308</v>
      </c>
      <c r="L718" s="212">
        <v>7271</v>
      </c>
    </row>
    <row r="719" spans="1:12">
      <c r="A719" s="208" t="s">
        <v>27</v>
      </c>
      <c r="B719" s="209" t="s">
        <v>1666</v>
      </c>
      <c r="C719" s="209" t="s">
        <v>1625</v>
      </c>
      <c r="D719" s="210" t="s">
        <v>1624</v>
      </c>
      <c r="E719" s="213" t="s">
        <v>1624</v>
      </c>
      <c r="F719" s="213" t="s">
        <v>1624</v>
      </c>
      <c r="G719" s="213" t="s">
        <v>1624</v>
      </c>
      <c r="H719" s="213" t="s">
        <v>1624</v>
      </c>
      <c r="I719" s="211">
        <v>479</v>
      </c>
      <c r="J719" s="211">
        <v>700</v>
      </c>
      <c r="K719" s="211">
        <v>519</v>
      </c>
      <c r="L719" s="212">
        <v>379</v>
      </c>
    </row>
    <row r="720" spans="1:12">
      <c r="A720" s="208" t="s">
        <v>665</v>
      </c>
      <c r="B720" s="209" t="s">
        <v>1673</v>
      </c>
      <c r="C720" s="209" t="s">
        <v>1626</v>
      </c>
      <c r="D720" s="210" t="s">
        <v>1624</v>
      </c>
      <c r="E720" s="213" t="s">
        <v>1624</v>
      </c>
      <c r="F720" s="213" t="s">
        <v>1624</v>
      </c>
      <c r="G720" s="213" t="s">
        <v>1624</v>
      </c>
      <c r="H720" s="213" t="s">
        <v>1624</v>
      </c>
      <c r="I720" s="213" t="s">
        <v>1624</v>
      </c>
      <c r="J720" s="213" t="s">
        <v>1624</v>
      </c>
      <c r="K720" s="213" t="s">
        <v>1624</v>
      </c>
      <c r="L720" s="212">
        <v>39715</v>
      </c>
    </row>
    <row r="721" spans="1:12">
      <c r="A721" s="208" t="s">
        <v>665</v>
      </c>
      <c r="B721" s="209" t="s">
        <v>1673</v>
      </c>
      <c r="C721" s="209" t="s">
        <v>1628</v>
      </c>
      <c r="D721" s="210" t="s">
        <v>1624</v>
      </c>
      <c r="E721" s="213" t="s">
        <v>1624</v>
      </c>
      <c r="F721" s="213" t="s">
        <v>1624</v>
      </c>
      <c r="G721" s="213" t="s">
        <v>1624</v>
      </c>
      <c r="H721" s="211">
        <v>817920</v>
      </c>
      <c r="I721" s="211">
        <v>19507</v>
      </c>
      <c r="J721" s="211">
        <v>11327</v>
      </c>
      <c r="K721" s="211">
        <v>1269086</v>
      </c>
      <c r="L721" s="212">
        <v>584430</v>
      </c>
    </row>
    <row r="722" spans="1:12">
      <c r="A722" s="208" t="s">
        <v>1699</v>
      </c>
      <c r="B722" s="209" t="s">
        <v>1673</v>
      </c>
      <c r="C722" s="209" t="s">
        <v>1623</v>
      </c>
      <c r="D722" s="210" t="s">
        <v>1624</v>
      </c>
      <c r="E722" s="211">
        <v>39637</v>
      </c>
      <c r="F722" s="211">
        <v>36507</v>
      </c>
      <c r="G722" s="211">
        <v>39059</v>
      </c>
      <c r="H722" s="213" t="s">
        <v>1624</v>
      </c>
      <c r="I722" s="213" t="s">
        <v>1624</v>
      </c>
      <c r="J722" s="213" t="s">
        <v>1624</v>
      </c>
      <c r="K722" s="211">
        <v>37309</v>
      </c>
      <c r="L722" s="212">
        <v>29126</v>
      </c>
    </row>
    <row r="723" spans="1:12">
      <c r="A723" s="208" t="s">
        <v>1699</v>
      </c>
      <c r="B723" s="209" t="s">
        <v>1673</v>
      </c>
      <c r="C723" s="209" t="s">
        <v>1625</v>
      </c>
      <c r="D723" s="210" t="s">
        <v>1624</v>
      </c>
      <c r="E723" s="211">
        <v>26619</v>
      </c>
      <c r="F723" s="211">
        <v>28482</v>
      </c>
      <c r="G723" s="211">
        <v>25249</v>
      </c>
      <c r="H723" s="213" t="s">
        <v>1624</v>
      </c>
      <c r="I723" s="213" t="s">
        <v>1624</v>
      </c>
      <c r="J723" s="213" t="s">
        <v>1624</v>
      </c>
      <c r="K723" s="211">
        <v>2611</v>
      </c>
      <c r="L723" s="212">
        <v>4360</v>
      </c>
    </row>
    <row r="724" spans="1:12">
      <c r="A724" s="208" t="s">
        <v>1699</v>
      </c>
      <c r="B724" s="209" t="s">
        <v>1673</v>
      </c>
      <c r="C724" s="209" t="s">
        <v>1626</v>
      </c>
      <c r="D724" s="210" t="s">
        <v>1624</v>
      </c>
      <c r="E724" s="213" t="s">
        <v>1624</v>
      </c>
      <c r="F724" s="213" t="s">
        <v>1624</v>
      </c>
      <c r="G724" s="213" t="s">
        <v>1624</v>
      </c>
      <c r="H724" s="213" t="s">
        <v>1624</v>
      </c>
      <c r="I724" s="213" t="s">
        <v>1624</v>
      </c>
      <c r="J724" s="213" t="s">
        <v>1624</v>
      </c>
      <c r="K724" s="211">
        <v>30915</v>
      </c>
      <c r="L724" s="212">
        <v>27429</v>
      </c>
    </row>
    <row r="725" spans="1:12">
      <c r="A725" s="208" t="s">
        <v>1059</v>
      </c>
      <c r="B725" s="209" t="s">
        <v>1678</v>
      </c>
      <c r="C725" s="209" t="s">
        <v>1623</v>
      </c>
      <c r="D725" s="210" t="s">
        <v>1624</v>
      </c>
      <c r="E725" s="211">
        <v>361183</v>
      </c>
      <c r="F725" s="211">
        <v>295920</v>
      </c>
      <c r="G725" s="211">
        <v>292688</v>
      </c>
      <c r="H725" s="211">
        <v>287510</v>
      </c>
      <c r="I725" s="211">
        <v>290488</v>
      </c>
      <c r="J725" s="211">
        <v>311874</v>
      </c>
      <c r="K725" s="211">
        <v>250804</v>
      </c>
      <c r="L725" s="212">
        <v>225834</v>
      </c>
    </row>
    <row r="726" spans="1:12">
      <c r="A726" s="208" t="s">
        <v>1059</v>
      </c>
      <c r="B726" s="209" t="s">
        <v>1678</v>
      </c>
      <c r="C726" s="209" t="s">
        <v>1625</v>
      </c>
      <c r="D726" s="210" t="s">
        <v>1624</v>
      </c>
      <c r="E726" s="211">
        <v>365579</v>
      </c>
      <c r="F726" s="211">
        <v>369143</v>
      </c>
      <c r="G726" s="211">
        <v>276305</v>
      </c>
      <c r="H726" s="211">
        <v>277891</v>
      </c>
      <c r="I726" s="211">
        <v>296891</v>
      </c>
      <c r="J726" s="211">
        <v>319447</v>
      </c>
      <c r="K726" s="211">
        <v>252655</v>
      </c>
      <c r="L726" s="212">
        <v>222552</v>
      </c>
    </row>
    <row r="727" spans="1:12">
      <c r="A727" s="208" t="s">
        <v>1059</v>
      </c>
      <c r="B727" s="209" t="s">
        <v>1678</v>
      </c>
      <c r="C727" s="209" t="s">
        <v>1626</v>
      </c>
      <c r="D727" s="210" t="s">
        <v>1624</v>
      </c>
      <c r="E727" s="211">
        <v>32363</v>
      </c>
      <c r="F727" s="211">
        <v>34417</v>
      </c>
      <c r="G727" s="211">
        <v>21625</v>
      </c>
      <c r="H727" s="211">
        <v>20032</v>
      </c>
      <c r="I727" s="211">
        <v>24925</v>
      </c>
      <c r="J727" s="211">
        <v>30956</v>
      </c>
      <c r="K727" s="211">
        <v>27289</v>
      </c>
      <c r="L727" s="212">
        <v>13388</v>
      </c>
    </row>
    <row r="728" spans="1:12">
      <c r="A728" s="208" t="s">
        <v>1059</v>
      </c>
      <c r="B728" s="209" t="s">
        <v>1678</v>
      </c>
      <c r="C728" s="209" t="s">
        <v>1629</v>
      </c>
      <c r="D728" s="210" t="s">
        <v>1624</v>
      </c>
      <c r="E728" s="213" t="s">
        <v>1624</v>
      </c>
      <c r="F728" s="213" t="s">
        <v>1624</v>
      </c>
      <c r="G728" s="213" t="s">
        <v>1624</v>
      </c>
      <c r="H728" s="213" t="s">
        <v>1624</v>
      </c>
      <c r="I728" s="213" t="s">
        <v>1624</v>
      </c>
      <c r="J728" s="213" t="s">
        <v>1624</v>
      </c>
      <c r="K728" s="213" t="s">
        <v>1624</v>
      </c>
      <c r="L728" s="214" t="s">
        <v>1624</v>
      </c>
    </row>
    <row r="729" spans="1:12">
      <c r="A729" s="208" t="s">
        <v>721</v>
      </c>
      <c r="B729" s="209" t="s">
        <v>1647</v>
      </c>
      <c r="C729" s="209" t="s">
        <v>1623</v>
      </c>
      <c r="D729" s="210" t="s">
        <v>1624</v>
      </c>
      <c r="E729" s="213" t="s">
        <v>1624</v>
      </c>
      <c r="F729" s="211">
        <v>22091</v>
      </c>
      <c r="G729" s="211">
        <v>24241</v>
      </c>
      <c r="H729" s="211">
        <v>26240</v>
      </c>
      <c r="I729" s="211">
        <v>27551</v>
      </c>
      <c r="J729" s="211">
        <v>29085</v>
      </c>
      <c r="K729" s="211">
        <v>25325</v>
      </c>
      <c r="L729" s="212">
        <v>20693</v>
      </c>
    </row>
    <row r="730" spans="1:12">
      <c r="A730" s="208" t="s">
        <v>721</v>
      </c>
      <c r="B730" s="209" t="s">
        <v>1647</v>
      </c>
      <c r="C730" s="209" t="s">
        <v>1625</v>
      </c>
      <c r="D730" s="210" t="s">
        <v>1624</v>
      </c>
      <c r="E730" s="213" t="s">
        <v>1624</v>
      </c>
      <c r="F730" s="211">
        <v>6132</v>
      </c>
      <c r="G730" s="211">
        <v>7837</v>
      </c>
      <c r="H730" s="211">
        <v>21848</v>
      </c>
      <c r="I730" s="211">
        <v>20200</v>
      </c>
      <c r="J730" s="211">
        <v>18046</v>
      </c>
      <c r="K730" s="211">
        <v>15362</v>
      </c>
      <c r="L730" s="212">
        <v>17074</v>
      </c>
    </row>
    <row r="731" spans="1:12">
      <c r="A731" s="208" t="s">
        <v>721</v>
      </c>
      <c r="B731" s="209" t="s">
        <v>1647</v>
      </c>
      <c r="C731" s="209" t="s">
        <v>1626</v>
      </c>
      <c r="D731" s="210" t="s">
        <v>1624</v>
      </c>
      <c r="E731" s="213" t="s">
        <v>1624</v>
      </c>
      <c r="F731" s="211">
        <v>6041</v>
      </c>
      <c r="G731" s="211">
        <v>6599</v>
      </c>
      <c r="H731" s="211">
        <v>1312</v>
      </c>
      <c r="I731" s="211">
        <v>1358</v>
      </c>
      <c r="J731" s="211">
        <v>6703</v>
      </c>
      <c r="K731" s="211">
        <v>7203</v>
      </c>
      <c r="L731" s="212">
        <v>5893</v>
      </c>
    </row>
    <row r="732" spans="1:12">
      <c r="A732" s="208" t="s">
        <v>391</v>
      </c>
      <c r="B732" s="209" t="s">
        <v>1643</v>
      </c>
      <c r="C732" s="209" t="s">
        <v>1623</v>
      </c>
      <c r="D732" s="210" t="s">
        <v>1624</v>
      </c>
      <c r="E732" s="211">
        <v>26477</v>
      </c>
      <c r="F732" s="211">
        <v>25639</v>
      </c>
      <c r="G732" s="211">
        <v>24379</v>
      </c>
      <c r="H732" s="211">
        <v>23903</v>
      </c>
      <c r="I732" s="211">
        <v>41559</v>
      </c>
      <c r="J732" s="211">
        <v>25864</v>
      </c>
      <c r="K732" s="211">
        <v>28068</v>
      </c>
      <c r="L732" s="212">
        <v>19715</v>
      </c>
    </row>
    <row r="733" spans="1:12">
      <c r="A733" s="208" t="s">
        <v>391</v>
      </c>
      <c r="B733" s="209" t="s">
        <v>1643</v>
      </c>
      <c r="C733" s="209" t="s">
        <v>1625</v>
      </c>
      <c r="D733" s="210" t="s">
        <v>1624</v>
      </c>
      <c r="E733" s="211">
        <v>5080</v>
      </c>
      <c r="F733" s="211">
        <v>4401</v>
      </c>
      <c r="G733" s="211">
        <v>3712</v>
      </c>
      <c r="H733" s="211">
        <v>4239</v>
      </c>
      <c r="I733" s="211">
        <v>5546</v>
      </c>
      <c r="J733" s="211">
        <v>6057</v>
      </c>
      <c r="K733" s="211">
        <v>5041</v>
      </c>
      <c r="L733" s="212">
        <v>3738</v>
      </c>
    </row>
    <row r="734" spans="1:12">
      <c r="A734" s="208" t="s">
        <v>555</v>
      </c>
      <c r="B734" s="209" t="s">
        <v>1630</v>
      </c>
      <c r="C734" s="209" t="s">
        <v>1623</v>
      </c>
      <c r="D734" s="210" t="s">
        <v>1624</v>
      </c>
      <c r="E734" s="211">
        <v>135247</v>
      </c>
      <c r="F734" s="211">
        <v>112529</v>
      </c>
      <c r="G734" s="211">
        <v>114974</v>
      </c>
      <c r="H734" s="211">
        <v>111508</v>
      </c>
      <c r="I734" s="211">
        <v>122188</v>
      </c>
      <c r="J734" s="211">
        <v>135777</v>
      </c>
      <c r="K734" s="211">
        <v>111474</v>
      </c>
      <c r="L734" s="212">
        <v>89939</v>
      </c>
    </row>
    <row r="735" spans="1:12">
      <c r="A735" s="208" t="s">
        <v>555</v>
      </c>
      <c r="B735" s="209" t="s">
        <v>1630</v>
      </c>
      <c r="C735" s="209" t="s">
        <v>1625</v>
      </c>
      <c r="D735" s="210" t="s">
        <v>1624</v>
      </c>
      <c r="E735" s="211">
        <v>70519</v>
      </c>
      <c r="F735" s="211">
        <v>63134</v>
      </c>
      <c r="G735" s="211">
        <v>62719</v>
      </c>
      <c r="H735" s="211">
        <v>74991</v>
      </c>
      <c r="I735" s="211">
        <v>88002</v>
      </c>
      <c r="J735" s="211">
        <v>97939</v>
      </c>
      <c r="K735" s="211">
        <v>85829</v>
      </c>
      <c r="L735" s="212">
        <v>73742</v>
      </c>
    </row>
    <row r="736" spans="1:12">
      <c r="A736" s="208" t="s">
        <v>555</v>
      </c>
      <c r="B736" s="209" t="s">
        <v>1630</v>
      </c>
      <c r="C736" s="209" t="s">
        <v>1626</v>
      </c>
      <c r="D736" s="210" t="s">
        <v>1624</v>
      </c>
      <c r="E736" s="211">
        <v>273266</v>
      </c>
      <c r="F736" s="211">
        <v>272195</v>
      </c>
      <c r="G736" s="211">
        <v>269207</v>
      </c>
      <c r="H736" s="211">
        <v>238278</v>
      </c>
      <c r="I736" s="211">
        <v>242217</v>
      </c>
      <c r="J736" s="211">
        <v>272307</v>
      </c>
      <c r="K736" s="211">
        <v>251736</v>
      </c>
      <c r="L736" s="212">
        <v>238904</v>
      </c>
    </row>
    <row r="737" spans="1:12">
      <c r="A737" s="208" t="s">
        <v>666</v>
      </c>
      <c r="B737" s="209" t="s">
        <v>1673</v>
      </c>
      <c r="C737" s="209" t="s">
        <v>1623</v>
      </c>
      <c r="D737" s="210" t="s">
        <v>1624</v>
      </c>
      <c r="E737" s="211">
        <v>29127</v>
      </c>
      <c r="F737" s="211">
        <v>24402</v>
      </c>
      <c r="G737" s="211">
        <v>30159</v>
      </c>
      <c r="H737" s="211">
        <v>29441</v>
      </c>
      <c r="I737" s="211">
        <v>31957</v>
      </c>
      <c r="J737" s="211">
        <v>41619</v>
      </c>
      <c r="K737" s="211">
        <v>36916</v>
      </c>
      <c r="L737" s="212">
        <v>32479</v>
      </c>
    </row>
    <row r="738" spans="1:12">
      <c r="A738" s="208" t="s">
        <v>666</v>
      </c>
      <c r="B738" s="209" t="s">
        <v>1673</v>
      </c>
      <c r="C738" s="209" t="s">
        <v>1625</v>
      </c>
      <c r="D738" s="210" t="s">
        <v>1624</v>
      </c>
      <c r="E738" s="211">
        <v>76714</v>
      </c>
      <c r="F738" s="211">
        <v>76378</v>
      </c>
      <c r="G738" s="211">
        <v>90167</v>
      </c>
      <c r="H738" s="211">
        <v>88271</v>
      </c>
      <c r="I738" s="211">
        <v>96031</v>
      </c>
      <c r="J738" s="211">
        <v>123171</v>
      </c>
      <c r="K738" s="211">
        <v>113000</v>
      </c>
      <c r="L738" s="212">
        <v>106770</v>
      </c>
    </row>
    <row r="739" spans="1:12">
      <c r="A739" s="208" t="s">
        <v>530</v>
      </c>
      <c r="B739" s="209" t="s">
        <v>1672</v>
      </c>
      <c r="C739" s="209" t="s">
        <v>1623</v>
      </c>
      <c r="D739" s="210" t="s">
        <v>1624</v>
      </c>
      <c r="E739" s="211">
        <v>231238</v>
      </c>
      <c r="F739" s="211">
        <v>204280</v>
      </c>
      <c r="G739" s="211">
        <v>204643</v>
      </c>
      <c r="H739" s="211">
        <v>233826</v>
      </c>
      <c r="I739" s="211">
        <v>219562</v>
      </c>
      <c r="J739" s="211">
        <v>240482</v>
      </c>
      <c r="K739" s="211">
        <v>221023</v>
      </c>
      <c r="L739" s="212">
        <v>158516</v>
      </c>
    </row>
    <row r="740" spans="1:12">
      <c r="A740" s="208" t="s">
        <v>530</v>
      </c>
      <c r="B740" s="209" t="s">
        <v>1672</v>
      </c>
      <c r="C740" s="209" t="s">
        <v>1625</v>
      </c>
      <c r="D740" s="210" t="s">
        <v>1624</v>
      </c>
      <c r="E740" s="211">
        <v>176751</v>
      </c>
      <c r="F740" s="211">
        <v>155708</v>
      </c>
      <c r="G740" s="211">
        <v>149920</v>
      </c>
      <c r="H740" s="211">
        <v>178096</v>
      </c>
      <c r="I740" s="211">
        <v>161366</v>
      </c>
      <c r="J740" s="211">
        <v>181964</v>
      </c>
      <c r="K740" s="211">
        <v>163037</v>
      </c>
      <c r="L740" s="212">
        <v>136349</v>
      </c>
    </row>
    <row r="741" spans="1:12">
      <c r="A741" s="208" t="s">
        <v>530</v>
      </c>
      <c r="B741" s="209" t="s">
        <v>1672</v>
      </c>
      <c r="C741" s="209" t="s">
        <v>1626</v>
      </c>
      <c r="D741" s="210" t="s">
        <v>1624</v>
      </c>
      <c r="E741" s="211">
        <v>123228</v>
      </c>
      <c r="F741" s="211">
        <v>129962</v>
      </c>
      <c r="G741" s="211">
        <v>122936</v>
      </c>
      <c r="H741" s="211">
        <v>155367</v>
      </c>
      <c r="I741" s="211">
        <v>146621</v>
      </c>
      <c r="J741" s="211">
        <v>123944</v>
      </c>
      <c r="K741" s="211">
        <v>110992</v>
      </c>
      <c r="L741" s="212">
        <v>90642</v>
      </c>
    </row>
    <row r="742" spans="1:12">
      <c r="A742" s="208" t="s">
        <v>667</v>
      </c>
      <c r="B742" s="209" t="s">
        <v>1673</v>
      </c>
      <c r="C742" s="209" t="s">
        <v>1623</v>
      </c>
      <c r="D742" s="210" t="s">
        <v>1624</v>
      </c>
      <c r="E742" s="211">
        <v>38413</v>
      </c>
      <c r="F742" s="211">
        <v>32457</v>
      </c>
      <c r="G742" s="211">
        <v>32457</v>
      </c>
      <c r="H742" s="211">
        <v>38104</v>
      </c>
      <c r="I742" s="211">
        <v>38667</v>
      </c>
      <c r="J742" s="211">
        <v>36739</v>
      </c>
      <c r="K742" s="211">
        <v>39294</v>
      </c>
      <c r="L742" s="212">
        <v>37469</v>
      </c>
    </row>
    <row r="743" spans="1:12">
      <c r="A743" s="208" t="s">
        <v>667</v>
      </c>
      <c r="B743" s="209" t="s">
        <v>1673</v>
      </c>
      <c r="C743" s="209" t="s">
        <v>1625</v>
      </c>
      <c r="D743" s="210" t="s">
        <v>1624</v>
      </c>
      <c r="E743" s="211">
        <v>15291</v>
      </c>
      <c r="F743" s="211">
        <v>15893</v>
      </c>
      <c r="G743" s="211">
        <v>15893</v>
      </c>
      <c r="H743" s="211">
        <v>18600</v>
      </c>
      <c r="I743" s="211">
        <v>12870</v>
      </c>
      <c r="J743" s="211">
        <v>19284</v>
      </c>
      <c r="K743" s="211">
        <v>17322</v>
      </c>
      <c r="L743" s="212">
        <v>13743</v>
      </c>
    </row>
    <row r="744" spans="1:12">
      <c r="A744" s="208" t="s">
        <v>1409</v>
      </c>
      <c r="B744" s="209" t="s">
        <v>1654</v>
      </c>
      <c r="C744" s="209" t="s">
        <v>1623</v>
      </c>
      <c r="D744" s="210" t="s">
        <v>1624</v>
      </c>
      <c r="E744" s="211">
        <v>210438</v>
      </c>
      <c r="F744" s="211">
        <v>185613</v>
      </c>
      <c r="G744" s="211">
        <v>188969</v>
      </c>
      <c r="H744" s="211">
        <v>214253</v>
      </c>
      <c r="I744" s="211">
        <v>205322</v>
      </c>
      <c r="J744" s="211">
        <v>226411</v>
      </c>
      <c r="K744" s="211">
        <v>187838</v>
      </c>
      <c r="L744" s="212">
        <v>162402</v>
      </c>
    </row>
    <row r="745" spans="1:12">
      <c r="A745" s="208" t="s">
        <v>1409</v>
      </c>
      <c r="B745" s="209" t="s">
        <v>1654</v>
      </c>
      <c r="C745" s="209" t="s">
        <v>1625</v>
      </c>
      <c r="D745" s="210" t="s">
        <v>1624</v>
      </c>
      <c r="E745" s="211">
        <v>124012</v>
      </c>
      <c r="F745" s="211">
        <v>117703</v>
      </c>
      <c r="G745" s="211">
        <v>119476</v>
      </c>
      <c r="H745" s="211">
        <v>139911</v>
      </c>
      <c r="I745" s="211">
        <v>132421</v>
      </c>
      <c r="J745" s="211">
        <v>149796</v>
      </c>
      <c r="K745" s="211">
        <v>163077</v>
      </c>
      <c r="L745" s="212">
        <v>132274</v>
      </c>
    </row>
    <row r="746" spans="1:12">
      <c r="A746" s="208" t="s">
        <v>1409</v>
      </c>
      <c r="B746" s="209" t="s">
        <v>1654</v>
      </c>
      <c r="C746" s="209" t="s">
        <v>1626</v>
      </c>
      <c r="D746" s="210" t="s">
        <v>1624</v>
      </c>
      <c r="E746" s="211">
        <v>74509</v>
      </c>
      <c r="F746" s="211">
        <v>69247</v>
      </c>
      <c r="G746" s="211">
        <v>69336</v>
      </c>
      <c r="H746" s="211">
        <v>75811</v>
      </c>
      <c r="I746" s="211">
        <v>66309</v>
      </c>
      <c r="J746" s="211">
        <v>83870</v>
      </c>
      <c r="K746" s="211">
        <v>71596</v>
      </c>
      <c r="L746" s="212">
        <v>61217</v>
      </c>
    </row>
    <row r="747" spans="1:12">
      <c r="A747" s="208" t="s">
        <v>1409</v>
      </c>
      <c r="B747" s="209" t="s">
        <v>1654</v>
      </c>
      <c r="C747" s="209" t="s">
        <v>1629</v>
      </c>
      <c r="D747" s="210" t="s">
        <v>1624</v>
      </c>
      <c r="E747" s="213" t="s">
        <v>1624</v>
      </c>
      <c r="F747" s="213" t="s">
        <v>1624</v>
      </c>
      <c r="G747" s="213" t="s">
        <v>1624</v>
      </c>
      <c r="H747" s="213" t="s">
        <v>1624</v>
      </c>
      <c r="I747" s="213" t="s">
        <v>1624</v>
      </c>
      <c r="J747" s="213" t="s">
        <v>1624</v>
      </c>
      <c r="K747" s="213" t="s">
        <v>1624</v>
      </c>
      <c r="L747" s="212">
        <v>0</v>
      </c>
    </row>
    <row r="748" spans="1:12">
      <c r="A748" s="208" t="s">
        <v>885</v>
      </c>
      <c r="B748" s="209" t="s">
        <v>1644</v>
      </c>
      <c r="C748" s="209" t="s">
        <v>1623</v>
      </c>
      <c r="D748" s="210" t="s">
        <v>1624</v>
      </c>
      <c r="E748" s="211">
        <v>242266</v>
      </c>
      <c r="F748" s="211">
        <v>196144</v>
      </c>
      <c r="G748" s="211">
        <v>211574</v>
      </c>
      <c r="H748" s="211">
        <v>225831</v>
      </c>
      <c r="I748" s="211">
        <v>270314</v>
      </c>
      <c r="J748" s="211">
        <v>286388</v>
      </c>
      <c r="K748" s="211">
        <v>244674</v>
      </c>
      <c r="L748" s="212">
        <v>203747</v>
      </c>
    </row>
    <row r="749" spans="1:12">
      <c r="A749" s="208" t="s">
        <v>885</v>
      </c>
      <c r="B749" s="209" t="s">
        <v>1644</v>
      </c>
      <c r="C749" s="209" t="s">
        <v>1625</v>
      </c>
      <c r="D749" s="210" t="s">
        <v>1624</v>
      </c>
      <c r="E749" s="211">
        <v>122190</v>
      </c>
      <c r="F749" s="211">
        <v>107544</v>
      </c>
      <c r="G749" s="211">
        <v>109803</v>
      </c>
      <c r="H749" s="211">
        <v>122202</v>
      </c>
      <c r="I749" s="211">
        <v>117051</v>
      </c>
      <c r="J749" s="211">
        <v>125088</v>
      </c>
      <c r="K749" s="211">
        <v>113728</v>
      </c>
      <c r="L749" s="212">
        <v>115893</v>
      </c>
    </row>
    <row r="750" spans="1:12">
      <c r="A750" s="208" t="s">
        <v>885</v>
      </c>
      <c r="B750" s="209" t="s">
        <v>1644</v>
      </c>
      <c r="C750" s="209" t="s">
        <v>1626</v>
      </c>
      <c r="D750" s="210" t="s">
        <v>1624</v>
      </c>
      <c r="E750" s="211">
        <v>282392</v>
      </c>
      <c r="F750" s="211">
        <v>320668</v>
      </c>
      <c r="G750" s="211">
        <v>281594</v>
      </c>
      <c r="H750" s="211">
        <v>199846</v>
      </c>
      <c r="I750" s="211">
        <v>16634</v>
      </c>
      <c r="J750" s="211">
        <v>13437</v>
      </c>
      <c r="K750" s="211">
        <v>13117</v>
      </c>
      <c r="L750" s="212">
        <v>10678</v>
      </c>
    </row>
    <row r="751" spans="1:12">
      <c r="A751" s="208" t="s">
        <v>1700</v>
      </c>
      <c r="B751" s="209" t="s">
        <v>1651</v>
      </c>
      <c r="C751" s="209" t="s">
        <v>1623</v>
      </c>
      <c r="D751" s="210" t="s">
        <v>1624</v>
      </c>
      <c r="E751" s="211">
        <v>48832990</v>
      </c>
      <c r="F751" s="211">
        <v>38875591</v>
      </c>
      <c r="G751" s="211">
        <v>43109620</v>
      </c>
      <c r="H751" s="211">
        <v>62196979</v>
      </c>
      <c r="I751" s="211">
        <v>61578044</v>
      </c>
      <c r="J751" s="211">
        <v>58059291</v>
      </c>
      <c r="K751" s="211">
        <v>62199404</v>
      </c>
      <c r="L751" s="212">
        <v>55024782</v>
      </c>
    </row>
    <row r="752" spans="1:12">
      <c r="A752" s="208" t="s">
        <v>1700</v>
      </c>
      <c r="B752" s="209" t="s">
        <v>1651</v>
      </c>
      <c r="C752" s="209" t="s">
        <v>1625</v>
      </c>
      <c r="D752" s="210" t="s">
        <v>1624</v>
      </c>
      <c r="E752" s="211">
        <v>11375267</v>
      </c>
      <c r="F752" s="211">
        <v>9770046</v>
      </c>
      <c r="G752" s="211">
        <v>10693526</v>
      </c>
      <c r="H752" s="211">
        <v>25720957</v>
      </c>
      <c r="I752" s="211">
        <v>25447096</v>
      </c>
      <c r="J752" s="211">
        <v>26144350</v>
      </c>
      <c r="K752" s="211">
        <v>33000269</v>
      </c>
      <c r="L752" s="212">
        <v>30369532</v>
      </c>
    </row>
    <row r="753" spans="1:12">
      <c r="A753" s="208" t="s">
        <v>1700</v>
      </c>
      <c r="B753" s="209" t="s">
        <v>1651</v>
      </c>
      <c r="C753" s="209" t="s">
        <v>1626</v>
      </c>
      <c r="D753" s="210" t="s">
        <v>1624</v>
      </c>
      <c r="E753" s="211">
        <v>21933222</v>
      </c>
      <c r="F753" s="211">
        <v>18924226</v>
      </c>
      <c r="G753" s="211">
        <v>20151418</v>
      </c>
      <c r="H753" s="211">
        <v>16399192</v>
      </c>
      <c r="I753" s="211">
        <v>12507245</v>
      </c>
      <c r="J753" s="211">
        <v>14849093</v>
      </c>
      <c r="K753" s="211">
        <v>14860754</v>
      </c>
      <c r="L753" s="212">
        <v>14741958</v>
      </c>
    </row>
    <row r="754" spans="1:12">
      <c r="A754" s="208" t="s">
        <v>1700</v>
      </c>
      <c r="B754" s="209" t="s">
        <v>1651</v>
      </c>
      <c r="C754" s="209" t="s">
        <v>1627</v>
      </c>
      <c r="D754" s="210" t="s">
        <v>1624</v>
      </c>
      <c r="E754" s="211">
        <v>1559799</v>
      </c>
      <c r="F754" s="211">
        <v>1636359</v>
      </c>
      <c r="G754" s="211">
        <v>2798783</v>
      </c>
      <c r="H754" s="211">
        <v>0</v>
      </c>
      <c r="I754" s="213" t="s">
        <v>1624</v>
      </c>
      <c r="J754" s="213" t="s">
        <v>1624</v>
      </c>
      <c r="K754" s="213" t="s">
        <v>1624</v>
      </c>
      <c r="L754" s="214" t="s">
        <v>1624</v>
      </c>
    </row>
    <row r="755" spans="1:12">
      <c r="A755" s="208" t="s">
        <v>1700</v>
      </c>
      <c r="B755" s="209" t="s">
        <v>1651</v>
      </c>
      <c r="C755" s="209" t="s">
        <v>1629</v>
      </c>
      <c r="D755" s="210" t="s">
        <v>1624</v>
      </c>
      <c r="E755" s="213" t="s">
        <v>1624</v>
      </c>
      <c r="F755" s="213" t="s">
        <v>1624</v>
      </c>
      <c r="G755" s="213" t="s">
        <v>1624</v>
      </c>
      <c r="H755" s="213" t="s">
        <v>1624</v>
      </c>
      <c r="I755" s="213" t="s">
        <v>1624</v>
      </c>
      <c r="J755" s="213" t="s">
        <v>1624</v>
      </c>
      <c r="K755" s="213" t="s">
        <v>1624</v>
      </c>
      <c r="L755" s="212">
        <v>0</v>
      </c>
    </row>
    <row r="756" spans="1:12">
      <c r="A756" s="208" t="s">
        <v>602</v>
      </c>
      <c r="B756" s="209" t="s">
        <v>1640</v>
      </c>
      <c r="C756" s="209" t="s">
        <v>1623</v>
      </c>
      <c r="D756" s="210" t="s">
        <v>1624</v>
      </c>
      <c r="E756" s="211">
        <v>15653</v>
      </c>
      <c r="F756" s="211">
        <v>12666</v>
      </c>
      <c r="G756" s="211">
        <v>13291</v>
      </c>
      <c r="H756" s="211">
        <v>9851</v>
      </c>
      <c r="I756" s="211">
        <v>13798</v>
      </c>
      <c r="J756" s="211">
        <v>14185</v>
      </c>
      <c r="K756" s="211">
        <v>10324</v>
      </c>
      <c r="L756" s="212">
        <v>9328</v>
      </c>
    </row>
    <row r="757" spans="1:12">
      <c r="A757" s="208" t="s">
        <v>602</v>
      </c>
      <c r="B757" s="209" t="s">
        <v>1640</v>
      </c>
      <c r="C757" s="209" t="s">
        <v>1625</v>
      </c>
      <c r="D757" s="210" t="s">
        <v>1624</v>
      </c>
      <c r="E757" s="211">
        <v>58</v>
      </c>
      <c r="F757" s="213" t="s">
        <v>1624</v>
      </c>
      <c r="G757" s="213" t="s">
        <v>1624</v>
      </c>
      <c r="H757" s="213" t="s">
        <v>1624</v>
      </c>
      <c r="I757" s="213" t="s">
        <v>1624</v>
      </c>
      <c r="J757" s="213" t="s">
        <v>1624</v>
      </c>
      <c r="K757" s="213" t="s">
        <v>1624</v>
      </c>
      <c r="L757" s="214" t="s">
        <v>1624</v>
      </c>
    </row>
    <row r="758" spans="1:12">
      <c r="A758" s="208" t="s">
        <v>1518</v>
      </c>
      <c r="B758" s="209" t="s">
        <v>1648</v>
      </c>
      <c r="C758" s="209" t="s">
        <v>1623</v>
      </c>
      <c r="D758" s="210" t="s">
        <v>1624</v>
      </c>
      <c r="E758" s="211">
        <v>17908</v>
      </c>
      <c r="F758" s="211">
        <v>15821</v>
      </c>
      <c r="G758" s="211">
        <v>15741</v>
      </c>
      <c r="H758" s="211">
        <v>14648</v>
      </c>
      <c r="I758" s="211">
        <v>13976</v>
      </c>
      <c r="J758" s="211">
        <v>17862</v>
      </c>
      <c r="K758" s="211">
        <v>14739</v>
      </c>
      <c r="L758" s="212">
        <v>11062</v>
      </c>
    </row>
    <row r="759" spans="1:12">
      <c r="A759" s="208" t="s">
        <v>1518</v>
      </c>
      <c r="B759" s="209" t="s">
        <v>1648</v>
      </c>
      <c r="C759" s="209" t="s">
        <v>1625</v>
      </c>
      <c r="D759" s="210" t="s">
        <v>1624</v>
      </c>
      <c r="E759" s="211">
        <v>2044</v>
      </c>
      <c r="F759" s="211">
        <v>1754</v>
      </c>
      <c r="G759" s="211">
        <v>2331</v>
      </c>
      <c r="H759" s="211">
        <v>1490</v>
      </c>
      <c r="I759" s="211">
        <v>980</v>
      </c>
      <c r="J759" s="211">
        <v>1074</v>
      </c>
      <c r="K759" s="211">
        <v>943</v>
      </c>
      <c r="L759" s="212">
        <v>486</v>
      </c>
    </row>
    <row r="760" spans="1:12">
      <c r="A760" s="208" t="s">
        <v>1518</v>
      </c>
      <c r="B760" s="209" t="s">
        <v>1648</v>
      </c>
      <c r="C760" s="209" t="s">
        <v>1626</v>
      </c>
      <c r="D760" s="210" t="s">
        <v>1624</v>
      </c>
      <c r="E760" s="211">
        <v>5027</v>
      </c>
      <c r="F760" s="211">
        <v>6295</v>
      </c>
      <c r="G760" s="211">
        <v>6189</v>
      </c>
      <c r="H760" s="211">
        <v>2022</v>
      </c>
      <c r="I760" s="211">
        <v>2583</v>
      </c>
      <c r="J760" s="211">
        <v>2002</v>
      </c>
      <c r="K760" s="211">
        <v>2382</v>
      </c>
      <c r="L760" s="212">
        <v>2592</v>
      </c>
    </row>
    <row r="761" spans="1:12">
      <c r="A761" s="208" t="s">
        <v>1518</v>
      </c>
      <c r="B761" s="209" t="s">
        <v>1648</v>
      </c>
      <c r="C761" s="209" t="s">
        <v>1629</v>
      </c>
      <c r="D761" s="210" t="s">
        <v>1624</v>
      </c>
      <c r="E761" s="213" t="s">
        <v>1624</v>
      </c>
      <c r="F761" s="213" t="s">
        <v>1624</v>
      </c>
      <c r="G761" s="213" t="s">
        <v>1624</v>
      </c>
      <c r="H761" s="213" t="s">
        <v>1624</v>
      </c>
      <c r="I761" s="213" t="s">
        <v>1624</v>
      </c>
      <c r="J761" s="213" t="s">
        <v>1624</v>
      </c>
      <c r="K761" s="213" t="s">
        <v>1624</v>
      </c>
      <c r="L761" s="214" t="s">
        <v>1624</v>
      </c>
    </row>
    <row r="762" spans="1:12">
      <c r="A762" s="208" t="s">
        <v>1172</v>
      </c>
      <c r="B762" s="209" t="s">
        <v>1646</v>
      </c>
      <c r="C762" s="209" t="s">
        <v>1626</v>
      </c>
      <c r="D762" s="210" t="s">
        <v>1624</v>
      </c>
      <c r="E762" s="211">
        <v>1139632</v>
      </c>
      <c r="F762" s="211">
        <v>1562156</v>
      </c>
      <c r="G762" s="211">
        <v>1342066</v>
      </c>
      <c r="H762" s="211">
        <v>1394498</v>
      </c>
      <c r="I762" s="211">
        <v>1073918</v>
      </c>
      <c r="J762" s="211">
        <v>1140671</v>
      </c>
      <c r="K762" s="211">
        <v>1303789</v>
      </c>
      <c r="L762" s="212">
        <v>1137918</v>
      </c>
    </row>
    <row r="763" spans="1:12">
      <c r="A763" s="208" t="s">
        <v>1172</v>
      </c>
      <c r="B763" s="209" t="s">
        <v>1646</v>
      </c>
      <c r="C763" s="209" t="s">
        <v>1627</v>
      </c>
      <c r="D763" s="210" t="s">
        <v>1624</v>
      </c>
      <c r="E763" s="213" t="s">
        <v>1624</v>
      </c>
      <c r="F763" s="213" t="s">
        <v>1624</v>
      </c>
      <c r="G763" s="213" t="s">
        <v>1624</v>
      </c>
      <c r="H763" s="213" t="s">
        <v>1624</v>
      </c>
      <c r="I763" s="213" t="s">
        <v>1624</v>
      </c>
      <c r="J763" s="213" t="s">
        <v>1624</v>
      </c>
      <c r="K763" s="213" t="s">
        <v>1624</v>
      </c>
      <c r="L763" s="212">
        <v>0</v>
      </c>
    </row>
    <row r="764" spans="1:12">
      <c r="A764" s="208" t="s">
        <v>668</v>
      </c>
      <c r="B764" s="209" t="s">
        <v>1673</v>
      </c>
      <c r="C764" s="209" t="s">
        <v>1623</v>
      </c>
      <c r="D764" s="210" t="s">
        <v>1624</v>
      </c>
      <c r="E764" s="211">
        <v>43374</v>
      </c>
      <c r="F764" s="211">
        <v>61688</v>
      </c>
      <c r="G764" s="211">
        <v>56891</v>
      </c>
      <c r="H764" s="211">
        <v>8378</v>
      </c>
      <c r="I764" s="211">
        <v>9705</v>
      </c>
      <c r="J764" s="211">
        <v>10810</v>
      </c>
      <c r="K764" s="211">
        <v>11092</v>
      </c>
      <c r="L764" s="212">
        <v>12150</v>
      </c>
    </row>
    <row r="765" spans="1:12">
      <c r="A765" s="208" t="s">
        <v>668</v>
      </c>
      <c r="B765" s="209" t="s">
        <v>1673</v>
      </c>
      <c r="C765" s="209" t="s">
        <v>1625</v>
      </c>
      <c r="D765" s="210" t="s">
        <v>1624</v>
      </c>
      <c r="E765" s="213" t="s">
        <v>1624</v>
      </c>
      <c r="F765" s="213" t="s">
        <v>1624</v>
      </c>
      <c r="G765" s="213" t="s">
        <v>1624</v>
      </c>
      <c r="H765" s="213" t="s">
        <v>1624</v>
      </c>
      <c r="I765" s="213" t="s">
        <v>1624</v>
      </c>
      <c r="J765" s="213" t="s">
        <v>1624</v>
      </c>
      <c r="K765" s="211">
        <v>239</v>
      </c>
      <c r="L765" s="212">
        <v>270</v>
      </c>
    </row>
    <row r="766" spans="1:12">
      <c r="A766" s="208" t="s">
        <v>974</v>
      </c>
      <c r="B766" s="209" t="s">
        <v>1665</v>
      </c>
      <c r="C766" s="209" t="s">
        <v>1623</v>
      </c>
      <c r="D766" s="210" t="s">
        <v>1624</v>
      </c>
      <c r="E766" s="211">
        <v>4127</v>
      </c>
      <c r="F766" s="211">
        <v>5036</v>
      </c>
      <c r="G766" s="211">
        <v>5039</v>
      </c>
      <c r="H766" s="211">
        <v>4837</v>
      </c>
      <c r="I766" s="211">
        <v>4137</v>
      </c>
      <c r="J766" s="211">
        <v>4391</v>
      </c>
      <c r="K766" s="211">
        <v>5437</v>
      </c>
      <c r="L766" s="212">
        <v>4611</v>
      </c>
    </row>
    <row r="767" spans="1:12">
      <c r="A767" s="208" t="s">
        <v>974</v>
      </c>
      <c r="B767" s="209" t="s">
        <v>1665</v>
      </c>
      <c r="C767" s="209" t="s">
        <v>1625</v>
      </c>
      <c r="D767" s="210" t="s">
        <v>1624</v>
      </c>
      <c r="E767" s="211">
        <v>10933</v>
      </c>
      <c r="F767" s="211">
        <v>11740</v>
      </c>
      <c r="G767" s="211">
        <v>13074</v>
      </c>
      <c r="H767" s="211">
        <v>73797</v>
      </c>
      <c r="I767" s="211">
        <v>71161</v>
      </c>
      <c r="J767" s="211">
        <v>67868</v>
      </c>
      <c r="K767" s="211">
        <v>66648</v>
      </c>
      <c r="L767" s="212">
        <v>46832</v>
      </c>
    </row>
    <row r="768" spans="1:12">
      <c r="A768" s="208" t="s">
        <v>974</v>
      </c>
      <c r="B768" s="209" t="s">
        <v>1665</v>
      </c>
      <c r="C768" s="209" t="s">
        <v>1626</v>
      </c>
      <c r="D768" s="210" t="s">
        <v>1624</v>
      </c>
      <c r="E768" s="211">
        <v>205038</v>
      </c>
      <c r="F768" s="211">
        <v>197507</v>
      </c>
      <c r="G768" s="211">
        <v>208941</v>
      </c>
      <c r="H768" s="211">
        <v>197998</v>
      </c>
      <c r="I768" s="211">
        <v>234031</v>
      </c>
      <c r="J768" s="211">
        <v>238412</v>
      </c>
      <c r="K768" s="211">
        <v>253921</v>
      </c>
      <c r="L768" s="212">
        <v>228665</v>
      </c>
    </row>
    <row r="769" spans="1:12">
      <c r="A769" s="208" t="s">
        <v>669</v>
      </c>
      <c r="B769" s="209" t="s">
        <v>1673</v>
      </c>
      <c r="C769" s="209" t="s">
        <v>1623</v>
      </c>
      <c r="D769" s="210" t="s">
        <v>1624</v>
      </c>
      <c r="E769" s="211">
        <v>24483</v>
      </c>
      <c r="F769" s="211">
        <v>19037</v>
      </c>
      <c r="G769" s="211">
        <v>18781</v>
      </c>
      <c r="H769" s="211">
        <v>15490</v>
      </c>
      <c r="I769" s="211">
        <v>17274</v>
      </c>
      <c r="J769" s="211">
        <v>18054</v>
      </c>
      <c r="K769" s="211">
        <v>14925</v>
      </c>
      <c r="L769" s="212">
        <v>11010</v>
      </c>
    </row>
    <row r="770" spans="1:12">
      <c r="A770" s="208" t="s">
        <v>669</v>
      </c>
      <c r="B770" s="209" t="s">
        <v>1673</v>
      </c>
      <c r="C770" s="209" t="s">
        <v>1625</v>
      </c>
      <c r="D770" s="210" t="s">
        <v>1624</v>
      </c>
      <c r="E770" s="211">
        <v>6320</v>
      </c>
      <c r="F770" s="211">
        <v>2190</v>
      </c>
      <c r="G770" s="211">
        <v>5981</v>
      </c>
      <c r="H770" s="211">
        <v>5263</v>
      </c>
      <c r="I770" s="211">
        <v>3152</v>
      </c>
      <c r="J770" s="211">
        <v>8767</v>
      </c>
      <c r="K770" s="211">
        <v>5384</v>
      </c>
      <c r="L770" s="212">
        <v>4510</v>
      </c>
    </row>
    <row r="771" spans="1:12">
      <c r="A771" s="208" t="s">
        <v>670</v>
      </c>
      <c r="B771" s="209" t="s">
        <v>1673</v>
      </c>
      <c r="C771" s="209" t="s">
        <v>1627</v>
      </c>
      <c r="D771" s="210" t="s">
        <v>1624</v>
      </c>
      <c r="E771" s="211">
        <v>11826900</v>
      </c>
      <c r="F771" s="211">
        <v>0</v>
      </c>
      <c r="G771" s="213" t="s">
        <v>1624</v>
      </c>
      <c r="H771" s="211">
        <v>0</v>
      </c>
      <c r="I771" s="211">
        <v>0</v>
      </c>
      <c r="J771" s="211">
        <v>0</v>
      </c>
      <c r="K771" s="213" t="s">
        <v>1624</v>
      </c>
      <c r="L771" s="212">
        <v>0</v>
      </c>
    </row>
    <row r="772" spans="1:12">
      <c r="A772" s="208" t="s">
        <v>1519</v>
      </c>
      <c r="B772" s="209" t="s">
        <v>1648</v>
      </c>
      <c r="C772" s="209" t="s">
        <v>1623</v>
      </c>
      <c r="D772" s="210" t="s">
        <v>1624</v>
      </c>
      <c r="E772" s="211">
        <v>56819</v>
      </c>
      <c r="F772" s="211">
        <v>48258</v>
      </c>
      <c r="G772" s="211">
        <v>50077</v>
      </c>
      <c r="H772" s="211">
        <v>36368</v>
      </c>
      <c r="I772" s="211">
        <v>49383</v>
      </c>
      <c r="J772" s="211">
        <v>56965</v>
      </c>
      <c r="K772" s="211">
        <v>54059</v>
      </c>
      <c r="L772" s="212">
        <v>42291</v>
      </c>
    </row>
    <row r="773" spans="1:12">
      <c r="A773" s="208" t="s">
        <v>1519</v>
      </c>
      <c r="B773" s="209" t="s">
        <v>1648</v>
      </c>
      <c r="C773" s="209" t="s">
        <v>1625</v>
      </c>
      <c r="D773" s="210" t="s">
        <v>1624</v>
      </c>
      <c r="E773" s="211">
        <v>5619</v>
      </c>
      <c r="F773" s="211">
        <v>5965</v>
      </c>
      <c r="G773" s="211">
        <v>6828</v>
      </c>
      <c r="H773" s="211">
        <v>4495</v>
      </c>
      <c r="I773" s="211">
        <v>6103</v>
      </c>
      <c r="J773" s="211">
        <v>7040</v>
      </c>
      <c r="K773" s="211">
        <v>5347</v>
      </c>
      <c r="L773" s="212">
        <v>5227</v>
      </c>
    </row>
    <row r="774" spans="1:12">
      <c r="A774" s="208" t="s">
        <v>671</v>
      </c>
      <c r="B774" s="209" t="s">
        <v>1673</v>
      </c>
      <c r="C774" s="209" t="s">
        <v>1623</v>
      </c>
      <c r="D774" s="210" t="s">
        <v>1624</v>
      </c>
      <c r="E774" s="211">
        <v>99513</v>
      </c>
      <c r="F774" s="211">
        <v>88279</v>
      </c>
      <c r="G774" s="211">
        <v>111067</v>
      </c>
      <c r="H774" s="211">
        <v>97681</v>
      </c>
      <c r="I774" s="211">
        <v>95515</v>
      </c>
      <c r="J774" s="211">
        <v>129116</v>
      </c>
      <c r="K774" s="211">
        <v>100595</v>
      </c>
      <c r="L774" s="212">
        <v>78587</v>
      </c>
    </row>
    <row r="775" spans="1:12">
      <c r="A775" s="208" t="s">
        <v>671</v>
      </c>
      <c r="B775" s="209" t="s">
        <v>1673</v>
      </c>
      <c r="C775" s="209" t="s">
        <v>1625</v>
      </c>
      <c r="D775" s="210" t="s">
        <v>1624</v>
      </c>
      <c r="E775" s="211">
        <v>220279</v>
      </c>
      <c r="F775" s="211">
        <v>227505</v>
      </c>
      <c r="G775" s="211">
        <v>232821</v>
      </c>
      <c r="H775" s="211">
        <v>211223</v>
      </c>
      <c r="I775" s="211">
        <v>194264</v>
      </c>
      <c r="J775" s="211">
        <v>232952</v>
      </c>
      <c r="K775" s="211">
        <v>219456</v>
      </c>
      <c r="L775" s="212">
        <v>216021</v>
      </c>
    </row>
    <row r="776" spans="1:12">
      <c r="A776" s="208" t="s">
        <v>671</v>
      </c>
      <c r="B776" s="209" t="s">
        <v>1673</v>
      </c>
      <c r="C776" s="209" t="s">
        <v>1626</v>
      </c>
      <c r="D776" s="210" t="s">
        <v>1624</v>
      </c>
      <c r="E776" s="211">
        <v>227885</v>
      </c>
      <c r="F776" s="211">
        <v>263564</v>
      </c>
      <c r="G776" s="211">
        <v>240833</v>
      </c>
      <c r="H776" s="211">
        <v>196376</v>
      </c>
      <c r="I776" s="211">
        <v>108546</v>
      </c>
      <c r="J776" s="211">
        <v>76959</v>
      </c>
      <c r="K776" s="211">
        <v>74672</v>
      </c>
      <c r="L776" s="212">
        <v>76696</v>
      </c>
    </row>
    <row r="777" spans="1:12">
      <c r="A777" s="208" t="s">
        <v>556</v>
      </c>
      <c r="B777" s="209" t="s">
        <v>1630</v>
      </c>
      <c r="C777" s="209" t="s">
        <v>1623</v>
      </c>
      <c r="D777" s="210" t="s">
        <v>1624</v>
      </c>
      <c r="E777" s="211">
        <v>81586</v>
      </c>
      <c r="F777" s="211">
        <v>71321</v>
      </c>
      <c r="G777" s="211">
        <v>61348</v>
      </c>
      <c r="H777" s="211">
        <v>65238</v>
      </c>
      <c r="I777" s="211">
        <v>60086</v>
      </c>
      <c r="J777" s="211">
        <v>77667</v>
      </c>
      <c r="K777" s="211">
        <v>66386</v>
      </c>
      <c r="L777" s="212">
        <v>41402</v>
      </c>
    </row>
    <row r="778" spans="1:12">
      <c r="A778" s="208" t="s">
        <v>556</v>
      </c>
      <c r="B778" s="209" t="s">
        <v>1630</v>
      </c>
      <c r="C778" s="209" t="s">
        <v>1625</v>
      </c>
      <c r="D778" s="210" t="s">
        <v>1624</v>
      </c>
      <c r="E778" s="211">
        <v>20836</v>
      </c>
      <c r="F778" s="211">
        <v>27104</v>
      </c>
      <c r="G778" s="211">
        <v>27905</v>
      </c>
      <c r="H778" s="211">
        <v>25680</v>
      </c>
      <c r="I778" s="211">
        <v>24728</v>
      </c>
      <c r="J778" s="211">
        <v>27490</v>
      </c>
      <c r="K778" s="211">
        <v>24292</v>
      </c>
      <c r="L778" s="212">
        <v>26424</v>
      </c>
    </row>
    <row r="779" spans="1:12">
      <c r="A779" s="208" t="s">
        <v>556</v>
      </c>
      <c r="B779" s="209" t="s">
        <v>1630</v>
      </c>
      <c r="C779" s="209" t="s">
        <v>1626</v>
      </c>
      <c r="D779" s="210" t="s">
        <v>1624</v>
      </c>
      <c r="E779" s="211">
        <v>134036</v>
      </c>
      <c r="F779" s="211">
        <v>94666</v>
      </c>
      <c r="G779" s="211">
        <v>347187</v>
      </c>
      <c r="H779" s="211">
        <v>1713591</v>
      </c>
      <c r="I779" s="211">
        <v>2298271</v>
      </c>
      <c r="J779" s="211">
        <v>2626183</v>
      </c>
      <c r="K779" s="211">
        <v>1977187</v>
      </c>
      <c r="L779" s="212">
        <v>2550714</v>
      </c>
    </row>
    <row r="780" spans="1:12">
      <c r="A780" s="208" t="s">
        <v>1701</v>
      </c>
      <c r="B780" s="209" t="s">
        <v>1648</v>
      </c>
      <c r="C780" s="209" t="s">
        <v>1626</v>
      </c>
      <c r="D780" s="210" t="s">
        <v>1624</v>
      </c>
      <c r="E780" s="211">
        <v>149042295</v>
      </c>
      <c r="F780" s="211">
        <v>153855741</v>
      </c>
      <c r="G780" s="213" t="s">
        <v>1624</v>
      </c>
      <c r="H780" s="213" t="s">
        <v>1624</v>
      </c>
      <c r="I780" s="213" t="s">
        <v>1624</v>
      </c>
      <c r="J780" s="213" t="s">
        <v>1624</v>
      </c>
      <c r="K780" s="213" t="s">
        <v>1624</v>
      </c>
      <c r="L780" s="214" t="s">
        <v>1624</v>
      </c>
    </row>
    <row r="781" spans="1:12">
      <c r="A781" s="208" t="s">
        <v>1701</v>
      </c>
      <c r="B781" s="209" t="s">
        <v>1648</v>
      </c>
      <c r="C781" s="209" t="s">
        <v>1627</v>
      </c>
      <c r="D781" s="210" t="s">
        <v>1624</v>
      </c>
      <c r="E781" s="211">
        <v>8415447</v>
      </c>
      <c r="F781" s="211">
        <v>4037194</v>
      </c>
      <c r="G781" s="213" t="s">
        <v>1624</v>
      </c>
      <c r="H781" s="213" t="s">
        <v>1624</v>
      </c>
      <c r="I781" s="213" t="s">
        <v>1624</v>
      </c>
      <c r="J781" s="213" t="s">
        <v>1624</v>
      </c>
      <c r="K781" s="213" t="s">
        <v>1624</v>
      </c>
      <c r="L781" s="214" t="s">
        <v>1624</v>
      </c>
    </row>
    <row r="782" spans="1:12">
      <c r="A782" s="208" t="s">
        <v>1520</v>
      </c>
      <c r="B782" s="209" t="s">
        <v>1648</v>
      </c>
      <c r="C782" s="209" t="s">
        <v>1626</v>
      </c>
      <c r="D782" s="210" t="s">
        <v>1624</v>
      </c>
      <c r="E782" s="213" t="s">
        <v>1624</v>
      </c>
      <c r="F782" s="213" t="s">
        <v>1624</v>
      </c>
      <c r="G782" s="211">
        <v>175233399</v>
      </c>
      <c r="H782" s="211">
        <v>164849288</v>
      </c>
      <c r="I782" s="211">
        <v>145339554</v>
      </c>
      <c r="J782" s="211">
        <v>167854232</v>
      </c>
      <c r="K782" s="211">
        <v>170947100</v>
      </c>
      <c r="L782" s="212">
        <v>180831292</v>
      </c>
    </row>
    <row r="783" spans="1:12">
      <c r="A783" s="208" t="s">
        <v>1520</v>
      </c>
      <c r="B783" s="209" t="s">
        <v>1648</v>
      </c>
      <c r="C783" s="209" t="s">
        <v>1627</v>
      </c>
      <c r="D783" s="210" t="s">
        <v>1624</v>
      </c>
      <c r="E783" s="213" t="s">
        <v>1624</v>
      </c>
      <c r="F783" s="213" t="s">
        <v>1624</v>
      </c>
      <c r="G783" s="211">
        <v>24045047</v>
      </c>
      <c r="H783" s="211">
        <v>27559268</v>
      </c>
      <c r="I783" s="211">
        <v>30043104</v>
      </c>
      <c r="J783" s="211">
        <v>40869498</v>
      </c>
      <c r="K783" s="211">
        <v>38602335</v>
      </c>
      <c r="L783" s="212">
        <v>35258953</v>
      </c>
    </row>
    <row r="784" spans="1:12">
      <c r="A784" s="208" t="s">
        <v>1702</v>
      </c>
      <c r="B784" s="209" t="s">
        <v>1648</v>
      </c>
      <c r="C784" s="209" t="s">
        <v>1626</v>
      </c>
      <c r="D784" s="210" t="s">
        <v>1624</v>
      </c>
      <c r="E784" s="211">
        <v>32484453</v>
      </c>
      <c r="F784" s="211">
        <v>31575922</v>
      </c>
      <c r="G784" s="213" t="s">
        <v>1624</v>
      </c>
      <c r="H784" s="213" t="s">
        <v>1624</v>
      </c>
      <c r="I784" s="213" t="s">
        <v>1624</v>
      </c>
      <c r="J784" s="213" t="s">
        <v>1624</v>
      </c>
      <c r="K784" s="213" t="s">
        <v>1624</v>
      </c>
      <c r="L784" s="214" t="s">
        <v>1624</v>
      </c>
    </row>
    <row r="785" spans="1:12">
      <c r="A785" s="208" t="s">
        <v>1702</v>
      </c>
      <c r="B785" s="209" t="s">
        <v>1648</v>
      </c>
      <c r="C785" s="209" t="s">
        <v>1627</v>
      </c>
      <c r="D785" s="210" t="s">
        <v>1624</v>
      </c>
      <c r="E785" s="211">
        <v>16560890</v>
      </c>
      <c r="F785" s="211">
        <v>14028105</v>
      </c>
      <c r="G785" s="213" t="s">
        <v>1624</v>
      </c>
      <c r="H785" s="213" t="s">
        <v>1624</v>
      </c>
      <c r="I785" s="213" t="s">
        <v>1624</v>
      </c>
      <c r="J785" s="213" t="s">
        <v>1624</v>
      </c>
      <c r="K785" s="213" t="s">
        <v>1624</v>
      </c>
      <c r="L785" s="214" t="s">
        <v>1624</v>
      </c>
    </row>
    <row r="786" spans="1:12">
      <c r="A786" s="208" t="s">
        <v>557</v>
      </c>
      <c r="B786" s="209" t="s">
        <v>1630</v>
      </c>
      <c r="C786" s="209" t="s">
        <v>1623</v>
      </c>
      <c r="D786" s="210" t="s">
        <v>1624</v>
      </c>
      <c r="E786" s="211">
        <v>27314</v>
      </c>
      <c r="F786" s="211">
        <v>22939</v>
      </c>
      <c r="G786" s="211">
        <v>20195</v>
      </c>
      <c r="H786" s="211">
        <v>26104</v>
      </c>
      <c r="I786" s="213" t="s">
        <v>1624</v>
      </c>
      <c r="J786" s="213" t="s">
        <v>1624</v>
      </c>
      <c r="K786" s="211">
        <v>26130</v>
      </c>
      <c r="L786" s="212">
        <v>16458</v>
      </c>
    </row>
    <row r="787" spans="1:12">
      <c r="A787" s="208" t="s">
        <v>557</v>
      </c>
      <c r="B787" s="209" t="s">
        <v>1630</v>
      </c>
      <c r="C787" s="209" t="s">
        <v>1625</v>
      </c>
      <c r="D787" s="210" t="s">
        <v>1624</v>
      </c>
      <c r="E787" s="211">
        <v>7916</v>
      </c>
      <c r="F787" s="211">
        <v>6666</v>
      </c>
      <c r="G787" s="211">
        <v>6044</v>
      </c>
      <c r="H787" s="211">
        <v>7315</v>
      </c>
      <c r="I787" s="213" t="s">
        <v>1624</v>
      </c>
      <c r="J787" s="213" t="s">
        <v>1624</v>
      </c>
      <c r="K787" s="211">
        <v>7854</v>
      </c>
      <c r="L787" s="212">
        <v>4857</v>
      </c>
    </row>
    <row r="788" spans="1:12">
      <c r="A788" s="208" t="s">
        <v>557</v>
      </c>
      <c r="B788" s="209" t="s">
        <v>1630</v>
      </c>
      <c r="C788" s="209" t="s">
        <v>1626</v>
      </c>
      <c r="D788" s="210" t="s">
        <v>1624</v>
      </c>
      <c r="E788" s="211">
        <v>285861</v>
      </c>
      <c r="F788" s="211">
        <v>271184</v>
      </c>
      <c r="G788" s="211">
        <v>262632</v>
      </c>
      <c r="H788" s="211">
        <v>251572</v>
      </c>
      <c r="I788" s="213" t="s">
        <v>1624</v>
      </c>
      <c r="J788" s="213" t="s">
        <v>1624</v>
      </c>
      <c r="K788" s="211">
        <v>291148</v>
      </c>
      <c r="L788" s="212">
        <v>283557</v>
      </c>
    </row>
    <row r="789" spans="1:12">
      <c r="A789" s="208" t="s">
        <v>331</v>
      </c>
      <c r="B789" s="209" t="s">
        <v>1645</v>
      </c>
      <c r="C789" s="209" t="s">
        <v>1623</v>
      </c>
      <c r="D789" s="210" t="s">
        <v>1624</v>
      </c>
      <c r="E789" s="211">
        <v>20743</v>
      </c>
      <c r="F789" s="211">
        <v>17902</v>
      </c>
      <c r="G789" s="211">
        <v>19902</v>
      </c>
      <c r="H789" s="211">
        <v>20557</v>
      </c>
      <c r="I789" s="211">
        <v>18860</v>
      </c>
      <c r="J789" s="211">
        <v>18748</v>
      </c>
      <c r="K789" s="211">
        <v>18249</v>
      </c>
      <c r="L789" s="212">
        <v>12661</v>
      </c>
    </row>
    <row r="790" spans="1:12">
      <c r="A790" s="208" t="s">
        <v>331</v>
      </c>
      <c r="B790" s="209" t="s">
        <v>1645</v>
      </c>
      <c r="C790" s="209" t="s">
        <v>1625</v>
      </c>
      <c r="D790" s="210" t="s">
        <v>1624</v>
      </c>
      <c r="E790" s="211">
        <v>4295</v>
      </c>
      <c r="F790" s="211">
        <v>3816</v>
      </c>
      <c r="G790" s="211">
        <v>3433</v>
      </c>
      <c r="H790" s="211">
        <v>4556</v>
      </c>
      <c r="I790" s="211">
        <v>3707</v>
      </c>
      <c r="J790" s="211">
        <v>2844</v>
      </c>
      <c r="K790" s="211">
        <v>3049</v>
      </c>
      <c r="L790" s="212">
        <v>11807</v>
      </c>
    </row>
    <row r="791" spans="1:12">
      <c r="A791" s="208" t="s">
        <v>331</v>
      </c>
      <c r="B791" s="209" t="s">
        <v>1645</v>
      </c>
      <c r="C791" s="209" t="s">
        <v>1626</v>
      </c>
      <c r="D791" s="210" t="s">
        <v>1624</v>
      </c>
      <c r="E791" s="213" t="s">
        <v>1624</v>
      </c>
      <c r="F791" s="213" t="s">
        <v>1624</v>
      </c>
      <c r="G791" s="213" t="s">
        <v>1624</v>
      </c>
      <c r="H791" s="213" t="s">
        <v>1624</v>
      </c>
      <c r="I791" s="211">
        <v>4426</v>
      </c>
      <c r="J791" s="211">
        <v>9353</v>
      </c>
      <c r="K791" s="211">
        <v>10632</v>
      </c>
      <c r="L791" s="214" t="s">
        <v>1624</v>
      </c>
    </row>
    <row r="792" spans="1:12">
      <c r="A792" s="208" t="s">
        <v>332</v>
      </c>
      <c r="B792" s="209" t="s">
        <v>1645</v>
      </c>
      <c r="C792" s="209" t="s">
        <v>1623</v>
      </c>
      <c r="D792" s="210" t="s">
        <v>1624</v>
      </c>
      <c r="E792" s="211">
        <v>35838</v>
      </c>
      <c r="F792" s="211">
        <v>32787</v>
      </c>
      <c r="G792" s="211">
        <v>34628</v>
      </c>
      <c r="H792" s="211">
        <v>38569</v>
      </c>
      <c r="I792" s="211">
        <v>36104</v>
      </c>
      <c r="J792" s="211">
        <v>36149</v>
      </c>
      <c r="K792" s="211">
        <v>35224</v>
      </c>
      <c r="L792" s="212">
        <v>27160</v>
      </c>
    </row>
    <row r="793" spans="1:12">
      <c r="A793" s="208" t="s">
        <v>332</v>
      </c>
      <c r="B793" s="209" t="s">
        <v>1645</v>
      </c>
      <c r="C793" s="209" t="s">
        <v>1625</v>
      </c>
      <c r="D793" s="210" t="s">
        <v>1624</v>
      </c>
      <c r="E793" s="211">
        <v>23415</v>
      </c>
      <c r="F793" s="211">
        <v>26463</v>
      </c>
      <c r="G793" s="211">
        <v>31769</v>
      </c>
      <c r="H793" s="211">
        <v>34003</v>
      </c>
      <c r="I793" s="211">
        <v>31032</v>
      </c>
      <c r="J793" s="211">
        <v>30853</v>
      </c>
      <c r="K793" s="211">
        <v>29834</v>
      </c>
      <c r="L793" s="212">
        <v>25281</v>
      </c>
    </row>
    <row r="794" spans="1:12">
      <c r="A794" s="208" t="s">
        <v>332</v>
      </c>
      <c r="B794" s="209" t="s">
        <v>1645</v>
      </c>
      <c r="C794" s="209" t="s">
        <v>1626</v>
      </c>
      <c r="D794" s="210" t="s">
        <v>1624</v>
      </c>
      <c r="E794" s="211">
        <v>3188</v>
      </c>
      <c r="F794" s="211">
        <v>4879</v>
      </c>
      <c r="G794" s="211">
        <v>6926</v>
      </c>
      <c r="H794" s="211">
        <v>9655</v>
      </c>
      <c r="I794" s="211">
        <v>11250</v>
      </c>
      <c r="J794" s="211">
        <v>3963</v>
      </c>
      <c r="K794" s="211">
        <v>4151</v>
      </c>
      <c r="L794" s="212">
        <v>6662</v>
      </c>
    </row>
    <row r="795" spans="1:12">
      <c r="A795" s="208" t="s">
        <v>332</v>
      </c>
      <c r="B795" s="209" t="s">
        <v>1645</v>
      </c>
      <c r="C795" s="209" t="s">
        <v>1627</v>
      </c>
      <c r="D795" s="210" t="s">
        <v>1624</v>
      </c>
      <c r="E795" s="211">
        <v>1970</v>
      </c>
      <c r="F795" s="211">
        <v>2144</v>
      </c>
      <c r="G795" s="211">
        <v>2872</v>
      </c>
      <c r="H795" s="211">
        <v>2120</v>
      </c>
      <c r="I795" s="211">
        <v>2153</v>
      </c>
      <c r="J795" s="211">
        <v>2138</v>
      </c>
      <c r="K795" s="211">
        <v>1486</v>
      </c>
      <c r="L795" s="214" t="s">
        <v>1624</v>
      </c>
    </row>
    <row r="796" spans="1:12">
      <c r="A796" s="208" t="s">
        <v>1703</v>
      </c>
      <c r="B796" s="209" t="s">
        <v>1630</v>
      </c>
      <c r="C796" s="209" t="s">
        <v>1623</v>
      </c>
      <c r="D796" s="210" t="s">
        <v>1624</v>
      </c>
      <c r="E796" s="211">
        <v>16240</v>
      </c>
      <c r="F796" s="211">
        <v>12309</v>
      </c>
      <c r="G796" s="211">
        <v>12013</v>
      </c>
      <c r="H796" s="211">
        <v>12057</v>
      </c>
      <c r="I796" s="211">
        <v>14359</v>
      </c>
      <c r="J796" s="211">
        <v>13791</v>
      </c>
      <c r="K796" s="211">
        <v>12107</v>
      </c>
      <c r="L796" s="212">
        <v>7730</v>
      </c>
    </row>
    <row r="797" spans="1:12">
      <c r="A797" s="208" t="s">
        <v>1703</v>
      </c>
      <c r="B797" s="209" t="s">
        <v>1630</v>
      </c>
      <c r="C797" s="209" t="s">
        <v>1625</v>
      </c>
      <c r="D797" s="210" t="s">
        <v>1624</v>
      </c>
      <c r="E797" s="211">
        <v>1070</v>
      </c>
      <c r="F797" s="211">
        <v>840</v>
      </c>
      <c r="G797" s="211">
        <v>768</v>
      </c>
      <c r="H797" s="211">
        <v>810</v>
      </c>
      <c r="I797" s="211">
        <v>814</v>
      </c>
      <c r="J797" s="211">
        <v>991</v>
      </c>
      <c r="K797" s="211">
        <v>907</v>
      </c>
      <c r="L797" s="212">
        <v>449</v>
      </c>
    </row>
    <row r="798" spans="1:12">
      <c r="A798" s="208" t="s">
        <v>722</v>
      </c>
      <c r="B798" s="209" t="s">
        <v>1647</v>
      </c>
      <c r="C798" s="209" t="s">
        <v>1623</v>
      </c>
      <c r="D798" s="210" t="s">
        <v>1624</v>
      </c>
      <c r="E798" s="211">
        <v>35697</v>
      </c>
      <c r="F798" s="211">
        <v>28377</v>
      </c>
      <c r="G798" s="211">
        <v>31071</v>
      </c>
      <c r="H798" s="211">
        <v>33282</v>
      </c>
      <c r="I798" s="211">
        <v>29630</v>
      </c>
      <c r="J798" s="211">
        <v>30502</v>
      </c>
      <c r="K798" s="211">
        <v>28098</v>
      </c>
      <c r="L798" s="212">
        <v>23296</v>
      </c>
    </row>
    <row r="799" spans="1:12">
      <c r="A799" s="208" t="s">
        <v>722</v>
      </c>
      <c r="B799" s="209" t="s">
        <v>1647</v>
      </c>
      <c r="C799" s="209" t="s">
        <v>1625</v>
      </c>
      <c r="D799" s="210" t="s">
        <v>1624</v>
      </c>
      <c r="E799" s="211">
        <v>12234</v>
      </c>
      <c r="F799" s="211">
        <v>10424</v>
      </c>
      <c r="G799" s="211">
        <v>10511</v>
      </c>
      <c r="H799" s="211">
        <v>12073</v>
      </c>
      <c r="I799" s="211">
        <v>10547</v>
      </c>
      <c r="J799" s="211">
        <v>10178</v>
      </c>
      <c r="K799" s="211">
        <v>9042</v>
      </c>
      <c r="L799" s="212">
        <v>6792</v>
      </c>
    </row>
    <row r="800" spans="1:12">
      <c r="A800" s="208" t="s">
        <v>672</v>
      </c>
      <c r="B800" s="209" t="s">
        <v>1673</v>
      </c>
      <c r="C800" s="209" t="s">
        <v>1626</v>
      </c>
      <c r="D800" s="210" t="s">
        <v>1624</v>
      </c>
      <c r="E800" s="211">
        <v>209437</v>
      </c>
      <c r="F800" s="211">
        <v>225641</v>
      </c>
      <c r="G800" s="211">
        <v>254285</v>
      </c>
      <c r="H800" s="211">
        <v>278820</v>
      </c>
      <c r="I800" s="211">
        <v>188930</v>
      </c>
      <c r="J800" s="211">
        <v>181518</v>
      </c>
      <c r="K800" s="211">
        <v>142171</v>
      </c>
      <c r="L800" s="212">
        <v>126583</v>
      </c>
    </row>
    <row r="801" spans="1:12">
      <c r="A801" s="208" t="s">
        <v>1704</v>
      </c>
      <c r="B801" s="209" t="s">
        <v>1672</v>
      </c>
      <c r="C801" s="209" t="s">
        <v>1623</v>
      </c>
      <c r="D801" s="210" t="s">
        <v>1624</v>
      </c>
      <c r="E801" s="211">
        <v>265353</v>
      </c>
      <c r="F801" s="211">
        <v>239714</v>
      </c>
      <c r="G801" s="211">
        <v>248939</v>
      </c>
      <c r="H801" s="211">
        <v>267209</v>
      </c>
      <c r="I801" s="211">
        <v>246887</v>
      </c>
      <c r="J801" s="211">
        <v>277087</v>
      </c>
      <c r="K801" s="211">
        <v>252151</v>
      </c>
      <c r="L801" s="212">
        <v>191419</v>
      </c>
    </row>
    <row r="802" spans="1:12">
      <c r="A802" s="208" t="s">
        <v>1704</v>
      </c>
      <c r="B802" s="209" t="s">
        <v>1672</v>
      </c>
      <c r="C802" s="209" t="s">
        <v>1625</v>
      </c>
      <c r="D802" s="210" t="s">
        <v>1624</v>
      </c>
      <c r="E802" s="211">
        <v>163297</v>
      </c>
      <c r="F802" s="211">
        <v>148590</v>
      </c>
      <c r="G802" s="211">
        <v>136230</v>
      </c>
      <c r="H802" s="211">
        <v>118546</v>
      </c>
      <c r="I802" s="211">
        <v>117527</v>
      </c>
      <c r="J802" s="211">
        <v>129422</v>
      </c>
      <c r="K802" s="211">
        <v>127651</v>
      </c>
      <c r="L802" s="212">
        <v>99587</v>
      </c>
    </row>
    <row r="803" spans="1:12">
      <c r="A803" s="208" t="s">
        <v>1704</v>
      </c>
      <c r="B803" s="209" t="s">
        <v>1672</v>
      </c>
      <c r="C803" s="209" t="s">
        <v>1626</v>
      </c>
      <c r="D803" s="210" t="s">
        <v>1624</v>
      </c>
      <c r="E803" s="211">
        <v>307882</v>
      </c>
      <c r="F803" s="211">
        <v>401649</v>
      </c>
      <c r="G803" s="211">
        <v>364744</v>
      </c>
      <c r="H803" s="211">
        <v>522175</v>
      </c>
      <c r="I803" s="211">
        <v>447363</v>
      </c>
      <c r="J803" s="211">
        <v>462161</v>
      </c>
      <c r="K803" s="211">
        <v>484953</v>
      </c>
      <c r="L803" s="212">
        <v>454075</v>
      </c>
    </row>
    <row r="804" spans="1:12">
      <c r="A804" s="208" t="s">
        <v>252</v>
      </c>
      <c r="B804" s="209" t="s">
        <v>1677</v>
      </c>
      <c r="C804" s="209" t="s">
        <v>1623</v>
      </c>
      <c r="D804" s="210" t="s">
        <v>1624</v>
      </c>
      <c r="E804" s="211">
        <v>78244</v>
      </c>
      <c r="F804" s="211">
        <v>77377</v>
      </c>
      <c r="G804" s="211">
        <v>75588</v>
      </c>
      <c r="H804" s="211">
        <v>77416</v>
      </c>
      <c r="I804" s="211">
        <v>76539</v>
      </c>
      <c r="J804" s="211">
        <v>64486</v>
      </c>
      <c r="K804" s="211">
        <v>72908</v>
      </c>
      <c r="L804" s="212">
        <v>67419</v>
      </c>
    </row>
    <row r="805" spans="1:12">
      <c r="A805" s="208" t="s">
        <v>252</v>
      </c>
      <c r="B805" s="209" t="s">
        <v>1677</v>
      </c>
      <c r="C805" s="209" t="s">
        <v>1625</v>
      </c>
      <c r="D805" s="210" t="s">
        <v>1624</v>
      </c>
      <c r="E805" s="211">
        <v>128105</v>
      </c>
      <c r="F805" s="211">
        <v>116520</v>
      </c>
      <c r="G805" s="211">
        <v>120672</v>
      </c>
      <c r="H805" s="211">
        <v>125855</v>
      </c>
      <c r="I805" s="211">
        <v>121634</v>
      </c>
      <c r="J805" s="211">
        <v>106636</v>
      </c>
      <c r="K805" s="211">
        <v>111293</v>
      </c>
      <c r="L805" s="212">
        <v>108761</v>
      </c>
    </row>
    <row r="806" spans="1:12">
      <c r="A806" s="208" t="s">
        <v>1705</v>
      </c>
      <c r="B806" s="209" t="s">
        <v>1654</v>
      </c>
      <c r="C806" s="209" t="s">
        <v>1623</v>
      </c>
      <c r="D806" s="210" t="s">
        <v>1624</v>
      </c>
      <c r="E806" s="211">
        <v>1172</v>
      </c>
      <c r="F806" s="213" t="s">
        <v>1624</v>
      </c>
      <c r="G806" s="213" t="s">
        <v>1624</v>
      </c>
      <c r="H806" s="213" t="s">
        <v>1624</v>
      </c>
      <c r="I806" s="213" t="s">
        <v>1624</v>
      </c>
      <c r="J806" s="213" t="s">
        <v>1624</v>
      </c>
      <c r="K806" s="213" t="s">
        <v>1624</v>
      </c>
      <c r="L806" s="214" t="s">
        <v>1624</v>
      </c>
    </row>
    <row r="807" spans="1:12">
      <c r="A807" s="208" t="s">
        <v>603</v>
      </c>
      <c r="B807" s="209" t="s">
        <v>1640</v>
      </c>
      <c r="C807" s="209" t="s">
        <v>1623</v>
      </c>
      <c r="D807" s="210" t="s">
        <v>1624</v>
      </c>
      <c r="E807" s="211">
        <v>1585701</v>
      </c>
      <c r="F807" s="211">
        <v>1567433</v>
      </c>
      <c r="G807" s="211">
        <v>1669294</v>
      </c>
      <c r="H807" s="211">
        <v>1855749</v>
      </c>
      <c r="I807" s="211">
        <v>1831975</v>
      </c>
      <c r="J807" s="211">
        <v>2271879</v>
      </c>
      <c r="K807" s="211">
        <v>2012288</v>
      </c>
      <c r="L807" s="212">
        <v>1540436</v>
      </c>
    </row>
    <row r="808" spans="1:12">
      <c r="A808" s="208" t="s">
        <v>603</v>
      </c>
      <c r="B808" s="209" t="s">
        <v>1640</v>
      </c>
      <c r="C808" s="209" t="s">
        <v>1625</v>
      </c>
      <c r="D808" s="210" t="s">
        <v>1624</v>
      </c>
      <c r="E808" s="211">
        <v>433092</v>
      </c>
      <c r="F808" s="211">
        <v>419794</v>
      </c>
      <c r="G808" s="211">
        <v>491435</v>
      </c>
      <c r="H808" s="211">
        <v>539502</v>
      </c>
      <c r="I808" s="211">
        <v>531615</v>
      </c>
      <c r="J808" s="211">
        <v>670415</v>
      </c>
      <c r="K808" s="211">
        <v>618675</v>
      </c>
      <c r="L808" s="212">
        <v>483235</v>
      </c>
    </row>
    <row r="809" spans="1:12">
      <c r="A809" s="208" t="s">
        <v>603</v>
      </c>
      <c r="B809" s="209" t="s">
        <v>1640</v>
      </c>
      <c r="C809" s="209" t="s">
        <v>1626</v>
      </c>
      <c r="D809" s="210" t="s">
        <v>1624</v>
      </c>
      <c r="E809" s="211">
        <v>45865</v>
      </c>
      <c r="F809" s="211">
        <v>41926</v>
      </c>
      <c r="G809" s="213" t="s">
        <v>1624</v>
      </c>
      <c r="H809" s="213" t="s">
        <v>1624</v>
      </c>
      <c r="I809" s="213" t="s">
        <v>1624</v>
      </c>
      <c r="J809" s="213" t="s">
        <v>1624</v>
      </c>
      <c r="K809" s="211">
        <v>0</v>
      </c>
      <c r="L809" s="214" t="s">
        <v>1624</v>
      </c>
    </row>
    <row r="810" spans="1:12">
      <c r="A810" s="208" t="s">
        <v>28</v>
      </c>
      <c r="B810" s="209" t="s">
        <v>1666</v>
      </c>
      <c r="C810" s="209" t="s">
        <v>1623</v>
      </c>
      <c r="D810" s="210" t="s">
        <v>1624</v>
      </c>
      <c r="E810" s="211">
        <v>2852</v>
      </c>
      <c r="F810" s="211">
        <v>2108</v>
      </c>
      <c r="G810" s="211">
        <v>3224</v>
      </c>
      <c r="H810" s="211">
        <v>2165</v>
      </c>
      <c r="I810" s="211">
        <v>1862</v>
      </c>
      <c r="J810" s="211">
        <v>2068</v>
      </c>
      <c r="K810" s="211">
        <v>1953</v>
      </c>
      <c r="L810" s="212">
        <v>1681</v>
      </c>
    </row>
    <row r="811" spans="1:12">
      <c r="A811" s="208" t="s">
        <v>28</v>
      </c>
      <c r="B811" s="209" t="s">
        <v>1666</v>
      </c>
      <c r="C811" s="209" t="s">
        <v>1625</v>
      </c>
      <c r="D811" s="210" t="s">
        <v>1624</v>
      </c>
      <c r="E811" s="211">
        <v>116</v>
      </c>
      <c r="F811" s="211">
        <v>118</v>
      </c>
      <c r="G811" s="211">
        <v>127</v>
      </c>
      <c r="H811" s="211">
        <v>250</v>
      </c>
      <c r="I811" s="211">
        <v>207</v>
      </c>
      <c r="J811" s="213" t="s">
        <v>1624</v>
      </c>
      <c r="K811" s="213" t="s">
        <v>1624</v>
      </c>
      <c r="L811" s="214" t="s">
        <v>1624</v>
      </c>
    </row>
    <row r="812" spans="1:12">
      <c r="A812" s="208" t="s">
        <v>723</v>
      </c>
      <c r="B812" s="209" t="s">
        <v>1647</v>
      </c>
      <c r="C812" s="209" t="s">
        <v>1623</v>
      </c>
      <c r="D812" s="210" t="s">
        <v>1624</v>
      </c>
      <c r="E812" s="213" t="s">
        <v>1624</v>
      </c>
      <c r="F812" s="211">
        <v>11288</v>
      </c>
      <c r="G812" s="211">
        <v>12390</v>
      </c>
      <c r="H812" s="211">
        <v>13690</v>
      </c>
      <c r="I812" s="211">
        <v>13153</v>
      </c>
      <c r="J812" s="211">
        <v>14935</v>
      </c>
      <c r="K812" s="211">
        <v>12917</v>
      </c>
      <c r="L812" s="212">
        <v>10837</v>
      </c>
    </row>
    <row r="813" spans="1:12">
      <c r="A813" s="208" t="s">
        <v>723</v>
      </c>
      <c r="B813" s="209" t="s">
        <v>1647</v>
      </c>
      <c r="C813" s="209" t="s">
        <v>1625</v>
      </c>
      <c r="D813" s="210" t="s">
        <v>1624</v>
      </c>
      <c r="E813" s="213" t="s">
        <v>1624</v>
      </c>
      <c r="F813" s="211">
        <v>24846</v>
      </c>
      <c r="G813" s="211">
        <v>25453</v>
      </c>
      <c r="H813" s="211">
        <v>25738</v>
      </c>
      <c r="I813" s="211">
        <v>25731</v>
      </c>
      <c r="J813" s="211">
        <v>26979</v>
      </c>
      <c r="K813" s="211">
        <v>24150</v>
      </c>
      <c r="L813" s="212">
        <v>23733</v>
      </c>
    </row>
    <row r="814" spans="1:12">
      <c r="A814" s="208" t="s">
        <v>723</v>
      </c>
      <c r="B814" s="209" t="s">
        <v>1647</v>
      </c>
      <c r="C814" s="209" t="s">
        <v>1626</v>
      </c>
      <c r="D814" s="210" t="s">
        <v>1624</v>
      </c>
      <c r="E814" s="213" t="s">
        <v>1624</v>
      </c>
      <c r="F814" s="211">
        <v>84</v>
      </c>
      <c r="G814" s="211">
        <v>93</v>
      </c>
      <c r="H814" s="211">
        <v>104</v>
      </c>
      <c r="I814" s="211">
        <v>0</v>
      </c>
      <c r="J814" s="213" t="s">
        <v>1624</v>
      </c>
      <c r="K814" s="213" t="s">
        <v>1624</v>
      </c>
      <c r="L814" s="214" t="s">
        <v>1624</v>
      </c>
    </row>
    <row r="815" spans="1:12">
      <c r="A815" s="208" t="s">
        <v>723</v>
      </c>
      <c r="B815" s="209" t="s">
        <v>1647</v>
      </c>
      <c r="C815" s="209" t="s">
        <v>1629</v>
      </c>
      <c r="D815" s="210" t="s">
        <v>1624</v>
      </c>
      <c r="E815" s="213" t="s">
        <v>1624</v>
      </c>
      <c r="F815" s="213" t="s">
        <v>1624</v>
      </c>
      <c r="G815" s="213" t="s">
        <v>1624</v>
      </c>
      <c r="H815" s="213" t="s">
        <v>1624</v>
      </c>
      <c r="I815" s="211">
        <v>0</v>
      </c>
      <c r="J815" s="213" t="s">
        <v>1624</v>
      </c>
      <c r="K815" s="213" t="s">
        <v>1624</v>
      </c>
      <c r="L815" s="214" t="s">
        <v>1624</v>
      </c>
    </row>
    <row r="816" spans="1:12">
      <c r="A816" s="208" t="s">
        <v>1173</v>
      </c>
      <c r="B816" s="209" t="s">
        <v>1646</v>
      </c>
      <c r="C816" s="209" t="s">
        <v>1623</v>
      </c>
      <c r="D816" s="210" t="s">
        <v>1624</v>
      </c>
      <c r="E816" s="211">
        <v>36851</v>
      </c>
      <c r="F816" s="211">
        <v>34859</v>
      </c>
      <c r="G816" s="211">
        <v>34448</v>
      </c>
      <c r="H816" s="211">
        <v>35181</v>
      </c>
      <c r="I816" s="211">
        <v>35006</v>
      </c>
      <c r="J816" s="211">
        <v>39201</v>
      </c>
      <c r="K816" s="211">
        <v>39057</v>
      </c>
      <c r="L816" s="212">
        <v>28317</v>
      </c>
    </row>
    <row r="817" spans="1:12">
      <c r="A817" s="208" t="s">
        <v>1173</v>
      </c>
      <c r="B817" s="209" t="s">
        <v>1646</v>
      </c>
      <c r="C817" s="209" t="s">
        <v>1625</v>
      </c>
      <c r="D817" s="210" t="s">
        <v>1624</v>
      </c>
      <c r="E817" s="211">
        <v>9876</v>
      </c>
      <c r="F817" s="211">
        <v>9690</v>
      </c>
      <c r="G817" s="211">
        <v>7682</v>
      </c>
      <c r="H817" s="211">
        <v>9632</v>
      </c>
      <c r="I817" s="211">
        <v>6312</v>
      </c>
      <c r="J817" s="211">
        <v>8693</v>
      </c>
      <c r="K817" s="211">
        <v>3933</v>
      </c>
      <c r="L817" s="212">
        <v>5984</v>
      </c>
    </row>
    <row r="818" spans="1:12">
      <c r="A818" s="208" t="s">
        <v>1173</v>
      </c>
      <c r="B818" s="209" t="s">
        <v>1646</v>
      </c>
      <c r="C818" s="209" t="s">
        <v>1627</v>
      </c>
      <c r="D818" s="210" t="s">
        <v>1624</v>
      </c>
      <c r="E818" s="211">
        <v>6178</v>
      </c>
      <c r="F818" s="211">
        <v>4487</v>
      </c>
      <c r="G818" s="211">
        <v>2654</v>
      </c>
      <c r="H818" s="211">
        <v>1397</v>
      </c>
      <c r="I818" s="211">
        <v>898</v>
      </c>
      <c r="J818" s="211">
        <v>2704</v>
      </c>
      <c r="K818" s="211">
        <v>2983</v>
      </c>
      <c r="L818" s="212">
        <v>4240</v>
      </c>
    </row>
    <row r="819" spans="1:12">
      <c r="A819" s="208" t="s">
        <v>29</v>
      </c>
      <c r="B819" s="209" t="s">
        <v>1666</v>
      </c>
      <c r="C819" s="209" t="s">
        <v>1623</v>
      </c>
      <c r="D819" s="210" t="s">
        <v>1624</v>
      </c>
      <c r="E819" s="211">
        <v>9559</v>
      </c>
      <c r="F819" s="211">
        <v>9559</v>
      </c>
      <c r="G819" s="211">
        <v>9559</v>
      </c>
      <c r="H819" s="211">
        <v>9408</v>
      </c>
      <c r="I819" s="211">
        <v>10408</v>
      </c>
      <c r="J819" s="211">
        <v>8408</v>
      </c>
      <c r="K819" s="211">
        <v>8908</v>
      </c>
      <c r="L819" s="212">
        <v>8408</v>
      </c>
    </row>
    <row r="820" spans="1:12">
      <c r="A820" s="208" t="s">
        <v>29</v>
      </c>
      <c r="B820" s="209" t="s">
        <v>1666</v>
      </c>
      <c r="C820" s="209" t="s">
        <v>1625</v>
      </c>
      <c r="D820" s="210" t="s">
        <v>1624</v>
      </c>
      <c r="E820" s="211">
        <v>5250</v>
      </c>
      <c r="F820" s="211">
        <v>5250</v>
      </c>
      <c r="G820" s="211">
        <v>5250</v>
      </c>
      <c r="H820" s="211">
        <v>6000</v>
      </c>
      <c r="I820" s="211">
        <v>6000</v>
      </c>
      <c r="J820" s="211">
        <v>8000</v>
      </c>
      <c r="K820" s="211">
        <v>8500</v>
      </c>
      <c r="L820" s="212">
        <v>8000</v>
      </c>
    </row>
    <row r="821" spans="1:12">
      <c r="A821" s="208" t="s">
        <v>1410</v>
      </c>
      <c r="B821" s="209" t="s">
        <v>1654</v>
      </c>
      <c r="C821" s="209" t="s">
        <v>1623</v>
      </c>
      <c r="D821" s="210" t="s">
        <v>1624</v>
      </c>
      <c r="E821" s="211">
        <v>6244</v>
      </c>
      <c r="F821" s="211">
        <v>5278</v>
      </c>
      <c r="G821" s="211">
        <v>5448</v>
      </c>
      <c r="H821" s="211">
        <v>6333</v>
      </c>
      <c r="I821" s="211">
        <v>6287</v>
      </c>
      <c r="J821" s="211">
        <v>7067</v>
      </c>
      <c r="K821" s="211">
        <v>5703</v>
      </c>
      <c r="L821" s="212">
        <v>5658</v>
      </c>
    </row>
    <row r="822" spans="1:12">
      <c r="A822" s="208" t="s">
        <v>1410</v>
      </c>
      <c r="B822" s="209" t="s">
        <v>1654</v>
      </c>
      <c r="C822" s="209" t="s">
        <v>1625</v>
      </c>
      <c r="D822" s="210" t="s">
        <v>1624</v>
      </c>
      <c r="E822" s="211">
        <v>8210</v>
      </c>
      <c r="F822" s="211">
        <v>6999</v>
      </c>
      <c r="G822" s="211">
        <v>8409</v>
      </c>
      <c r="H822" s="211">
        <v>14073</v>
      </c>
      <c r="I822" s="211">
        <v>11203</v>
      </c>
      <c r="J822" s="211">
        <v>13372</v>
      </c>
      <c r="K822" s="211">
        <v>13260</v>
      </c>
      <c r="L822" s="212">
        <v>32873</v>
      </c>
    </row>
    <row r="823" spans="1:12">
      <c r="A823" s="208" t="s">
        <v>1410</v>
      </c>
      <c r="B823" s="209" t="s">
        <v>1654</v>
      </c>
      <c r="C823" s="209" t="s">
        <v>1626</v>
      </c>
      <c r="D823" s="210" t="s">
        <v>1624</v>
      </c>
      <c r="E823" s="211">
        <v>82568</v>
      </c>
      <c r="F823" s="211">
        <v>91070</v>
      </c>
      <c r="G823" s="211">
        <v>98572</v>
      </c>
      <c r="H823" s="211">
        <v>101888</v>
      </c>
      <c r="I823" s="211">
        <v>92034</v>
      </c>
      <c r="J823" s="211">
        <v>101832</v>
      </c>
      <c r="K823" s="211">
        <v>100342</v>
      </c>
      <c r="L823" s="212">
        <v>97708</v>
      </c>
    </row>
    <row r="824" spans="1:12">
      <c r="A824" s="208" t="s">
        <v>1174</v>
      </c>
      <c r="B824" s="209" t="s">
        <v>1646</v>
      </c>
      <c r="C824" s="209" t="s">
        <v>1623</v>
      </c>
      <c r="D824" s="210" t="s">
        <v>1624</v>
      </c>
      <c r="E824" s="211">
        <v>18247</v>
      </c>
      <c r="F824" s="211">
        <v>13500</v>
      </c>
      <c r="G824" s="211">
        <v>16287</v>
      </c>
      <c r="H824" s="211">
        <v>17836</v>
      </c>
      <c r="I824" s="211">
        <v>14634</v>
      </c>
      <c r="J824" s="211">
        <v>15101</v>
      </c>
      <c r="K824" s="211">
        <v>15107</v>
      </c>
      <c r="L824" s="212">
        <v>13812</v>
      </c>
    </row>
    <row r="825" spans="1:12">
      <c r="A825" s="208" t="s">
        <v>1174</v>
      </c>
      <c r="B825" s="209" t="s">
        <v>1646</v>
      </c>
      <c r="C825" s="209" t="s">
        <v>1625</v>
      </c>
      <c r="D825" s="210" t="s">
        <v>1624</v>
      </c>
      <c r="E825" s="211">
        <v>7141</v>
      </c>
      <c r="F825" s="211">
        <v>6773</v>
      </c>
      <c r="G825" s="211">
        <v>9624</v>
      </c>
      <c r="H825" s="211">
        <v>12214</v>
      </c>
      <c r="I825" s="211">
        <v>7695</v>
      </c>
      <c r="J825" s="211">
        <v>11484</v>
      </c>
      <c r="K825" s="211">
        <v>11426</v>
      </c>
      <c r="L825" s="212">
        <v>4260</v>
      </c>
    </row>
    <row r="826" spans="1:12">
      <c r="A826" s="208" t="s">
        <v>1174</v>
      </c>
      <c r="B826" s="209" t="s">
        <v>1646</v>
      </c>
      <c r="C826" s="209" t="s">
        <v>1626</v>
      </c>
      <c r="D826" s="210" t="s">
        <v>1624</v>
      </c>
      <c r="E826" s="211">
        <v>504</v>
      </c>
      <c r="F826" s="211">
        <v>205</v>
      </c>
      <c r="G826" s="211">
        <v>416</v>
      </c>
      <c r="H826" s="211">
        <v>460</v>
      </c>
      <c r="I826" s="213" t="s">
        <v>1624</v>
      </c>
      <c r="J826" s="213" t="s">
        <v>1624</v>
      </c>
      <c r="K826" s="213" t="s">
        <v>1624</v>
      </c>
      <c r="L826" s="214" t="s">
        <v>1624</v>
      </c>
    </row>
    <row r="827" spans="1:12">
      <c r="A827" s="208" t="s">
        <v>392</v>
      </c>
      <c r="B827" s="209" t="s">
        <v>1643</v>
      </c>
      <c r="C827" s="209" t="s">
        <v>1623</v>
      </c>
      <c r="D827" s="210" t="s">
        <v>1624</v>
      </c>
      <c r="E827" s="211">
        <v>117013</v>
      </c>
      <c r="F827" s="211">
        <v>110795</v>
      </c>
      <c r="G827" s="211">
        <v>112869</v>
      </c>
      <c r="H827" s="211">
        <v>125257</v>
      </c>
      <c r="I827" s="211">
        <v>122427</v>
      </c>
      <c r="J827" s="211">
        <v>119510</v>
      </c>
      <c r="K827" s="211">
        <v>114010</v>
      </c>
      <c r="L827" s="212">
        <v>74731</v>
      </c>
    </row>
    <row r="828" spans="1:12">
      <c r="A828" s="208" t="s">
        <v>392</v>
      </c>
      <c r="B828" s="209" t="s">
        <v>1643</v>
      </c>
      <c r="C828" s="209" t="s">
        <v>1625</v>
      </c>
      <c r="D828" s="210" t="s">
        <v>1624</v>
      </c>
      <c r="E828" s="211">
        <v>44883</v>
      </c>
      <c r="F828" s="211">
        <v>43103</v>
      </c>
      <c r="G828" s="211">
        <v>43597</v>
      </c>
      <c r="H828" s="211">
        <v>49154</v>
      </c>
      <c r="I828" s="211">
        <v>50459</v>
      </c>
      <c r="J828" s="211">
        <v>46285</v>
      </c>
      <c r="K828" s="211">
        <v>47820</v>
      </c>
      <c r="L828" s="212">
        <v>45136</v>
      </c>
    </row>
    <row r="829" spans="1:12">
      <c r="A829" s="208" t="s">
        <v>392</v>
      </c>
      <c r="B829" s="209" t="s">
        <v>1643</v>
      </c>
      <c r="C829" s="209" t="s">
        <v>1626</v>
      </c>
      <c r="D829" s="210" t="s">
        <v>1624</v>
      </c>
      <c r="E829" s="211">
        <v>137181</v>
      </c>
      <c r="F829" s="211">
        <v>131854</v>
      </c>
      <c r="G829" s="211">
        <v>118295</v>
      </c>
      <c r="H829" s="211">
        <v>124575</v>
      </c>
      <c r="I829" s="211">
        <v>91749</v>
      </c>
      <c r="J829" s="211">
        <v>104483</v>
      </c>
      <c r="K829" s="211">
        <v>102563</v>
      </c>
      <c r="L829" s="212">
        <v>106297</v>
      </c>
    </row>
    <row r="830" spans="1:12">
      <c r="A830" s="208" t="s">
        <v>558</v>
      </c>
      <c r="B830" s="209" t="s">
        <v>1630</v>
      </c>
      <c r="C830" s="209" t="s">
        <v>1623</v>
      </c>
      <c r="D830" s="210" t="s">
        <v>1624</v>
      </c>
      <c r="E830" s="211">
        <v>7820</v>
      </c>
      <c r="F830" s="211">
        <v>6507</v>
      </c>
      <c r="G830" s="211">
        <v>6297</v>
      </c>
      <c r="H830" s="211">
        <v>3473</v>
      </c>
      <c r="I830" s="213" t="s">
        <v>1624</v>
      </c>
      <c r="J830" s="213" t="s">
        <v>1624</v>
      </c>
      <c r="K830" s="213" t="s">
        <v>1624</v>
      </c>
      <c r="L830" s="214" t="s">
        <v>1624</v>
      </c>
    </row>
    <row r="831" spans="1:12">
      <c r="A831" s="208" t="s">
        <v>558</v>
      </c>
      <c r="B831" s="209" t="s">
        <v>1630</v>
      </c>
      <c r="C831" s="209" t="s">
        <v>1625</v>
      </c>
      <c r="D831" s="210" t="s">
        <v>1624</v>
      </c>
      <c r="E831" s="211">
        <v>17772</v>
      </c>
      <c r="F831" s="211">
        <v>16008</v>
      </c>
      <c r="G831" s="211">
        <v>16867</v>
      </c>
      <c r="H831" s="211">
        <v>7303</v>
      </c>
      <c r="I831" s="213" t="s">
        <v>1624</v>
      </c>
      <c r="J831" s="213" t="s">
        <v>1624</v>
      </c>
      <c r="K831" s="213" t="s">
        <v>1624</v>
      </c>
      <c r="L831" s="214" t="s">
        <v>1624</v>
      </c>
    </row>
    <row r="832" spans="1:12">
      <c r="A832" s="208" t="s">
        <v>1411</v>
      </c>
      <c r="B832" s="209" t="s">
        <v>1654</v>
      </c>
      <c r="C832" s="209" t="s">
        <v>1623</v>
      </c>
      <c r="D832" s="210" t="s">
        <v>1624</v>
      </c>
      <c r="E832" s="211">
        <v>93676</v>
      </c>
      <c r="F832" s="211">
        <v>48267</v>
      </c>
      <c r="G832" s="211">
        <v>45146</v>
      </c>
      <c r="H832" s="211">
        <v>45832</v>
      </c>
      <c r="I832" s="211">
        <v>43787</v>
      </c>
      <c r="J832" s="211">
        <v>48030</v>
      </c>
      <c r="K832" s="211">
        <v>43119</v>
      </c>
      <c r="L832" s="214" t="s">
        <v>1624</v>
      </c>
    </row>
    <row r="833" spans="1:12">
      <c r="A833" s="208" t="s">
        <v>1411</v>
      </c>
      <c r="B833" s="209" t="s">
        <v>1654</v>
      </c>
      <c r="C833" s="209" t="s">
        <v>1625</v>
      </c>
      <c r="D833" s="210" t="s">
        <v>1624</v>
      </c>
      <c r="E833" s="211">
        <v>10194</v>
      </c>
      <c r="F833" s="211">
        <v>29886</v>
      </c>
      <c r="G833" s="211">
        <v>33213</v>
      </c>
      <c r="H833" s="211">
        <v>26286</v>
      </c>
      <c r="I833" s="211">
        <v>24244</v>
      </c>
      <c r="J833" s="211">
        <v>27054</v>
      </c>
      <c r="K833" s="211">
        <v>20076</v>
      </c>
      <c r="L833" s="214" t="s">
        <v>1624</v>
      </c>
    </row>
    <row r="834" spans="1:12">
      <c r="A834" s="208" t="s">
        <v>1411</v>
      </c>
      <c r="B834" s="209" t="s">
        <v>1654</v>
      </c>
      <c r="C834" s="209" t="s">
        <v>1626</v>
      </c>
      <c r="D834" s="210" t="s">
        <v>1624</v>
      </c>
      <c r="E834" s="211">
        <v>31383</v>
      </c>
      <c r="F834" s="211">
        <v>107733</v>
      </c>
      <c r="G834" s="211">
        <v>107759</v>
      </c>
      <c r="H834" s="211">
        <v>50452</v>
      </c>
      <c r="I834" s="211">
        <v>32832</v>
      </c>
      <c r="J834" s="211">
        <v>44226</v>
      </c>
      <c r="K834" s="211">
        <v>56714</v>
      </c>
      <c r="L834" s="214" t="s">
        <v>1624</v>
      </c>
    </row>
    <row r="835" spans="1:12">
      <c r="A835" s="208" t="s">
        <v>604</v>
      </c>
      <c r="B835" s="209" t="s">
        <v>1640</v>
      </c>
      <c r="C835" s="209" t="s">
        <v>1623</v>
      </c>
      <c r="D835" s="210" t="s">
        <v>1624</v>
      </c>
      <c r="E835" s="211">
        <v>42832</v>
      </c>
      <c r="F835" s="211">
        <v>9757</v>
      </c>
      <c r="G835" s="211">
        <v>10688</v>
      </c>
      <c r="H835" s="211">
        <v>36584</v>
      </c>
      <c r="I835" s="211">
        <v>25330</v>
      </c>
      <c r="J835" s="211">
        <v>31050</v>
      </c>
      <c r="K835" s="211">
        <v>30433</v>
      </c>
      <c r="L835" s="212">
        <v>22942</v>
      </c>
    </row>
    <row r="836" spans="1:12">
      <c r="A836" s="208" t="s">
        <v>604</v>
      </c>
      <c r="B836" s="209" t="s">
        <v>1640</v>
      </c>
      <c r="C836" s="209" t="s">
        <v>1625</v>
      </c>
      <c r="D836" s="210" t="s">
        <v>1624</v>
      </c>
      <c r="E836" s="213" t="s">
        <v>1624</v>
      </c>
      <c r="F836" s="211">
        <v>27356</v>
      </c>
      <c r="G836" s="211">
        <v>27044</v>
      </c>
      <c r="H836" s="211">
        <v>3473</v>
      </c>
      <c r="I836" s="211">
        <v>3511</v>
      </c>
      <c r="J836" s="211">
        <v>5176</v>
      </c>
      <c r="K836" s="211">
        <v>5044</v>
      </c>
      <c r="L836" s="212">
        <v>5031</v>
      </c>
    </row>
    <row r="837" spans="1:12">
      <c r="A837" s="208" t="s">
        <v>737</v>
      </c>
      <c r="B837" s="209" t="s">
        <v>1668</v>
      </c>
      <c r="C837" s="209" t="s">
        <v>1623</v>
      </c>
      <c r="D837" s="210" t="s">
        <v>1624</v>
      </c>
      <c r="E837" s="211">
        <v>4783</v>
      </c>
      <c r="F837" s="211">
        <v>5158</v>
      </c>
      <c r="G837" s="211">
        <v>4895</v>
      </c>
      <c r="H837" s="211">
        <v>5303</v>
      </c>
      <c r="I837" s="211">
        <v>5183</v>
      </c>
      <c r="J837" s="211">
        <v>4516</v>
      </c>
      <c r="K837" s="211">
        <v>4698</v>
      </c>
      <c r="L837" s="212">
        <v>4134</v>
      </c>
    </row>
    <row r="838" spans="1:12">
      <c r="A838" s="208" t="s">
        <v>737</v>
      </c>
      <c r="B838" s="209" t="s">
        <v>1668</v>
      </c>
      <c r="C838" s="209" t="s">
        <v>1625</v>
      </c>
      <c r="D838" s="210" t="s">
        <v>1624</v>
      </c>
      <c r="E838" s="211">
        <v>1143</v>
      </c>
      <c r="F838" s="211">
        <v>1057</v>
      </c>
      <c r="G838" s="211">
        <v>1182</v>
      </c>
      <c r="H838" s="211">
        <v>1080</v>
      </c>
      <c r="I838" s="211">
        <v>1377</v>
      </c>
      <c r="J838" s="211">
        <v>1396</v>
      </c>
      <c r="K838" s="211">
        <v>1511</v>
      </c>
      <c r="L838" s="212">
        <v>1076</v>
      </c>
    </row>
    <row r="839" spans="1:12">
      <c r="A839" s="208" t="s">
        <v>1706</v>
      </c>
      <c r="B839" s="209" t="s">
        <v>1668</v>
      </c>
      <c r="C839" s="209" t="s">
        <v>1623</v>
      </c>
      <c r="D839" s="210" t="s">
        <v>1624</v>
      </c>
      <c r="E839" s="211">
        <v>23614</v>
      </c>
      <c r="F839" s="213" t="s">
        <v>1624</v>
      </c>
      <c r="G839" s="213" t="s">
        <v>1624</v>
      </c>
      <c r="H839" s="213" t="s">
        <v>1624</v>
      </c>
      <c r="I839" s="213" t="s">
        <v>1624</v>
      </c>
      <c r="J839" s="213" t="s">
        <v>1624</v>
      </c>
      <c r="K839" s="213" t="s">
        <v>1624</v>
      </c>
      <c r="L839" s="214" t="s">
        <v>1624</v>
      </c>
    </row>
    <row r="840" spans="1:12">
      <c r="A840" s="208" t="s">
        <v>1706</v>
      </c>
      <c r="B840" s="209" t="s">
        <v>1668</v>
      </c>
      <c r="C840" s="209" t="s">
        <v>1625</v>
      </c>
      <c r="D840" s="210" t="s">
        <v>1624</v>
      </c>
      <c r="E840" s="211">
        <v>3528</v>
      </c>
      <c r="F840" s="213" t="s">
        <v>1624</v>
      </c>
      <c r="G840" s="213" t="s">
        <v>1624</v>
      </c>
      <c r="H840" s="213" t="s">
        <v>1624</v>
      </c>
      <c r="I840" s="213" t="s">
        <v>1624</v>
      </c>
      <c r="J840" s="213" t="s">
        <v>1624</v>
      </c>
      <c r="K840" s="213" t="s">
        <v>1624</v>
      </c>
      <c r="L840" s="214" t="s">
        <v>1624</v>
      </c>
    </row>
    <row r="841" spans="1:12">
      <c r="A841" s="208" t="s">
        <v>738</v>
      </c>
      <c r="B841" s="209" t="s">
        <v>1668</v>
      </c>
      <c r="C841" s="209" t="s">
        <v>1623</v>
      </c>
      <c r="D841" s="210" t="s">
        <v>1624</v>
      </c>
      <c r="E841" s="211">
        <v>453514</v>
      </c>
      <c r="F841" s="211">
        <v>399350</v>
      </c>
      <c r="G841" s="211">
        <v>428964</v>
      </c>
      <c r="H841" s="211">
        <v>430595</v>
      </c>
      <c r="I841" s="211">
        <v>446032</v>
      </c>
      <c r="J841" s="211">
        <v>445291</v>
      </c>
      <c r="K841" s="211">
        <v>478404</v>
      </c>
      <c r="L841" s="212">
        <v>423410</v>
      </c>
    </row>
    <row r="842" spans="1:12">
      <c r="A842" s="208" t="s">
        <v>738</v>
      </c>
      <c r="B842" s="209" t="s">
        <v>1668</v>
      </c>
      <c r="C842" s="209" t="s">
        <v>1625</v>
      </c>
      <c r="D842" s="210" t="s">
        <v>1624</v>
      </c>
      <c r="E842" s="211">
        <v>332737</v>
      </c>
      <c r="F842" s="211">
        <v>259417</v>
      </c>
      <c r="G842" s="211">
        <v>282206</v>
      </c>
      <c r="H842" s="211">
        <v>281289</v>
      </c>
      <c r="I842" s="211">
        <v>272057</v>
      </c>
      <c r="J842" s="211">
        <v>267416</v>
      </c>
      <c r="K842" s="211">
        <v>284911</v>
      </c>
      <c r="L842" s="212">
        <v>253701</v>
      </c>
    </row>
    <row r="843" spans="1:12">
      <c r="A843" s="208" t="s">
        <v>738</v>
      </c>
      <c r="B843" s="209" t="s">
        <v>1668</v>
      </c>
      <c r="C843" s="209" t="s">
        <v>1626</v>
      </c>
      <c r="D843" s="210" t="s">
        <v>1624</v>
      </c>
      <c r="E843" s="211">
        <v>2263897</v>
      </c>
      <c r="F843" s="211">
        <v>2558918</v>
      </c>
      <c r="G843" s="211">
        <v>2516266</v>
      </c>
      <c r="H843" s="211">
        <v>2379462</v>
      </c>
      <c r="I843" s="211">
        <v>2138595</v>
      </c>
      <c r="J843" s="211">
        <v>2357063</v>
      </c>
      <c r="K843" s="211">
        <v>2401991</v>
      </c>
      <c r="L843" s="212">
        <v>2291124</v>
      </c>
    </row>
    <row r="844" spans="1:12">
      <c r="A844" s="208" t="s">
        <v>605</v>
      </c>
      <c r="B844" s="209" t="s">
        <v>1640</v>
      </c>
      <c r="C844" s="209" t="s">
        <v>1623</v>
      </c>
      <c r="D844" s="210" t="s">
        <v>1624</v>
      </c>
      <c r="E844" s="211">
        <v>53477</v>
      </c>
      <c r="F844" s="211">
        <v>43411</v>
      </c>
      <c r="G844" s="211">
        <v>41273</v>
      </c>
      <c r="H844" s="211">
        <v>53184</v>
      </c>
      <c r="I844" s="211">
        <v>41369</v>
      </c>
      <c r="J844" s="211">
        <v>52297</v>
      </c>
      <c r="K844" s="211">
        <v>39939</v>
      </c>
      <c r="L844" s="212">
        <v>27163</v>
      </c>
    </row>
    <row r="845" spans="1:12">
      <c r="A845" s="208" t="s">
        <v>605</v>
      </c>
      <c r="B845" s="209" t="s">
        <v>1640</v>
      </c>
      <c r="C845" s="209" t="s">
        <v>1625</v>
      </c>
      <c r="D845" s="210" t="s">
        <v>1624</v>
      </c>
      <c r="E845" s="211">
        <v>39741</v>
      </c>
      <c r="F845" s="211">
        <v>38141</v>
      </c>
      <c r="G845" s="211">
        <v>39335</v>
      </c>
      <c r="H845" s="211">
        <v>42665</v>
      </c>
      <c r="I845" s="211">
        <v>33690</v>
      </c>
      <c r="J845" s="211">
        <v>39804</v>
      </c>
      <c r="K845" s="211">
        <v>34653</v>
      </c>
      <c r="L845" s="212">
        <v>32225</v>
      </c>
    </row>
    <row r="846" spans="1:12">
      <c r="A846" s="208" t="s">
        <v>605</v>
      </c>
      <c r="B846" s="209" t="s">
        <v>1640</v>
      </c>
      <c r="C846" s="209" t="s">
        <v>1626</v>
      </c>
      <c r="D846" s="210" t="s">
        <v>1624</v>
      </c>
      <c r="E846" s="211">
        <v>46247</v>
      </c>
      <c r="F846" s="211">
        <v>36618</v>
      </c>
      <c r="G846" s="211">
        <v>38988</v>
      </c>
      <c r="H846" s="211">
        <v>31122</v>
      </c>
      <c r="I846" s="211">
        <v>37351</v>
      </c>
      <c r="J846" s="211">
        <v>37481</v>
      </c>
      <c r="K846" s="211">
        <v>41948</v>
      </c>
      <c r="L846" s="212">
        <v>44694</v>
      </c>
    </row>
    <row r="847" spans="1:12">
      <c r="A847" s="208" t="s">
        <v>393</v>
      </c>
      <c r="B847" s="209" t="s">
        <v>1643</v>
      </c>
      <c r="C847" s="209" t="s">
        <v>1623</v>
      </c>
      <c r="D847" s="210" t="s">
        <v>1624</v>
      </c>
      <c r="E847" s="211">
        <v>167044</v>
      </c>
      <c r="F847" s="211">
        <v>142683</v>
      </c>
      <c r="G847" s="211">
        <v>139468</v>
      </c>
      <c r="H847" s="211">
        <v>149979</v>
      </c>
      <c r="I847" s="211">
        <v>134786</v>
      </c>
      <c r="J847" s="211">
        <v>151356</v>
      </c>
      <c r="K847" s="211">
        <v>150057</v>
      </c>
      <c r="L847" s="212">
        <v>102225</v>
      </c>
    </row>
    <row r="848" spans="1:12">
      <c r="A848" s="208" t="s">
        <v>393</v>
      </c>
      <c r="B848" s="209" t="s">
        <v>1643</v>
      </c>
      <c r="C848" s="209" t="s">
        <v>1625</v>
      </c>
      <c r="D848" s="210" t="s">
        <v>1624</v>
      </c>
      <c r="E848" s="211">
        <v>124787</v>
      </c>
      <c r="F848" s="211">
        <v>117989</v>
      </c>
      <c r="G848" s="211">
        <v>113743</v>
      </c>
      <c r="H848" s="211">
        <v>129435</v>
      </c>
      <c r="I848" s="211">
        <v>128469</v>
      </c>
      <c r="J848" s="211">
        <v>109195</v>
      </c>
      <c r="K848" s="211">
        <v>120508</v>
      </c>
      <c r="L848" s="212">
        <v>86582</v>
      </c>
    </row>
    <row r="849" spans="1:12">
      <c r="A849" s="208" t="s">
        <v>393</v>
      </c>
      <c r="B849" s="209" t="s">
        <v>1643</v>
      </c>
      <c r="C849" s="209" t="s">
        <v>1626</v>
      </c>
      <c r="D849" s="210" t="s">
        <v>1624</v>
      </c>
      <c r="E849" s="211">
        <v>248777</v>
      </c>
      <c r="F849" s="211">
        <v>264767</v>
      </c>
      <c r="G849" s="211">
        <v>288175</v>
      </c>
      <c r="H849" s="211">
        <v>350633</v>
      </c>
      <c r="I849" s="211">
        <v>448008</v>
      </c>
      <c r="J849" s="211">
        <v>348559</v>
      </c>
      <c r="K849" s="211">
        <v>491170</v>
      </c>
      <c r="L849" s="212">
        <v>981957</v>
      </c>
    </row>
    <row r="850" spans="1:12">
      <c r="A850" s="208" t="s">
        <v>897</v>
      </c>
      <c r="B850" s="209" t="s">
        <v>1654</v>
      </c>
      <c r="C850" s="209" t="s">
        <v>1623</v>
      </c>
      <c r="D850" s="210" t="s">
        <v>1624</v>
      </c>
      <c r="E850" s="211">
        <v>46074</v>
      </c>
      <c r="F850" s="211">
        <v>49004</v>
      </c>
      <c r="G850" s="211">
        <v>50062</v>
      </c>
      <c r="H850" s="211">
        <v>42092</v>
      </c>
      <c r="I850" s="211">
        <v>39144</v>
      </c>
      <c r="J850" s="211">
        <v>48884</v>
      </c>
      <c r="K850" s="211">
        <v>55649</v>
      </c>
      <c r="L850" s="212">
        <v>48488</v>
      </c>
    </row>
    <row r="851" spans="1:12">
      <c r="A851" s="208" t="s">
        <v>897</v>
      </c>
      <c r="B851" s="209" t="s">
        <v>1654</v>
      </c>
      <c r="C851" s="209" t="s">
        <v>1625</v>
      </c>
      <c r="D851" s="210" t="s">
        <v>1624</v>
      </c>
      <c r="E851" s="211">
        <v>8544</v>
      </c>
      <c r="F851" s="211">
        <v>8648</v>
      </c>
      <c r="G851" s="211">
        <v>8935</v>
      </c>
      <c r="H851" s="211">
        <v>8249</v>
      </c>
      <c r="I851" s="211">
        <v>8339</v>
      </c>
      <c r="J851" s="211">
        <v>10957</v>
      </c>
      <c r="K851" s="211">
        <v>9496</v>
      </c>
      <c r="L851" s="212">
        <v>6712</v>
      </c>
    </row>
    <row r="852" spans="1:12">
      <c r="A852" s="208" t="s">
        <v>559</v>
      </c>
      <c r="B852" s="209" t="s">
        <v>1630</v>
      </c>
      <c r="C852" s="209" t="s">
        <v>1623</v>
      </c>
      <c r="D852" s="210" t="s">
        <v>1624</v>
      </c>
      <c r="E852" s="211">
        <v>85816</v>
      </c>
      <c r="F852" s="211">
        <v>74571</v>
      </c>
      <c r="G852" s="211">
        <v>70431</v>
      </c>
      <c r="H852" s="211">
        <v>85923</v>
      </c>
      <c r="I852" s="211">
        <v>69231</v>
      </c>
      <c r="J852" s="211">
        <v>94616</v>
      </c>
      <c r="K852" s="211">
        <v>74357</v>
      </c>
      <c r="L852" s="212">
        <v>54817</v>
      </c>
    </row>
    <row r="853" spans="1:12">
      <c r="A853" s="208" t="s">
        <v>559</v>
      </c>
      <c r="B853" s="209" t="s">
        <v>1630</v>
      </c>
      <c r="C853" s="209" t="s">
        <v>1625</v>
      </c>
      <c r="D853" s="210" t="s">
        <v>1624</v>
      </c>
      <c r="E853" s="211">
        <v>30667</v>
      </c>
      <c r="F853" s="211">
        <v>40347</v>
      </c>
      <c r="G853" s="211">
        <v>42796</v>
      </c>
      <c r="H853" s="211">
        <v>40425</v>
      </c>
      <c r="I853" s="211">
        <v>43092</v>
      </c>
      <c r="J853" s="211">
        <v>54053</v>
      </c>
      <c r="K853" s="211">
        <v>45834</v>
      </c>
      <c r="L853" s="212">
        <v>34681</v>
      </c>
    </row>
    <row r="854" spans="1:12">
      <c r="A854" s="208" t="s">
        <v>559</v>
      </c>
      <c r="B854" s="209" t="s">
        <v>1630</v>
      </c>
      <c r="C854" s="209" t="s">
        <v>1626</v>
      </c>
      <c r="D854" s="210" t="s">
        <v>1624</v>
      </c>
      <c r="E854" s="211">
        <v>100576</v>
      </c>
      <c r="F854" s="211">
        <v>142835</v>
      </c>
      <c r="G854" s="211">
        <v>119261</v>
      </c>
      <c r="H854" s="211">
        <v>171160</v>
      </c>
      <c r="I854" s="211">
        <v>141870</v>
      </c>
      <c r="J854" s="211">
        <v>266612</v>
      </c>
      <c r="K854" s="211">
        <v>170050</v>
      </c>
      <c r="L854" s="212">
        <v>197275</v>
      </c>
    </row>
    <row r="855" spans="1:12">
      <c r="A855" s="208" t="s">
        <v>1707</v>
      </c>
      <c r="B855" s="209" t="s">
        <v>1640</v>
      </c>
      <c r="C855" s="209" t="s">
        <v>1627</v>
      </c>
      <c r="D855" s="210" t="s">
        <v>1624</v>
      </c>
      <c r="E855" s="213" t="s">
        <v>1624</v>
      </c>
      <c r="F855" s="213" t="s">
        <v>1624</v>
      </c>
      <c r="G855" s="213" t="s">
        <v>1624</v>
      </c>
      <c r="H855" s="213" t="s">
        <v>1624</v>
      </c>
      <c r="I855" s="211">
        <v>9</v>
      </c>
      <c r="J855" s="211">
        <v>1482</v>
      </c>
      <c r="K855" s="211">
        <v>273</v>
      </c>
      <c r="L855" s="212">
        <v>2384</v>
      </c>
    </row>
    <row r="856" spans="1:12">
      <c r="A856" s="208" t="s">
        <v>673</v>
      </c>
      <c r="B856" s="209" t="s">
        <v>1673</v>
      </c>
      <c r="C856" s="209" t="s">
        <v>1627</v>
      </c>
      <c r="D856" s="210" t="s">
        <v>1624</v>
      </c>
      <c r="E856" s="211">
        <v>60410813</v>
      </c>
      <c r="F856" s="211">
        <v>55267968</v>
      </c>
      <c r="G856" s="211">
        <v>66789672</v>
      </c>
      <c r="H856" s="211">
        <v>58924967</v>
      </c>
      <c r="I856" s="211">
        <v>55438904</v>
      </c>
      <c r="J856" s="211">
        <v>67550059</v>
      </c>
      <c r="K856" s="211">
        <v>60385355</v>
      </c>
      <c r="L856" s="212">
        <v>75113590</v>
      </c>
    </row>
    <row r="857" spans="1:12">
      <c r="A857" s="208" t="s">
        <v>606</v>
      </c>
      <c r="B857" s="209" t="s">
        <v>1640</v>
      </c>
      <c r="C857" s="209" t="s">
        <v>1623</v>
      </c>
      <c r="D857" s="210" t="s">
        <v>1624</v>
      </c>
      <c r="E857" s="211">
        <v>39849</v>
      </c>
      <c r="F857" s="211">
        <v>34848</v>
      </c>
      <c r="G857" s="211">
        <v>33084</v>
      </c>
      <c r="H857" s="211">
        <v>35078</v>
      </c>
      <c r="I857" s="211">
        <v>32361</v>
      </c>
      <c r="J857" s="211">
        <v>38951</v>
      </c>
      <c r="K857" s="211">
        <v>36672</v>
      </c>
      <c r="L857" s="212">
        <v>28234</v>
      </c>
    </row>
    <row r="858" spans="1:12">
      <c r="A858" s="208" t="s">
        <v>606</v>
      </c>
      <c r="B858" s="209" t="s">
        <v>1640</v>
      </c>
      <c r="C858" s="209" t="s">
        <v>1625</v>
      </c>
      <c r="D858" s="210" t="s">
        <v>1624</v>
      </c>
      <c r="E858" s="211">
        <v>36121</v>
      </c>
      <c r="F858" s="211">
        <v>35173</v>
      </c>
      <c r="G858" s="211">
        <v>32432</v>
      </c>
      <c r="H858" s="211">
        <v>36018</v>
      </c>
      <c r="I858" s="211">
        <v>36547</v>
      </c>
      <c r="J858" s="211">
        <v>41065</v>
      </c>
      <c r="K858" s="211">
        <v>35999</v>
      </c>
      <c r="L858" s="212">
        <v>32612</v>
      </c>
    </row>
    <row r="859" spans="1:12">
      <c r="A859" s="208" t="s">
        <v>606</v>
      </c>
      <c r="B859" s="209" t="s">
        <v>1640</v>
      </c>
      <c r="C859" s="209" t="s">
        <v>1626</v>
      </c>
      <c r="D859" s="210" t="s">
        <v>1624</v>
      </c>
      <c r="E859" s="211">
        <v>311571</v>
      </c>
      <c r="F859" s="211">
        <v>338180</v>
      </c>
      <c r="G859" s="211">
        <v>344109</v>
      </c>
      <c r="H859" s="211">
        <v>356454</v>
      </c>
      <c r="I859" s="211">
        <v>2997764</v>
      </c>
      <c r="J859" s="211">
        <v>3049452</v>
      </c>
      <c r="K859" s="211">
        <v>3167663</v>
      </c>
      <c r="L859" s="212">
        <v>2499575</v>
      </c>
    </row>
    <row r="860" spans="1:12">
      <c r="A860" s="208" t="s">
        <v>37</v>
      </c>
      <c r="B860" s="209" t="s">
        <v>1630</v>
      </c>
      <c r="C860" s="209" t="s">
        <v>1623</v>
      </c>
      <c r="D860" s="210" t="s">
        <v>1624</v>
      </c>
      <c r="E860" s="211">
        <v>12328</v>
      </c>
      <c r="F860" s="211">
        <v>13811</v>
      </c>
      <c r="G860" s="211">
        <v>13811</v>
      </c>
      <c r="H860" s="211">
        <v>11256</v>
      </c>
      <c r="I860" s="211">
        <v>9649</v>
      </c>
      <c r="J860" s="211">
        <v>9780</v>
      </c>
      <c r="K860" s="211">
        <v>36606</v>
      </c>
      <c r="L860" s="212">
        <v>10890</v>
      </c>
    </row>
    <row r="861" spans="1:12">
      <c r="A861" s="208" t="s">
        <v>37</v>
      </c>
      <c r="B861" s="209" t="s">
        <v>1630</v>
      </c>
      <c r="C861" s="209" t="s">
        <v>1625</v>
      </c>
      <c r="D861" s="210" t="s">
        <v>1624</v>
      </c>
      <c r="E861" s="211">
        <v>8503</v>
      </c>
      <c r="F861" s="211">
        <v>6338</v>
      </c>
      <c r="G861" s="211">
        <v>6338</v>
      </c>
      <c r="H861" s="211">
        <v>5967</v>
      </c>
      <c r="I861" s="211">
        <v>5621</v>
      </c>
      <c r="J861" s="211">
        <v>5996</v>
      </c>
      <c r="K861" s="211">
        <v>1098</v>
      </c>
      <c r="L861" s="212">
        <v>4490</v>
      </c>
    </row>
    <row r="862" spans="1:12">
      <c r="A862" s="208" t="s">
        <v>1060</v>
      </c>
      <c r="B862" s="209" t="s">
        <v>1678</v>
      </c>
      <c r="C862" s="209" t="s">
        <v>1623</v>
      </c>
      <c r="D862" s="210" t="s">
        <v>1624</v>
      </c>
      <c r="E862" s="211">
        <v>35728</v>
      </c>
      <c r="F862" s="211">
        <v>36698</v>
      </c>
      <c r="G862" s="211">
        <v>40931</v>
      </c>
      <c r="H862" s="211">
        <v>42904</v>
      </c>
      <c r="I862" s="211">
        <v>43121</v>
      </c>
      <c r="J862" s="211">
        <v>46286</v>
      </c>
      <c r="K862" s="211">
        <v>42604</v>
      </c>
      <c r="L862" s="212">
        <v>40132</v>
      </c>
    </row>
    <row r="863" spans="1:12">
      <c r="A863" s="208" t="s">
        <v>1060</v>
      </c>
      <c r="B863" s="209" t="s">
        <v>1678</v>
      </c>
      <c r="C863" s="209" t="s">
        <v>1625</v>
      </c>
      <c r="D863" s="210" t="s">
        <v>1624</v>
      </c>
      <c r="E863" s="211">
        <v>19027</v>
      </c>
      <c r="F863" s="211">
        <v>19383</v>
      </c>
      <c r="G863" s="211">
        <v>21715</v>
      </c>
      <c r="H863" s="211">
        <v>23175</v>
      </c>
      <c r="I863" s="211">
        <v>29005</v>
      </c>
      <c r="J863" s="211">
        <v>31189</v>
      </c>
      <c r="K863" s="211">
        <v>28463</v>
      </c>
      <c r="L863" s="212">
        <v>28223</v>
      </c>
    </row>
    <row r="864" spans="1:12">
      <c r="A864" s="208" t="s">
        <v>898</v>
      </c>
      <c r="B864" s="209" t="s">
        <v>1654</v>
      </c>
      <c r="C864" s="209" t="s">
        <v>1623</v>
      </c>
      <c r="D864" s="210" t="s">
        <v>1624</v>
      </c>
      <c r="E864" s="211">
        <v>238296</v>
      </c>
      <c r="F864" s="211">
        <v>219980</v>
      </c>
      <c r="G864" s="211">
        <v>214700</v>
      </c>
      <c r="H864" s="211">
        <v>229330</v>
      </c>
      <c r="I864" s="211">
        <v>215492</v>
      </c>
      <c r="J864" s="211">
        <v>259312</v>
      </c>
      <c r="K864" s="211">
        <v>238785</v>
      </c>
      <c r="L864" s="212">
        <v>197483</v>
      </c>
    </row>
    <row r="865" spans="1:12">
      <c r="A865" s="208" t="s">
        <v>898</v>
      </c>
      <c r="B865" s="209" t="s">
        <v>1654</v>
      </c>
      <c r="C865" s="209" t="s">
        <v>1625</v>
      </c>
      <c r="D865" s="210" t="s">
        <v>1624</v>
      </c>
      <c r="E865" s="211">
        <v>124170</v>
      </c>
      <c r="F865" s="211">
        <v>124878</v>
      </c>
      <c r="G865" s="211">
        <v>112999</v>
      </c>
      <c r="H865" s="211">
        <v>114942</v>
      </c>
      <c r="I865" s="211">
        <v>110914</v>
      </c>
      <c r="J865" s="211">
        <v>126607</v>
      </c>
      <c r="K865" s="211">
        <v>133525</v>
      </c>
      <c r="L865" s="212">
        <v>144583</v>
      </c>
    </row>
    <row r="866" spans="1:12">
      <c r="A866" s="208" t="s">
        <v>898</v>
      </c>
      <c r="B866" s="209" t="s">
        <v>1654</v>
      </c>
      <c r="C866" s="209" t="s">
        <v>1626</v>
      </c>
      <c r="D866" s="210" t="s">
        <v>1624</v>
      </c>
      <c r="E866" s="211">
        <v>1086401</v>
      </c>
      <c r="F866" s="211">
        <v>992922</v>
      </c>
      <c r="G866" s="211">
        <v>855540</v>
      </c>
      <c r="H866" s="211">
        <v>392313</v>
      </c>
      <c r="I866" s="211">
        <v>512167</v>
      </c>
      <c r="J866" s="211">
        <v>646844</v>
      </c>
      <c r="K866" s="211">
        <v>665728</v>
      </c>
      <c r="L866" s="212">
        <v>681036</v>
      </c>
    </row>
    <row r="867" spans="1:12">
      <c r="A867" s="208" t="s">
        <v>674</v>
      </c>
      <c r="B867" s="209" t="s">
        <v>1673</v>
      </c>
      <c r="C867" s="209" t="s">
        <v>1623</v>
      </c>
      <c r="D867" s="210" t="s">
        <v>1624</v>
      </c>
      <c r="E867" s="211">
        <v>58242</v>
      </c>
      <c r="F867" s="211">
        <v>51247</v>
      </c>
      <c r="G867" s="211">
        <v>60606</v>
      </c>
      <c r="H867" s="213" t="s">
        <v>1624</v>
      </c>
      <c r="I867" s="213" t="s">
        <v>1624</v>
      </c>
      <c r="J867" s="213" t="s">
        <v>1624</v>
      </c>
      <c r="K867" s="213" t="s">
        <v>1624</v>
      </c>
      <c r="L867" s="214" t="s">
        <v>1624</v>
      </c>
    </row>
    <row r="868" spans="1:12">
      <c r="A868" s="208" t="s">
        <v>674</v>
      </c>
      <c r="B868" s="209" t="s">
        <v>1673</v>
      </c>
      <c r="C868" s="209" t="s">
        <v>1625</v>
      </c>
      <c r="D868" s="210" t="s">
        <v>1624</v>
      </c>
      <c r="E868" s="211">
        <v>3433</v>
      </c>
      <c r="F868" s="211">
        <v>3359</v>
      </c>
      <c r="G868" s="211">
        <v>4160</v>
      </c>
      <c r="H868" s="213" t="s">
        <v>1624</v>
      </c>
      <c r="I868" s="213" t="s">
        <v>1624</v>
      </c>
      <c r="J868" s="213" t="s">
        <v>1624</v>
      </c>
      <c r="K868" s="213" t="s">
        <v>1624</v>
      </c>
      <c r="L868" s="214" t="s">
        <v>1624</v>
      </c>
    </row>
    <row r="869" spans="1:12">
      <c r="A869" s="208" t="s">
        <v>674</v>
      </c>
      <c r="B869" s="209" t="s">
        <v>1673</v>
      </c>
      <c r="C869" s="209" t="s">
        <v>1626</v>
      </c>
      <c r="D869" s="210" t="s">
        <v>1624</v>
      </c>
      <c r="E869" s="211">
        <v>3560</v>
      </c>
      <c r="F869" s="211">
        <v>374</v>
      </c>
      <c r="G869" s="213" t="s">
        <v>1624</v>
      </c>
      <c r="H869" s="213" t="s">
        <v>1624</v>
      </c>
      <c r="I869" s="213" t="s">
        <v>1624</v>
      </c>
      <c r="J869" s="213" t="s">
        <v>1624</v>
      </c>
      <c r="K869" s="213" t="s">
        <v>1624</v>
      </c>
      <c r="L869" s="214" t="s">
        <v>1624</v>
      </c>
    </row>
    <row r="870" spans="1:12">
      <c r="A870" s="208" t="s">
        <v>674</v>
      </c>
      <c r="B870" s="209" t="s">
        <v>1673</v>
      </c>
      <c r="C870" s="209" t="s">
        <v>1629</v>
      </c>
      <c r="D870" s="210" t="s">
        <v>1624</v>
      </c>
      <c r="E870" s="213" t="s">
        <v>1624</v>
      </c>
      <c r="F870" s="213" t="s">
        <v>1624</v>
      </c>
      <c r="G870" s="213" t="s">
        <v>1624</v>
      </c>
      <c r="H870" s="213" t="s">
        <v>1624</v>
      </c>
      <c r="I870" s="213" t="s">
        <v>1624</v>
      </c>
      <c r="J870" s="213" t="s">
        <v>1624</v>
      </c>
      <c r="K870" s="213" t="s">
        <v>1624</v>
      </c>
      <c r="L870" s="214" t="s">
        <v>1624</v>
      </c>
    </row>
    <row r="871" spans="1:12">
      <c r="A871" s="208" t="s">
        <v>1708</v>
      </c>
      <c r="B871" s="209" t="s">
        <v>1661</v>
      </c>
      <c r="C871" s="209" t="s">
        <v>1623</v>
      </c>
      <c r="D871" s="210" t="s">
        <v>1624</v>
      </c>
      <c r="E871" s="211">
        <v>57127</v>
      </c>
      <c r="F871" s="213" t="s">
        <v>1624</v>
      </c>
      <c r="G871" s="213" t="s">
        <v>1624</v>
      </c>
      <c r="H871" s="213" t="s">
        <v>1624</v>
      </c>
      <c r="I871" s="213" t="s">
        <v>1624</v>
      </c>
      <c r="J871" s="213" t="s">
        <v>1624</v>
      </c>
      <c r="K871" s="213" t="s">
        <v>1624</v>
      </c>
      <c r="L871" s="214" t="s">
        <v>1624</v>
      </c>
    </row>
    <row r="872" spans="1:12">
      <c r="A872" s="208" t="s">
        <v>1708</v>
      </c>
      <c r="B872" s="209" t="s">
        <v>1661</v>
      </c>
      <c r="C872" s="209" t="s">
        <v>1625</v>
      </c>
      <c r="D872" s="210" t="s">
        <v>1624</v>
      </c>
      <c r="E872" s="211">
        <v>50661</v>
      </c>
      <c r="F872" s="213" t="s">
        <v>1624</v>
      </c>
      <c r="G872" s="213" t="s">
        <v>1624</v>
      </c>
      <c r="H872" s="213" t="s">
        <v>1624</v>
      </c>
      <c r="I872" s="213" t="s">
        <v>1624</v>
      </c>
      <c r="J872" s="213" t="s">
        <v>1624</v>
      </c>
      <c r="K872" s="213" t="s">
        <v>1624</v>
      </c>
      <c r="L872" s="214" t="s">
        <v>1624</v>
      </c>
    </row>
    <row r="873" spans="1:12">
      <c r="A873" s="208" t="s">
        <v>38</v>
      </c>
      <c r="B873" s="209" t="s">
        <v>1630</v>
      </c>
      <c r="C873" s="209" t="s">
        <v>1623</v>
      </c>
      <c r="D873" s="210" t="s">
        <v>1624</v>
      </c>
      <c r="E873" s="211">
        <v>29756</v>
      </c>
      <c r="F873" s="211">
        <v>23735</v>
      </c>
      <c r="G873" s="211">
        <v>21534</v>
      </c>
      <c r="H873" s="211">
        <v>20335</v>
      </c>
      <c r="I873" s="211">
        <v>19802</v>
      </c>
      <c r="J873" s="211">
        <v>20068</v>
      </c>
      <c r="K873" s="211">
        <v>16296</v>
      </c>
      <c r="L873" s="212">
        <v>14036</v>
      </c>
    </row>
    <row r="874" spans="1:12">
      <c r="A874" s="208" t="s">
        <v>38</v>
      </c>
      <c r="B874" s="209" t="s">
        <v>1630</v>
      </c>
      <c r="C874" s="209" t="s">
        <v>1625</v>
      </c>
      <c r="D874" s="210" t="s">
        <v>1624</v>
      </c>
      <c r="E874" s="211">
        <v>7691</v>
      </c>
      <c r="F874" s="211">
        <v>3592</v>
      </c>
      <c r="G874" s="211">
        <v>2689</v>
      </c>
      <c r="H874" s="211">
        <v>5671</v>
      </c>
      <c r="I874" s="211">
        <v>2924</v>
      </c>
      <c r="J874" s="211">
        <v>4298</v>
      </c>
      <c r="K874" s="211">
        <v>3485</v>
      </c>
      <c r="L874" s="212">
        <v>3250</v>
      </c>
    </row>
    <row r="875" spans="1:12">
      <c r="A875" s="208" t="s">
        <v>1709</v>
      </c>
      <c r="B875" s="209" t="s">
        <v>1648</v>
      </c>
      <c r="C875" s="209" t="s">
        <v>1623</v>
      </c>
      <c r="D875" s="210" t="s">
        <v>1624</v>
      </c>
      <c r="E875" s="211">
        <v>33767</v>
      </c>
      <c r="F875" s="211">
        <v>31548</v>
      </c>
      <c r="G875" s="211">
        <v>28383</v>
      </c>
      <c r="H875" s="211">
        <v>25377</v>
      </c>
      <c r="I875" s="211">
        <v>26410</v>
      </c>
      <c r="J875" s="211">
        <v>31420</v>
      </c>
      <c r="K875" s="211">
        <v>27983</v>
      </c>
      <c r="L875" s="212">
        <v>16446</v>
      </c>
    </row>
    <row r="876" spans="1:12">
      <c r="A876" s="208" t="s">
        <v>1709</v>
      </c>
      <c r="B876" s="209" t="s">
        <v>1648</v>
      </c>
      <c r="C876" s="209" t="s">
        <v>1625</v>
      </c>
      <c r="D876" s="210" t="s">
        <v>1624</v>
      </c>
      <c r="E876" s="211">
        <v>16086</v>
      </c>
      <c r="F876" s="211">
        <v>12050</v>
      </c>
      <c r="G876" s="211">
        <v>15624</v>
      </c>
      <c r="H876" s="211">
        <v>15170</v>
      </c>
      <c r="I876" s="211">
        <v>16222</v>
      </c>
      <c r="J876" s="211">
        <v>21659</v>
      </c>
      <c r="K876" s="211">
        <v>20144</v>
      </c>
      <c r="L876" s="212">
        <v>16312</v>
      </c>
    </row>
    <row r="877" spans="1:12">
      <c r="A877" s="208" t="s">
        <v>724</v>
      </c>
      <c r="B877" s="209" t="s">
        <v>1647</v>
      </c>
      <c r="C877" s="209" t="s">
        <v>1623</v>
      </c>
      <c r="D877" s="210" t="s">
        <v>1624</v>
      </c>
      <c r="E877" s="211">
        <v>48659</v>
      </c>
      <c r="F877" s="211">
        <v>42824</v>
      </c>
      <c r="G877" s="211">
        <v>39042</v>
      </c>
      <c r="H877" s="211">
        <v>45339</v>
      </c>
      <c r="I877" s="211">
        <v>39193</v>
      </c>
      <c r="J877" s="211">
        <v>42537</v>
      </c>
      <c r="K877" s="211">
        <v>30967</v>
      </c>
      <c r="L877" s="212">
        <v>31779</v>
      </c>
    </row>
    <row r="878" spans="1:12">
      <c r="A878" s="208" t="s">
        <v>724</v>
      </c>
      <c r="B878" s="209" t="s">
        <v>1647</v>
      </c>
      <c r="C878" s="209" t="s">
        <v>1625</v>
      </c>
      <c r="D878" s="210" t="s">
        <v>1624</v>
      </c>
      <c r="E878" s="211">
        <v>35918</v>
      </c>
      <c r="F878" s="211">
        <v>36899</v>
      </c>
      <c r="G878" s="211">
        <v>30698</v>
      </c>
      <c r="H878" s="211">
        <v>33993</v>
      </c>
      <c r="I878" s="211">
        <v>30939</v>
      </c>
      <c r="J878" s="211">
        <v>33266</v>
      </c>
      <c r="K878" s="211">
        <v>28653</v>
      </c>
      <c r="L878" s="212">
        <v>33623</v>
      </c>
    </row>
    <row r="879" spans="1:12">
      <c r="A879" s="208" t="s">
        <v>511</v>
      </c>
      <c r="B879" s="209" t="s">
        <v>1670</v>
      </c>
      <c r="C879" s="209" t="s">
        <v>1625</v>
      </c>
      <c r="D879" s="210" t="s">
        <v>1624</v>
      </c>
      <c r="E879" s="213" t="s">
        <v>1624</v>
      </c>
      <c r="F879" s="211">
        <v>7514</v>
      </c>
      <c r="G879" s="211">
        <v>38208</v>
      </c>
      <c r="H879" s="211">
        <v>33981</v>
      </c>
      <c r="I879" s="211">
        <v>30089</v>
      </c>
      <c r="J879" s="211">
        <v>43302</v>
      </c>
      <c r="K879" s="211">
        <v>33875</v>
      </c>
      <c r="L879" s="212">
        <v>34128</v>
      </c>
    </row>
    <row r="880" spans="1:12">
      <c r="A880" s="208" t="s">
        <v>511</v>
      </c>
      <c r="B880" s="209" t="s">
        <v>1670</v>
      </c>
      <c r="C880" s="209" t="s">
        <v>1626</v>
      </c>
      <c r="D880" s="210" t="s">
        <v>1624</v>
      </c>
      <c r="E880" s="213" t="s">
        <v>1624</v>
      </c>
      <c r="F880" s="211">
        <v>3821335</v>
      </c>
      <c r="G880" s="211">
        <v>25146219</v>
      </c>
      <c r="H880" s="211">
        <v>23605582</v>
      </c>
      <c r="I880" s="211">
        <v>19611160</v>
      </c>
      <c r="J880" s="211">
        <v>23678260</v>
      </c>
      <c r="K880" s="211">
        <v>25229027</v>
      </c>
      <c r="L880" s="212">
        <v>26259463</v>
      </c>
    </row>
    <row r="881" spans="1:12">
      <c r="A881" s="208" t="s">
        <v>511</v>
      </c>
      <c r="B881" s="209" t="s">
        <v>1670</v>
      </c>
      <c r="C881" s="209" t="s">
        <v>1627</v>
      </c>
      <c r="D881" s="210" t="s">
        <v>1624</v>
      </c>
      <c r="E881" s="213" t="s">
        <v>1624</v>
      </c>
      <c r="F881" s="211">
        <v>3740631</v>
      </c>
      <c r="G881" s="211">
        <v>24615648</v>
      </c>
      <c r="H881" s="211">
        <v>24244464</v>
      </c>
      <c r="I881" s="211">
        <v>33555561</v>
      </c>
      <c r="J881" s="211">
        <v>36499016</v>
      </c>
      <c r="K881" s="211">
        <v>44299180</v>
      </c>
      <c r="L881" s="212">
        <v>37359528</v>
      </c>
    </row>
    <row r="882" spans="1:12">
      <c r="A882" s="208" t="s">
        <v>675</v>
      </c>
      <c r="B882" s="209" t="s">
        <v>1673</v>
      </c>
      <c r="C882" s="209" t="s">
        <v>1623</v>
      </c>
      <c r="D882" s="210" t="s">
        <v>1624</v>
      </c>
      <c r="E882" s="211">
        <v>22611</v>
      </c>
      <c r="F882" s="211">
        <v>16919</v>
      </c>
      <c r="G882" s="211">
        <v>19346</v>
      </c>
      <c r="H882" s="211">
        <v>17825</v>
      </c>
      <c r="I882" s="211">
        <v>18542</v>
      </c>
      <c r="J882" s="211">
        <v>17261</v>
      </c>
      <c r="K882" s="211">
        <v>14062</v>
      </c>
      <c r="L882" s="212">
        <v>12760</v>
      </c>
    </row>
    <row r="883" spans="1:12">
      <c r="A883" s="208" t="s">
        <v>675</v>
      </c>
      <c r="B883" s="209" t="s">
        <v>1673</v>
      </c>
      <c r="C883" s="209" t="s">
        <v>1625</v>
      </c>
      <c r="D883" s="210" t="s">
        <v>1624</v>
      </c>
      <c r="E883" s="211">
        <v>7940</v>
      </c>
      <c r="F883" s="211">
        <v>7691</v>
      </c>
      <c r="G883" s="211">
        <v>7949</v>
      </c>
      <c r="H883" s="211">
        <v>8166</v>
      </c>
      <c r="I883" s="211">
        <v>8270</v>
      </c>
      <c r="J883" s="211">
        <v>7605</v>
      </c>
      <c r="K883" s="211">
        <v>10093</v>
      </c>
      <c r="L883" s="212">
        <v>10715</v>
      </c>
    </row>
    <row r="884" spans="1:12">
      <c r="A884" s="208" t="s">
        <v>725</v>
      </c>
      <c r="B884" s="209" t="s">
        <v>1647</v>
      </c>
      <c r="C884" s="209" t="s">
        <v>1623</v>
      </c>
      <c r="D884" s="210" t="s">
        <v>1624</v>
      </c>
      <c r="E884" s="211">
        <v>133253</v>
      </c>
      <c r="F884" s="211">
        <v>113963</v>
      </c>
      <c r="G884" s="211">
        <v>126171</v>
      </c>
      <c r="H884" s="211">
        <v>133601</v>
      </c>
      <c r="I884" s="211">
        <v>125520</v>
      </c>
      <c r="J884" s="211">
        <v>130570</v>
      </c>
      <c r="K884" s="211">
        <v>119422</v>
      </c>
      <c r="L884" s="212">
        <v>103374</v>
      </c>
    </row>
    <row r="885" spans="1:12">
      <c r="A885" s="208" t="s">
        <v>725</v>
      </c>
      <c r="B885" s="209" t="s">
        <v>1647</v>
      </c>
      <c r="C885" s="209" t="s">
        <v>1625</v>
      </c>
      <c r="D885" s="210" t="s">
        <v>1624</v>
      </c>
      <c r="E885" s="211">
        <v>128463</v>
      </c>
      <c r="F885" s="211">
        <v>108720</v>
      </c>
      <c r="G885" s="211">
        <v>110509</v>
      </c>
      <c r="H885" s="211">
        <v>129447</v>
      </c>
      <c r="I885" s="211">
        <v>112811</v>
      </c>
      <c r="J885" s="211">
        <v>127024</v>
      </c>
      <c r="K885" s="211">
        <v>119521</v>
      </c>
      <c r="L885" s="212">
        <v>80974</v>
      </c>
    </row>
    <row r="886" spans="1:12">
      <c r="A886" s="208" t="s">
        <v>725</v>
      </c>
      <c r="B886" s="209" t="s">
        <v>1647</v>
      </c>
      <c r="C886" s="209" t="s">
        <v>1626</v>
      </c>
      <c r="D886" s="210" t="s">
        <v>1624</v>
      </c>
      <c r="E886" s="211">
        <v>9142778</v>
      </c>
      <c r="F886" s="211">
        <v>9010688</v>
      </c>
      <c r="G886" s="211">
        <v>9176294</v>
      </c>
      <c r="H886" s="211">
        <v>8799823</v>
      </c>
      <c r="I886" s="211">
        <v>8017554</v>
      </c>
      <c r="J886" s="211">
        <v>9152654</v>
      </c>
      <c r="K886" s="211">
        <v>9200261</v>
      </c>
      <c r="L886" s="212">
        <v>9847580</v>
      </c>
    </row>
    <row r="887" spans="1:12">
      <c r="A887" s="208" t="s">
        <v>607</v>
      </c>
      <c r="B887" s="209" t="s">
        <v>1640</v>
      </c>
      <c r="C887" s="209" t="s">
        <v>1623</v>
      </c>
      <c r="D887" s="210" t="s">
        <v>1624</v>
      </c>
      <c r="E887" s="211">
        <v>494415</v>
      </c>
      <c r="F887" s="211">
        <v>449715</v>
      </c>
      <c r="G887" s="211">
        <v>435669</v>
      </c>
      <c r="H887" s="211">
        <v>449021</v>
      </c>
      <c r="I887" s="211">
        <v>487555</v>
      </c>
      <c r="J887" s="211">
        <v>534646</v>
      </c>
      <c r="K887" s="211">
        <v>420861</v>
      </c>
      <c r="L887" s="212">
        <v>360057</v>
      </c>
    </row>
    <row r="888" spans="1:12">
      <c r="A888" s="208" t="s">
        <v>607</v>
      </c>
      <c r="B888" s="209" t="s">
        <v>1640</v>
      </c>
      <c r="C888" s="209" t="s">
        <v>1625</v>
      </c>
      <c r="D888" s="210" t="s">
        <v>1624</v>
      </c>
      <c r="E888" s="211">
        <v>298655</v>
      </c>
      <c r="F888" s="211">
        <v>294003</v>
      </c>
      <c r="G888" s="211">
        <v>279086</v>
      </c>
      <c r="H888" s="211">
        <v>303662</v>
      </c>
      <c r="I888" s="211">
        <v>316347</v>
      </c>
      <c r="J888" s="211">
        <v>349281</v>
      </c>
      <c r="K888" s="211">
        <v>306378</v>
      </c>
      <c r="L888" s="212">
        <v>262315</v>
      </c>
    </row>
    <row r="889" spans="1:12">
      <c r="A889" s="208" t="s">
        <v>607</v>
      </c>
      <c r="B889" s="209" t="s">
        <v>1640</v>
      </c>
      <c r="C889" s="209" t="s">
        <v>1626</v>
      </c>
      <c r="D889" s="210" t="s">
        <v>1624</v>
      </c>
      <c r="E889" s="211">
        <v>3057310</v>
      </c>
      <c r="F889" s="211">
        <v>3058400</v>
      </c>
      <c r="G889" s="211">
        <v>2960213</v>
      </c>
      <c r="H889" s="211">
        <v>2638987</v>
      </c>
      <c r="I889" s="211">
        <v>2205941</v>
      </c>
      <c r="J889" s="211">
        <v>2552717</v>
      </c>
      <c r="K889" s="211">
        <v>2625185</v>
      </c>
      <c r="L889" s="212">
        <v>2678743</v>
      </c>
    </row>
    <row r="890" spans="1:12">
      <c r="A890" s="208" t="s">
        <v>333</v>
      </c>
      <c r="B890" s="209" t="s">
        <v>1645</v>
      </c>
      <c r="C890" s="209" t="s">
        <v>1623</v>
      </c>
      <c r="D890" s="210" t="s">
        <v>1624</v>
      </c>
      <c r="E890" s="211">
        <v>57703</v>
      </c>
      <c r="F890" s="211">
        <v>52791</v>
      </c>
      <c r="G890" s="211">
        <v>54777</v>
      </c>
      <c r="H890" s="211">
        <v>61264</v>
      </c>
      <c r="I890" s="211">
        <v>57650</v>
      </c>
      <c r="J890" s="211">
        <v>53827</v>
      </c>
      <c r="K890" s="211">
        <v>56992</v>
      </c>
      <c r="L890" s="212">
        <v>46387</v>
      </c>
    </row>
    <row r="891" spans="1:12">
      <c r="A891" s="208" t="s">
        <v>333</v>
      </c>
      <c r="B891" s="209" t="s">
        <v>1645</v>
      </c>
      <c r="C891" s="209" t="s">
        <v>1625</v>
      </c>
      <c r="D891" s="210" t="s">
        <v>1624</v>
      </c>
      <c r="E891" s="211">
        <v>38521</v>
      </c>
      <c r="F891" s="211">
        <v>34380</v>
      </c>
      <c r="G891" s="211">
        <v>37297</v>
      </c>
      <c r="H891" s="211">
        <v>42761</v>
      </c>
      <c r="I891" s="211">
        <v>39598</v>
      </c>
      <c r="J891" s="211">
        <v>33782</v>
      </c>
      <c r="K891" s="211">
        <v>36477</v>
      </c>
      <c r="L891" s="212">
        <v>29490</v>
      </c>
    </row>
    <row r="892" spans="1:12">
      <c r="A892" s="208" t="s">
        <v>333</v>
      </c>
      <c r="B892" s="209" t="s">
        <v>1645</v>
      </c>
      <c r="C892" s="209" t="s">
        <v>1627</v>
      </c>
      <c r="D892" s="210" t="s">
        <v>1624</v>
      </c>
      <c r="E892" s="211">
        <v>447</v>
      </c>
      <c r="F892" s="211">
        <v>610</v>
      </c>
      <c r="G892" s="211">
        <v>461</v>
      </c>
      <c r="H892" s="211">
        <v>423</v>
      </c>
      <c r="I892" s="211">
        <v>365</v>
      </c>
      <c r="J892" s="211">
        <v>390</v>
      </c>
      <c r="K892" s="211">
        <v>739</v>
      </c>
      <c r="L892" s="212">
        <v>264</v>
      </c>
    </row>
    <row r="893" spans="1:12">
      <c r="A893" s="208" t="s">
        <v>358</v>
      </c>
      <c r="B893" s="209" t="s">
        <v>1667</v>
      </c>
      <c r="C893" s="209" t="s">
        <v>1623</v>
      </c>
      <c r="D893" s="210" t="s">
        <v>1624</v>
      </c>
      <c r="E893" s="211">
        <v>3333561</v>
      </c>
      <c r="F893" s="211">
        <v>3479823</v>
      </c>
      <c r="G893" s="211">
        <v>3690545</v>
      </c>
      <c r="H893" s="211">
        <v>3855238</v>
      </c>
      <c r="I893" s="211">
        <v>3857332</v>
      </c>
      <c r="J893" s="211">
        <v>3544903</v>
      </c>
      <c r="K893" s="211">
        <v>3854487</v>
      </c>
      <c r="L893" s="212">
        <v>3612645</v>
      </c>
    </row>
    <row r="894" spans="1:12">
      <c r="A894" s="208" t="s">
        <v>358</v>
      </c>
      <c r="B894" s="209" t="s">
        <v>1667</v>
      </c>
      <c r="C894" s="209" t="s">
        <v>1625</v>
      </c>
      <c r="D894" s="210" t="s">
        <v>1624</v>
      </c>
      <c r="E894" s="211">
        <v>2551367</v>
      </c>
      <c r="F894" s="211">
        <v>2601514</v>
      </c>
      <c r="G894" s="211">
        <v>2710318</v>
      </c>
      <c r="H894" s="211">
        <v>2832970</v>
      </c>
      <c r="I894" s="211">
        <v>2860277</v>
      </c>
      <c r="J894" s="211">
        <v>2605366</v>
      </c>
      <c r="K894" s="211">
        <v>2753489</v>
      </c>
      <c r="L894" s="212">
        <v>2584238</v>
      </c>
    </row>
    <row r="895" spans="1:12">
      <c r="A895" s="208" t="s">
        <v>358</v>
      </c>
      <c r="B895" s="209" t="s">
        <v>1667</v>
      </c>
      <c r="C895" s="209" t="s">
        <v>1626</v>
      </c>
      <c r="D895" s="210" t="s">
        <v>1624</v>
      </c>
      <c r="E895" s="211">
        <v>5448750</v>
      </c>
      <c r="F895" s="211">
        <v>5503160</v>
      </c>
      <c r="G895" s="211">
        <v>5563625</v>
      </c>
      <c r="H895" s="211">
        <v>6180194</v>
      </c>
      <c r="I895" s="211">
        <v>5694345</v>
      </c>
      <c r="J895" s="211">
        <v>6008707</v>
      </c>
      <c r="K895" s="211">
        <v>6323297</v>
      </c>
      <c r="L895" s="212">
        <v>6502542</v>
      </c>
    </row>
    <row r="896" spans="1:12">
      <c r="A896" s="208" t="s">
        <v>358</v>
      </c>
      <c r="B896" s="209" t="s">
        <v>1667</v>
      </c>
      <c r="C896" s="209" t="s">
        <v>1627</v>
      </c>
      <c r="D896" s="210" t="s">
        <v>1624</v>
      </c>
      <c r="E896" s="211">
        <v>25935761</v>
      </c>
      <c r="F896" s="211">
        <v>21674983</v>
      </c>
      <c r="G896" s="211">
        <v>24015769</v>
      </c>
      <c r="H896" s="211">
        <v>25470152</v>
      </c>
      <c r="I896" s="211">
        <v>22169733</v>
      </c>
      <c r="J896" s="211">
        <v>22914263</v>
      </c>
      <c r="K896" s="211">
        <v>17265271</v>
      </c>
      <c r="L896" s="212">
        <v>17225393</v>
      </c>
    </row>
    <row r="897" spans="1:12">
      <c r="A897" s="208" t="s">
        <v>358</v>
      </c>
      <c r="B897" s="209" t="s">
        <v>1677</v>
      </c>
      <c r="C897" s="209" t="s">
        <v>1623</v>
      </c>
      <c r="D897" s="210" t="s">
        <v>1624</v>
      </c>
      <c r="E897" s="211">
        <v>10190699</v>
      </c>
      <c r="F897" s="211">
        <v>10229922</v>
      </c>
      <c r="G897" s="211">
        <v>11053691</v>
      </c>
      <c r="H897" s="211">
        <v>11689496</v>
      </c>
      <c r="I897" s="211">
        <v>11442382</v>
      </c>
      <c r="J897" s="211">
        <v>10304207</v>
      </c>
      <c r="K897" s="211">
        <v>11710425</v>
      </c>
      <c r="L897" s="212">
        <v>11084000</v>
      </c>
    </row>
    <row r="898" spans="1:12">
      <c r="A898" s="208" t="s">
        <v>358</v>
      </c>
      <c r="B898" s="209" t="s">
        <v>1677</v>
      </c>
      <c r="C898" s="209" t="s">
        <v>1625</v>
      </c>
      <c r="D898" s="210" t="s">
        <v>1624</v>
      </c>
      <c r="E898" s="211">
        <v>8386016</v>
      </c>
      <c r="F898" s="211">
        <v>8586611</v>
      </c>
      <c r="G898" s="211">
        <v>9003118</v>
      </c>
      <c r="H898" s="211">
        <v>9347425</v>
      </c>
      <c r="I898" s="211">
        <v>9053429</v>
      </c>
      <c r="J898" s="211">
        <v>8181239</v>
      </c>
      <c r="K898" s="211">
        <v>9122035</v>
      </c>
      <c r="L898" s="212">
        <v>8402836</v>
      </c>
    </row>
    <row r="899" spans="1:12">
      <c r="A899" s="208" t="s">
        <v>358</v>
      </c>
      <c r="B899" s="209" t="s">
        <v>1677</v>
      </c>
      <c r="C899" s="209" t="s">
        <v>1626</v>
      </c>
      <c r="D899" s="210" t="s">
        <v>1624</v>
      </c>
      <c r="E899" s="211">
        <v>33422775</v>
      </c>
      <c r="F899" s="211">
        <v>34684139</v>
      </c>
      <c r="G899" s="211">
        <v>35896103</v>
      </c>
      <c r="H899" s="211">
        <v>38472572</v>
      </c>
      <c r="I899" s="211">
        <v>36622860</v>
      </c>
      <c r="J899" s="211">
        <v>37147654</v>
      </c>
      <c r="K899" s="211">
        <v>40221259</v>
      </c>
      <c r="L899" s="212">
        <v>42385406</v>
      </c>
    </row>
    <row r="900" spans="1:12">
      <c r="A900" s="208" t="s">
        <v>358</v>
      </c>
      <c r="B900" s="209" t="s">
        <v>1677</v>
      </c>
      <c r="C900" s="209" t="s">
        <v>1627</v>
      </c>
      <c r="D900" s="210" t="s">
        <v>1624</v>
      </c>
      <c r="E900" s="211">
        <v>16777029</v>
      </c>
      <c r="F900" s="211">
        <v>18069106</v>
      </c>
      <c r="G900" s="211">
        <v>15524872</v>
      </c>
      <c r="H900" s="211">
        <v>17512299</v>
      </c>
      <c r="I900" s="211">
        <v>30255509</v>
      </c>
      <c r="J900" s="211">
        <v>27104012</v>
      </c>
      <c r="K900" s="211">
        <v>17176469</v>
      </c>
      <c r="L900" s="212">
        <v>18196197</v>
      </c>
    </row>
    <row r="901" spans="1:12">
      <c r="A901" s="208" t="s">
        <v>394</v>
      </c>
      <c r="B901" s="209" t="s">
        <v>1643</v>
      </c>
      <c r="C901" s="209" t="s">
        <v>1623</v>
      </c>
      <c r="D901" s="210" t="s">
        <v>1624</v>
      </c>
      <c r="E901" s="211">
        <v>119608</v>
      </c>
      <c r="F901" s="211">
        <v>110160</v>
      </c>
      <c r="G901" s="211">
        <v>117519</v>
      </c>
      <c r="H901" s="211">
        <v>122278</v>
      </c>
      <c r="I901" s="211">
        <v>111178</v>
      </c>
      <c r="J901" s="211">
        <v>139517</v>
      </c>
      <c r="K901" s="211">
        <v>109055</v>
      </c>
      <c r="L901" s="212">
        <v>85370</v>
      </c>
    </row>
    <row r="902" spans="1:12">
      <c r="A902" s="208" t="s">
        <v>394</v>
      </c>
      <c r="B902" s="209" t="s">
        <v>1643</v>
      </c>
      <c r="C902" s="209" t="s">
        <v>1625</v>
      </c>
      <c r="D902" s="210" t="s">
        <v>1624</v>
      </c>
      <c r="E902" s="211">
        <v>70954</v>
      </c>
      <c r="F902" s="211">
        <v>64977</v>
      </c>
      <c r="G902" s="211">
        <v>65549</v>
      </c>
      <c r="H902" s="211">
        <v>49100</v>
      </c>
      <c r="I902" s="211">
        <v>53879</v>
      </c>
      <c r="J902" s="211">
        <v>54219</v>
      </c>
      <c r="K902" s="211">
        <v>47222</v>
      </c>
      <c r="L902" s="212">
        <v>35947</v>
      </c>
    </row>
    <row r="903" spans="1:12">
      <c r="A903" s="208" t="s">
        <v>394</v>
      </c>
      <c r="B903" s="209" t="s">
        <v>1643</v>
      </c>
      <c r="C903" s="209" t="s">
        <v>1626</v>
      </c>
      <c r="D903" s="210" t="s">
        <v>1624</v>
      </c>
      <c r="E903" s="211">
        <v>10136</v>
      </c>
      <c r="F903" s="211">
        <v>13677</v>
      </c>
      <c r="G903" s="211">
        <v>1607</v>
      </c>
      <c r="H903" s="211">
        <v>38672</v>
      </c>
      <c r="I903" s="211">
        <v>51682</v>
      </c>
      <c r="J903" s="211">
        <v>6054</v>
      </c>
      <c r="K903" s="211">
        <v>11300</v>
      </c>
      <c r="L903" s="212">
        <v>16291</v>
      </c>
    </row>
    <row r="904" spans="1:12">
      <c r="A904" s="208" t="s">
        <v>30</v>
      </c>
      <c r="B904" s="209" t="s">
        <v>1666</v>
      </c>
      <c r="C904" s="209" t="s">
        <v>1623</v>
      </c>
      <c r="D904" s="210" t="s">
        <v>1624</v>
      </c>
      <c r="E904" s="211">
        <v>12204</v>
      </c>
      <c r="F904" s="211">
        <v>11962</v>
      </c>
      <c r="G904" s="211">
        <v>10680</v>
      </c>
      <c r="H904" s="211">
        <v>11406</v>
      </c>
      <c r="I904" s="211">
        <v>11632</v>
      </c>
      <c r="J904" s="211">
        <v>11858</v>
      </c>
      <c r="K904" s="211">
        <v>12014</v>
      </c>
      <c r="L904" s="212">
        <v>10087</v>
      </c>
    </row>
    <row r="905" spans="1:12">
      <c r="A905" s="208" t="s">
        <v>30</v>
      </c>
      <c r="B905" s="209" t="s">
        <v>1666</v>
      </c>
      <c r="C905" s="209" t="s">
        <v>1625</v>
      </c>
      <c r="D905" s="210" t="s">
        <v>1624</v>
      </c>
      <c r="E905" s="211">
        <v>8462</v>
      </c>
      <c r="F905" s="211">
        <v>3742</v>
      </c>
      <c r="G905" s="211">
        <v>7956</v>
      </c>
      <c r="H905" s="211">
        <v>6554</v>
      </c>
      <c r="I905" s="211">
        <v>7027</v>
      </c>
      <c r="J905" s="211">
        <v>7501</v>
      </c>
      <c r="K905" s="211">
        <v>6940</v>
      </c>
      <c r="L905" s="212">
        <v>5562</v>
      </c>
    </row>
    <row r="906" spans="1:12">
      <c r="A906" s="208" t="s">
        <v>1175</v>
      </c>
      <c r="B906" s="209" t="s">
        <v>1646</v>
      </c>
      <c r="C906" s="209" t="s">
        <v>1623</v>
      </c>
      <c r="D906" s="210" t="s">
        <v>1624</v>
      </c>
      <c r="E906" s="211">
        <v>5561</v>
      </c>
      <c r="F906" s="211">
        <v>2238</v>
      </c>
      <c r="G906" s="211">
        <v>3088</v>
      </c>
      <c r="H906" s="211">
        <v>5833</v>
      </c>
      <c r="I906" s="211">
        <v>5270</v>
      </c>
      <c r="J906" s="211">
        <v>5134</v>
      </c>
      <c r="K906" s="211">
        <v>4994</v>
      </c>
      <c r="L906" s="212">
        <v>3984</v>
      </c>
    </row>
    <row r="907" spans="1:12">
      <c r="A907" s="208" t="s">
        <v>1175</v>
      </c>
      <c r="B907" s="209" t="s">
        <v>1646</v>
      </c>
      <c r="C907" s="209" t="s">
        <v>1625</v>
      </c>
      <c r="D907" s="210" t="s">
        <v>1624</v>
      </c>
      <c r="E907" s="211">
        <v>5088</v>
      </c>
      <c r="F907" s="211">
        <v>4618</v>
      </c>
      <c r="G907" s="211">
        <v>2684</v>
      </c>
      <c r="H907" s="211">
        <v>2065</v>
      </c>
      <c r="I907" s="211">
        <v>2205</v>
      </c>
      <c r="J907" s="211">
        <v>1586</v>
      </c>
      <c r="K907" s="211">
        <v>1620</v>
      </c>
      <c r="L907" s="212">
        <v>1172</v>
      </c>
    </row>
    <row r="908" spans="1:12">
      <c r="A908" s="208" t="s">
        <v>676</v>
      </c>
      <c r="B908" s="209" t="s">
        <v>1673</v>
      </c>
      <c r="C908" s="209" t="s">
        <v>1623</v>
      </c>
      <c r="D908" s="210" t="s">
        <v>1624</v>
      </c>
      <c r="E908" s="211">
        <v>233</v>
      </c>
      <c r="F908" s="211">
        <v>202</v>
      </c>
      <c r="G908" s="211">
        <v>247</v>
      </c>
      <c r="H908" s="211">
        <v>179</v>
      </c>
      <c r="I908" s="211">
        <v>180</v>
      </c>
      <c r="J908" s="211">
        <v>26428</v>
      </c>
      <c r="K908" s="211">
        <v>21720</v>
      </c>
      <c r="L908" s="212">
        <v>17517</v>
      </c>
    </row>
    <row r="909" spans="1:12">
      <c r="A909" s="208" t="s">
        <v>676</v>
      </c>
      <c r="B909" s="209" t="s">
        <v>1673</v>
      </c>
      <c r="C909" s="209" t="s">
        <v>1625</v>
      </c>
      <c r="D909" s="210" t="s">
        <v>1624</v>
      </c>
      <c r="E909" s="211">
        <v>173</v>
      </c>
      <c r="F909" s="211">
        <v>182</v>
      </c>
      <c r="G909" s="211">
        <v>209</v>
      </c>
      <c r="H909" s="211">
        <v>200</v>
      </c>
      <c r="I909" s="211">
        <v>165</v>
      </c>
      <c r="J909" s="211">
        <v>22392</v>
      </c>
      <c r="K909" s="211">
        <v>20916</v>
      </c>
      <c r="L909" s="212">
        <v>19460</v>
      </c>
    </row>
    <row r="910" spans="1:12">
      <c r="A910" s="208" t="s">
        <v>676</v>
      </c>
      <c r="B910" s="209" t="s">
        <v>1673</v>
      </c>
      <c r="C910" s="209" t="s">
        <v>1629</v>
      </c>
      <c r="D910" s="210" t="s">
        <v>1624</v>
      </c>
      <c r="E910" s="213" t="s">
        <v>1624</v>
      </c>
      <c r="F910" s="213" t="s">
        <v>1624</v>
      </c>
      <c r="G910" s="213" t="s">
        <v>1624</v>
      </c>
      <c r="H910" s="213" t="s">
        <v>1624</v>
      </c>
      <c r="I910" s="213" t="s">
        <v>1624</v>
      </c>
      <c r="J910" s="213" t="s">
        <v>1624</v>
      </c>
      <c r="K910" s="213" t="s">
        <v>1624</v>
      </c>
      <c r="L910" s="212">
        <v>0</v>
      </c>
    </row>
    <row r="911" spans="1:12">
      <c r="A911" s="208" t="s">
        <v>334</v>
      </c>
      <c r="B911" s="209" t="s">
        <v>1645</v>
      </c>
      <c r="C911" s="209" t="s">
        <v>1623</v>
      </c>
      <c r="D911" s="210" t="s">
        <v>1624</v>
      </c>
      <c r="E911" s="211">
        <v>839018</v>
      </c>
      <c r="F911" s="211">
        <v>788195</v>
      </c>
      <c r="G911" s="211">
        <v>841581</v>
      </c>
      <c r="H911" s="211">
        <v>961535</v>
      </c>
      <c r="I911" s="211">
        <v>877668</v>
      </c>
      <c r="J911" s="211">
        <v>861629</v>
      </c>
      <c r="K911" s="211">
        <v>846766</v>
      </c>
      <c r="L911" s="212">
        <v>709672</v>
      </c>
    </row>
    <row r="912" spans="1:12">
      <c r="A912" s="208" t="s">
        <v>334</v>
      </c>
      <c r="B912" s="209" t="s">
        <v>1645</v>
      </c>
      <c r="C912" s="209" t="s">
        <v>1625</v>
      </c>
      <c r="D912" s="210" t="s">
        <v>1624</v>
      </c>
      <c r="E912" s="211">
        <v>503794</v>
      </c>
      <c r="F912" s="211">
        <v>493352</v>
      </c>
      <c r="G912" s="211">
        <v>545218</v>
      </c>
      <c r="H912" s="211">
        <v>621985</v>
      </c>
      <c r="I912" s="211">
        <v>689803</v>
      </c>
      <c r="J912" s="211">
        <v>580155</v>
      </c>
      <c r="K912" s="211">
        <v>859460</v>
      </c>
      <c r="L912" s="212">
        <v>539008</v>
      </c>
    </row>
    <row r="913" spans="1:12">
      <c r="A913" s="208" t="s">
        <v>334</v>
      </c>
      <c r="B913" s="209" t="s">
        <v>1645</v>
      </c>
      <c r="C913" s="209" t="s">
        <v>1626</v>
      </c>
      <c r="D913" s="210" t="s">
        <v>1624</v>
      </c>
      <c r="E913" s="211">
        <v>202678</v>
      </c>
      <c r="F913" s="211">
        <v>209265</v>
      </c>
      <c r="G913" s="211">
        <v>243633</v>
      </c>
      <c r="H913" s="211">
        <v>259149</v>
      </c>
      <c r="I913" s="211">
        <v>228611</v>
      </c>
      <c r="J913" s="211">
        <v>243535</v>
      </c>
      <c r="K913" s="211">
        <v>257279</v>
      </c>
      <c r="L913" s="212">
        <v>230376</v>
      </c>
    </row>
    <row r="914" spans="1:12">
      <c r="A914" s="208" t="s">
        <v>334</v>
      </c>
      <c r="B914" s="209" t="s">
        <v>1645</v>
      </c>
      <c r="C914" s="209" t="s">
        <v>1627</v>
      </c>
      <c r="D914" s="210" t="s">
        <v>1624</v>
      </c>
      <c r="E914" s="211">
        <v>12591</v>
      </c>
      <c r="F914" s="211">
        <v>22107</v>
      </c>
      <c r="G914" s="211">
        <v>10353</v>
      </c>
      <c r="H914" s="211">
        <v>11357</v>
      </c>
      <c r="I914" s="211">
        <v>69810</v>
      </c>
      <c r="J914" s="211">
        <v>27582</v>
      </c>
      <c r="K914" s="211">
        <v>79265</v>
      </c>
      <c r="L914" s="212">
        <v>151008</v>
      </c>
    </row>
    <row r="915" spans="1:12">
      <c r="A915" s="208" t="s">
        <v>1710</v>
      </c>
      <c r="B915" s="209" t="s">
        <v>1673</v>
      </c>
      <c r="C915" s="209" t="s">
        <v>1625</v>
      </c>
      <c r="D915" s="210" t="s">
        <v>1624</v>
      </c>
      <c r="E915" s="211">
        <v>0</v>
      </c>
      <c r="F915" s="213" t="s">
        <v>1624</v>
      </c>
      <c r="G915" s="213" t="s">
        <v>1624</v>
      </c>
      <c r="H915" s="213" t="s">
        <v>1624</v>
      </c>
      <c r="I915" s="213" t="s">
        <v>1624</v>
      </c>
      <c r="J915" s="213" t="s">
        <v>1624</v>
      </c>
      <c r="K915" s="213" t="s">
        <v>1624</v>
      </c>
      <c r="L915" s="214" t="s">
        <v>1624</v>
      </c>
    </row>
    <row r="916" spans="1:12">
      <c r="A916" s="208" t="s">
        <v>1710</v>
      </c>
      <c r="B916" s="209" t="s">
        <v>1673</v>
      </c>
      <c r="C916" s="209" t="s">
        <v>1626</v>
      </c>
      <c r="D916" s="210" t="s">
        <v>1624</v>
      </c>
      <c r="E916" s="211">
        <v>47139910</v>
      </c>
      <c r="F916" s="211">
        <v>26108187</v>
      </c>
      <c r="G916" s="213" t="s">
        <v>1624</v>
      </c>
      <c r="H916" s="213" t="s">
        <v>1624</v>
      </c>
      <c r="I916" s="213" t="s">
        <v>1624</v>
      </c>
      <c r="J916" s="213" t="s">
        <v>1624</v>
      </c>
      <c r="K916" s="213" t="s">
        <v>1624</v>
      </c>
      <c r="L916" s="214" t="s">
        <v>1624</v>
      </c>
    </row>
    <row r="917" spans="1:12">
      <c r="A917" s="208" t="s">
        <v>1710</v>
      </c>
      <c r="B917" s="209" t="s">
        <v>1673</v>
      </c>
      <c r="C917" s="209" t="s">
        <v>1627</v>
      </c>
      <c r="D917" s="210" t="s">
        <v>1624</v>
      </c>
      <c r="E917" s="211">
        <v>0</v>
      </c>
      <c r="F917" s="213" t="s">
        <v>1624</v>
      </c>
      <c r="G917" s="213" t="s">
        <v>1624</v>
      </c>
      <c r="H917" s="213" t="s">
        <v>1624</v>
      </c>
      <c r="I917" s="213" t="s">
        <v>1624</v>
      </c>
      <c r="J917" s="213" t="s">
        <v>1624</v>
      </c>
      <c r="K917" s="213" t="s">
        <v>1624</v>
      </c>
      <c r="L917" s="214" t="s">
        <v>1624</v>
      </c>
    </row>
    <row r="918" spans="1:12">
      <c r="A918" s="208" t="s">
        <v>1496</v>
      </c>
      <c r="B918" s="209" t="s">
        <v>1653</v>
      </c>
      <c r="C918" s="209" t="s">
        <v>1623</v>
      </c>
      <c r="D918" s="210" t="s">
        <v>1624</v>
      </c>
      <c r="E918" s="211">
        <v>225441</v>
      </c>
      <c r="F918" s="211">
        <v>207545</v>
      </c>
      <c r="G918" s="211">
        <v>229186</v>
      </c>
      <c r="H918" s="211">
        <v>244029</v>
      </c>
      <c r="I918" s="211">
        <v>224858</v>
      </c>
      <c r="J918" s="211">
        <v>209732</v>
      </c>
      <c r="K918" s="211">
        <v>222718</v>
      </c>
      <c r="L918" s="212">
        <v>190704</v>
      </c>
    </row>
    <row r="919" spans="1:12">
      <c r="A919" s="208" t="s">
        <v>1496</v>
      </c>
      <c r="B919" s="209" t="s">
        <v>1653</v>
      </c>
      <c r="C919" s="209" t="s">
        <v>1625</v>
      </c>
      <c r="D919" s="210" t="s">
        <v>1624</v>
      </c>
      <c r="E919" s="211">
        <v>150922</v>
      </c>
      <c r="F919" s="211">
        <v>134635</v>
      </c>
      <c r="G919" s="211">
        <v>159257</v>
      </c>
      <c r="H919" s="211">
        <v>172490</v>
      </c>
      <c r="I919" s="211">
        <v>167696</v>
      </c>
      <c r="J919" s="211">
        <v>154866</v>
      </c>
      <c r="K919" s="211">
        <v>160001</v>
      </c>
      <c r="L919" s="212">
        <v>136834</v>
      </c>
    </row>
    <row r="920" spans="1:12">
      <c r="A920" s="208" t="s">
        <v>777</v>
      </c>
      <c r="B920" s="209" t="s">
        <v>1635</v>
      </c>
      <c r="C920" s="209" t="s">
        <v>1623</v>
      </c>
      <c r="D920" s="210" t="s">
        <v>1624</v>
      </c>
      <c r="E920" s="211">
        <v>49418</v>
      </c>
      <c r="F920" s="211">
        <v>49418</v>
      </c>
      <c r="G920" s="213" t="s">
        <v>1624</v>
      </c>
      <c r="H920" s="213" t="s">
        <v>1624</v>
      </c>
      <c r="I920" s="211">
        <v>45774</v>
      </c>
      <c r="J920" s="211">
        <v>44805</v>
      </c>
      <c r="K920" s="211">
        <v>43830</v>
      </c>
      <c r="L920" s="212">
        <v>73085</v>
      </c>
    </row>
    <row r="921" spans="1:12">
      <c r="A921" s="208" t="s">
        <v>777</v>
      </c>
      <c r="B921" s="209" t="s">
        <v>1635</v>
      </c>
      <c r="C921" s="209" t="s">
        <v>1625</v>
      </c>
      <c r="D921" s="210" t="s">
        <v>1624</v>
      </c>
      <c r="E921" s="211">
        <v>28101</v>
      </c>
      <c r="F921" s="211">
        <v>28101</v>
      </c>
      <c r="G921" s="213" t="s">
        <v>1624</v>
      </c>
      <c r="H921" s="213" t="s">
        <v>1624</v>
      </c>
      <c r="I921" s="211">
        <v>33263</v>
      </c>
      <c r="J921" s="211">
        <v>28039</v>
      </c>
      <c r="K921" s="211">
        <v>31880</v>
      </c>
      <c r="L921" s="212">
        <v>15628</v>
      </c>
    </row>
    <row r="922" spans="1:12">
      <c r="A922" s="208" t="s">
        <v>777</v>
      </c>
      <c r="B922" s="209" t="s">
        <v>1635</v>
      </c>
      <c r="C922" s="209" t="s">
        <v>1626</v>
      </c>
      <c r="D922" s="210" t="s">
        <v>1624</v>
      </c>
      <c r="E922" s="213" t="s">
        <v>1624</v>
      </c>
      <c r="F922" s="213" t="s">
        <v>1624</v>
      </c>
      <c r="G922" s="213" t="s">
        <v>1624</v>
      </c>
      <c r="H922" s="213" t="s">
        <v>1624</v>
      </c>
      <c r="I922" s="213" t="s">
        <v>1624</v>
      </c>
      <c r="J922" s="211">
        <v>40261</v>
      </c>
      <c r="K922" s="211">
        <v>45907</v>
      </c>
      <c r="L922" s="212">
        <v>3218</v>
      </c>
    </row>
    <row r="923" spans="1:12">
      <c r="A923" s="208" t="s">
        <v>292</v>
      </c>
      <c r="B923" s="209" t="s">
        <v>1653</v>
      </c>
      <c r="C923" s="209" t="s">
        <v>1623</v>
      </c>
      <c r="D923" s="210" t="s">
        <v>1624</v>
      </c>
      <c r="E923" s="211">
        <v>66619455</v>
      </c>
      <c r="F923" s="211">
        <v>61749830</v>
      </c>
      <c r="G923" s="211">
        <v>68393322</v>
      </c>
      <c r="H923" s="211">
        <v>73117890</v>
      </c>
      <c r="I923" s="211">
        <v>70411361</v>
      </c>
      <c r="J923" s="211">
        <v>64449282</v>
      </c>
      <c r="K923" s="211">
        <v>66981492</v>
      </c>
      <c r="L923" s="212">
        <v>57717556</v>
      </c>
    </row>
    <row r="924" spans="1:12">
      <c r="A924" s="208" t="s">
        <v>292</v>
      </c>
      <c r="B924" s="209" t="s">
        <v>1653</v>
      </c>
      <c r="C924" s="209" t="s">
        <v>1625</v>
      </c>
      <c r="D924" s="210" t="s">
        <v>1624</v>
      </c>
      <c r="E924" s="211">
        <v>54918955</v>
      </c>
      <c r="F924" s="211">
        <v>51810351</v>
      </c>
      <c r="G924" s="211">
        <v>56187114</v>
      </c>
      <c r="H924" s="211">
        <v>60819280</v>
      </c>
      <c r="I924" s="211">
        <v>56451096</v>
      </c>
      <c r="J924" s="211">
        <v>53497141</v>
      </c>
      <c r="K924" s="211">
        <v>56468300</v>
      </c>
      <c r="L924" s="212">
        <v>50228211</v>
      </c>
    </row>
    <row r="925" spans="1:12">
      <c r="A925" s="208" t="s">
        <v>292</v>
      </c>
      <c r="B925" s="209" t="s">
        <v>1653</v>
      </c>
      <c r="C925" s="209" t="s">
        <v>1626</v>
      </c>
      <c r="D925" s="210" t="s">
        <v>1624</v>
      </c>
      <c r="E925" s="211">
        <v>22236305</v>
      </c>
      <c r="F925" s="211">
        <v>24393348</v>
      </c>
      <c r="G925" s="211">
        <v>26858677</v>
      </c>
      <c r="H925" s="211">
        <v>27150205</v>
      </c>
      <c r="I925" s="211">
        <v>26986140</v>
      </c>
      <c r="J925" s="211">
        <v>28381953</v>
      </c>
      <c r="K925" s="211">
        <v>28949933</v>
      </c>
      <c r="L925" s="212">
        <v>29193483</v>
      </c>
    </row>
    <row r="926" spans="1:12">
      <c r="A926" s="208" t="s">
        <v>292</v>
      </c>
      <c r="B926" s="209" t="s">
        <v>1653</v>
      </c>
      <c r="C926" s="209" t="s">
        <v>1627</v>
      </c>
      <c r="D926" s="210" t="s">
        <v>1624</v>
      </c>
      <c r="E926" s="211">
        <v>6422519</v>
      </c>
      <c r="F926" s="211">
        <v>5789669</v>
      </c>
      <c r="G926" s="211">
        <v>8121218</v>
      </c>
      <c r="H926" s="211">
        <v>5970956</v>
      </c>
      <c r="I926" s="211">
        <v>8940849</v>
      </c>
      <c r="J926" s="211">
        <v>14357994</v>
      </c>
      <c r="K926" s="211">
        <v>10074710</v>
      </c>
      <c r="L926" s="212">
        <v>21621619</v>
      </c>
    </row>
    <row r="927" spans="1:12">
      <c r="A927" s="208" t="s">
        <v>292</v>
      </c>
      <c r="B927" s="209" t="s">
        <v>1653</v>
      </c>
      <c r="C927" s="209" t="s">
        <v>1628</v>
      </c>
      <c r="D927" s="210" t="s">
        <v>1624</v>
      </c>
      <c r="E927" s="211">
        <v>6260</v>
      </c>
      <c r="F927" s="211">
        <v>4571</v>
      </c>
      <c r="G927" s="211">
        <v>3036</v>
      </c>
      <c r="H927" s="211">
        <v>4011</v>
      </c>
      <c r="I927" s="211">
        <v>2900</v>
      </c>
      <c r="J927" s="211">
        <v>1502</v>
      </c>
      <c r="K927" s="211">
        <v>1790</v>
      </c>
      <c r="L927" s="212">
        <v>44767</v>
      </c>
    </row>
    <row r="928" spans="1:12">
      <c r="A928" s="208" t="s">
        <v>1305</v>
      </c>
      <c r="B928" s="209" t="s">
        <v>1633</v>
      </c>
      <c r="C928" s="209" t="s">
        <v>1623</v>
      </c>
      <c r="D928" s="210" t="s">
        <v>1624</v>
      </c>
      <c r="E928" s="211">
        <v>22782363</v>
      </c>
      <c r="F928" s="211">
        <v>21619230</v>
      </c>
      <c r="G928" s="211">
        <v>21568644</v>
      </c>
      <c r="H928" s="211">
        <v>23550056</v>
      </c>
      <c r="I928" s="211">
        <v>22227537</v>
      </c>
      <c r="J928" s="211">
        <v>23776999</v>
      </c>
      <c r="K928" s="211">
        <v>21888538</v>
      </c>
      <c r="L928" s="212">
        <v>16967091</v>
      </c>
    </row>
    <row r="929" spans="1:12">
      <c r="A929" s="208" t="s">
        <v>1305</v>
      </c>
      <c r="B929" s="209" t="s">
        <v>1633</v>
      </c>
      <c r="C929" s="209" t="s">
        <v>1625</v>
      </c>
      <c r="D929" s="210" t="s">
        <v>1624</v>
      </c>
      <c r="E929" s="211">
        <v>23801786</v>
      </c>
      <c r="F929" s="211">
        <v>24149179</v>
      </c>
      <c r="G929" s="211">
        <v>24461500</v>
      </c>
      <c r="H929" s="211">
        <v>28579734</v>
      </c>
      <c r="I929" s="211">
        <v>28912936</v>
      </c>
      <c r="J929" s="211">
        <v>31795843</v>
      </c>
      <c r="K929" s="211">
        <v>31887339</v>
      </c>
      <c r="L929" s="212">
        <v>29953811</v>
      </c>
    </row>
    <row r="930" spans="1:12">
      <c r="A930" s="208" t="s">
        <v>1305</v>
      </c>
      <c r="B930" s="209" t="s">
        <v>1633</v>
      </c>
      <c r="C930" s="209" t="s">
        <v>1626</v>
      </c>
      <c r="D930" s="210" t="s">
        <v>1624</v>
      </c>
      <c r="E930" s="211">
        <v>14284573</v>
      </c>
      <c r="F930" s="211">
        <v>12537381</v>
      </c>
      <c r="G930" s="211">
        <v>11357086</v>
      </c>
      <c r="H930" s="211">
        <v>11041551</v>
      </c>
      <c r="I930" s="211">
        <v>8771075</v>
      </c>
      <c r="J930" s="211">
        <v>7707535</v>
      </c>
      <c r="K930" s="211">
        <v>7177381</v>
      </c>
      <c r="L930" s="212">
        <v>6842367</v>
      </c>
    </row>
    <row r="931" spans="1:12">
      <c r="A931" s="208" t="s">
        <v>1305</v>
      </c>
      <c r="B931" s="209" t="s">
        <v>1633</v>
      </c>
      <c r="C931" s="209" t="s">
        <v>1627</v>
      </c>
      <c r="D931" s="210" t="s">
        <v>1624</v>
      </c>
      <c r="E931" s="213" t="s">
        <v>1624</v>
      </c>
      <c r="F931" s="213" t="s">
        <v>1624</v>
      </c>
      <c r="G931" s="211">
        <v>504423</v>
      </c>
      <c r="H931" s="211">
        <v>408988</v>
      </c>
      <c r="I931" s="211">
        <v>307767</v>
      </c>
      <c r="J931" s="211">
        <v>943116</v>
      </c>
      <c r="K931" s="211">
        <v>2120665</v>
      </c>
      <c r="L931" s="212">
        <v>96757</v>
      </c>
    </row>
    <row r="932" spans="1:12">
      <c r="A932" s="208" t="s">
        <v>1305</v>
      </c>
      <c r="B932" s="209" t="s">
        <v>1648</v>
      </c>
      <c r="C932" s="209" t="s">
        <v>1623</v>
      </c>
      <c r="D932" s="210" t="s">
        <v>1624</v>
      </c>
      <c r="E932" s="211">
        <v>6469670</v>
      </c>
      <c r="F932" s="211">
        <v>6135352</v>
      </c>
      <c r="G932" s="211">
        <v>6261754</v>
      </c>
      <c r="H932" s="211">
        <v>6482849</v>
      </c>
      <c r="I932" s="211">
        <v>6306752</v>
      </c>
      <c r="J932" s="211">
        <v>7456542</v>
      </c>
      <c r="K932" s="211">
        <v>6457867</v>
      </c>
      <c r="L932" s="212">
        <v>5391748</v>
      </c>
    </row>
    <row r="933" spans="1:12">
      <c r="A933" s="208" t="s">
        <v>1305</v>
      </c>
      <c r="B933" s="209" t="s">
        <v>1648</v>
      </c>
      <c r="C933" s="209" t="s">
        <v>1625</v>
      </c>
      <c r="D933" s="210" t="s">
        <v>1624</v>
      </c>
      <c r="E933" s="211">
        <v>3651336</v>
      </c>
      <c r="F933" s="211">
        <v>3660672</v>
      </c>
      <c r="G933" s="211">
        <v>3828287</v>
      </c>
      <c r="H933" s="211">
        <v>3662832</v>
      </c>
      <c r="I933" s="211">
        <v>3694019</v>
      </c>
      <c r="J933" s="211">
        <v>4075603</v>
      </c>
      <c r="K933" s="211">
        <v>3654826</v>
      </c>
      <c r="L933" s="212">
        <v>3359528</v>
      </c>
    </row>
    <row r="934" spans="1:12">
      <c r="A934" s="208" t="s">
        <v>1305</v>
      </c>
      <c r="B934" s="209" t="s">
        <v>1648</v>
      </c>
      <c r="C934" s="209" t="s">
        <v>1626</v>
      </c>
      <c r="D934" s="210" t="s">
        <v>1624</v>
      </c>
      <c r="E934" s="211">
        <v>4311110</v>
      </c>
      <c r="F934" s="211">
        <v>3483716</v>
      </c>
      <c r="G934" s="211">
        <v>4422869</v>
      </c>
      <c r="H934" s="211">
        <v>2906311</v>
      </c>
      <c r="I934" s="211">
        <v>2246750</v>
      </c>
      <c r="J934" s="211">
        <v>2685408</v>
      </c>
      <c r="K934" s="211">
        <v>2357114</v>
      </c>
      <c r="L934" s="212">
        <v>2130914</v>
      </c>
    </row>
    <row r="935" spans="1:12">
      <c r="A935" s="208" t="s">
        <v>1305</v>
      </c>
      <c r="B935" s="209" t="s">
        <v>1666</v>
      </c>
      <c r="C935" s="209" t="s">
        <v>1623</v>
      </c>
      <c r="D935" s="210" t="s">
        <v>1624</v>
      </c>
      <c r="E935" s="211">
        <v>5492740</v>
      </c>
      <c r="F935" s="211">
        <v>4913940</v>
      </c>
      <c r="G935" s="211">
        <v>5421233</v>
      </c>
      <c r="H935" s="211">
        <v>5626762</v>
      </c>
      <c r="I935" s="211">
        <v>5405956</v>
      </c>
      <c r="J935" s="211">
        <v>5825753</v>
      </c>
      <c r="K935" s="211">
        <v>5394568</v>
      </c>
      <c r="L935" s="212">
        <v>4264815</v>
      </c>
    </row>
    <row r="936" spans="1:12">
      <c r="A936" s="208" t="s">
        <v>1305</v>
      </c>
      <c r="B936" s="209" t="s">
        <v>1666</v>
      </c>
      <c r="C936" s="209" t="s">
        <v>1625</v>
      </c>
      <c r="D936" s="210" t="s">
        <v>1624</v>
      </c>
      <c r="E936" s="211">
        <v>4856468</v>
      </c>
      <c r="F936" s="211">
        <v>4663843</v>
      </c>
      <c r="G936" s="211">
        <v>5020225</v>
      </c>
      <c r="H936" s="211">
        <v>5108127</v>
      </c>
      <c r="I936" s="211">
        <v>5164470</v>
      </c>
      <c r="J936" s="211">
        <v>5513354</v>
      </c>
      <c r="K936" s="211">
        <v>5291300</v>
      </c>
      <c r="L936" s="212">
        <v>4803043</v>
      </c>
    </row>
    <row r="937" spans="1:12">
      <c r="A937" s="208" t="s">
        <v>1305</v>
      </c>
      <c r="B937" s="209" t="s">
        <v>1666</v>
      </c>
      <c r="C937" s="209" t="s">
        <v>1626</v>
      </c>
      <c r="D937" s="210" t="s">
        <v>1624</v>
      </c>
      <c r="E937" s="211">
        <v>3158086</v>
      </c>
      <c r="F937" s="211">
        <v>3066680</v>
      </c>
      <c r="G937" s="211">
        <v>3054515</v>
      </c>
      <c r="H937" s="211">
        <v>2713885</v>
      </c>
      <c r="I937" s="211">
        <v>2115756</v>
      </c>
      <c r="J937" s="211">
        <v>2176782</v>
      </c>
      <c r="K937" s="211">
        <v>2195954</v>
      </c>
      <c r="L937" s="212">
        <v>2012988</v>
      </c>
    </row>
    <row r="938" spans="1:12">
      <c r="A938" s="208" t="s">
        <v>1305</v>
      </c>
      <c r="B938" s="209" t="s">
        <v>1673</v>
      </c>
      <c r="C938" s="209" t="s">
        <v>1623</v>
      </c>
      <c r="D938" s="210" t="s">
        <v>1624</v>
      </c>
      <c r="E938" s="211">
        <v>726879</v>
      </c>
      <c r="F938" s="211">
        <v>684084</v>
      </c>
      <c r="G938" s="211">
        <v>702523</v>
      </c>
      <c r="H938" s="211">
        <v>724751</v>
      </c>
      <c r="I938" s="211">
        <v>713273</v>
      </c>
      <c r="J938" s="211">
        <v>794918</v>
      </c>
      <c r="K938" s="211">
        <v>682634</v>
      </c>
      <c r="L938" s="212">
        <v>544958</v>
      </c>
    </row>
    <row r="939" spans="1:12">
      <c r="A939" s="208" t="s">
        <v>1305</v>
      </c>
      <c r="B939" s="209" t="s">
        <v>1673</v>
      </c>
      <c r="C939" s="209" t="s">
        <v>1625</v>
      </c>
      <c r="D939" s="210" t="s">
        <v>1624</v>
      </c>
      <c r="E939" s="211">
        <v>621494</v>
      </c>
      <c r="F939" s="211">
        <v>633418</v>
      </c>
      <c r="G939" s="211">
        <v>623547</v>
      </c>
      <c r="H939" s="211">
        <v>680720</v>
      </c>
      <c r="I939" s="211">
        <v>644639</v>
      </c>
      <c r="J939" s="211">
        <v>683598</v>
      </c>
      <c r="K939" s="211">
        <v>636669</v>
      </c>
      <c r="L939" s="212">
        <v>553661</v>
      </c>
    </row>
    <row r="940" spans="1:12">
      <c r="A940" s="208" t="s">
        <v>1305</v>
      </c>
      <c r="B940" s="209" t="s">
        <v>1673</v>
      </c>
      <c r="C940" s="209" t="s">
        <v>1626</v>
      </c>
      <c r="D940" s="210" t="s">
        <v>1624</v>
      </c>
      <c r="E940" s="211">
        <v>63576</v>
      </c>
      <c r="F940" s="211">
        <v>57791</v>
      </c>
      <c r="G940" s="211">
        <v>56610</v>
      </c>
      <c r="H940" s="211">
        <v>54962</v>
      </c>
      <c r="I940" s="211">
        <v>54693</v>
      </c>
      <c r="J940" s="211">
        <v>40981</v>
      </c>
      <c r="K940" s="211">
        <v>35077</v>
      </c>
      <c r="L940" s="212">
        <v>26139</v>
      </c>
    </row>
    <row r="941" spans="1:12">
      <c r="A941" s="208" t="s">
        <v>1521</v>
      </c>
      <c r="B941" s="209" t="s">
        <v>1648</v>
      </c>
      <c r="C941" s="209" t="s">
        <v>1623</v>
      </c>
      <c r="D941" s="210" t="s">
        <v>1624</v>
      </c>
      <c r="E941" s="211">
        <v>4695345</v>
      </c>
      <c r="F941" s="211">
        <v>4230444</v>
      </c>
      <c r="G941" s="211">
        <v>4289079</v>
      </c>
      <c r="H941" s="211">
        <v>4363836</v>
      </c>
      <c r="I941" s="211">
        <v>4135890</v>
      </c>
      <c r="J941" s="211">
        <v>5275511</v>
      </c>
      <c r="K941" s="211">
        <v>4526569</v>
      </c>
      <c r="L941" s="212">
        <v>3532244</v>
      </c>
    </row>
    <row r="942" spans="1:12">
      <c r="A942" s="208" t="s">
        <v>1521</v>
      </c>
      <c r="B942" s="209" t="s">
        <v>1648</v>
      </c>
      <c r="C942" s="209" t="s">
        <v>1625</v>
      </c>
      <c r="D942" s="210" t="s">
        <v>1624</v>
      </c>
      <c r="E942" s="211">
        <v>2289747</v>
      </c>
      <c r="F942" s="211">
        <v>2108134</v>
      </c>
      <c r="G942" s="211">
        <v>2011253</v>
      </c>
      <c r="H942" s="211">
        <v>1892631</v>
      </c>
      <c r="I942" s="211">
        <v>2018330</v>
      </c>
      <c r="J942" s="211">
        <v>2607586</v>
      </c>
      <c r="K942" s="211">
        <v>2404428</v>
      </c>
      <c r="L942" s="212">
        <v>2172171</v>
      </c>
    </row>
    <row r="943" spans="1:12">
      <c r="A943" s="208" t="s">
        <v>1521</v>
      </c>
      <c r="B943" s="209" t="s">
        <v>1648</v>
      </c>
      <c r="C943" s="209" t="s">
        <v>1626</v>
      </c>
      <c r="D943" s="210" t="s">
        <v>1624</v>
      </c>
      <c r="E943" s="211">
        <v>217561</v>
      </c>
      <c r="F943" s="211">
        <v>34316</v>
      </c>
      <c r="G943" s="211">
        <v>39137</v>
      </c>
      <c r="H943" s="211">
        <v>92401</v>
      </c>
      <c r="I943" s="211">
        <v>123686</v>
      </c>
      <c r="J943" s="211">
        <v>964809</v>
      </c>
      <c r="K943" s="211">
        <v>1143734</v>
      </c>
      <c r="L943" s="212">
        <v>2357023</v>
      </c>
    </row>
    <row r="944" spans="1:12">
      <c r="A944" s="208" t="s">
        <v>1521</v>
      </c>
      <c r="B944" s="209" t="s">
        <v>1654</v>
      </c>
      <c r="C944" s="209" t="s">
        <v>1623</v>
      </c>
      <c r="D944" s="210" t="s">
        <v>1624</v>
      </c>
      <c r="E944" s="211">
        <v>5385979</v>
      </c>
      <c r="F944" s="211">
        <v>4879529</v>
      </c>
      <c r="G944" s="211">
        <v>4795547</v>
      </c>
      <c r="H944" s="211">
        <v>5213188</v>
      </c>
      <c r="I944" s="211">
        <v>4984100</v>
      </c>
      <c r="J944" s="211">
        <v>6202154</v>
      </c>
      <c r="K944" s="211">
        <v>5544519</v>
      </c>
      <c r="L944" s="212">
        <v>4281703</v>
      </c>
    </row>
    <row r="945" spans="1:12">
      <c r="A945" s="208" t="s">
        <v>1521</v>
      </c>
      <c r="B945" s="209" t="s">
        <v>1654</v>
      </c>
      <c r="C945" s="209" t="s">
        <v>1625</v>
      </c>
      <c r="D945" s="210" t="s">
        <v>1624</v>
      </c>
      <c r="E945" s="211">
        <v>5031976</v>
      </c>
      <c r="F945" s="211">
        <v>4520810</v>
      </c>
      <c r="G945" s="211">
        <v>5073803</v>
      </c>
      <c r="H945" s="211">
        <v>4878175</v>
      </c>
      <c r="I945" s="211">
        <v>4735464</v>
      </c>
      <c r="J945" s="211">
        <v>5385232</v>
      </c>
      <c r="K945" s="211">
        <v>5214725</v>
      </c>
      <c r="L945" s="212">
        <v>4774079</v>
      </c>
    </row>
    <row r="946" spans="1:12">
      <c r="A946" s="208" t="s">
        <v>1521</v>
      </c>
      <c r="B946" s="209" t="s">
        <v>1654</v>
      </c>
      <c r="C946" s="209" t="s">
        <v>1626</v>
      </c>
      <c r="D946" s="210" t="s">
        <v>1624</v>
      </c>
      <c r="E946" s="211">
        <v>17936018</v>
      </c>
      <c r="F946" s="211">
        <v>18013747</v>
      </c>
      <c r="G946" s="211">
        <v>19918278</v>
      </c>
      <c r="H946" s="211">
        <v>19162915</v>
      </c>
      <c r="I946" s="211">
        <v>16055147</v>
      </c>
      <c r="J946" s="211">
        <v>19484092</v>
      </c>
      <c r="K946" s="211">
        <v>18198071</v>
      </c>
      <c r="L946" s="212">
        <v>11519632</v>
      </c>
    </row>
    <row r="947" spans="1:12">
      <c r="A947" s="208" t="s">
        <v>1521</v>
      </c>
      <c r="B947" s="209" t="s">
        <v>1673</v>
      </c>
      <c r="C947" s="209" t="s">
        <v>1623</v>
      </c>
      <c r="D947" s="210" t="s">
        <v>1624</v>
      </c>
      <c r="E947" s="211">
        <v>54003198</v>
      </c>
      <c r="F947" s="211">
        <v>50172130</v>
      </c>
      <c r="G947" s="211">
        <v>59546521</v>
      </c>
      <c r="H947" s="211">
        <v>55836530</v>
      </c>
      <c r="I947" s="211">
        <v>55669050</v>
      </c>
      <c r="J947" s="211">
        <v>72188113</v>
      </c>
      <c r="K947" s="211">
        <v>60609291</v>
      </c>
      <c r="L947" s="212">
        <v>48802201</v>
      </c>
    </row>
    <row r="948" spans="1:12">
      <c r="A948" s="208" t="s">
        <v>1521</v>
      </c>
      <c r="B948" s="209" t="s">
        <v>1673</v>
      </c>
      <c r="C948" s="209" t="s">
        <v>1625</v>
      </c>
      <c r="D948" s="210" t="s">
        <v>1624</v>
      </c>
      <c r="E948" s="211">
        <v>42964177</v>
      </c>
      <c r="F948" s="211">
        <v>38077457</v>
      </c>
      <c r="G948" s="211">
        <v>39856667</v>
      </c>
      <c r="H948" s="211">
        <v>39822916</v>
      </c>
      <c r="I948" s="211">
        <v>46581929</v>
      </c>
      <c r="J948" s="211">
        <v>51665884</v>
      </c>
      <c r="K948" s="211">
        <v>51172515</v>
      </c>
      <c r="L948" s="212">
        <v>48807845</v>
      </c>
    </row>
    <row r="949" spans="1:12">
      <c r="A949" s="208" t="s">
        <v>1521</v>
      </c>
      <c r="B949" s="209" t="s">
        <v>1673</v>
      </c>
      <c r="C949" s="209" t="s">
        <v>1626</v>
      </c>
      <c r="D949" s="210" t="s">
        <v>1624</v>
      </c>
      <c r="E949" s="211">
        <v>15148951</v>
      </c>
      <c r="F949" s="211">
        <v>8120027</v>
      </c>
      <c r="G949" s="211">
        <v>9332560</v>
      </c>
      <c r="H949" s="211">
        <v>10365275</v>
      </c>
      <c r="I949" s="211">
        <v>17351828</v>
      </c>
      <c r="J949" s="211">
        <v>20571010</v>
      </c>
      <c r="K949" s="211">
        <v>20931990</v>
      </c>
      <c r="L949" s="212">
        <v>21112684</v>
      </c>
    </row>
    <row r="950" spans="1:12">
      <c r="A950" s="208" t="s">
        <v>1306</v>
      </c>
      <c r="B950" s="209" t="s">
        <v>1633</v>
      </c>
      <c r="C950" s="209" t="s">
        <v>1625</v>
      </c>
      <c r="D950" s="210" t="s">
        <v>1624</v>
      </c>
      <c r="E950" s="213" t="s">
        <v>1624</v>
      </c>
      <c r="F950" s="213" t="s">
        <v>1624</v>
      </c>
      <c r="G950" s="213" t="s">
        <v>1624</v>
      </c>
      <c r="H950" s="213" t="s">
        <v>1624</v>
      </c>
      <c r="I950" s="213" t="s">
        <v>1624</v>
      </c>
      <c r="J950" s="213" t="s">
        <v>1624</v>
      </c>
      <c r="K950" s="213" t="s">
        <v>1624</v>
      </c>
      <c r="L950" s="212">
        <v>4680588</v>
      </c>
    </row>
    <row r="951" spans="1:12">
      <c r="A951" s="208" t="s">
        <v>1306</v>
      </c>
      <c r="B951" s="209" t="s">
        <v>1633</v>
      </c>
      <c r="C951" s="209" t="s">
        <v>1626</v>
      </c>
      <c r="D951" s="210" t="s">
        <v>1624</v>
      </c>
      <c r="E951" s="211">
        <v>56970018</v>
      </c>
      <c r="F951" s="211">
        <v>57777327</v>
      </c>
      <c r="G951" s="211">
        <v>57312871</v>
      </c>
      <c r="H951" s="211">
        <v>56199571</v>
      </c>
      <c r="I951" s="211">
        <v>52165469</v>
      </c>
      <c r="J951" s="211">
        <v>57328443</v>
      </c>
      <c r="K951" s="211">
        <v>58936773</v>
      </c>
      <c r="L951" s="212">
        <v>54785890</v>
      </c>
    </row>
    <row r="952" spans="1:12">
      <c r="A952" s="208" t="s">
        <v>1306</v>
      </c>
      <c r="B952" s="209" t="s">
        <v>1633</v>
      </c>
      <c r="C952" s="209" t="s">
        <v>1627</v>
      </c>
      <c r="D952" s="210" t="s">
        <v>1624</v>
      </c>
      <c r="E952" s="211">
        <v>27724875</v>
      </c>
      <c r="F952" s="211">
        <v>32019793</v>
      </c>
      <c r="G952" s="211">
        <v>34770481</v>
      </c>
      <c r="H952" s="211">
        <v>44598992</v>
      </c>
      <c r="I952" s="211">
        <v>52354304</v>
      </c>
      <c r="J952" s="211">
        <v>45422842</v>
      </c>
      <c r="K952" s="211">
        <v>34446925</v>
      </c>
      <c r="L952" s="212">
        <v>50949086</v>
      </c>
    </row>
    <row r="953" spans="1:12">
      <c r="A953" s="208" t="s">
        <v>1306</v>
      </c>
      <c r="B953" s="209" t="s">
        <v>1648</v>
      </c>
      <c r="C953" s="209" t="s">
        <v>1625</v>
      </c>
      <c r="D953" s="210" t="s">
        <v>1624</v>
      </c>
      <c r="E953" s="213" t="s">
        <v>1624</v>
      </c>
      <c r="F953" s="213" t="s">
        <v>1624</v>
      </c>
      <c r="G953" s="213" t="s">
        <v>1624</v>
      </c>
      <c r="H953" s="213" t="s">
        <v>1624</v>
      </c>
      <c r="I953" s="213" t="s">
        <v>1624</v>
      </c>
      <c r="J953" s="213" t="s">
        <v>1624</v>
      </c>
      <c r="K953" s="213" t="s">
        <v>1624</v>
      </c>
      <c r="L953" s="212">
        <v>1372112</v>
      </c>
    </row>
    <row r="954" spans="1:12">
      <c r="A954" s="208" t="s">
        <v>1306</v>
      </c>
      <c r="B954" s="209" t="s">
        <v>1648</v>
      </c>
      <c r="C954" s="209" t="s">
        <v>1626</v>
      </c>
      <c r="D954" s="210" t="s">
        <v>1624</v>
      </c>
      <c r="E954" s="211">
        <v>7206119</v>
      </c>
      <c r="F954" s="211">
        <v>6878475</v>
      </c>
      <c r="G954" s="211">
        <v>8666472</v>
      </c>
      <c r="H954" s="211">
        <v>9618875</v>
      </c>
      <c r="I954" s="211">
        <v>8994453</v>
      </c>
      <c r="J954" s="211">
        <v>10054063</v>
      </c>
      <c r="K954" s="211">
        <v>11092676</v>
      </c>
      <c r="L954" s="212">
        <v>9113781</v>
      </c>
    </row>
    <row r="955" spans="1:12">
      <c r="A955" s="208" t="s">
        <v>1306</v>
      </c>
      <c r="B955" s="209" t="s">
        <v>1648</v>
      </c>
      <c r="C955" s="209" t="s">
        <v>1627</v>
      </c>
      <c r="D955" s="210" t="s">
        <v>1624</v>
      </c>
      <c r="E955" s="211">
        <v>1582067</v>
      </c>
      <c r="F955" s="211">
        <v>1358918</v>
      </c>
      <c r="G955" s="211">
        <v>1617770</v>
      </c>
      <c r="H955" s="211">
        <v>1398988</v>
      </c>
      <c r="I955" s="211">
        <v>2053930</v>
      </c>
      <c r="J955" s="211">
        <v>7568009</v>
      </c>
      <c r="K955" s="211">
        <v>17099972</v>
      </c>
      <c r="L955" s="212">
        <v>18751973</v>
      </c>
    </row>
    <row r="956" spans="1:12">
      <c r="A956" s="208" t="s">
        <v>1306</v>
      </c>
      <c r="B956" s="209" t="s">
        <v>1666</v>
      </c>
      <c r="C956" s="209" t="s">
        <v>1625</v>
      </c>
      <c r="D956" s="210" t="s">
        <v>1624</v>
      </c>
      <c r="E956" s="213" t="s">
        <v>1624</v>
      </c>
      <c r="F956" s="213" t="s">
        <v>1624</v>
      </c>
      <c r="G956" s="213" t="s">
        <v>1624</v>
      </c>
      <c r="H956" s="213" t="s">
        <v>1624</v>
      </c>
      <c r="I956" s="213" t="s">
        <v>1624</v>
      </c>
      <c r="J956" s="213" t="s">
        <v>1624</v>
      </c>
      <c r="K956" s="213" t="s">
        <v>1624</v>
      </c>
      <c r="L956" s="212">
        <v>1490806</v>
      </c>
    </row>
    <row r="957" spans="1:12">
      <c r="A957" s="208" t="s">
        <v>1306</v>
      </c>
      <c r="B957" s="209" t="s">
        <v>1666</v>
      </c>
      <c r="C957" s="209" t="s">
        <v>1626</v>
      </c>
      <c r="D957" s="210" t="s">
        <v>1624</v>
      </c>
      <c r="E957" s="211">
        <v>6789533</v>
      </c>
      <c r="F957" s="211">
        <v>6732803</v>
      </c>
      <c r="G957" s="211">
        <v>6672985</v>
      </c>
      <c r="H957" s="211">
        <v>6105939</v>
      </c>
      <c r="I957" s="211">
        <v>5781524</v>
      </c>
      <c r="J957" s="211">
        <v>6113385</v>
      </c>
      <c r="K957" s="211">
        <v>5900868</v>
      </c>
      <c r="L957" s="212">
        <v>4192240</v>
      </c>
    </row>
    <row r="958" spans="1:12">
      <c r="A958" s="208" t="s">
        <v>1306</v>
      </c>
      <c r="B958" s="209" t="s">
        <v>1666</v>
      </c>
      <c r="C958" s="209" t="s">
        <v>1627</v>
      </c>
      <c r="D958" s="210" t="s">
        <v>1624</v>
      </c>
      <c r="E958" s="211">
        <v>31475680</v>
      </c>
      <c r="F958" s="211">
        <v>42393779</v>
      </c>
      <c r="G958" s="211">
        <v>40808304</v>
      </c>
      <c r="H958" s="211">
        <v>39535363</v>
      </c>
      <c r="I958" s="211">
        <v>39314168</v>
      </c>
      <c r="J958" s="211">
        <v>25126804</v>
      </c>
      <c r="K958" s="211">
        <v>29162406</v>
      </c>
      <c r="L958" s="212">
        <v>34735796</v>
      </c>
    </row>
    <row r="959" spans="1:12">
      <c r="A959" s="208" t="s">
        <v>1306</v>
      </c>
      <c r="B959" s="209" t="s">
        <v>1673</v>
      </c>
      <c r="C959" s="209" t="s">
        <v>1625</v>
      </c>
      <c r="D959" s="210" t="s">
        <v>1624</v>
      </c>
      <c r="E959" s="213" t="s">
        <v>1624</v>
      </c>
      <c r="F959" s="213" t="s">
        <v>1624</v>
      </c>
      <c r="G959" s="213" t="s">
        <v>1624</v>
      </c>
      <c r="H959" s="213" t="s">
        <v>1624</v>
      </c>
      <c r="I959" s="213" t="s">
        <v>1624</v>
      </c>
      <c r="J959" s="213" t="s">
        <v>1624</v>
      </c>
      <c r="K959" s="213" t="s">
        <v>1624</v>
      </c>
      <c r="L959" s="212">
        <v>261250</v>
      </c>
    </row>
    <row r="960" spans="1:12">
      <c r="A960" s="208" t="s">
        <v>1306</v>
      </c>
      <c r="B960" s="209" t="s">
        <v>1673</v>
      </c>
      <c r="C960" s="209" t="s">
        <v>1626</v>
      </c>
      <c r="D960" s="210" t="s">
        <v>1624</v>
      </c>
      <c r="E960" s="211">
        <v>8099757</v>
      </c>
      <c r="F960" s="211">
        <v>7897148</v>
      </c>
      <c r="G960" s="211">
        <v>7530167</v>
      </c>
      <c r="H960" s="211">
        <v>7501162</v>
      </c>
      <c r="I960" s="211">
        <v>5861174</v>
      </c>
      <c r="J960" s="211">
        <v>5386008</v>
      </c>
      <c r="K960" s="211">
        <v>5948675</v>
      </c>
      <c r="L960" s="212">
        <v>5989857</v>
      </c>
    </row>
    <row r="961" spans="1:12">
      <c r="A961" s="208" t="s">
        <v>1306</v>
      </c>
      <c r="B961" s="209" t="s">
        <v>1673</v>
      </c>
      <c r="C961" s="209" t="s">
        <v>1627</v>
      </c>
      <c r="D961" s="210" t="s">
        <v>1624</v>
      </c>
      <c r="E961" s="211">
        <v>3803785</v>
      </c>
      <c r="F961" s="211">
        <v>3912992</v>
      </c>
      <c r="G961" s="211">
        <v>654224</v>
      </c>
      <c r="H961" s="211">
        <v>740213</v>
      </c>
      <c r="I961" s="211">
        <v>1251683</v>
      </c>
      <c r="J961" s="211">
        <v>3341946</v>
      </c>
      <c r="K961" s="211">
        <v>3259080</v>
      </c>
      <c r="L961" s="212">
        <v>3780034</v>
      </c>
    </row>
    <row r="962" spans="1:12">
      <c r="A962" s="208" t="s">
        <v>1522</v>
      </c>
      <c r="B962" s="209" t="s">
        <v>1648</v>
      </c>
      <c r="C962" s="209" t="s">
        <v>1626</v>
      </c>
      <c r="D962" s="210" t="s">
        <v>1624</v>
      </c>
      <c r="E962" s="211">
        <v>2999845</v>
      </c>
      <c r="F962" s="211">
        <v>6373781</v>
      </c>
      <c r="G962" s="211">
        <v>6260300</v>
      </c>
      <c r="H962" s="211">
        <v>6776714</v>
      </c>
      <c r="I962" s="211">
        <v>5536375</v>
      </c>
      <c r="J962" s="211">
        <v>6711561</v>
      </c>
      <c r="K962" s="211">
        <v>7565495</v>
      </c>
      <c r="L962" s="212">
        <v>7453352</v>
      </c>
    </row>
    <row r="963" spans="1:12">
      <c r="A963" s="208" t="s">
        <v>1522</v>
      </c>
      <c r="B963" s="209" t="s">
        <v>1673</v>
      </c>
      <c r="C963" s="209" t="s">
        <v>1625</v>
      </c>
      <c r="D963" s="210" t="s">
        <v>1624</v>
      </c>
      <c r="E963" s="211">
        <v>786495</v>
      </c>
      <c r="F963" s="211">
        <v>757018</v>
      </c>
      <c r="G963" s="211">
        <v>30535</v>
      </c>
      <c r="H963" s="211">
        <v>9551</v>
      </c>
      <c r="I963" s="211">
        <v>12161</v>
      </c>
      <c r="J963" s="211">
        <v>8599</v>
      </c>
      <c r="K963" s="211">
        <v>14853</v>
      </c>
      <c r="L963" s="212">
        <v>4614</v>
      </c>
    </row>
    <row r="964" spans="1:12">
      <c r="A964" s="208" t="s">
        <v>1522</v>
      </c>
      <c r="B964" s="209" t="s">
        <v>1673</v>
      </c>
      <c r="C964" s="209" t="s">
        <v>1626</v>
      </c>
      <c r="D964" s="210" t="s">
        <v>1624</v>
      </c>
      <c r="E964" s="211">
        <v>33725026</v>
      </c>
      <c r="F964" s="211">
        <v>30936661</v>
      </c>
      <c r="G964" s="211">
        <v>17388690</v>
      </c>
      <c r="H964" s="211">
        <v>34759444</v>
      </c>
      <c r="I964" s="211">
        <v>33058561</v>
      </c>
      <c r="J964" s="211">
        <v>37182702</v>
      </c>
      <c r="K964" s="211">
        <v>36718254</v>
      </c>
      <c r="L964" s="212">
        <v>39140516</v>
      </c>
    </row>
    <row r="965" spans="1:12">
      <c r="A965" s="208" t="s">
        <v>531</v>
      </c>
      <c r="B965" s="209" t="s">
        <v>1672</v>
      </c>
      <c r="C965" s="209" t="s">
        <v>1623</v>
      </c>
      <c r="D965" s="210" t="s">
        <v>1624</v>
      </c>
      <c r="E965" s="211">
        <v>143251</v>
      </c>
      <c r="F965" s="211">
        <v>126112</v>
      </c>
      <c r="G965" s="211">
        <v>120571</v>
      </c>
      <c r="H965" s="211">
        <v>143040</v>
      </c>
      <c r="I965" s="211">
        <v>133305</v>
      </c>
      <c r="J965" s="211">
        <v>139117</v>
      </c>
      <c r="K965" s="211">
        <v>125119</v>
      </c>
      <c r="L965" s="212">
        <v>96417</v>
      </c>
    </row>
    <row r="966" spans="1:12">
      <c r="A966" s="208" t="s">
        <v>531</v>
      </c>
      <c r="B966" s="209" t="s">
        <v>1672</v>
      </c>
      <c r="C966" s="209" t="s">
        <v>1625</v>
      </c>
      <c r="D966" s="210" t="s">
        <v>1624</v>
      </c>
      <c r="E966" s="211">
        <v>75488</v>
      </c>
      <c r="F966" s="211">
        <v>73170</v>
      </c>
      <c r="G966" s="211">
        <v>67839</v>
      </c>
      <c r="H966" s="211">
        <v>48291</v>
      </c>
      <c r="I966" s="211">
        <v>39541</v>
      </c>
      <c r="J966" s="211">
        <v>41140</v>
      </c>
      <c r="K966" s="211">
        <v>36285</v>
      </c>
      <c r="L966" s="212">
        <v>29764</v>
      </c>
    </row>
    <row r="967" spans="1:12">
      <c r="A967" s="208" t="s">
        <v>531</v>
      </c>
      <c r="B967" s="209" t="s">
        <v>1672</v>
      </c>
      <c r="C967" s="209" t="s">
        <v>1626</v>
      </c>
      <c r="D967" s="210" t="s">
        <v>1624</v>
      </c>
      <c r="E967" s="211">
        <v>25136</v>
      </c>
      <c r="F967" s="211">
        <v>39363</v>
      </c>
      <c r="G967" s="211">
        <v>46234</v>
      </c>
      <c r="H967" s="211">
        <v>40888</v>
      </c>
      <c r="I967" s="211">
        <v>40622</v>
      </c>
      <c r="J967" s="211">
        <v>38864</v>
      </c>
      <c r="K967" s="211">
        <v>36201</v>
      </c>
      <c r="L967" s="212">
        <v>34880</v>
      </c>
    </row>
    <row r="968" spans="1:12">
      <c r="A968" s="208" t="s">
        <v>293</v>
      </c>
      <c r="B968" s="209" t="s">
        <v>1653</v>
      </c>
      <c r="C968" s="209" t="s">
        <v>1626</v>
      </c>
      <c r="D968" s="210" t="s">
        <v>1624</v>
      </c>
      <c r="E968" s="213" t="s">
        <v>1624</v>
      </c>
      <c r="F968" s="211">
        <v>3463016</v>
      </c>
      <c r="G968" s="211">
        <v>3736320</v>
      </c>
      <c r="H968" s="211">
        <v>3519531</v>
      </c>
      <c r="I968" s="211">
        <v>3328170</v>
      </c>
      <c r="J968" s="211">
        <v>3135348</v>
      </c>
      <c r="K968" s="211">
        <v>3254637</v>
      </c>
      <c r="L968" s="212">
        <v>3370828</v>
      </c>
    </row>
    <row r="969" spans="1:12">
      <c r="A969" s="208" t="s">
        <v>1575</v>
      </c>
      <c r="B969" s="209" t="s">
        <v>1657</v>
      </c>
      <c r="C969" s="209" t="s">
        <v>1623</v>
      </c>
      <c r="D969" s="210" t="s">
        <v>1624</v>
      </c>
      <c r="E969" s="211">
        <v>97465</v>
      </c>
      <c r="F969" s="211">
        <v>83996</v>
      </c>
      <c r="G969" s="211">
        <v>88065</v>
      </c>
      <c r="H969" s="211">
        <v>96404</v>
      </c>
      <c r="I969" s="211">
        <v>92829</v>
      </c>
      <c r="J969" s="211">
        <v>88968</v>
      </c>
      <c r="K969" s="211">
        <v>87368</v>
      </c>
      <c r="L969" s="212">
        <v>66079</v>
      </c>
    </row>
    <row r="970" spans="1:12">
      <c r="A970" s="208" t="s">
        <v>1575</v>
      </c>
      <c r="B970" s="209" t="s">
        <v>1657</v>
      </c>
      <c r="C970" s="209" t="s">
        <v>1625</v>
      </c>
      <c r="D970" s="210" t="s">
        <v>1624</v>
      </c>
      <c r="E970" s="211">
        <v>56582</v>
      </c>
      <c r="F970" s="211">
        <v>51479</v>
      </c>
      <c r="G970" s="211">
        <v>45999</v>
      </c>
      <c r="H970" s="211">
        <v>61178</v>
      </c>
      <c r="I970" s="211">
        <v>63824</v>
      </c>
      <c r="J970" s="211">
        <v>56512</v>
      </c>
      <c r="K970" s="211">
        <v>58310</v>
      </c>
      <c r="L970" s="212">
        <v>45789</v>
      </c>
    </row>
    <row r="971" spans="1:12">
      <c r="A971" s="208" t="s">
        <v>1575</v>
      </c>
      <c r="B971" s="209" t="s">
        <v>1657</v>
      </c>
      <c r="C971" s="209" t="s">
        <v>1626</v>
      </c>
      <c r="D971" s="210" t="s">
        <v>1624</v>
      </c>
      <c r="E971" s="211">
        <v>110913</v>
      </c>
      <c r="F971" s="211">
        <v>116380</v>
      </c>
      <c r="G971" s="211">
        <v>1980741</v>
      </c>
      <c r="H971" s="211">
        <v>1825877</v>
      </c>
      <c r="I971" s="211">
        <v>799655</v>
      </c>
      <c r="J971" s="211">
        <v>2265987</v>
      </c>
      <c r="K971" s="211">
        <v>2315224</v>
      </c>
      <c r="L971" s="212">
        <v>2389581</v>
      </c>
    </row>
    <row r="972" spans="1:12">
      <c r="A972" s="208" t="s">
        <v>954</v>
      </c>
      <c r="B972" s="209" t="s">
        <v>1662</v>
      </c>
      <c r="C972" s="209" t="s">
        <v>1623</v>
      </c>
      <c r="D972" s="210" t="s">
        <v>1624</v>
      </c>
      <c r="E972" s="211">
        <v>5281512</v>
      </c>
      <c r="F972" s="211">
        <v>4706716</v>
      </c>
      <c r="G972" s="211">
        <v>5096201</v>
      </c>
      <c r="H972" s="211">
        <v>5177388</v>
      </c>
      <c r="I972" s="211">
        <v>5172705</v>
      </c>
      <c r="J972" s="211">
        <v>4801800</v>
      </c>
      <c r="K972" s="211">
        <v>5169336</v>
      </c>
      <c r="L972" s="212">
        <v>4313937</v>
      </c>
    </row>
    <row r="973" spans="1:12">
      <c r="A973" s="208" t="s">
        <v>954</v>
      </c>
      <c r="B973" s="209" t="s">
        <v>1662</v>
      </c>
      <c r="C973" s="209" t="s">
        <v>1625</v>
      </c>
      <c r="D973" s="210" t="s">
        <v>1624</v>
      </c>
      <c r="E973" s="211">
        <v>6922263</v>
      </c>
      <c r="F973" s="211">
        <v>6146520</v>
      </c>
      <c r="G973" s="211">
        <v>6831285</v>
      </c>
      <c r="H973" s="211">
        <v>6875202</v>
      </c>
      <c r="I973" s="211">
        <v>6825707</v>
      </c>
      <c r="J973" s="211">
        <v>6240305</v>
      </c>
      <c r="K973" s="211">
        <v>6848017</v>
      </c>
      <c r="L973" s="212">
        <v>6038411</v>
      </c>
    </row>
    <row r="974" spans="1:12">
      <c r="A974" s="208" t="s">
        <v>954</v>
      </c>
      <c r="B974" s="209" t="s">
        <v>1662</v>
      </c>
      <c r="C974" s="209" t="s">
        <v>1626</v>
      </c>
      <c r="D974" s="210" t="s">
        <v>1624</v>
      </c>
      <c r="E974" s="211">
        <v>3124824</v>
      </c>
      <c r="F974" s="211">
        <v>3082289</v>
      </c>
      <c r="G974" s="211">
        <v>2904245</v>
      </c>
      <c r="H974" s="211">
        <v>2986626</v>
      </c>
      <c r="I974" s="211">
        <v>2818679</v>
      </c>
      <c r="J974" s="211">
        <v>2922319</v>
      </c>
      <c r="K974" s="211">
        <v>2903301</v>
      </c>
      <c r="L974" s="212">
        <v>2574433</v>
      </c>
    </row>
    <row r="975" spans="1:12">
      <c r="A975" s="208" t="s">
        <v>954</v>
      </c>
      <c r="B975" s="209" t="s">
        <v>1662</v>
      </c>
      <c r="C975" s="209" t="s">
        <v>1627</v>
      </c>
      <c r="D975" s="210" t="s">
        <v>1624</v>
      </c>
      <c r="E975" s="211">
        <v>354990</v>
      </c>
      <c r="F975" s="211">
        <v>766601</v>
      </c>
      <c r="G975" s="211">
        <v>1011664</v>
      </c>
      <c r="H975" s="211">
        <v>970619</v>
      </c>
      <c r="I975" s="211">
        <v>1296143</v>
      </c>
      <c r="J975" s="211">
        <v>5377856</v>
      </c>
      <c r="K975" s="211">
        <v>3294884</v>
      </c>
      <c r="L975" s="212">
        <v>5083455</v>
      </c>
    </row>
    <row r="976" spans="1:12">
      <c r="A976" s="208" t="s">
        <v>395</v>
      </c>
      <c r="B976" s="209" t="s">
        <v>1643</v>
      </c>
      <c r="C976" s="209" t="s">
        <v>1623</v>
      </c>
      <c r="D976" s="210" t="s">
        <v>1624</v>
      </c>
      <c r="E976" s="211">
        <v>16292373</v>
      </c>
      <c r="F976" s="211">
        <v>15178527</v>
      </c>
      <c r="G976" s="211">
        <v>15735330</v>
      </c>
      <c r="H976" s="211">
        <v>17792109</v>
      </c>
      <c r="I976" s="211">
        <v>17012904</v>
      </c>
      <c r="J976" s="213" t="s">
        <v>1624</v>
      </c>
      <c r="K976" s="213" t="s">
        <v>1624</v>
      </c>
      <c r="L976" s="214" t="s">
        <v>1624</v>
      </c>
    </row>
    <row r="977" spans="1:12">
      <c r="A977" s="208" t="s">
        <v>395</v>
      </c>
      <c r="B977" s="209" t="s">
        <v>1643</v>
      </c>
      <c r="C977" s="209" t="s">
        <v>1625</v>
      </c>
      <c r="D977" s="210" t="s">
        <v>1624</v>
      </c>
      <c r="E977" s="211">
        <v>11837872</v>
      </c>
      <c r="F977" s="211">
        <v>9265646</v>
      </c>
      <c r="G977" s="211">
        <v>9452255</v>
      </c>
      <c r="H977" s="211">
        <v>10565936</v>
      </c>
      <c r="I977" s="211">
        <v>15316594</v>
      </c>
      <c r="J977" s="213" t="s">
        <v>1624</v>
      </c>
      <c r="K977" s="213" t="s">
        <v>1624</v>
      </c>
      <c r="L977" s="214" t="s">
        <v>1624</v>
      </c>
    </row>
    <row r="978" spans="1:12">
      <c r="A978" s="208" t="s">
        <v>395</v>
      </c>
      <c r="B978" s="209" t="s">
        <v>1643</v>
      </c>
      <c r="C978" s="209" t="s">
        <v>1626</v>
      </c>
      <c r="D978" s="210" t="s">
        <v>1624</v>
      </c>
      <c r="E978" s="211">
        <v>21839769</v>
      </c>
      <c r="F978" s="211">
        <v>24385862</v>
      </c>
      <c r="G978" s="211">
        <v>30207418</v>
      </c>
      <c r="H978" s="211">
        <v>29816259</v>
      </c>
      <c r="I978" s="211">
        <v>18693050</v>
      </c>
      <c r="J978" s="213" t="s">
        <v>1624</v>
      </c>
      <c r="K978" s="213" t="s">
        <v>1624</v>
      </c>
      <c r="L978" s="214" t="s">
        <v>1624</v>
      </c>
    </row>
    <row r="979" spans="1:12">
      <c r="A979" s="208" t="s">
        <v>395</v>
      </c>
      <c r="B979" s="209" t="s">
        <v>1643</v>
      </c>
      <c r="C979" s="209" t="s">
        <v>1627</v>
      </c>
      <c r="D979" s="210" t="s">
        <v>1624</v>
      </c>
      <c r="E979" s="211">
        <v>6558949</v>
      </c>
      <c r="F979" s="211">
        <v>3036466</v>
      </c>
      <c r="G979" s="211">
        <v>2822551</v>
      </c>
      <c r="H979" s="211">
        <v>2942164</v>
      </c>
      <c r="I979" s="211">
        <v>2546891</v>
      </c>
      <c r="J979" s="213" t="s">
        <v>1624</v>
      </c>
      <c r="K979" s="213" t="s">
        <v>1624</v>
      </c>
      <c r="L979" s="214" t="s">
        <v>1624</v>
      </c>
    </row>
    <row r="980" spans="1:12">
      <c r="A980" s="208" t="s">
        <v>1711</v>
      </c>
      <c r="B980" s="209" t="s">
        <v>1643</v>
      </c>
      <c r="C980" s="209" t="s">
        <v>1623</v>
      </c>
      <c r="D980" s="210" t="s">
        <v>1624</v>
      </c>
      <c r="E980" s="211">
        <v>8276382</v>
      </c>
      <c r="F980" s="213" t="s">
        <v>1624</v>
      </c>
      <c r="G980" s="213" t="s">
        <v>1624</v>
      </c>
      <c r="H980" s="213" t="s">
        <v>1624</v>
      </c>
      <c r="I980" s="213" t="s">
        <v>1624</v>
      </c>
      <c r="J980" s="213" t="s">
        <v>1624</v>
      </c>
      <c r="K980" s="213" t="s">
        <v>1624</v>
      </c>
      <c r="L980" s="214" t="s">
        <v>1624</v>
      </c>
    </row>
    <row r="981" spans="1:12">
      <c r="A981" s="208" t="s">
        <v>1711</v>
      </c>
      <c r="B981" s="209" t="s">
        <v>1643</v>
      </c>
      <c r="C981" s="209" t="s">
        <v>1625</v>
      </c>
      <c r="D981" s="210" t="s">
        <v>1624</v>
      </c>
      <c r="E981" s="211">
        <v>3052746</v>
      </c>
      <c r="F981" s="213" t="s">
        <v>1624</v>
      </c>
      <c r="G981" s="213" t="s">
        <v>1624</v>
      </c>
      <c r="H981" s="213" t="s">
        <v>1624</v>
      </c>
      <c r="I981" s="213" t="s">
        <v>1624</v>
      </c>
      <c r="J981" s="213" t="s">
        <v>1624</v>
      </c>
      <c r="K981" s="213" t="s">
        <v>1624</v>
      </c>
      <c r="L981" s="214" t="s">
        <v>1624</v>
      </c>
    </row>
    <row r="982" spans="1:12">
      <c r="A982" s="208" t="s">
        <v>1711</v>
      </c>
      <c r="B982" s="209" t="s">
        <v>1643</v>
      </c>
      <c r="C982" s="209" t="s">
        <v>1626</v>
      </c>
      <c r="D982" s="210" t="s">
        <v>1624</v>
      </c>
      <c r="E982" s="211">
        <v>6396294</v>
      </c>
      <c r="F982" s="213" t="s">
        <v>1624</v>
      </c>
      <c r="G982" s="213" t="s">
        <v>1624</v>
      </c>
      <c r="H982" s="213" t="s">
        <v>1624</v>
      </c>
      <c r="I982" s="213" t="s">
        <v>1624</v>
      </c>
      <c r="J982" s="213" t="s">
        <v>1624</v>
      </c>
      <c r="K982" s="213" t="s">
        <v>1624</v>
      </c>
      <c r="L982" s="214" t="s">
        <v>1624</v>
      </c>
    </row>
    <row r="983" spans="1:12">
      <c r="A983" s="208" t="s">
        <v>1711</v>
      </c>
      <c r="B983" s="209" t="s">
        <v>1643</v>
      </c>
      <c r="C983" s="209" t="s">
        <v>1627</v>
      </c>
      <c r="D983" s="210" t="s">
        <v>1624</v>
      </c>
      <c r="E983" s="211">
        <v>27682</v>
      </c>
      <c r="F983" s="213" t="s">
        <v>1624</v>
      </c>
      <c r="G983" s="213" t="s">
        <v>1624</v>
      </c>
      <c r="H983" s="213" t="s">
        <v>1624</v>
      </c>
      <c r="I983" s="213" t="s">
        <v>1624</v>
      </c>
      <c r="J983" s="213" t="s">
        <v>1624</v>
      </c>
      <c r="K983" s="213" t="s">
        <v>1624</v>
      </c>
      <c r="L983" s="214" t="s">
        <v>1624</v>
      </c>
    </row>
    <row r="984" spans="1:12">
      <c r="A984" s="208" t="s">
        <v>396</v>
      </c>
      <c r="B984" s="209" t="s">
        <v>1643</v>
      </c>
      <c r="C984" s="209" t="s">
        <v>1623</v>
      </c>
      <c r="D984" s="210" t="s">
        <v>1624</v>
      </c>
      <c r="E984" s="211">
        <v>4558077</v>
      </c>
      <c r="F984" s="211">
        <v>11945727</v>
      </c>
      <c r="G984" s="211">
        <v>12096242</v>
      </c>
      <c r="H984" s="211">
        <v>13339788</v>
      </c>
      <c r="I984" s="211">
        <v>12659241</v>
      </c>
      <c r="J984" s="211">
        <v>60126552</v>
      </c>
      <c r="K984" s="211">
        <v>55091588</v>
      </c>
      <c r="L984" s="212">
        <v>47770842</v>
      </c>
    </row>
    <row r="985" spans="1:12">
      <c r="A985" s="208" t="s">
        <v>396</v>
      </c>
      <c r="B985" s="209" t="s">
        <v>1643</v>
      </c>
      <c r="C985" s="209" t="s">
        <v>1625</v>
      </c>
      <c r="D985" s="210" t="s">
        <v>1624</v>
      </c>
      <c r="E985" s="211">
        <v>2158076</v>
      </c>
      <c r="F985" s="211">
        <v>5201632</v>
      </c>
      <c r="G985" s="211">
        <v>5263542</v>
      </c>
      <c r="H985" s="211">
        <v>6390326</v>
      </c>
      <c r="I985" s="211">
        <v>6931642</v>
      </c>
      <c r="J985" s="211">
        <v>22991865</v>
      </c>
      <c r="K985" s="211">
        <v>36583441</v>
      </c>
      <c r="L985" s="212">
        <v>30258560</v>
      </c>
    </row>
    <row r="986" spans="1:12">
      <c r="A986" s="208" t="s">
        <v>396</v>
      </c>
      <c r="B986" s="209" t="s">
        <v>1643</v>
      </c>
      <c r="C986" s="209" t="s">
        <v>1626</v>
      </c>
      <c r="D986" s="210" t="s">
        <v>1624</v>
      </c>
      <c r="E986" s="211">
        <v>8747031</v>
      </c>
      <c r="F986" s="211">
        <v>14914012</v>
      </c>
      <c r="G986" s="211">
        <v>14516790</v>
      </c>
      <c r="H986" s="211">
        <v>13851701</v>
      </c>
      <c r="I986" s="211">
        <v>12369880</v>
      </c>
      <c r="J986" s="211">
        <v>75700821</v>
      </c>
      <c r="K986" s="211">
        <v>64087008</v>
      </c>
      <c r="L986" s="212">
        <v>69154136</v>
      </c>
    </row>
    <row r="987" spans="1:12">
      <c r="A987" s="208" t="s">
        <v>396</v>
      </c>
      <c r="B987" s="209" t="s">
        <v>1643</v>
      </c>
      <c r="C987" s="209" t="s">
        <v>1627</v>
      </c>
      <c r="D987" s="210" t="s">
        <v>1624</v>
      </c>
      <c r="E987" s="211">
        <v>44249</v>
      </c>
      <c r="F987" s="211">
        <v>73262</v>
      </c>
      <c r="G987" s="211">
        <v>95307</v>
      </c>
      <c r="H987" s="211">
        <v>109345</v>
      </c>
      <c r="I987" s="211">
        <v>67897</v>
      </c>
      <c r="J987" s="211">
        <v>2897070</v>
      </c>
      <c r="K987" s="211">
        <v>2851967</v>
      </c>
      <c r="L987" s="212">
        <v>3854780</v>
      </c>
    </row>
    <row r="988" spans="1:12">
      <c r="A988" s="208" t="s">
        <v>899</v>
      </c>
      <c r="B988" s="209" t="s">
        <v>1654</v>
      </c>
      <c r="C988" s="209" t="s">
        <v>1623</v>
      </c>
      <c r="D988" s="210" t="s">
        <v>1624</v>
      </c>
      <c r="E988" s="211">
        <v>15288</v>
      </c>
      <c r="F988" s="211">
        <v>15030</v>
      </c>
      <c r="G988" s="211">
        <v>14956</v>
      </c>
      <c r="H988" s="211">
        <v>15600</v>
      </c>
      <c r="I988" s="211">
        <v>6125</v>
      </c>
      <c r="J988" s="211">
        <v>11162</v>
      </c>
      <c r="K988" s="211">
        <v>9384</v>
      </c>
      <c r="L988" s="212">
        <v>6336</v>
      </c>
    </row>
    <row r="989" spans="1:12">
      <c r="A989" s="208" t="s">
        <v>899</v>
      </c>
      <c r="B989" s="209" t="s">
        <v>1654</v>
      </c>
      <c r="C989" s="209" t="s">
        <v>1625</v>
      </c>
      <c r="D989" s="210" t="s">
        <v>1624</v>
      </c>
      <c r="E989" s="211">
        <v>6400</v>
      </c>
      <c r="F989" s="211">
        <v>5000</v>
      </c>
      <c r="G989" s="211">
        <v>5680</v>
      </c>
      <c r="H989" s="211">
        <v>5691</v>
      </c>
      <c r="I989" s="211">
        <v>9733</v>
      </c>
      <c r="J989" s="211">
        <v>11987</v>
      </c>
      <c r="K989" s="211">
        <v>10983</v>
      </c>
      <c r="L989" s="212">
        <v>8572</v>
      </c>
    </row>
    <row r="990" spans="1:12">
      <c r="A990" s="208" t="s">
        <v>813</v>
      </c>
      <c r="B990" s="209" t="s">
        <v>1639</v>
      </c>
      <c r="C990" s="209" t="s">
        <v>1623</v>
      </c>
      <c r="D990" s="210" t="s">
        <v>1624</v>
      </c>
      <c r="E990" s="211">
        <v>50339</v>
      </c>
      <c r="F990" s="211">
        <v>56482</v>
      </c>
      <c r="G990" s="211">
        <v>50898</v>
      </c>
      <c r="H990" s="211">
        <v>49610</v>
      </c>
      <c r="I990" s="211">
        <v>51622</v>
      </c>
      <c r="J990" s="211">
        <v>56051</v>
      </c>
      <c r="K990" s="211">
        <v>42926</v>
      </c>
      <c r="L990" s="212">
        <v>46448</v>
      </c>
    </row>
    <row r="991" spans="1:12">
      <c r="A991" s="208" t="s">
        <v>813</v>
      </c>
      <c r="B991" s="209" t="s">
        <v>1639</v>
      </c>
      <c r="C991" s="209" t="s">
        <v>1625</v>
      </c>
      <c r="D991" s="210" t="s">
        <v>1624</v>
      </c>
      <c r="E991" s="211">
        <v>10861</v>
      </c>
      <c r="F991" s="211">
        <v>7092</v>
      </c>
      <c r="G991" s="211">
        <v>4895</v>
      </c>
      <c r="H991" s="211">
        <v>3842</v>
      </c>
      <c r="I991" s="211">
        <v>3956</v>
      </c>
      <c r="J991" s="211">
        <v>4448</v>
      </c>
      <c r="K991" s="211">
        <v>4209</v>
      </c>
      <c r="L991" s="212">
        <v>10256</v>
      </c>
    </row>
    <row r="992" spans="1:12">
      <c r="A992" s="208" t="s">
        <v>739</v>
      </c>
      <c r="B992" s="209" t="s">
        <v>1668</v>
      </c>
      <c r="C992" s="209" t="s">
        <v>1623</v>
      </c>
      <c r="D992" s="210" t="s">
        <v>1624</v>
      </c>
      <c r="E992" s="211">
        <v>367577</v>
      </c>
      <c r="F992" s="211">
        <v>301657</v>
      </c>
      <c r="G992" s="211">
        <v>348361</v>
      </c>
      <c r="H992" s="211">
        <v>343184</v>
      </c>
      <c r="I992" s="211">
        <v>337547</v>
      </c>
      <c r="J992" s="211">
        <v>344628</v>
      </c>
      <c r="K992" s="211">
        <v>329514</v>
      </c>
      <c r="L992" s="212">
        <v>296792</v>
      </c>
    </row>
    <row r="993" spans="1:12">
      <c r="A993" s="208" t="s">
        <v>739</v>
      </c>
      <c r="B993" s="209" t="s">
        <v>1668</v>
      </c>
      <c r="C993" s="209" t="s">
        <v>1625</v>
      </c>
      <c r="D993" s="210" t="s">
        <v>1624</v>
      </c>
      <c r="E993" s="211">
        <v>302401</v>
      </c>
      <c r="F993" s="211">
        <v>268904</v>
      </c>
      <c r="G993" s="211">
        <v>312542</v>
      </c>
      <c r="H993" s="211">
        <v>325836</v>
      </c>
      <c r="I993" s="211">
        <v>327644</v>
      </c>
      <c r="J993" s="211">
        <v>324153</v>
      </c>
      <c r="K993" s="211">
        <v>348047</v>
      </c>
      <c r="L993" s="212">
        <v>379759</v>
      </c>
    </row>
    <row r="994" spans="1:12">
      <c r="A994" s="208" t="s">
        <v>739</v>
      </c>
      <c r="B994" s="209" t="s">
        <v>1668</v>
      </c>
      <c r="C994" s="209" t="s">
        <v>1626</v>
      </c>
      <c r="D994" s="210" t="s">
        <v>1624</v>
      </c>
      <c r="E994" s="211">
        <v>283160</v>
      </c>
      <c r="F994" s="211">
        <v>270706</v>
      </c>
      <c r="G994" s="211">
        <v>280159</v>
      </c>
      <c r="H994" s="211">
        <v>292585</v>
      </c>
      <c r="I994" s="211">
        <v>275652</v>
      </c>
      <c r="J994" s="211">
        <v>288747</v>
      </c>
      <c r="K994" s="211">
        <v>282683</v>
      </c>
      <c r="L994" s="212">
        <v>232904</v>
      </c>
    </row>
    <row r="995" spans="1:12">
      <c r="A995" s="208" t="s">
        <v>739</v>
      </c>
      <c r="B995" s="209" t="s">
        <v>1668</v>
      </c>
      <c r="C995" s="209" t="s">
        <v>1627</v>
      </c>
      <c r="D995" s="210" t="s">
        <v>1624</v>
      </c>
      <c r="E995" s="211">
        <v>303394</v>
      </c>
      <c r="F995" s="211">
        <v>129670</v>
      </c>
      <c r="G995" s="211">
        <v>226785</v>
      </c>
      <c r="H995" s="211">
        <v>218542</v>
      </c>
      <c r="I995" s="211">
        <v>64048</v>
      </c>
      <c r="J995" s="211">
        <v>130669</v>
      </c>
      <c r="K995" s="211">
        <v>49790</v>
      </c>
      <c r="L995" s="212">
        <v>24040</v>
      </c>
    </row>
    <row r="996" spans="1:12">
      <c r="A996" s="208" t="s">
        <v>739</v>
      </c>
      <c r="B996" s="209" t="s">
        <v>1668</v>
      </c>
      <c r="C996" s="209" t="s">
        <v>1628</v>
      </c>
      <c r="D996" s="210" t="s">
        <v>1624</v>
      </c>
      <c r="E996" s="213" t="s">
        <v>1624</v>
      </c>
      <c r="F996" s="213" t="s">
        <v>1624</v>
      </c>
      <c r="G996" s="213" t="s">
        <v>1624</v>
      </c>
      <c r="H996" s="213" t="s">
        <v>1624</v>
      </c>
      <c r="I996" s="213" t="s">
        <v>1624</v>
      </c>
      <c r="J996" s="213" t="s">
        <v>1624</v>
      </c>
      <c r="K996" s="213" t="s">
        <v>1624</v>
      </c>
      <c r="L996" s="212">
        <v>7</v>
      </c>
    </row>
    <row r="997" spans="1:12">
      <c r="A997" s="208" t="s">
        <v>39</v>
      </c>
      <c r="B997" s="209" t="s">
        <v>1654</v>
      </c>
      <c r="C997" s="209" t="s">
        <v>1626</v>
      </c>
      <c r="D997" s="210" t="s">
        <v>1624</v>
      </c>
      <c r="E997" s="211">
        <v>21198860</v>
      </c>
      <c r="F997" s="211">
        <v>22820389</v>
      </c>
      <c r="G997" s="211">
        <v>22180258</v>
      </c>
      <c r="H997" s="211">
        <v>25319928</v>
      </c>
      <c r="I997" s="211">
        <v>19590083</v>
      </c>
      <c r="J997" s="211">
        <v>17151953</v>
      </c>
      <c r="K997" s="211">
        <v>15028132</v>
      </c>
      <c r="L997" s="212">
        <v>15145849</v>
      </c>
    </row>
    <row r="998" spans="1:12">
      <c r="A998" s="208" t="s">
        <v>886</v>
      </c>
      <c r="B998" s="209" t="s">
        <v>1644</v>
      </c>
      <c r="C998" s="209" t="s">
        <v>1623</v>
      </c>
      <c r="D998" s="210" t="s">
        <v>1624</v>
      </c>
      <c r="E998" s="211">
        <v>92338</v>
      </c>
      <c r="F998" s="211">
        <v>71345</v>
      </c>
      <c r="G998" s="211">
        <v>76413</v>
      </c>
      <c r="H998" s="211">
        <v>81653</v>
      </c>
      <c r="I998" s="213" t="s">
        <v>1624</v>
      </c>
      <c r="J998" s="213" t="s">
        <v>1624</v>
      </c>
      <c r="K998" s="213" t="s">
        <v>1624</v>
      </c>
      <c r="L998" s="214" t="s">
        <v>1624</v>
      </c>
    </row>
    <row r="999" spans="1:12">
      <c r="A999" s="208" t="s">
        <v>886</v>
      </c>
      <c r="B999" s="209" t="s">
        <v>1644</v>
      </c>
      <c r="C999" s="209" t="s">
        <v>1625</v>
      </c>
      <c r="D999" s="210" t="s">
        <v>1624</v>
      </c>
      <c r="E999" s="211">
        <v>15914</v>
      </c>
      <c r="F999" s="211">
        <v>15040</v>
      </c>
      <c r="G999" s="211">
        <v>14049</v>
      </c>
      <c r="H999" s="211">
        <v>17290</v>
      </c>
      <c r="I999" s="213" t="s">
        <v>1624</v>
      </c>
      <c r="J999" s="213" t="s">
        <v>1624</v>
      </c>
      <c r="K999" s="213" t="s">
        <v>1624</v>
      </c>
      <c r="L999" s="214" t="s">
        <v>1624</v>
      </c>
    </row>
    <row r="1000" spans="1:12">
      <c r="A1000" s="208" t="s">
        <v>1176</v>
      </c>
      <c r="B1000" s="209" t="s">
        <v>1646</v>
      </c>
      <c r="C1000" s="209" t="s">
        <v>1623</v>
      </c>
      <c r="D1000" s="210" t="s">
        <v>1624</v>
      </c>
      <c r="E1000" s="211">
        <v>290331</v>
      </c>
      <c r="F1000" s="211">
        <v>257615</v>
      </c>
      <c r="G1000" s="211">
        <v>273304</v>
      </c>
      <c r="H1000" s="211">
        <v>305413</v>
      </c>
      <c r="I1000" s="211">
        <v>292673</v>
      </c>
      <c r="J1000" s="211">
        <v>291712</v>
      </c>
      <c r="K1000" s="211">
        <v>287241</v>
      </c>
      <c r="L1000" s="212">
        <v>215360</v>
      </c>
    </row>
    <row r="1001" spans="1:12">
      <c r="A1001" s="208" t="s">
        <v>1176</v>
      </c>
      <c r="B1001" s="209" t="s">
        <v>1646</v>
      </c>
      <c r="C1001" s="209" t="s">
        <v>1625</v>
      </c>
      <c r="D1001" s="210" t="s">
        <v>1624</v>
      </c>
      <c r="E1001" s="211">
        <v>130124</v>
      </c>
      <c r="F1001" s="211">
        <v>120088</v>
      </c>
      <c r="G1001" s="211">
        <v>121670</v>
      </c>
      <c r="H1001" s="211">
        <v>143793</v>
      </c>
      <c r="I1001" s="211">
        <v>136284</v>
      </c>
      <c r="J1001" s="211">
        <v>138590</v>
      </c>
      <c r="K1001" s="211">
        <v>135771</v>
      </c>
      <c r="L1001" s="212">
        <v>107132</v>
      </c>
    </row>
    <row r="1002" spans="1:12">
      <c r="A1002" s="208" t="s">
        <v>1176</v>
      </c>
      <c r="B1002" s="209" t="s">
        <v>1646</v>
      </c>
      <c r="C1002" s="209" t="s">
        <v>1626</v>
      </c>
      <c r="D1002" s="210" t="s">
        <v>1624</v>
      </c>
      <c r="E1002" s="211">
        <v>81550</v>
      </c>
      <c r="F1002" s="211">
        <v>76649</v>
      </c>
      <c r="G1002" s="211">
        <v>83913</v>
      </c>
      <c r="H1002" s="211">
        <v>87906</v>
      </c>
      <c r="I1002" s="211">
        <v>71063</v>
      </c>
      <c r="J1002" s="211">
        <v>141111</v>
      </c>
      <c r="K1002" s="211">
        <v>169927</v>
      </c>
      <c r="L1002" s="212">
        <v>382728</v>
      </c>
    </row>
    <row r="1003" spans="1:12">
      <c r="A1003" s="208" t="s">
        <v>1176</v>
      </c>
      <c r="B1003" s="209" t="s">
        <v>1646</v>
      </c>
      <c r="C1003" s="209" t="s">
        <v>1627</v>
      </c>
      <c r="D1003" s="210" t="s">
        <v>1624</v>
      </c>
      <c r="E1003" s="211">
        <v>120497</v>
      </c>
      <c r="F1003" s="211">
        <v>194332</v>
      </c>
      <c r="G1003" s="211">
        <v>437085</v>
      </c>
      <c r="H1003" s="211">
        <v>238089</v>
      </c>
      <c r="I1003" s="211">
        <v>212482</v>
      </c>
      <c r="J1003" s="211">
        <v>222841</v>
      </c>
      <c r="K1003" s="211">
        <v>183794</v>
      </c>
      <c r="L1003" s="212">
        <v>103845</v>
      </c>
    </row>
    <row r="1004" spans="1:12">
      <c r="A1004" s="208" t="s">
        <v>245</v>
      </c>
      <c r="B1004" s="209" t="s">
        <v>1676</v>
      </c>
      <c r="C1004" s="209" t="s">
        <v>1623</v>
      </c>
      <c r="D1004" s="210" t="s">
        <v>1624</v>
      </c>
      <c r="E1004" s="211">
        <v>1332200</v>
      </c>
      <c r="F1004" s="211">
        <v>1184781</v>
      </c>
      <c r="G1004" s="211">
        <v>1544740</v>
      </c>
      <c r="H1004" s="211">
        <v>1080623</v>
      </c>
      <c r="I1004" s="211">
        <v>1092609</v>
      </c>
      <c r="J1004" s="211">
        <v>1022877</v>
      </c>
      <c r="K1004" s="211">
        <v>1030195</v>
      </c>
      <c r="L1004" s="212">
        <v>819474</v>
      </c>
    </row>
    <row r="1005" spans="1:12">
      <c r="A1005" s="208" t="s">
        <v>245</v>
      </c>
      <c r="B1005" s="209" t="s">
        <v>1676</v>
      </c>
      <c r="C1005" s="209" t="s">
        <v>1625</v>
      </c>
      <c r="D1005" s="210" t="s">
        <v>1624</v>
      </c>
      <c r="E1005" s="211">
        <v>1361121</v>
      </c>
      <c r="F1005" s="211">
        <v>1124772</v>
      </c>
      <c r="G1005" s="211">
        <v>1182605</v>
      </c>
      <c r="H1005" s="211">
        <v>1722123</v>
      </c>
      <c r="I1005" s="211">
        <v>1306889</v>
      </c>
      <c r="J1005" s="211">
        <v>1167732</v>
      </c>
      <c r="K1005" s="211">
        <v>1252442</v>
      </c>
      <c r="L1005" s="212">
        <v>1583410</v>
      </c>
    </row>
    <row r="1006" spans="1:12">
      <c r="A1006" s="208" t="s">
        <v>245</v>
      </c>
      <c r="B1006" s="209" t="s">
        <v>1676</v>
      </c>
      <c r="C1006" s="209" t="s">
        <v>1626</v>
      </c>
      <c r="D1006" s="210" t="s">
        <v>1624</v>
      </c>
      <c r="E1006" s="211">
        <v>83655</v>
      </c>
      <c r="F1006" s="211">
        <v>46049</v>
      </c>
      <c r="G1006" s="211">
        <v>87668</v>
      </c>
      <c r="H1006" s="211">
        <v>55919</v>
      </c>
      <c r="I1006" s="211">
        <v>72693</v>
      </c>
      <c r="J1006" s="211">
        <v>72768</v>
      </c>
      <c r="K1006" s="211">
        <v>104755</v>
      </c>
      <c r="L1006" s="212">
        <v>92936</v>
      </c>
    </row>
    <row r="1007" spans="1:12">
      <c r="A1007" s="208" t="s">
        <v>740</v>
      </c>
      <c r="B1007" s="209" t="s">
        <v>1668</v>
      </c>
      <c r="C1007" s="209" t="s">
        <v>1623</v>
      </c>
      <c r="D1007" s="210" t="s">
        <v>1624</v>
      </c>
      <c r="E1007" s="211">
        <v>16064</v>
      </c>
      <c r="F1007" s="213" t="s">
        <v>1624</v>
      </c>
      <c r="G1007" s="211">
        <v>15159</v>
      </c>
      <c r="H1007" s="211">
        <v>16617</v>
      </c>
      <c r="I1007" s="211">
        <v>15791</v>
      </c>
      <c r="J1007" s="211">
        <v>15418</v>
      </c>
      <c r="K1007" s="211">
        <v>15287</v>
      </c>
      <c r="L1007" s="212">
        <v>14474</v>
      </c>
    </row>
    <row r="1008" spans="1:12">
      <c r="A1008" s="208" t="s">
        <v>740</v>
      </c>
      <c r="B1008" s="209" t="s">
        <v>1668</v>
      </c>
      <c r="C1008" s="209" t="s">
        <v>1625</v>
      </c>
      <c r="D1008" s="210" t="s">
        <v>1624</v>
      </c>
      <c r="E1008" s="211">
        <v>1371</v>
      </c>
      <c r="F1008" s="213" t="s">
        <v>1624</v>
      </c>
      <c r="G1008" s="211">
        <v>1772</v>
      </c>
      <c r="H1008" s="211">
        <v>2019</v>
      </c>
      <c r="I1008" s="211">
        <v>1374</v>
      </c>
      <c r="J1008" s="211">
        <v>1898</v>
      </c>
      <c r="K1008" s="211">
        <v>1696</v>
      </c>
      <c r="L1008" s="212">
        <v>1639</v>
      </c>
    </row>
    <row r="1009" spans="1:12">
      <c r="A1009" s="208" t="s">
        <v>1325</v>
      </c>
      <c r="B1009" s="209" t="s">
        <v>1648</v>
      </c>
      <c r="C1009" s="209" t="s">
        <v>1623</v>
      </c>
      <c r="D1009" s="210" t="s">
        <v>1624</v>
      </c>
      <c r="E1009" s="211">
        <v>6803</v>
      </c>
      <c r="F1009" s="211">
        <v>6293</v>
      </c>
      <c r="G1009" s="211">
        <v>6218</v>
      </c>
      <c r="H1009" s="211">
        <v>6596</v>
      </c>
      <c r="I1009" s="211">
        <v>6348</v>
      </c>
      <c r="J1009" s="211">
        <v>6931</v>
      </c>
      <c r="K1009" s="211">
        <v>5901</v>
      </c>
      <c r="L1009" s="212">
        <v>4539</v>
      </c>
    </row>
    <row r="1010" spans="1:12">
      <c r="A1010" s="208" t="s">
        <v>1325</v>
      </c>
      <c r="B1010" s="209" t="s">
        <v>1648</v>
      </c>
      <c r="C1010" s="209" t="s">
        <v>1625</v>
      </c>
      <c r="D1010" s="210" t="s">
        <v>1624</v>
      </c>
      <c r="E1010" s="211">
        <v>1677</v>
      </c>
      <c r="F1010" s="211">
        <v>1348</v>
      </c>
      <c r="G1010" s="211">
        <v>995</v>
      </c>
      <c r="H1010" s="211">
        <v>988</v>
      </c>
      <c r="I1010" s="211">
        <v>930</v>
      </c>
      <c r="J1010" s="211">
        <v>1073</v>
      </c>
      <c r="K1010" s="211">
        <v>1164</v>
      </c>
      <c r="L1010" s="212">
        <v>1302</v>
      </c>
    </row>
    <row r="1011" spans="1:12">
      <c r="A1011" s="208" t="s">
        <v>814</v>
      </c>
      <c r="B1011" s="209" t="s">
        <v>1639</v>
      </c>
      <c r="C1011" s="209" t="s">
        <v>1623</v>
      </c>
      <c r="D1011" s="210" t="s">
        <v>1624</v>
      </c>
      <c r="E1011" s="211">
        <v>29792</v>
      </c>
      <c r="F1011" s="211">
        <v>24049</v>
      </c>
      <c r="G1011" s="211">
        <v>22051</v>
      </c>
      <c r="H1011" s="211">
        <v>23396</v>
      </c>
      <c r="I1011" s="211">
        <v>22260</v>
      </c>
      <c r="J1011" s="211">
        <v>25477</v>
      </c>
      <c r="K1011" s="211">
        <v>19937</v>
      </c>
      <c r="L1011" s="212">
        <v>13697</v>
      </c>
    </row>
    <row r="1012" spans="1:12">
      <c r="A1012" s="208" t="s">
        <v>532</v>
      </c>
      <c r="B1012" s="209" t="s">
        <v>1672</v>
      </c>
      <c r="C1012" s="209" t="s">
        <v>1623</v>
      </c>
      <c r="D1012" s="210" t="s">
        <v>1624</v>
      </c>
      <c r="E1012" s="211">
        <v>3668126</v>
      </c>
      <c r="F1012" s="211">
        <v>3588276</v>
      </c>
      <c r="G1012" s="211">
        <v>3275763</v>
      </c>
      <c r="H1012" s="211">
        <v>3552146</v>
      </c>
      <c r="I1012" s="211">
        <v>3394830</v>
      </c>
      <c r="J1012" s="211">
        <v>3998605</v>
      </c>
      <c r="K1012" s="211">
        <v>3315586</v>
      </c>
      <c r="L1012" s="212">
        <v>2861887</v>
      </c>
    </row>
    <row r="1013" spans="1:12">
      <c r="A1013" s="208" t="s">
        <v>532</v>
      </c>
      <c r="B1013" s="209" t="s">
        <v>1672</v>
      </c>
      <c r="C1013" s="209" t="s">
        <v>1625</v>
      </c>
      <c r="D1013" s="210" t="s">
        <v>1624</v>
      </c>
      <c r="E1013" s="211">
        <v>3503369</v>
      </c>
      <c r="F1013" s="211">
        <v>3707647</v>
      </c>
      <c r="G1013" s="211">
        <v>3306135</v>
      </c>
      <c r="H1013" s="211">
        <v>3295609</v>
      </c>
      <c r="I1013" s="211">
        <v>2970976</v>
      </c>
      <c r="J1013" s="211">
        <v>3404874</v>
      </c>
      <c r="K1013" s="211">
        <v>2943645</v>
      </c>
      <c r="L1013" s="212">
        <v>2679811</v>
      </c>
    </row>
    <row r="1014" spans="1:12">
      <c r="A1014" s="208" t="s">
        <v>532</v>
      </c>
      <c r="B1014" s="209" t="s">
        <v>1672</v>
      </c>
      <c r="C1014" s="209" t="s">
        <v>1626</v>
      </c>
      <c r="D1014" s="210" t="s">
        <v>1624</v>
      </c>
      <c r="E1014" s="211">
        <v>7604101</v>
      </c>
      <c r="F1014" s="211">
        <v>8597500</v>
      </c>
      <c r="G1014" s="211">
        <v>7978163</v>
      </c>
      <c r="H1014" s="211">
        <v>8239530</v>
      </c>
      <c r="I1014" s="211">
        <v>7472165</v>
      </c>
      <c r="J1014" s="211">
        <v>7999351</v>
      </c>
      <c r="K1014" s="211">
        <v>8462639</v>
      </c>
      <c r="L1014" s="212">
        <v>7840377</v>
      </c>
    </row>
    <row r="1015" spans="1:12">
      <c r="A1015" s="208" t="s">
        <v>1712</v>
      </c>
      <c r="B1015" s="209" t="s">
        <v>1662</v>
      </c>
      <c r="C1015" s="209" t="s">
        <v>1623</v>
      </c>
      <c r="D1015" s="210" t="s">
        <v>1624</v>
      </c>
      <c r="E1015" s="213" t="s">
        <v>1624</v>
      </c>
      <c r="F1015" s="213" t="s">
        <v>1624</v>
      </c>
      <c r="G1015" s="213" t="s">
        <v>1624</v>
      </c>
      <c r="H1015" s="213" t="s">
        <v>1624</v>
      </c>
      <c r="I1015" s="211">
        <v>17282</v>
      </c>
      <c r="J1015" s="213" t="s">
        <v>1624</v>
      </c>
      <c r="K1015" s="213" t="s">
        <v>1624</v>
      </c>
      <c r="L1015" s="212">
        <v>17122</v>
      </c>
    </row>
    <row r="1016" spans="1:12">
      <c r="A1016" s="208" t="s">
        <v>31</v>
      </c>
      <c r="B1016" s="209" t="s">
        <v>1666</v>
      </c>
      <c r="C1016" s="209" t="s">
        <v>1623</v>
      </c>
      <c r="D1016" s="210" t="s">
        <v>1624</v>
      </c>
      <c r="E1016" s="211">
        <v>124810</v>
      </c>
      <c r="F1016" s="211">
        <v>108917</v>
      </c>
      <c r="G1016" s="211">
        <v>119116</v>
      </c>
      <c r="H1016" s="211">
        <v>136442</v>
      </c>
      <c r="I1016" s="211">
        <v>127131</v>
      </c>
      <c r="J1016" s="211">
        <v>126126</v>
      </c>
      <c r="K1016" s="211">
        <v>130770</v>
      </c>
      <c r="L1016" s="212">
        <v>93134</v>
      </c>
    </row>
    <row r="1017" spans="1:12">
      <c r="A1017" s="208" t="s">
        <v>31</v>
      </c>
      <c r="B1017" s="209" t="s">
        <v>1666</v>
      </c>
      <c r="C1017" s="209" t="s">
        <v>1625</v>
      </c>
      <c r="D1017" s="210" t="s">
        <v>1624</v>
      </c>
      <c r="E1017" s="211">
        <v>34790</v>
      </c>
      <c r="F1017" s="211">
        <v>31017</v>
      </c>
      <c r="G1017" s="211">
        <v>34435</v>
      </c>
      <c r="H1017" s="211">
        <v>38739</v>
      </c>
      <c r="I1017" s="211">
        <v>35974</v>
      </c>
      <c r="J1017" s="211">
        <v>35261</v>
      </c>
      <c r="K1017" s="211">
        <v>38465</v>
      </c>
      <c r="L1017" s="212">
        <v>25799</v>
      </c>
    </row>
    <row r="1018" spans="1:12">
      <c r="A1018" s="208" t="s">
        <v>31</v>
      </c>
      <c r="B1018" s="209" t="s">
        <v>1666</v>
      </c>
      <c r="C1018" s="209" t="s">
        <v>1626</v>
      </c>
      <c r="D1018" s="210" t="s">
        <v>1624</v>
      </c>
      <c r="E1018" s="211">
        <v>27484</v>
      </c>
      <c r="F1018" s="211">
        <v>29197</v>
      </c>
      <c r="G1018" s="211">
        <v>35078</v>
      </c>
      <c r="H1018" s="211">
        <v>31721</v>
      </c>
      <c r="I1018" s="211">
        <v>33182</v>
      </c>
      <c r="J1018" s="211">
        <v>33109</v>
      </c>
      <c r="K1018" s="211">
        <v>35471</v>
      </c>
      <c r="L1018" s="212">
        <v>35337</v>
      </c>
    </row>
    <row r="1019" spans="1:12">
      <c r="A1019" s="208" t="s">
        <v>1177</v>
      </c>
      <c r="B1019" s="209" t="s">
        <v>1646</v>
      </c>
      <c r="C1019" s="209" t="s">
        <v>1623</v>
      </c>
      <c r="D1019" s="210" t="s">
        <v>1624</v>
      </c>
      <c r="E1019" s="211">
        <v>41053</v>
      </c>
      <c r="F1019" s="211">
        <v>36383</v>
      </c>
      <c r="G1019" s="211">
        <v>45365</v>
      </c>
      <c r="H1019" s="211">
        <v>45068</v>
      </c>
      <c r="I1019" s="211">
        <v>43319</v>
      </c>
      <c r="J1019" s="211">
        <v>44279</v>
      </c>
      <c r="K1019" s="211">
        <v>42992</v>
      </c>
      <c r="L1019" s="212">
        <v>34042</v>
      </c>
    </row>
    <row r="1020" spans="1:12">
      <c r="A1020" s="208" t="s">
        <v>1177</v>
      </c>
      <c r="B1020" s="209" t="s">
        <v>1646</v>
      </c>
      <c r="C1020" s="209" t="s">
        <v>1625</v>
      </c>
      <c r="D1020" s="210" t="s">
        <v>1624</v>
      </c>
      <c r="E1020" s="211">
        <v>17023</v>
      </c>
      <c r="F1020" s="211">
        <v>14777</v>
      </c>
      <c r="G1020" s="211">
        <v>16905</v>
      </c>
      <c r="H1020" s="211">
        <v>20975</v>
      </c>
      <c r="I1020" s="211">
        <v>18812</v>
      </c>
      <c r="J1020" s="211">
        <v>19542</v>
      </c>
      <c r="K1020" s="211">
        <v>19606</v>
      </c>
      <c r="L1020" s="212">
        <v>15045</v>
      </c>
    </row>
    <row r="1021" spans="1:12">
      <c r="A1021" s="208" t="s">
        <v>40</v>
      </c>
      <c r="B1021" s="209" t="s">
        <v>1630</v>
      </c>
      <c r="C1021" s="209" t="s">
        <v>1623</v>
      </c>
      <c r="D1021" s="210" t="s">
        <v>1624</v>
      </c>
      <c r="E1021" s="211">
        <v>6905</v>
      </c>
      <c r="F1021" s="211">
        <v>6709</v>
      </c>
      <c r="G1021" s="211">
        <v>6592</v>
      </c>
      <c r="H1021" s="211">
        <v>6912</v>
      </c>
      <c r="I1021" s="211">
        <v>10558</v>
      </c>
      <c r="J1021" s="211">
        <v>7242</v>
      </c>
      <c r="K1021" s="211">
        <v>6437</v>
      </c>
      <c r="L1021" s="212">
        <v>6437</v>
      </c>
    </row>
    <row r="1022" spans="1:12">
      <c r="A1022" s="208" t="s">
        <v>40</v>
      </c>
      <c r="B1022" s="209" t="s">
        <v>1630</v>
      </c>
      <c r="C1022" s="209" t="s">
        <v>1625</v>
      </c>
      <c r="D1022" s="210" t="s">
        <v>1624</v>
      </c>
      <c r="E1022" s="211">
        <v>9094</v>
      </c>
      <c r="F1022" s="211">
        <v>7101</v>
      </c>
      <c r="G1022" s="211">
        <v>7254</v>
      </c>
      <c r="H1022" s="211">
        <v>7499</v>
      </c>
      <c r="I1022" s="211">
        <v>11647</v>
      </c>
      <c r="J1022" s="211">
        <v>8554</v>
      </c>
      <c r="K1022" s="211">
        <v>7738</v>
      </c>
      <c r="L1022" s="212">
        <v>7738</v>
      </c>
    </row>
    <row r="1023" spans="1:12">
      <c r="A1023" s="208" t="s">
        <v>807</v>
      </c>
      <c r="B1023" s="209" t="s">
        <v>1637</v>
      </c>
      <c r="C1023" s="209" t="s">
        <v>1623</v>
      </c>
      <c r="D1023" s="210" t="s">
        <v>1624</v>
      </c>
      <c r="E1023" s="211">
        <v>1902304</v>
      </c>
      <c r="F1023" s="211">
        <v>1709896</v>
      </c>
      <c r="G1023" s="211">
        <v>2090460</v>
      </c>
      <c r="H1023" s="211">
        <v>2123981</v>
      </c>
      <c r="I1023" s="211">
        <v>2261383</v>
      </c>
      <c r="J1023" s="211">
        <v>2363232</v>
      </c>
      <c r="K1023" s="211">
        <v>2340670</v>
      </c>
      <c r="L1023" s="212">
        <v>2026824</v>
      </c>
    </row>
    <row r="1024" spans="1:12">
      <c r="A1024" s="208" t="s">
        <v>807</v>
      </c>
      <c r="B1024" s="209" t="s">
        <v>1637</v>
      </c>
      <c r="C1024" s="209" t="s">
        <v>1625</v>
      </c>
      <c r="D1024" s="210" t="s">
        <v>1624</v>
      </c>
      <c r="E1024" s="211">
        <v>1649787</v>
      </c>
      <c r="F1024" s="211">
        <v>1380458</v>
      </c>
      <c r="G1024" s="211">
        <v>1540725</v>
      </c>
      <c r="H1024" s="211">
        <v>1655487</v>
      </c>
      <c r="I1024" s="211">
        <v>1958765</v>
      </c>
      <c r="J1024" s="211">
        <v>2171784</v>
      </c>
      <c r="K1024" s="211">
        <v>2264363</v>
      </c>
      <c r="L1024" s="212">
        <v>1952320</v>
      </c>
    </row>
    <row r="1025" spans="1:12">
      <c r="A1025" s="208" t="s">
        <v>807</v>
      </c>
      <c r="B1025" s="209" t="s">
        <v>1637</v>
      </c>
      <c r="C1025" s="209" t="s">
        <v>1626</v>
      </c>
      <c r="D1025" s="210" t="s">
        <v>1624</v>
      </c>
      <c r="E1025" s="211">
        <v>1008875</v>
      </c>
      <c r="F1025" s="211">
        <v>843866</v>
      </c>
      <c r="G1025" s="211">
        <v>1298028</v>
      </c>
      <c r="H1025" s="211">
        <v>1210144</v>
      </c>
      <c r="I1025" s="211">
        <v>1256161</v>
      </c>
      <c r="J1025" s="211">
        <v>1456759</v>
      </c>
      <c r="K1025" s="211">
        <v>1995777</v>
      </c>
      <c r="L1025" s="212">
        <v>2597538</v>
      </c>
    </row>
    <row r="1026" spans="1:12">
      <c r="A1026" s="208" t="s">
        <v>807</v>
      </c>
      <c r="B1026" s="209" t="s">
        <v>1637</v>
      </c>
      <c r="C1026" s="209" t="s">
        <v>1628</v>
      </c>
      <c r="D1026" s="210" t="s">
        <v>1624</v>
      </c>
      <c r="E1026" s="211">
        <v>113</v>
      </c>
      <c r="F1026" s="211">
        <v>109</v>
      </c>
      <c r="G1026" s="211">
        <v>155</v>
      </c>
      <c r="H1026" s="211">
        <v>60</v>
      </c>
      <c r="I1026" s="211">
        <v>235</v>
      </c>
      <c r="J1026" s="211">
        <v>110</v>
      </c>
      <c r="K1026" s="211">
        <v>67</v>
      </c>
      <c r="L1026" s="212">
        <v>37</v>
      </c>
    </row>
    <row r="1027" spans="1:12">
      <c r="A1027" s="208" t="s">
        <v>807</v>
      </c>
      <c r="B1027" s="209" t="s">
        <v>1639</v>
      </c>
      <c r="C1027" s="209" t="s">
        <v>1623</v>
      </c>
      <c r="D1027" s="210" t="s">
        <v>1624</v>
      </c>
      <c r="E1027" s="211">
        <v>294761</v>
      </c>
      <c r="F1027" s="211">
        <v>298518</v>
      </c>
      <c r="G1027" s="211">
        <v>312377</v>
      </c>
      <c r="H1027" s="211">
        <v>325874</v>
      </c>
      <c r="I1027" s="211">
        <v>322803</v>
      </c>
      <c r="J1027" s="211">
        <v>392480</v>
      </c>
      <c r="K1027" s="211">
        <v>310020</v>
      </c>
      <c r="L1027" s="212">
        <v>313705</v>
      </c>
    </row>
    <row r="1028" spans="1:12">
      <c r="A1028" s="208" t="s">
        <v>807</v>
      </c>
      <c r="B1028" s="209" t="s">
        <v>1639</v>
      </c>
      <c r="C1028" s="209" t="s">
        <v>1625</v>
      </c>
      <c r="D1028" s="210" t="s">
        <v>1624</v>
      </c>
      <c r="E1028" s="211">
        <v>1091520</v>
      </c>
      <c r="F1028" s="211">
        <v>1048512</v>
      </c>
      <c r="G1028" s="211">
        <v>1085655</v>
      </c>
      <c r="H1028" s="211">
        <v>1198057</v>
      </c>
      <c r="I1028" s="211">
        <v>1153308</v>
      </c>
      <c r="J1028" s="211">
        <v>1279075</v>
      </c>
      <c r="K1028" s="211">
        <v>1223895</v>
      </c>
      <c r="L1028" s="212">
        <v>1334321</v>
      </c>
    </row>
    <row r="1029" spans="1:12">
      <c r="A1029" s="208" t="s">
        <v>807</v>
      </c>
      <c r="B1029" s="209" t="s">
        <v>1639</v>
      </c>
      <c r="C1029" s="209" t="s">
        <v>1626</v>
      </c>
      <c r="D1029" s="210" t="s">
        <v>1624</v>
      </c>
      <c r="E1029" s="211">
        <v>9843902</v>
      </c>
      <c r="F1029" s="211">
        <v>9611384</v>
      </c>
      <c r="G1029" s="211">
        <v>9557028</v>
      </c>
      <c r="H1029" s="211">
        <v>9586273</v>
      </c>
      <c r="I1029" s="211">
        <v>6877528</v>
      </c>
      <c r="J1029" s="211">
        <v>6873510</v>
      </c>
      <c r="K1029" s="211">
        <v>6470288</v>
      </c>
      <c r="L1029" s="212">
        <v>6521060</v>
      </c>
    </row>
    <row r="1030" spans="1:12">
      <c r="A1030" s="208" t="s">
        <v>807</v>
      </c>
      <c r="B1030" s="209" t="s">
        <v>1639</v>
      </c>
      <c r="C1030" s="209" t="s">
        <v>1627</v>
      </c>
      <c r="D1030" s="210" t="s">
        <v>1624</v>
      </c>
      <c r="E1030" s="211">
        <v>4954866</v>
      </c>
      <c r="F1030" s="211">
        <v>4993563</v>
      </c>
      <c r="G1030" s="211">
        <v>5018098</v>
      </c>
      <c r="H1030" s="211">
        <v>5158560</v>
      </c>
      <c r="I1030" s="211">
        <v>6551915</v>
      </c>
      <c r="J1030" s="211">
        <v>6498876</v>
      </c>
      <c r="K1030" s="211">
        <v>6721405</v>
      </c>
      <c r="L1030" s="212">
        <v>6642193</v>
      </c>
    </row>
    <row r="1031" spans="1:12">
      <c r="A1031" s="208" t="s">
        <v>807</v>
      </c>
      <c r="B1031" s="209" t="s">
        <v>1650</v>
      </c>
      <c r="C1031" s="209" t="s">
        <v>1623</v>
      </c>
      <c r="D1031" s="210" t="s">
        <v>1624</v>
      </c>
      <c r="E1031" s="211">
        <v>556871</v>
      </c>
      <c r="F1031" s="211">
        <v>488502</v>
      </c>
      <c r="G1031" s="211">
        <v>534687</v>
      </c>
      <c r="H1031" s="211">
        <v>505133</v>
      </c>
      <c r="I1031" s="211">
        <v>526809</v>
      </c>
      <c r="J1031" s="211">
        <v>558872</v>
      </c>
      <c r="K1031" s="211">
        <v>529467</v>
      </c>
      <c r="L1031" s="212">
        <v>446611</v>
      </c>
    </row>
    <row r="1032" spans="1:12">
      <c r="A1032" s="208" t="s">
        <v>807</v>
      </c>
      <c r="B1032" s="209" t="s">
        <v>1650</v>
      </c>
      <c r="C1032" s="209" t="s">
        <v>1625</v>
      </c>
      <c r="D1032" s="210" t="s">
        <v>1624</v>
      </c>
      <c r="E1032" s="211">
        <v>625390</v>
      </c>
      <c r="F1032" s="211">
        <v>567223</v>
      </c>
      <c r="G1032" s="211">
        <v>598710</v>
      </c>
      <c r="H1032" s="211">
        <v>691694</v>
      </c>
      <c r="I1032" s="211">
        <v>775188</v>
      </c>
      <c r="J1032" s="211">
        <v>813375</v>
      </c>
      <c r="K1032" s="211">
        <v>779376</v>
      </c>
      <c r="L1032" s="212">
        <v>722772</v>
      </c>
    </row>
    <row r="1033" spans="1:12">
      <c r="A1033" s="208" t="s">
        <v>807</v>
      </c>
      <c r="B1033" s="209" t="s">
        <v>1650</v>
      </c>
      <c r="C1033" s="209" t="s">
        <v>1626</v>
      </c>
      <c r="D1033" s="210" t="s">
        <v>1624</v>
      </c>
      <c r="E1033" s="211">
        <v>582180</v>
      </c>
      <c r="F1033" s="211">
        <v>530337</v>
      </c>
      <c r="G1033" s="211">
        <v>530343</v>
      </c>
      <c r="H1033" s="211">
        <v>665056</v>
      </c>
      <c r="I1033" s="211">
        <v>977454</v>
      </c>
      <c r="J1033" s="211">
        <v>1037307</v>
      </c>
      <c r="K1033" s="211">
        <v>1204907</v>
      </c>
      <c r="L1033" s="212">
        <v>1339868</v>
      </c>
    </row>
    <row r="1034" spans="1:12">
      <c r="A1034" s="208" t="s">
        <v>397</v>
      </c>
      <c r="B1034" s="209" t="s">
        <v>1643</v>
      </c>
      <c r="C1034" s="209" t="s">
        <v>1623</v>
      </c>
      <c r="D1034" s="210" t="s">
        <v>1624</v>
      </c>
      <c r="E1034" s="211">
        <v>111886</v>
      </c>
      <c r="F1034" s="211">
        <v>121702</v>
      </c>
      <c r="G1034" s="211">
        <v>106299</v>
      </c>
      <c r="H1034" s="211">
        <v>123215</v>
      </c>
      <c r="I1034" s="211">
        <v>113755</v>
      </c>
      <c r="J1034" s="211">
        <v>118584</v>
      </c>
      <c r="K1034" s="211">
        <v>109354</v>
      </c>
      <c r="L1034" s="212">
        <v>86249</v>
      </c>
    </row>
    <row r="1035" spans="1:12">
      <c r="A1035" s="208" t="s">
        <v>397</v>
      </c>
      <c r="B1035" s="209" t="s">
        <v>1643</v>
      </c>
      <c r="C1035" s="209" t="s">
        <v>1625</v>
      </c>
      <c r="D1035" s="210" t="s">
        <v>1624</v>
      </c>
      <c r="E1035" s="211">
        <v>49559</v>
      </c>
      <c r="F1035" s="211">
        <v>58629</v>
      </c>
      <c r="G1035" s="211">
        <v>56170</v>
      </c>
      <c r="H1035" s="211">
        <v>62248</v>
      </c>
      <c r="I1035" s="211">
        <v>56951</v>
      </c>
      <c r="J1035" s="211">
        <v>60787</v>
      </c>
      <c r="K1035" s="211">
        <v>57611</v>
      </c>
      <c r="L1035" s="212">
        <v>49606</v>
      </c>
    </row>
    <row r="1036" spans="1:12">
      <c r="A1036" s="208" t="s">
        <v>397</v>
      </c>
      <c r="B1036" s="209" t="s">
        <v>1643</v>
      </c>
      <c r="C1036" s="209" t="s">
        <v>1626</v>
      </c>
      <c r="D1036" s="210" t="s">
        <v>1624</v>
      </c>
      <c r="E1036" s="211">
        <v>230686</v>
      </c>
      <c r="F1036" s="211">
        <v>185966</v>
      </c>
      <c r="G1036" s="211">
        <v>227416</v>
      </c>
      <c r="H1036" s="211">
        <v>228486</v>
      </c>
      <c r="I1036" s="211">
        <v>228928</v>
      </c>
      <c r="J1036" s="211">
        <v>247330</v>
      </c>
      <c r="K1036" s="211">
        <v>232097</v>
      </c>
      <c r="L1036" s="212">
        <v>221074</v>
      </c>
    </row>
    <row r="1037" spans="1:12">
      <c r="A1037" s="208" t="s">
        <v>512</v>
      </c>
      <c r="B1037" s="209" t="s">
        <v>1670</v>
      </c>
      <c r="C1037" s="209" t="s">
        <v>1623</v>
      </c>
      <c r="D1037" s="210" t="s">
        <v>1624</v>
      </c>
      <c r="E1037" s="211">
        <v>403074</v>
      </c>
      <c r="F1037" s="211">
        <v>336207</v>
      </c>
      <c r="G1037" s="211">
        <v>338292</v>
      </c>
      <c r="H1037" s="211">
        <v>365437</v>
      </c>
      <c r="I1037" s="211">
        <v>375485</v>
      </c>
      <c r="J1037" s="211">
        <v>411434</v>
      </c>
      <c r="K1037" s="211">
        <v>355223</v>
      </c>
      <c r="L1037" s="212">
        <v>290213</v>
      </c>
    </row>
    <row r="1038" spans="1:12">
      <c r="A1038" s="208" t="s">
        <v>512</v>
      </c>
      <c r="B1038" s="209" t="s">
        <v>1670</v>
      </c>
      <c r="C1038" s="209" t="s">
        <v>1625</v>
      </c>
      <c r="D1038" s="210" t="s">
        <v>1624</v>
      </c>
      <c r="E1038" s="211">
        <v>131788</v>
      </c>
      <c r="F1038" s="211">
        <v>115625</v>
      </c>
      <c r="G1038" s="211">
        <v>124398</v>
      </c>
      <c r="H1038" s="211">
        <v>128618</v>
      </c>
      <c r="I1038" s="211">
        <v>122687</v>
      </c>
      <c r="J1038" s="211">
        <v>139123</v>
      </c>
      <c r="K1038" s="211">
        <v>120497</v>
      </c>
      <c r="L1038" s="212">
        <v>104879</v>
      </c>
    </row>
    <row r="1039" spans="1:12">
      <c r="A1039" s="208" t="s">
        <v>512</v>
      </c>
      <c r="B1039" s="209" t="s">
        <v>1670</v>
      </c>
      <c r="C1039" s="209" t="s">
        <v>1626</v>
      </c>
      <c r="D1039" s="210" t="s">
        <v>1624</v>
      </c>
      <c r="E1039" s="211">
        <v>3409218</v>
      </c>
      <c r="F1039" s="211">
        <v>2847069</v>
      </c>
      <c r="G1039" s="211">
        <v>2786816</v>
      </c>
      <c r="H1039" s="211">
        <v>2777997</v>
      </c>
      <c r="I1039" s="211">
        <v>2268274</v>
      </c>
      <c r="J1039" s="211">
        <v>2644785</v>
      </c>
      <c r="K1039" s="211">
        <v>2884297</v>
      </c>
      <c r="L1039" s="212">
        <v>2927926</v>
      </c>
    </row>
    <row r="1040" spans="1:12">
      <c r="A1040" s="208" t="s">
        <v>512</v>
      </c>
      <c r="B1040" s="209" t="s">
        <v>1670</v>
      </c>
      <c r="C1040" s="209" t="s">
        <v>1628</v>
      </c>
      <c r="D1040" s="210" t="s">
        <v>1624</v>
      </c>
      <c r="E1040" s="213" t="s">
        <v>1624</v>
      </c>
      <c r="F1040" s="213" t="s">
        <v>1624</v>
      </c>
      <c r="G1040" s="213" t="s">
        <v>1624</v>
      </c>
      <c r="H1040" s="213" t="s">
        <v>1624</v>
      </c>
      <c r="I1040" s="211">
        <v>5</v>
      </c>
      <c r="J1040" s="211">
        <v>5</v>
      </c>
      <c r="K1040" s="211">
        <v>21</v>
      </c>
      <c r="L1040" s="212">
        <v>28</v>
      </c>
    </row>
    <row r="1041" spans="1:12">
      <c r="A1041" s="208" t="s">
        <v>677</v>
      </c>
      <c r="B1041" s="209" t="s">
        <v>1673</v>
      </c>
      <c r="C1041" s="209" t="s">
        <v>1623</v>
      </c>
      <c r="D1041" s="210" t="s">
        <v>1624</v>
      </c>
      <c r="E1041" s="211">
        <v>9317</v>
      </c>
      <c r="F1041" s="211">
        <v>7927</v>
      </c>
      <c r="G1041" s="211">
        <v>8624</v>
      </c>
      <c r="H1041" s="211">
        <v>8520</v>
      </c>
      <c r="I1041" s="211">
        <v>7725</v>
      </c>
      <c r="J1041" s="211">
        <v>8924</v>
      </c>
      <c r="K1041" s="211">
        <v>7243</v>
      </c>
      <c r="L1041" s="212">
        <v>6134</v>
      </c>
    </row>
    <row r="1042" spans="1:12">
      <c r="A1042" s="208" t="s">
        <v>677</v>
      </c>
      <c r="B1042" s="209" t="s">
        <v>1673</v>
      </c>
      <c r="C1042" s="209" t="s">
        <v>1625</v>
      </c>
      <c r="D1042" s="210" t="s">
        <v>1624</v>
      </c>
      <c r="E1042" s="211">
        <v>1935</v>
      </c>
      <c r="F1042" s="211">
        <v>1417</v>
      </c>
      <c r="G1042" s="211">
        <v>1484</v>
      </c>
      <c r="H1042" s="211">
        <v>1196</v>
      </c>
      <c r="I1042" s="211">
        <v>1420</v>
      </c>
      <c r="J1042" s="211">
        <v>1699</v>
      </c>
      <c r="K1042" s="211">
        <v>1558</v>
      </c>
      <c r="L1042" s="212">
        <v>961</v>
      </c>
    </row>
    <row r="1043" spans="1:12">
      <c r="A1043" s="208" t="s">
        <v>450</v>
      </c>
      <c r="B1043" s="209" t="s">
        <v>1631</v>
      </c>
      <c r="C1043" s="209" t="s">
        <v>1627</v>
      </c>
      <c r="D1043" s="210" t="s">
        <v>1624</v>
      </c>
      <c r="E1043" s="211">
        <v>7746279</v>
      </c>
      <c r="F1043" s="213" t="s">
        <v>1624</v>
      </c>
      <c r="G1043" s="213" t="s">
        <v>1624</v>
      </c>
      <c r="H1043" s="213" t="s">
        <v>1624</v>
      </c>
      <c r="I1043" s="213" t="s">
        <v>1624</v>
      </c>
      <c r="J1043" s="213" t="s">
        <v>1624</v>
      </c>
      <c r="K1043" s="213" t="s">
        <v>1624</v>
      </c>
      <c r="L1043" s="214" t="s">
        <v>1624</v>
      </c>
    </row>
    <row r="1044" spans="1:12">
      <c r="A1044" s="208" t="s">
        <v>1178</v>
      </c>
      <c r="B1044" s="209" t="s">
        <v>1646</v>
      </c>
      <c r="C1044" s="209" t="s">
        <v>1626</v>
      </c>
      <c r="D1044" s="210" t="s">
        <v>1624</v>
      </c>
      <c r="E1044" s="211">
        <v>30263</v>
      </c>
      <c r="F1044" s="211">
        <v>31906</v>
      </c>
      <c r="G1044" s="211">
        <v>32215</v>
      </c>
      <c r="H1044" s="211">
        <v>36147</v>
      </c>
      <c r="I1044" s="211">
        <v>17578</v>
      </c>
      <c r="J1044" s="211">
        <v>7966</v>
      </c>
      <c r="K1044" s="211">
        <v>4710</v>
      </c>
      <c r="L1044" s="212">
        <v>2376</v>
      </c>
    </row>
    <row r="1045" spans="1:12">
      <c r="A1045" s="208" t="s">
        <v>1178</v>
      </c>
      <c r="B1045" s="209" t="s">
        <v>1666</v>
      </c>
      <c r="C1045" s="209" t="s">
        <v>1625</v>
      </c>
      <c r="D1045" s="210" t="s">
        <v>1624</v>
      </c>
      <c r="E1045" s="211">
        <v>55063</v>
      </c>
      <c r="F1045" s="211">
        <v>80453</v>
      </c>
      <c r="G1045" s="211">
        <v>72695</v>
      </c>
      <c r="H1045" s="211">
        <v>54105</v>
      </c>
      <c r="I1045" s="211">
        <v>47456</v>
      </c>
      <c r="J1045" s="213" t="s">
        <v>1624</v>
      </c>
      <c r="K1045" s="213" t="s">
        <v>1624</v>
      </c>
      <c r="L1045" s="214" t="s">
        <v>1624</v>
      </c>
    </row>
    <row r="1046" spans="1:12">
      <c r="A1046" s="208" t="s">
        <v>1178</v>
      </c>
      <c r="B1046" s="209" t="s">
        <v>1666</v>
      </c>
      <c r="C1046" s="209" t="s">
        <v>1626</v>
      </c>
      <c r="D1046" s="210" t="s">
        <v>1624</v>
      </c>
      <c r="E1046" s="213" t="s">
        <v>1624</v>
      </c>
      <c r="F1046" s="213" t="s">
        <v>1624</v>
      </c>
      <c r="G1046" s="213" t="s">
        <v>1624</v>
      </c>
      <c r="H1046" s="213" t="s">
        <v>1624</v>
      </c>
      <c r="I1046" s="213" t="s">
        <v>1624</v>
      </c>
      <c r="J1046" s="211">
        <v>41408</v>
      </c>
      <c r="K1046" s="211">
        <v>56429</v>
      </c>
      <c r="L1046" s="212">
        <v>45894</v>
      </c>
    </row>
    <row r="1047" spans="1:12">
      <c r="A1047" s="208" t="s">
        <v>1076</v>
      </c>
      <c r="B1047" s="209" t="s">
        <v>1680</v>
      </c>
      <c r="C1047" s="209" t="s">
        <v>1623</v>
      </c>
      <c r="D1047" s="210" t="s">
        <v>1624</v>
      </c>
      <c r="E1047" s="211">
        <v>2310489</v>
      </c>
      <c r="F1047" s="211">
        <v>2325229</v>
      </c>
      <c r="G1047" s="211">
        <v>2380945</v>
      </c>
      <c r="H1047" s="211">
        <v>2582248</v>
      </c>
      <c r="I1047" s="211">
        <v>2438000</v>
      </c>
      <c r="J1047" s="211">
        <v>2427947</v>
      </c>
      <c r="K1047" s="211">
        <v>2533368</v>
      </c>
      <c r="L1047" s="212">
        <v>2237468</v>
      </c>
    </row>
    <row r="1048" spans="1:12">
      <c r="A1048" s="208" t="s">
        <v>1076</v>
      </c>
      <c r="B1048" s="209" t="s">
        <v>1680</v>
      </c>
      <c r="C1048" s="209" t="s">
        <v>1625</v>
      </c>
      <c r="D1048" s="210" t="s">
        <v>1624</v>
      </c>
      <c r="E1048" s="211">
        <v>1500367</v>
      </c>
      <c r="F1048" s="211">
        <v>1351412</v>
      </c>
      <c r="G1048" s="211">
        <v>1378983</v>
      </c>
      <c r="H1048" s="211">
        <v>1496802</v>
      </c>
      <c r="I1048" s="211">
        <v>1455036</v>
      </c>
      <c r="J1048" s="211">
        <v>2078337</v>
      </c>
      <c r="K1048" s="211">
        <v>2208100</v>
      </c>
      <c r="L1048" s="212">
        <v>1996134</v>
      </c>
    </row>
    <row r="1049" spans="1:12">
      <c r="A1049" s="208" t="s">
        <v>1076</v>
      </c>
      <c r="B1049" s="209" t="s">
        <v>1680</v>
      </c>
      <c r="C1049" s="209" t="s">
        <v>1626</v>
      </c>
      <c r="D1049" s="210" t="s">
        <v>1624</v>
      </c>
      <c r="E1049" s="211">
        <v>9461216</v>
      </c>
      <c r="F1049" s="211">
        <v>9493058</v>
      </c>
      <c r="G1049" s="211">
        <v>10257936</v>
      </c>
      <c r="H1049" s="211">
        <v>9097275</v>
      </c>
      <c r="I1049" s="211">
        <v>9994637</v>
      </c>
      <c r="J1049" s="211">
        <v>8653604</v>
      </c>
      <c r="K1049" s="211">
        <v>9469367</v>
      </c>
      <c r="L1049" s="212">
        <v>10611464</v>
      </c>
    </row>
    <row r="1050" spans="1:12">
      <c r="A1050" s="208" t="s">
        <v>1076</v>
      </c>
      <c r="B1050" s="209" t="s">
        <v>1680</v>
      </c>
      <c r="C1050" s="209" t="s">
        <v>1628</v>
      </c>
      <c r="D1050" s="210" t="s">
        <v>1624</v>
      </c>
      <c r="E1050" s="213" t="s">
        <v>1624</v>
      </c>
      <c r="F1050" s="213" t="s">
        <v>1624</v>
      </c>
      <c r="G1050" s="213" t="s">
        <v>1624</v>
      </c>
      <c r="H1050" s="213" t="s">
        <v>1624</v>
      </c>
      <c r="I1050" s="213" t="s">
        <v>1624</v>
      </c>
      <c r="J1050" s="213" t="s">
        <v>1624</v>
      </c>
      <c r="K1050" s="213" t="s">
        <v>1624</v>
      </c>
      <c r="L1050" s="212">
        <v>16158</v>
      </c>
    </row>
    <row r="1051" spans="1:12">
      <c r="A1051" s="208" t="s">
        <v>900</v>
      </c>
      <c r="B1051" s="209" t="s">
        <v>1654</v>
      </c>
      <c r="C1051" s="209" t="s">
        <v>1623</v>
      </c>
      <c r="D1051" s="210" t="s">
        <v>1624</v>
      </c>
      <c r="E1051" s="211">
        <v>382799</v>
      </c>
      <c r="F1051" s="211">
        <v>114532</v>
      </c>
      <c r="G1051" s="211">
        <v>110259</v>
      </c>
      <c r="H1051" s="211">
        <v>114480</v>
      </c>
      <c r="I1051" s="211">
        <v>109200</v>
      </c>
      <c r="J1051" s="211">
        <v>115995</v>
      </c>
      <c r="K1051" s="211">
        <v>90628</v>
      </c>
      <c r="L1051" s="212">
        <v>88488</v>
      </c>
    </row>
    <row r="1052" spans="1:12">
      <c r="A1052" s="208" t="s">
        <v>900</v>
      </c>
      <c r="B1052" s="209" t="s">
        <v>1654</v>
      </c>
      <c r="C1052" s="209" t="s">
        <v>1625</v>
      </c>
      <c r="D1052" s="210" t="s">
        <v>1624</v>
      </c>
      <c r="E1052" s="211">
        <v>47312</v>
      </c>
      <c r="F1052" s="211">
        <v>75798</v>
      </c>
      <c r="G1052" s="211">
        <v>75384</v>
      </c>
      <c r="H1052" s="211">
        <v>66621</v>
      </c>
      <c r="I1052" s="211">
        <v>63945</v>
      </c>
      <c r="J1052" s="211">
        <v>73824</v>
      </c>
      <c r="K1052" s="211">
        <v>57608</v>
      </c>
      <c r="L1052" s="212">
        <v>52002</v>
      </c>
    </row>
    <row r="1053" spans="1:12">
      <c r="A1053" s="208" t="s">
        <v>900</v>
      </c>
      <c r="B1053" s="209" t="s">
        <v>1654</v>
      </c>
      <c r="C1053" s="209" t="s">
        <v>1626</v>
      </c>
      <c r="D1053" s="210" t="s">
        <v>1624</v>
      </c>
      <c r="E1053" s="211">
        <v>241965</v>
      </c>
      <c r="F1053" s="211">
        <v>307554</v>
      </c>
      <c r="G1053" s="211">
        <v>330343</v>
      </c>
      <c r="H1053" s="211">
        <v>340147</v>
      </c>
      <c r="I1053" s="211">
        <v>388992</v>
      </c>
      <c r="J1053" s="211">
        <v>429105</v>
      </c>
      <c r="K1053" s="211">
        <v>429720</v>
      </c>
      <c r="L1053" s="212">
        <v>454808</v>
      </c>
    </row>
    <row r="1054" spans="1:12">
      <c r="A1054" s="208" t="s">
        <v>1713</v>
      </c>
      <c r="B1054" s="209" t="s">
        <v>1630</v>
      </c>
      <c r="C1054" s="209" t="s">
        <v>1623</v>
      </c>
      <c r="D1054" s="210" t="s">
        <v>1624</v>
      </c>
      <c r="E1054" s="211">
        <v>44214</v>
      </c>
      <c r="F1054" s="211">
        <v>47149</v>
      </c>
      <c r="G1054" s="211">
        <v>39750</v>
      </c>
      <c r="H1054" s="211">
        <v>48917</v>
      </c>
      <c r="I1054" s="211">
        <v>45936</v>
      </c>
      <c r="J1054" s="211">
        <v>56105</v>
      </c>
      <c r="K1054" s="211">
        <v>49967</v>
      </c>
      <c r="L1054" s="212">
        <v>37501</v>
      </c>
    </row>
    <row r="1055" spans="1:12">
      <c r="A1055" s="208" t="s">
        <v>1713</v>
      </c>
      <c r="B1055" s="209" t="s">
        <v>1630</v>
      </c>
      <c r="C1055" s="209" t="s">
        <v>1625</v>
      </c>
      <c r="D1055" s="210" t="s">
        <v>1624</v>
      </c>
      <c r="E1055" s="211">
        <v>33952</v>
      </c>
      <c r="F1055" s="211">
        <v>33838</v>
      </c>
      <c r="G1055" s="211">
        <v>31576</v>
      </c>
      <c r="H1055" s="211">
        <v>30388</v>
      </c>
      <c r="I1055" s="211">
        <v>27905</v>
      </c>
      <c r="J1055" s="211">
        <v>33705</v>
      </c>
      <c r="K1055" s="211">
        <v>33265</v>
      </c>
      <c r="L1055" s="212">
        <v>29492</v>
      </c>
    </row>
    <row r="1056" spans="1:12">
      <c r="A1056" s="208" t="s">
        <v>1713</v>
      </c>
      <c r="B1056" s="209" t="s">
        <v>1630</v>
      </c>
      <c r="C1056" s="209" t="s">
        <v>1626</v>
      </c>
      <c r="D1056" s="210" t="s">
        <v>1624</v>
      </c>
      <c r="E1056" s="211">
        <v>287504</v>
      </c>
      <c r="F1056" s="211">
        <v>382526</v>
      </c>
      <c r="G1056" s="211">
        <v>327659</v>
      </c>
      <c r="H1056" s="211">
        <v>575401</v>
      </c>
      <c r="I1056" s="211">
        <v>606319</v>
      </c>
      <c r="J1056" s="211">
        <v>629153</v>
      </c>
      <c r="K1056" s="211">
        <v>600355</v>
      </c>
      <c r="L1056" s="212">
        <v>587849</v>
      </c>
    </row>
    <row r="1057" spans="1:12">
      <c r="A1057" s="208" t="s">
        <v>815</v>
      </c>
      <c r="B1057" s="209" t="s">
        <v>1639</v>
      </c>
      <c r="C1057" s="209" t="s">
        <v>1623</v>
      </c>
      <c r="D1057" s="210" t="s">
        <v>1624</v>
      </c>
      <c r="E1057" s="211">
        <v>14069</v>
      </c>
      <c r="F1057" s="211">
        <v>11138</v>
      </c>
      <c r="G1057" s="211">
        <v>10387</v>
      </c>
      <c r="H1057" s="211">
        <v>11073</v>
      </c>
      <c r="I1057" s="211">
        <v>10134</v>
      </c>
      <c r="J1057" s="211">
        <v>13427</v>
      </c>
      <c r="K1057" s="211">
        <v>10802</v>
      </c>
      <c r="L1057" s="212">
        <v>6911</v>
      </c>
    </row>
    <row r="1058" spans="1:12">
      <c r="A1058" s="208" t="s">
        <v>815</v>
      </c>
      <c r="B1058" s="209" t="s">
        <v>1639</v>
      </c>
      <c r="C1058" s="209" t="s">
        <v>1625</v>
      </c>
      <c r="D1058" s="210" t="s">
        <v>1624</v>
      </c>
      <c r="E1058" s="211">
        <v>31842</v>
      </c>
      <c r="F1058" s="211">
        <v>32329</v>
      </c>
      <c r="G1058" s="211">
        <v>27117</v>
      </c>
      <c r="H1058" s="211">
        <v>29083</v>
      </c>
      <c r="I1058" s="211">
        <v>28642</v>
      </c>
      <c r="J1058" s="211">
        <v>30008</v>
      </c>
      <c r="K1058" s="211">
        <v>29656</v>
      </c>
      <c r="L1058" s="212">
        <v>26580</v>
      </c>
    </row>
    <row r="1059" spans="1:12">
      <c r="A1059" s="208" t="s">
        <v>815</v>
      </c>
      <c r="B1059" s="209" t="s">
        <v>1639</v>
      </c>
      <c r="C1059" s="209" t="s">
        <v>1626</v>
      </c>
      <c r="D1059" s="210" t="s">
        <v>1624</v>
      </c>
      <c r="E1059" s="211">
        <v>13403</v>
      </c>
      <c r="F1059" s="211">
        <v>9709</v>
      </c>
      <c r="G1059" s="211">
        <v>9060</v>
      </c>
      <c r="H1059" s="211">
        <v>7163</v>
      </c>
      <c r="I1059" s="211">
        <v>5410</v>
      </c>
      <c r="J1059" s="211">
        <v>7290</v>
      </c>
      <c r="K1059" s="211">
        <v>8340</v>
      </c>
      <c r="L1059" s="212">
        <v>2607</v>
      </c>
    </row>
    <row r="1060" spans="1:12">
      <c r="A1060" s="208" t="s">
        <v>678</v>
      </c>
      <c r="B1060" s="209" t="s">
        <v>1673</v>
      </c>
      <c r="C1060" s="209" t="s">
        <v>1623</v>
      </c>
      <c r="D1060" s="210" t="s">
        <v>1624</v>
      </c>
      <c r="E1060" s="211">
        <v>57119</v>
      </c>
      <c r="F1060" s="211">
        <v>46125</v>
      </c>
      <c r="G1060" s="211">
        <v>49224</v>
      </c>
      <c r="H1060" s="211">
        <v>56293</v>
      </c>
      <c r="I1060" s="211">
        <v>50486</v>
      </c>
      <c r="J1060" s="211">
        <v>50528</v>
      </c>
      <c r="K1060" s="211">
        <v>74050</v>
      </c>
      <c r="L1060" s="212">
        <v>46412</v>
      </c>
    </row>
    <row r="1061" spans="1:12">
      <c r="A1061" s="208" t="s">
        <v>678</v>
      </c>
      <c r="B1061" s="209" t="s">
        <v>1673</v>
      </c>
      <c r="C1061" s="209" t="s">
        <v>1625</v>
      </c>
      <c r="D1061" s="210" t="s">
        <v>1624</v>
      </c>
      <c r="E1061" s="211">
        <v>11071</v>
      </c>
      <c r="F1061" s="211">
        <v>6658</v>
      </c>
      <c r="G1061" s="211">
        <v>6772</v>
      </c>
      <c r="H1061" s="211">
        <v>7384</v>
      </c>
      <c r="I1061" s="211">
        <v>100213</v>
      </c>
      <c r="J1061" s="211">
        <v>100172</v>
      </c>
      <c r="K1061" s="211">
        <v>109694</v>
      </c>
      <c r="L1061" s="212">
        <v>95944</v>
      </c>
    </row>
    <row r="1062" spans="1:12">
      <c r="A1062" s="208" t="s">
        <v>678</v>
      </c>
      <c r="B1062" s="209" t="s">
        <v>1673</v>
      </c>
      <c r="C1062" s="209" t="s">
        <v>1626</v>
      </c>
      <c r="D1062" s="210" t="s">
        <v>1624</v>
      </c>
      <c r="E1062" s="211">
        <v>137373</v>
      </c>
      <c r="F1062" s="211">
        <v>141936</v>
      </c>
      <c r="G1062" s="211">
        <v>98679</v>
      </c>
      <c r="H1062" s="211">
        <v>92022</v>
      </c>
      <c r="I1062" s="213" t="s">
        <v>1624</v>
      </c>
      <c r="J1062" s="213" t="s">
        <v>1624</v>
      </c>
      <c r="K1062" s="213" t="s">
        <v>1624</v>
      </c>
      <c r="L1062" s="214" t="s">
        <v>1624</v>
      </c>
    </row>
    <row r="1063" spans="1:12">
      <c r="A1063" s="208" t="s">
        <v>32</v>
      </c>
      <c r="B1063" s="209" t="s">
        <v>1666</v>
      </c>
      <c r="C1063" s="209" t="s">
        <v>1623</v>
      </c>
      <c r="D1063" s="210" t="s">
        <v>1624</v>
      </c>
      <c r="E1063" s="211">
        <v>36502</v>
      </c>
      <c r="F1063" s="211">
        <v>26323</v>
      </c>
      <c r="G1063" s="211">
        <v>29137</v>
      </c>
      <c r="H1063" s="211">
        <v>32748</v>
      </c>
      <c r="I1063" s="211">
        <v>34317</v>
      </c>
      <c r="J1063" s="211">
        <v>33620</v>
      </c>
      <c r="K1063" s="211">
        <v>44148</v>
      </c>
      <c r="L1063" s="212">
        <v>39353</v>
      </c>
    </row>
    <row r="1064" spans="1:12">
      <c r="A1064" s="208" t="s">
        <v>32</v>
      </c>
      <c r="B1064" s="209" t="s">
        <v>1666</v>
      </c>
      <c r="C1064" s="209" t="s">
        <v>1625</v>
      </c>
      <c r="D1064" s="210" t="s">
        <v>1624</v>
      </c>
      <c r="E1064" s="211">
        <v>15643</v>
      </c>
      <c r="F1064" s="211">
        <v>19061</v>
      </c>
      <c r="G1064" s="211">
        <v>21100</v>
      </c>
      <c r="H1064" s="211">
        <v>23714</v>
      </c>
      <c r="I1064" s="211">
        <v>19556</v>
      </c>
      <c r="J1064" s="211">
        <v>19159</v>
      </c>
      <c r="K1064" s="211">
        <v>5862</v>
      </c>
      <c r="L1064" s="212">
        <v>2071</v>
      </c>
    </row>
    <row r="1065" spans="1:12">
      <c r="A1065" s="208" t="s">
        <v>1714</v>
      </c>
      <c r="B1065" s="209" t="s">
        <v>1644</v>
      </c>
      <c r="C1065" s="209" t="s">
        <v>1623</v>
      </c>
      <c r="D1065" s="210" t="s">
        <v>1624</v>
      </c>
      <c r="E1065" s="211">
        <v>12492</v>
      </c>
      <c r="F1065" s="211">
        <v>10814</v>
      </c>
      <c r="G1065" s="211">
        <v>11283</v>
      </c>
      <c r="H1065" s="211">
        <v>12467</v>
      </c>
      <c r="I1065" s="211">
        <v>12469</v>
      </c>
      <c r="J1065" s="211">
        <v>10603</v>
      </c>
      <c r="K1065" s="211">
        <v>9591</v>
      </c>
      <c r="L1065" s="212">
        <v>8577</v>
      </c>
    </row>
    <row r="1066" spans="1:12">
      <c r="A1066" s="208" t="s">
        <v>1714</v>
      </c>
      <c r="B1066" s="209" t="s">
        <v>1644</v>
      </c>
      <c r="C1066" s="209" t="s">
        <v>1625</v>
      </c>
      <c r="D1066" s="210" t="s">
        <v>1624</v>
      </c>
      <c r="E1066" s="211">
        <v>5236</v>
      </c>
      <c r="F1066" s="211">
        <v>3772</v>
      </c>
      <c r="G1066" s="211">
        <v>4563</v>
      </c>
      <c r="H1066" s="211">
        <v>4775</v>
      </c>
      <c r="I1066" s="211">
        <v>1989</v>
      </c>
      <c r="J1066" s="211">
        <v>4690</v>
      </c>
      <c r="K1066" s="211">
        <v>3987</v>
      </c>
      <c r="L1066" s="212">
        <v>2890</v>
      </c>
    </row>
    <row r="1067" spans="1:12">
      <c r="A1067" s="208" t="s">
        <v>398</v>
      </c>
      <c r="B1067" s="209" t="s">
        <v>1643</v>
      </c>
      <c r="C1067" s="209" t="s">
        <v>1623</v>
      </c>
      <c r="D1067" s="210" t="s">
        <v>1624</v>
      </c>
      <c r="E1067" s="211">
        <v>22878</v>
      </c>
      <c r="F1067" s="211">
        <v>20385</v>
      </c>
      <c r="G1067" s="211">
        <v>20687</v>
      </c>
      <c r="H1067" s="211">
        <v>23207</v>
      </c>
      <c r="I1067" s="211">
        <v>21581</v>
      </c>
      <c r="J1067" s="211">
        <v>20469</v>
      </c>
      <c r="K1067" s="211">
        <v>21342</v>
      </c>
      <c r="L1067" s="212">
        <v>17121</v>
      </c>
    </row>
    <row r="1068" spans="1:12">
      <c r="A1068" s="208" t="s">
        <v>398</v>
      </c>
      <c r="B1068" s="209" t="s">
        <v>1643</v>
      </c>
      <c r="C1068" s="209" t="s">
        <v>1625</v>
      </c>
      <c r="D1068" s="210" t="s">
        <v>1624</v>
      </c>
      <c r="E1068" s="211">
        <v>8560</v>
      </c>
      <c r="F1068" s="211">
        <v>7042</v>
      </c>
      <c r="G1068" s="211">
        <v>7065</v>
      </c>
      <c r="H1068" s="211">
        <v>8689</v>
      </c>
      <c r="I1068" s="211">
        <v>7989</v>
      </c>
      <c r="J1068" s="211">
        <v>7969</v>
      </c>
      <c r="K1068" s="211">
        <v>7172</v>
      </c>
      <c r="L1068" s="212">
        <v>6034</v>
      </c>
    </row>
    <row r="1069" spans="1:12">
      <c r="A1069" s="208" t="s">
        <v>726</v>
      </c>
      <c r="B1069" s="209" t="s">
        <v>1647</v>
      </c>
      <c r="C1069" s="209" t="s">
        <v>1623</v>
      </c>
      <c r="D1069" s="210" t="s">
        <v>1624</v>
      </c>
      <c r="E1069" s="213" t="s">
        <v>1624</v>
      </c>
      <c r="F1069" s="211">
        <v>8631</v>
      </c>
      <c r="G1069" s="211">
        <v>8567</v>
      </c>
      <c r="H1069" s="211">
        <v>9053</v>
      </c>
      <c r="I1069" s="211">
        <v>9172</v>
      </c>
      <c r="J1069" s="211">
        <v>10495</v>
      </c>
      <c r="K1069" s="211">
        <v>8634</v>
      </c>
      <c r="L1069" s="212">
        <v>7891</v>
      </c>
    </row>
    <row r="1070" spans="1:12">
      <c r="A1070" s="208" t="s">
        <v>726</v>
      </c>
      <c r="B1070" s="209" t="s">
        <v>1647</v>
      </c>
      <c r="C1070" s="209" t="s">
        <v>1625</v>
      </c>
      <c r="D1070" s="210" t="s">
        <v>1624</v>
      </c>
      <c r="E1070" s="213" t="s">
        <v>1624</v>
      </c>
      <c r="F1070" s="211">
        <v>76371</v>
      </c>
      <c r="G1070" s="211">
        <v>72294</v>
      </c>
      <c r="H1070" s="211">
        <v>68011</v>
      </c>
      <c r="I1070" s="211">
        <v>70582</v>
      </c>
      <c r="J1070" s="211">
        <v>69013</v>
      </c>
      <c r="K1070" s="211">
        <v>60857</v>
      </c>
      <c r="L1070" s="212">
        <v>55964</v>
      </c>
    </row>
    <row r="1071" spans="1:12">
      <c r="A1071" s="208" t="s">
        <v>726</v>
      </c>
      <c r="B1071" s="209" t="s">
        <v>1647</v>
      </c>
      <c r="C1071" s="209" t="s">
        <v>1626</v>
      </c>
      <c r="D1071" s="210" t="s">
        <v>1624</v>
      </c>
      <c r="E1071" s="213" t="s">
        <v>1624</v>
      </c>
      <c r="F1071" s="211">
        <v>6117</v>
      </c>
      <c r="G1071" s="211">
        <v>5966</v>
      </c>
      <c r="H1071" s="211">
        <v>6106</v>
      </c>
      <c r="I1071" s="211">
        <v>5555</v>
      </c>
      <c r="J1071" s="211">
        <v>4449</v>
      </c>
      <c r="K1071" s="211">
        <v>2306</v>
      </c>
      <c r="L1071" s="212">
        <v>1577</v>
      </c>
    </row>
    <row r="1072" spans="1:12">
      <c r="A1072" s="208" t="s">
        <v>887</v>
      </c>
      <c r="B1072" s="209" t="s">
        <v>1644</v>
      </c>
      <c r="C1072" s="209" t="s">
        <v>1623</v>
      </c>
      <c r="D1072" s="210" t="s">
        <v>1624</v>
      </c>
      <c r="E1072" s="211">
        <v>22342221</v>
      </c>
      <c r="F1072" s="211">
        <v>19315902</v>
      </c>
      <c r="G1072" s="211">
        <v>21674767</v>
      </c>
      <c r="H1072" s="211">
        <v>22557399</v>
      </c>
      <c r="I1072" s="211">
        <v>20989014</v>
      </c>
      <c r="J1072" s="211">
        <v>21146597</v>
      </c>
      <c r="K1072" s="211">
        <v>19237738</v>
      </c>
      <c r="L1072" s="212">
        <v>16983860</v>
      </c>
    </row>
    <row r="1073" spans="1:12">
      <c r="A1073" s="208" t="s">
        <v>887</v>
      </c>
      <c r="B1073" s="209" t="s">
        <v>1644</v>
      </c>
      <c r="C1073" s="209" t="s">
        <v>1625</v>
      </c>
      <c r="D1073" s="210" t="s">
        <v>1624</v>
      </c>
      <c r="E1073" s="211">
        <v>14210407</v>
      </c>
      <c r="F1073" s="211">
        <v>12456155</v>
      </c>
      <c r="G1073" s="211">
        <v>14018650</v>
      </c>
      <c r="H1073" s="211">
        <v>14785558</v>
      </c>
      <c r="I1073" s="211">
        <v>13414624</v>
      </c>
      <c r="J1073" s="211">
        <v>13768278</v>
      </c>
      <c r="K1073" s="211">
        <v>12922315</v>
      </c>
      <c r="L1073" s="212">
        <v>11748558</v>
      </c>
    </row>
    <row r="1074" spans="1:12">
      <c r="A1074" s="208" t="s">
        <v>887</v>
      </c>
      <c r="B1074" s="209" t="s">
        <v>1644</v>
      </c>
      <c r="C1074" s="209" t="s">
        <v>1626</v>
      </c>
      <c r="D1074" s="210" t="s">
        <v>1624</v>
      </c>
      <c r="E1074" s="211">
        <v>10486816</v>
      </c>
      <c r="F1074" s="211">
        <v>10038468</v>
      </c>
      <c r="G1074" s="211">
        <v>9935849</v>
      </c>
      <c r="H1074" s="211">
        <v>10664724</v>
      </c>
      <c r="I1074" s="211">
        <v>9732245</v>
      </c>
      <c r="J1074" s="211">
        <v>10142224</v>
      </c>
      <c r="K1074" s="211">
        <v>10433392</v>
      </c>
      <c r="L1074" s="212">
        <v>8386889</v>
      </c>
    </row>
    <row r="1075" spans="1:12">
      <c r="A1075" s="208" t="s">
        <v>887</v>
      </c>
      <c r="B1075" s="209" t="s">
        <v>1644</v>
      </c>
      <c r="C1075" s="209" t="s">
        <v>1627</v>
      </c>
      <c r="D1075" s="210" t="s">
        <v>1624</v>
      </c>
      <c r="E1075" s="211">
        <v>3834079</v>
      </c>
      <c r="F1075" s="211">
        <v>3810429</v>
      </c>
      <c r="G1075" s="211">
        <v>3086224</v>
      </c>
      <c r="H1075" s="211">
        <v>2055975</v>
      </c>
      <c r="I1075" s="211">
        <v>1085186</v>
      </c>
      <c r="J1075" s="211">
        <v>930434</v>
      </c>
      <c r="K1075" s="211">
        <v>932851</v>
      </c>
      <c r="L1075" s="212">
        <v>1950047</v>
      </c>
    </row>
    <row r="1076" spans="1:12">
      <c r="A1076" s="208" t="s">
        <v>1483</v>
      </c>
      <c r="B1076" s="209" t="s">
        <v>1652</v>
      </c>
      <c r="C1076" s="209" t="s">
        <v>1623</v>
      </c>
      <c r="D1076" s="210" t="s">
        <v>1624</v>
      </c>
      <c r="E1076" s="211">
        <v>1543505</v>
      </c>
      <c r="F1076" s="211">
        <v>1325597</v>
      </c>
      <c r="G1076" s="211">
        <v>1483776</v>
      </c>
      <c r="H1076" s="211">
        <v>1473440</v>
      </c>
      <c r="I1076" s="211">
        <v>1440125</v>
      </c>
      <c r="J1076" s="211">
        <v>1324148</v>
      </c>
      <c r="K1076" s="211">
        <v>1457670</v>
      </c>
      <c r="L1076" s="212">
        <v>1207672</v>
      </c>
    </row>
    <row r="1077" spans="1:12">
      <c r="A1077" s="208" t="s">
        <v>1483</v>
      </c>
      <c r="B1077" s="209" t="s">
        <v>1652</v>
      </c>
      <c r="C1077" s="209" t="s">
        <v>1625</v>
      </c>
      <c r="D1077" s="210" t="s">
        <v>1624</v>
      </c>
      <c r="E1077" s="211">
        <v>760159</v>
      </c>
      <c r="F1077" s="211">
        <v>647438</v>
      </c>
      <c r="G1077" s="211">
        <v>730821</v>
      </c>
      <c r="H1077" s="211">
        <v>748169</v>
      </c>
      <c r="I1077" s="211">
        <v>691913</v>
      </c>
      <c r="J1077" s="211">
        <v>627620</v>
      </c>
      <c r="K1077" s="211">
        <v>667319</v>
      </c>
      <c r="L1077" s="212">
        <v>582730</v>
      </c>
    </row>
    <row r="1078" spans="1:12">
      <c r="A1078" s="208" t="s">
        <v>1483</v>
      </c>
      <c r="B1078" s="209" t="s">
        <v>1652</v>
      </c>
      <c r="C1078" s="209" t="s">
        <v>1626</v>
      </c>
      <c r="D1078" s="210" t="s">
        <v>1624</v>
      </c>
      <c r="E1078" s="211">
        <v>895112</v>
      </c>
      <c r="F1078" s="211">
        <v>820926</v>
      </c>
      <c r="G1078" s="211">
        <v>870935</v>
      </c>
      <c r="H1078" s="211">
        <v>772082</v>
      </c>
      <c r="I1078" s="211">
        <v>690790</v>
      </c>
      <c r="J1078" s="211">
        <v>612175</v>
      </c>
      <c r="K1078" s="211">
        <v>668601</v>
      </c>
      <c r="L1078" s="212">
        <v>710855</v>
      </c>
    </row>
    <row r="1079" spans="1:12">
      <c r="A1079" s="208" t="s">
        <v>888</v>
      </c>
      <c r="B1079" s="209" t="s">
        <v>1644</v>
      </c>
      <c r="C1079" s="209" t="s">
        <v>1623</v>
      </c>
      <c r="D1079" s="210" t="s">
        <v>1624</v>
      </c>
      <c r="E1079" s="211">
        <v>168679</v>
      </c>
      <c r="F1079" s="211">
        <v>162068</v>
      </c>
      <c r="G1079" s="211">
        <v>197692</v>
      </c>
      <c r="H1079" s="211">
        <v>241356</v>
      </c>
      <c r="I1079" s="211">
        <v>226836</v>
      </c>
      <c r="J1079" s="211">
        <v>246118</v>
      </c>
      <c r="K1079" s="211">
        <v>216036</v>
      </c>
      <c r="L1079" s="212">
        <v>206670</v>
      </c>
    </row>
    <row r="1080" spans="1:12">
      <c r="A1080" s="208" t="s">
        <v>888</v>
      </c>
      <c r="B1080" s="209" t="s">
        <v>1644</v>
      </c>
      <c r="C1080" s="209" t="s">
        <v>1625</v>
      </c>
      <c r="D1080" s="210" t="s">
        <v>1624</v>
      </c>
      <c r="E1080" s="211">
        <v>179153</v>
      </c>
      <c r="F1080" s="211">
        <v>202028</v>
      </c>
      <c r="G1080" s="211">
        <v>245617</v>
      </c>
      <c r="H1080" s="211">
        <v>256694</v>
      </c>
      <c r="I1080" s="211">
        <v>236499</v>
      </c>
      <c r="J1080" s="211">
        <v>224015</v>
      </c>
      <c r="K1080" s="211">
        <v>201927</v>
      </c>
      <c r="L1080" s="212">
        <v>156960</v>
      </c>
    </row>
    <row r="1081" spans="1:12">
      <c r="A1081" s="208" t="s">
        <v>888</v>
      </c>
      <c r="B1081" s="209" t="s">
        <v>1644</v>
      </c>
      <c r="C1081" s="209" t="s">
        <v>1626</v>
      </c>
      <c r="D1081" s="210" t="s">
        <v>1624</v>
      </c>
      <c r="E1081" s="211">
        <v>9290</v>
      </c>
      <c r="F1081" s="211">
        <v>5813</v>
      </c>
      <c r="G1081" s="211">
        <v>6150</v>
      </c>
      <c r="H1081" s="211">
        <v>8177</v>
      </c>
      <c r="I1081" s="211">
        <v>7163</v>
      </c>
      <c r="J1081" s="211">
        <v>6787</v>
      </c>
      <c r="K1081" s="211">
        <v>5402</v>
      </c>
      <c r="L1081" s="212">
        <v>5459</v>
      </c>
    </row>
    <row r="1082" spans="1:12">
      <c r="A1082" s="208" t="s">
        <v>533</v>
      </c>
      <c r="B1082" s="209" t="s">
        <v>1672</v>
      </c>
      <c r="C1082" s="209" t="s">
        <v>1623</v>
      </c>
      <c r="D1082" s="210" t="s">
        <v>1624</v>
      </c>
      <c r="E1082" s="213" t="s">
        <v>1624</v>
      </c>
      <c r="F1082" s="213" t="s">
        <v>1624</v>
      </c>
      <c r="G1082" s="213" t="s">
        <v>1624</v>
      </c>
      <c r="H1082" s="211">
        <v>445339</v>
      </c>
      <c r="I1082" s="211">
        <v>477576</v>
      </c>
      <c r="J1082" s="211">
        <v>567869</v>
      </c>
      <c r="K1082" s="211">
        <v>464014</v>
      </c>
      <c r="L1082" s="212">
        <v>409310</v>
      </c>
    </row>
    <row r="1083" spans="1:12">
      <c r="A1083" s="208" t="s">
        <v>533</v>
      </c>
      <c r="B1083" s="209" t="s">
        <v>1672</v>
      </c>
      <c r="C1083" s="209" t="s">
        <v>1625</v>
      </c>
      <c r="D1083" s="210" t="s">
        <v>1624</v>
      </c>
      <c r="E1083" s="213" t="s">
        <v>1624</v>
      </c>
      <c r="F1083" s="213" t="s">
        <v>1624</v>
      </c>
      <c r="G1083" s="213" t="s">
        <v>1624</v>
      </c>
      <c r="H1083" s="211">
        <v>132590</v>
      </c>
      <c r="I1083" s="211">
        <v>129454</v>
      </c>
      <c r="J1083" s="211">
        <v>149993</v>
      </c>
      <c r="K1083" s="211">
        <v>125080</v>
      </c>
      <c r="L1083" s="212">
        <v>81735</v>
      </c>
    </row>
    <row r="1084" spans="1:12">
      <c r="A1084" s="208" t="s">
        <v>533</v>
      </c>
      <c r="B1084" s="209" t="s">
        <v>1672</v>
      </c>
      <c r="C1084" s="209" t="s">
        <v>1626</v>
      </c>
      <c r="D1084" s="210" t="s">
        <v>1624</v>
      </c>
      <c r="E1084" s="213" t="s">
        <v>1624</v>
      </c>
      <c r="F1084" s="213" t="s">
        <v>1624</v>
      </c>
      <c r="G1084" s="213" t="s">
        <v>1624</v>
      </c>
      <c r="H1084" s="211">
        <v>76684</v>
      </c>
      <c r="I1084" s="211">
        <v>131316</v>
      </c>
      <c r="J1084" s="211">
        <v>158761</v>
      </c>
      <c r="K1084" s="211">
        <v>133646</v>
      </c>
      <c r="L1084" s="212">
        <v>156305</v>
      </c>
    </row>
    <row r="1085" spans="1:12">
      <c r="A1085" s="208" t="s">
        <v>533</v>
      </c>
      <c r="B1085" s="209" t="s">
        <v>1672</v>
      </c>
      <c r="C1085" s="209" t="s">
        <v>1628</v>
      </c>
      <c r="D1085" s="210" t="s">
        <v>1624</v>
      </c>
      <c r="E1085" s="213" t="s">
        <v>1624</v>
      </c>
      <c r="F1085" s="213" t="s">
        <v>1624</v>
      </c>
      <c r="G1085" s="213" t="s">
        <v>1624</v>
      </c>
      <c r="H1085" s="213" t="s">
        <v>1624</v>
      </c>
      <c r="I1085" s="213" t="s">
        <v>1624</v>
      </c>
      <c r="J1085" s="213" t="s">
        <v>1624</v>
      </c>
      <c r="K1085" s="211">
        <v>644</v>
      </c>
      <c r="L1085" s="212">
        <v>120</v>
      </c>
    </row>
    <row r="1086" spans="1:12">
      <c r="A1086" s="208" t="s">
        <v>533</v>
      </c>
      <c r="B1086" s="209" t="s">
        <v>1672</v>
      </c>
      <c r="C1086" s="209" t="s">
        <v>1629</v>
      </c>
      <c r="D1086" s="210" t="s">
        <v>1624</v>
      </c>
      <c r="E1086" s="213" t="s">
        <v>1624</v>
      </c>
      <c r="F1086" s="213" t="s">
        <v>1624</v>
      </c>
      <c r="G1086" s="213" t="s">
        <v>1624</v>
      </c>
      <c r="H1086" s="211">
        <v>0</v>
      </c>
      <c r="I1086" s="213" t="s">
        <v>1624</v>
      </c>
      <c r="J1086" s="213" t="s">
        <v>1624</v>
      </c>
      <c r="K1086" s="213" t="s">
        <v>1624</v>
      </c>
      <c r="L1086" s="214" t="s">
        <v>1624</v>
      </c>
    </row>
    <row r="1087" spans="1:12">
      <c r="A1087" s="208" t="s">
        <v>256</v>
      </c>
      <c r="B1087" s="209" t="s">
        <v>1679</v>
      </c>
      <c r="C1087" s="209" t="s">
        <v>1623</v>
      </c>
      <c r="D1087" s="210" t="s">
        <v>1624</v>
      </c>
      <c r="E1087" s="211">
        <v>382117</v>
      </c>
      <c r="F1087" s="211">
        <v>347498</v>
      </c>
      <c r="G1087" s="211">
        <v>372806</v>
      </c>
      <c r="H1087" s="211">
        <v>400532</v>
      </c>
      <c r="I1087" s="211">
        <v>402184</v>
      </c>
      <c r="J1087" s="211">
        <v>357063</v>
      </c>
      <c r="K1087" s="211">
        <v>391620</v>
      </c>
      <c r="L1087" s="212">
        <v>345159</v>
      </c>
    </row>
    <row r="1088" spans="1:12">
      <c r="A1088" s="208" t="s">
        <v>256</v>
      </c>
      <c r="B1088" s="209" t="s">
        <v>1679</v>
      </c>
      <c r="C1088" s="209" t="s">
        <v>1625</v>
      </c>
      <c r="D1088" s="210" t="s">
        <v>1624</v>
      </c>
      <c r="E1088" s="211">
        <v>283391</v>
      </c>
      <c r="F1088" s="211">
        <v>257319</v>
      </c>
      <c r="G1088" s="211">
        <v>274578</v>
      </c>
      <c r="H1088" s="211">
        <v>286128</v>
      </c>
      <c r="I1088" s="211">
        <v>273227</v>
      </c>
      <c r="J1088" s="211">
        <v>234523</v>
      </c>
      <c r="K1088" s="211">
        <v>268566</v>
      </c>
      <c r="L1088" s="212">
        <v>231616</v>
      </c>
    </row>
    <row r="1089" spans="1:12">
      <c r="A1089" s="208" t="s">
        <v>256</v>
      </c>
      <c r="B1089" s="209" t="s">
        <v>1679</v>
      </c>
      <c r="C1089" s="209" t="s">
        <v>1626</v>
      </c>
      <c r="D1089" s="210" t="s">
        <v>1624</v>
      </c>
      <c r="E1089" s="211">
        <v>306356</v>
      </c>
      <c r="F1089" s="211">
        <v>349265</v>
      </c>
      <c r="G1089" s="211">
        <v>318982</v>
      </c>
      <c r="H1089" s="211">
        <v>327553</v>
      </c>
      <c r="I1089" s="211">
        <v>316574</v>
      </c>
      <c r="J1089" s="211">
        <v>319373</v>
      </c>
      <c r="K1089" s="211">
        <v>312876</v>
      </c>
      <c r="L1089" s="212">
        <v>306862</v>
      </c>
    </row>
    <row r="1090" spans="1:12">
      <c r="A1090" s="208" t="s">
        <v>1918</v>
      </c>
      <c r="B1090" s="209" t="s">
        <v>1673</v>
      </c>
      <c r="C1090" s="209" t="s">
        <v>1623</v>
      </c>
      <c r="D1090" s="210" t="s">
        <v>1624</v>
      </c>
      <c r="E1090" s="211">
        <v>112050</v>
      </c>
      <c r="F1090" s="211">
        <v>92500</v>
      </c>
      <c r="G1090" s="211">
        <v>103900</v>
      </c>
      <c r="H1090" s="211">
        <v>105873</v>
      </c>
      <c r="I1090" s="211">
        <v>86242</v>
      </c>
      <c r="J1090" s="211">
        <v>99544</v>
      </c>
      <c r="K1090" s="211">
        <v>87357</v>
      </c>
      <c r="L1090" s="212">
        <v>64060</v>
      </c>
    </row>
    <row r="1091" spans="1:12">
      <c r="A1091" s="208" t="s">
        <v>1918</v>
      </c>
      <c r="B1091" s="209" t="s">
        <v>1673</v>
      </c>
      <c r="C1091" s="209" t="s">
        <v>1625</v>
      </c>
      <c r="D1091" s="210" t="s">
        <v>1624</v>
      </c>
      <c r="E1091" s="211">
        <v>126700</v>
      </c>
      <c r="F1091" s="211">
        <v>108800</v>
      </c>
      <c r="G1091" s="211">
        <v>122200</v>
      </c>
      <c r="H1091" s="211">
        <v>124465</v>
      </c>
      <c r="I1091" s="211">
        <v>107013</v>
      </c>
      <c r="J1091" s="211">
        <v>106441</v>
      </c>
      <c r="K1091" s="211">
        <v>97468</v>
      </c>
      <c r="L1091" s="212">
        <v>72930</v>
      </c>
    </row>
    <row r="1092" spans="1:12">
      <c r="A1092" s="208" t="s">
        <v>325</v>
      </c>
      <c r="B1092" s="209" t="s">
        <v>1655</v>
      </c>
      <c r="C1092" s="209" t="s">
        <v>1623</v>
      </c>
      <c r="D1092" s="210" t="s">
        <v>1624</v>
      </c>
      <c r="E1092" s="211">
        <v>12505</v>
      </c>
      <c r="F1092" s="211">
        <v>10106</v>
      </c>
      <c r="G1092" s="211">
        <v>9597</v>
      </c>
      <c r="H1092" s="211">
        <v>12205</v>
      </c>
      <c r="I1092" s="211">
        <v>11114</v>
      </c>
      <c r="J1092" s="211">
        <v>11081</v>
      </c>
      <c r="K1092" s="211">
        <v>10293</v>
      </c>
      <c r="L1092" s="212">
        <v>7565</v>
      </c>
    </row>
    <row r="1093" spans="1:12">
      <c r="A1093" s="208" t="s">
        <v>325</v>
      </c>
      <c r="B1093" s="209" t="s">
        <v>1655</v>
      </c>
      <c r="C1093" s="209" t="s">
        <v>1625</v>
      </c>
      <c r="D1093" s="210" t="s">
        <v>1624</v>
      </c>
      <c r="E1093" s="211">
        <v>5904</v>
      </c>
      <c r="F1093" s="211">
        <v>5423</v>
      </c>
      <c r="G1093" s="211">
        <v>5890</v>
      </c>
      <c r="H1093" s="211">
        <v>6748</v>
      </c>
      <c r="I1093" s="211">
        <v>5855</v>
      </c>
      <c r="J1093" s="211">
        <v>5341</v>
      </c>
      <c r="K1093" s="211">
        <v>5838</v>
      </c>
      <c r="L1093" s="212">
        <v>4203</v>
      </c>
    </row>
    <row r="1094" spans="1:12">
      <c r="A1094" s="208" t="s">
        <v>325</v>
      </c>
      <c r="B1094" s="209" t="s">
        <v>1655</v>
      </c>
      <c r="C1094" s="209" t="s">
        <v>1626</v>
      </c>
      <c r="D1094" s="210" t="s">
        <v>1624</v>
      </c>
      <c r="E1094" s="211">
        <v>5506</v>
      </c>
      <c r="F1094" s="211">
        <v>9645</v>
      </c>
      <c r="G1094" s="211">
        <v>9627</v>
      </c>
      <c r="H1094" s="211">
        <v>10549</v>
      </c>
      <c r="I1094" s="211">
        <v>8667</v>
      </c>
      <c r="J1094" s="211">
        <v>10561</v>
      </c>
      <c r="K1094" s="211">
        <v>7738</v>
      </c>
      <c r="L1094" s="212">
        <v>7783</v>
      </c>
    </row>
    <row r="1095" spans="1:12">
      <c r="A1095" s="208" t="s">
        <v>33</v>
      </c>
      <c r="B1095" s="209" t="s">
        <v>1666</v>
      </c>
      <c r="C1095" s="209" t="s">
        <v>1623</v>
      </c>
      <c r="D1095" s="210" t="s">
        <v>1624</v>
      </c>
      <c r="E1095" s="213" t="s">
        <v>1624</v>
      </c>
      <c r="F1095" s="213" t="s">
        <v>1624</v>
      </c>
      <c r="G1095" s="213" t="s">
        <v>1624</v>
      </c>
      <c r="H1095" s="213" t="s">
        <v>1624</v>
      </c>
      <c r="I1095" s="213" t="s">
        <v>1624</v>
      </c>
      <c r="J1095" s="213" t="s">
        <v>1624</v>
      </c>
      <c r="K1095" s="211">
        <v>53299</v>
      </c>
      <c r="L1095" s="212">
        <v>47949</v>
      </c>
    </row>
    <row r="1096" spans="1:12">
      <c r="A1096" s="208" t="s">
        <v>33</v>
      </c>
      <c r="B1096" s="209" t="s">
        <v>1666</v>
      </c>
      <c r="C1096" s="209" t="s">
        <v>1625</v>
      </c>
      <c r="D1096" s="210" t="s">
        <v>1624</v>
      </c>
      <c r="E1096" s="213" t="s">
        <v>1624</v>
      </c>
      <c r="F1096" s="213" t="s">
        <v>1624</v>
      </c>
      <c r="G1096" s="213" t="s">
        <v>1624</v>
      </c>
      <c r="H1096" s="213" t="s">
        <v>1624</v>
      </c>
      <c r="I1096" s="213" t="s">
        <v>1624</v>
      </c>
      <c r="J1096" s="213" t="s">
        <v>1624</v>
      </c>
      <c r="K1096" s="211">
        <v>27059</v>
      </c>
      <c r="L1096" s="212">
        <v>12764</v>
      </c>
    </row>
    <row r="1097" spans="1:12">
      <c r="A1097" s="208" t="s">
        <v>33</v>
      </c>
      <c r="B1097" s="209" t="s">
        <v>1666</v>
      </c>
      <c r="C1097" s="209" t="s">
        <v>1626</v>
      </c>
      <c r="D1097" s="210" t="s">
        <v>1624</v>
      </c>
      <c r="E1097" s="213" t="s">
        <v>1624</v>
      </c>
      <c r="F1097" s="213" t="s">
        <v>1624</v>
      </c>
      <c r="G1097" s="213" t="s">
        <v>1624</v>
      </c>
      <c r="H1097" s="213" t="s">
        <v>1624</v>
      </c>
      <c r="I1097" s="213" t="s">
        <v>1624</v>
      </c>
      <c r="J1097" s="213" t="s">
        <v>1624</v>
      </c>
      <c r="K1097" s="211">
        <v>661</v>
      </c>
      <c r="L1097" s="212">
        <v>626</v>
      </c>
    </row>
    <row r="1098" spans="1:12">
      <c r="A1098" s="208" t="s">
        <v>1715</v>
      </c>
      <c r="B1098" s="209" t="s">
        <v>1647</v>
      </c>
      <c r="C1098" s="209" t="s">
        <v>1623</v>
      </c>
      <c r="D1098" s="210" t="s">
        <v>1624</v>
      </c>
      <c r="E1098" s="211">
        <v>55369</v>
      </c>
      <c r="F1098" s="211">
        <v>44480</v>
      </c>
      <c r="G1098" s="211">
        <v>46390</v>
      </c>
      <c r="H1098" s="211">
        <v>47609</v>
      </c>
      <c r="I1098" s="211">
        <v>46368</v>
      </c>
      <c r="J1098" s="211">
        <v>51811</v>
      </c>
      <c r="K1098" s="211">
        <v>43342</v>
      </c>
      <c r="L1098" s="212">
        <v>35811</v>
      </c>
    </row>
    <row r="1099" spans="1:12">
      <c r="A1099" s="208" t="s">
        <v>1715</v>
      </c>
      <c r="B1099" s="209" t="s">
        <v>1647</v>
      </c>
      <c r="C1099" s="209" t="s">
        <v>1625</v>
      </c>
      <c r="D1099" s="210" t="s">
        <v>1624</v>
      </c>
      <c r="E1099" s="211">
        <v>76854</v>
      </c>
      <c r="F1099" s="211">
        <v>67166</v>
      </c>
      <c r="G1099" s="211">
        <v>69759</v>
      </c>
      <c r="H1099" s="211">
        <v>72936</v>
      </c>
      <c r="I1099" s="211">
        <v>78614</v>
      </c>
      <c r="J1099" s="211">
        <v>92676</v>
      </c>
      <c r="K1099" s="211">
        <v>82678</v>
      </c>
      <c r="L1099" s="212">
        <v>69364</v>
      </c>
    </row>
    <row r="1100" spans="1:12">
      <c r="A1100" s="208" t="s">
        <v>1715</v>
      </c>
      <c r="B1100" s="209" t="s">
        <v>1647</v>
      </c>
      <c r="C1100" s="209" t="s">
        <v>1626</v>
      </c>
      <c r="D1100" s="210" t="s">
        <v>1624</v>
      </c>
      <c r="E1100" s="211">
        <v>4504</v>
      </c>
      <c r="F1100" s="211">
        <v>3989</v>
      </c>
      <c r="G1100" s="211">
        <v>4137</v>
      </c>
      <c r="H1100" s="211">
        <v>7207</v>
      </c>
      <c r="I1100" s="211">
        <v>3988</v>
      </c>
      <c r="J1100" s="211">
        <v>5862</v>
      </c>
      <c r="K1100" s="211">
        <v>4715</v>
      </c>
      <c r="L1100" s="212">
        <v>4781</v>
      </c>
    </row>
    <row r="1101" spans="1:12">
      <c r="A1101" s="208" t="s">
        <v>1716</v>
      </c>
      <c r="B1101" s="209" t="s">
        <v>1643</v>
      </c>
      <c r="C1101" s="209" t="s">
        <v>1623</v>
      </c>
      <c r="D1101" s="210" t="s">
        <v>1624</v>
      </c>
      <c r="E1101" s="211">
        <v>7600</v>
      </c>
      <c r="F1101" s="211">
        <v>6335</v>
      </c>
      <c r="G1101" s="211">
        <v>19644</v>
      </c>
      <c r="H1101" s="211">
        <v>22029</v>
      </c>
      <c r="I1101" s="211">
        <v>8189</v>
      </c>
      <c r="J1101" s="211">
        <v>9604</v>
      </c>
      <c r="K1101" s="211">
        <v>8449</v>
      </c>
      <c r="L1101" s="212">
        <v>7104</v>
      </c>
    </row>
    <row r="1102" spans="1:12">
      <c r="A1102" s="208" t="s">
        <v>1716</v>
      </c>
      <c r="B1102" s="209" t="s">
        <v>1643</v>
      </c>
      <c r="C1102" s="209" t="s">
        <v>1625</v>
      </c>
      <c r="D1102" s="210" t="s">
        <v>1624</v>
      </c>
      <c r="E1102" s="211">
        <v>1522</v>
      </c>
      <c r="F1102" s="211">
        <v>364</v>
      </c>
      <c r="G1102" s="211">
        <v>913</v>
      </c>
      <c r="H1102" s="211">
        <v>1223</v>
      </c>
      <c r="I1102" s="211">
        <v>7952</v>
      </c>
      <c r="J1102" s="211">
        <v>2336</v>
      </c>
      <c r="K1102" s="211">
        <v>1569</v>
      </c>
      <c r="L1102" s="212">
        <v>1210</v>
      </c>
    </row>
    <row r="1103" spans="1:12">
      <c r="A1103" s="208" t="s">
        <v>1717</v>
      </c>
      <c r="B1103" s="209" t="s">
        <v>1654</v>
      </c>
      <c r="C1103" s="209" t="s">
        <v>1623</v>
      </c>
      <c r="D1103" s="210" t="s">
        <v>1624</v>
      </c>
      <c r="E1103" s="211">
        <v>128878</v>
      </c>
      <c r="F1103" s="211">
        <v>130941</v>
      </c>
      <c r="G1103" s="211">
        <v>124594</v>
      </c>
      <c r="H1103" s="211">
        <v>69130</v>
      </c>
      <c r="I1103" s="211">
        <v>60139</v>
      </c>
      <c r="J1103" s="213" t="s">
        <v>1624</v>
      </c>
      <c r="K1103" s="211">
        <v>73180</v>
      </c>
      <c r="L1103" s="212">
        <v>51606</v>
      </c>
    </row>
    <row r="1104" spans="1:12">
      <c r="A1104" s="208" t="s">
        <v>1717</v>
      </c>
      <c r="B1104" s="209" t="s">
        <v>1654</v>
      </c>
      <c r="C1104" s="209" t="s">
        <v>1625</v>
      </c>
      <c r="D1104" s="210" t="s">
        <v>1624</v>
      </c>
      <c r="E1104" s="211">
        <v>53801</v>
      </c>
      <c r="F1104" s="211">
        <v>45785</v>
      </c>
      <c r="G1104" s="211">
        <v>38700</v>
      </c>
      <c r="H1104" s="211">
        <v>27566</v>
      </c>
      <c r="I1104" s="211">
        <v>23425</v>
      </c>
      <c r="J1104" s="213" t="s">
        <v>1624</v>
      </c>
      <c r="K1104" s="211">
        <v>42978</v>
      </c>
      <c r="L1104" s="212">
        <v>33517</v>
      </c>
    </row>
    <row r="1105" spans="1:12">
      <c r="A1105" s="208" t="s">
        <v>1717</v>
      </c>
      <c r="B1105" s="209" t="s">
        <v>1654</v>
      </c>
      <c r="C1105" s="209" t="s">
        <v>1626</v>
      </c>
      <c r="D1105" s="210" t="s">
        <v>1624</v>
      </c>
      <c r="E1105" s="213" t="s">
        <v>1624</v>
      </c>
      <c r="F1105" s="211">
        <v>12</v>
      </c>
      <c r="G1105" s="211">
        <v>7</v>
      </c>
      <c r="H1105" s="211">
        <v>1</v>
      </c>
      <c r="I1105" s="211">
        <v>13</v>
      </c>
      <c r="J1105" s="213" t="s">
        <v>1624</v>
      </c>
      <c r="K1105" s="211">
        <v>104147</v>
      </c>
      <c r="L1105" s="212">
        <v>7566</v>
      </c>
    </row>
    <row r="1106" spans="1:12">
      <c r="A1106" s="208" t="s">
        <v>1718</v>
      </c>
      <c r="B1106" s="209" t="s">
        <v>1646</v>
      </c>
      <c r="C1106" s="209" t="s">
        <v>1623</v>
      </c>
      <c r="D1106" s="210" t="s">
        <v>1624</v>
      </c>
      <c r="E1106" s="211">
        <v>13474</v>
      </c>
      <c r="F1106" s="211">
        <v>13305</v>
      </c>
      <c r="G1106" s="211">
        <v>13483</v>
      </c>
      <c r="H1106" s="211">
        <v>14978</v>
      </c>
      <c r="I1106" s="211">
        <v>14055</v>
      </c>
      <c r="J1106" s="211">
        <v>14809</v>
      </c>
      <c r="K1106" s="211">
        <v>6650</v>
      </c>
      <c r="L1106" s="212">
        <v>4854</v>
      </c>
    </row>
    <row r="1107" spans="1:12">
      <c r="A1107" s="208" t="s">
        <v>1718</v>
      </c>
      <c r="B1107" s="209" t="s">
        <v>1646</v>
      </c>
      <c r="C1107" s="209" t="s">
        <v>1625</v>
      </c>
      <c r="D1107" s="210" t="s">
        <v>1624</v>
      </c>
      <c r="E1107" s="211">
        <v>3169</v>
      </c>
      <c r="F1107" s="211">
        <v>3617</v>
      </c>
      <c r="G1107" s="211">
        <v>3868</v>
      </c>
      <c r="H1107" s="211">
        <v>4388</v>
      </c>
      <c r="I1107" s="211">
        <v>4279</v>
      </c>
      <c r="J1107" s="211">
        <v>3582</v>
      </c>
      <c r="K1107" s="211">
        <v>1444</v>
      </c>
      <c r="L1107" s="212">
        <v>1429</v>
      </c>
    </row>
    <row r="1108" spans="1:12">
      <c r="A1108" s="208" t="s">
        <v>1718</v>
      </c>
      <c r="B1108" s="209" t="s">
        <v>1646</v>
      </c>
      <c r="C1108" s="209" t="s">
        <v>1626</v>
      </c>
      <c r="D1108" s="210" t="s">
        <v>1624</v>
      </c>
      <c r="E1108" s="211">
        <v>631</v>
      </c>
      <c r="F1108" s="211">
        <v>550</v>
      </c>
      <c r="G1108" s="211">
        <v>583</v>
      </c>
      <c r="H1108" s="211">
        <v>816</v>
      </c>
      <c r="I1108" s="211">
        <v>798</v>
      </c>
      <c r="J1108" s="211">
        <v>785</v>
      </c>
      <c r="K1108" s="211">
        <v>285</v>
      </c>
      <c r="L1108" s="212">
        <v>224</v>
      </c>
    </row>
    <row r="1109" spans="1:12">
      <c r="A1109" s="208" t="s">
        <v>1719</v>
      </c>
      <c r="B1109" s="209" t="s">
        <v>1643</v>
      </c>
      <c r="C1109" s="209" t="s">
        <v>1623</v>
      </c>
      <c r="D1109" s="210" t="s">
        <v>1624</v>
      </c>
      <c r="E1109" s="211">
        <v>29211</v>
      </c>
      <c r="F1109" s="211">
        <v>26094</v>
      </c>
      <c r="G1109" s="211">
        <v>28071</v>
      </c>
      <c r="H1109" s="211">
        <v>33886</v>
      </c>
      <c r="I1109" s="211">
        <v>28636</v>
      </c>
      <c r="J1109" s="211">
        <v>28642</v>
      </c>
      <c r="K1109" s="211">
        <v>31311</v>
      </c>
      <c r="L1109" s="212">
        <v>26682</v>
      </c>
    </row>
    <row r="1110" spans="1:12">
      <c r="A1110" s="208" t="s">
        <v>1719</v>
      </c>
      <c r="B1110" s="209" t="s">
        <v>1643</v>
      </c>
      <c r="C1110" s="209" t="s">
        <v>1625</v>
      </c>
      <c r="D1110" s="210" t="s">
        <v>1624</v>
      </c>
      <c r="E1110" s="211">
        <v>10805</v>
      </c>
      <c r="F1110" s="211">
        <v>9104</v>
      </c>
      <c r="G1110" s="211">
        <v>9412</v>
      </c>
      <c r="H1110" s="211">
        <v>9622</v>
      </c>
      <c r="I1110" s="211">
        <v>8611</v>
      </c>
      <c r="J1110" s="211">
        <v>8901</v>
      </c>
      <c r="K1110" s="211">
        <v>2619</v>
      </c>
      <c r="L1110" s="212">
        <v>2766</v>
      </c>
    </row>
    <row r="1111" spans="1:12">
      <c r="A1111" s="208" t="s">
        <v>1719</v>
      </c>
      <c r="B1111" s="209" t="s">
        <v>1643</v>
      </c>
      <c r="C1111" s="209" t="s">
        <v>1626</v>
      </c>
      <c r="D1111" s="210" t="s">
        <v>1624</v>
      </c>
      <c r="E1111" s="213" t="s">
        <v>1624</v>
      </c>
      <c r="F1111" s="211">
        <v>588</v>
      </c>
      <c r="G1111" s="211">
        <v>729</v>
      </c>
      <c r="H1111" s="211">
        <v>730</v>
      </c>
      <c r="I1111" s="211">
        <v>1251</v>
      </c>
      <c r="J1111" s="211">
        <v>51</v>
      </c>
      <c r="K1111" s="211">
        <v>581</v>
      </c>
      <c r="L1111" s="212">
        <v>933</v>
      </c>
    </row>
    <row r="1112" spans="1:12">
      <c r="A1112" s="208" t="s">
        <v>679</v>
      </c>
      <c r="B1112" s="209" t="s">
        <v>1673</v>
      </c>
      <c r="C1112" s="209" t="s">
        <v>1623</v>
      </c>
      <c r="D1112" s="210" t="s">
        <v>1624</v>
      </c>
      <c r="E1112" s="211">
        <v>16213</v>
      </c>
      <c r="F1112" s="211">
        <v>14069</v>
      </c>
      <c r="G1112" s="211">
        <v>15001</v>
      </c>
      <c r="H1112" s="211">
        <v>14140</v>
      </c>
      <c r="I1112" s="211">
        <v>13150</v>
      </c>
      <c r="J1112" s="211">
        <v>13881</v>
      </c>
      <c r="K1112" s="211">
        <v>10039</v>
      </c>
      <c r="L1112" s="212">
        <v>8204</v>
      </c>
    </row>
    <row r="1113" spans="1:12">
      <c r="A1113" s="208" t="s">
        <v>679</v>
      </c>
      <c r="B1113" s="209" t="s">
        <v>1673</v>
      </c>
      <c r="C1113" s="209" t="s">
        <v>1625</v>
      </c>
      <c r="D1113" s="210" t="s">
        <v>1624</v>
      </c>
      <c r="E1113" s="211">
        <v>12232</v>
      </c>
      <c r="F1113" s="211">
        <v>10187</v>
      </c>
      <c r="G1113" s="211">
        <v>10863</v>
      </c>
      <c r="H1113" s="211">
        <v>9428</v>
      </c>
      <c r="I1113" s="211">
        <v>8767</v>
      </c>
      <c r="J1113" s="211">
        <v>9254</v>
      </c>
      <c r="K1113" s="211">
        <v>6693</v>
      </c>
      <c r="L1113" s="212">
        <v>5469</v>
      </c>
    </row>
    <row r="1114" spans="1:12">
      <c r="A1114" s="208" t="s">
        <v>1720</v>
      </c>
      <c r="B1114" s="209" t="s">
        <v>1634</v>
      </c>
      <c r="C1114" s="209" t="s">
        <v>1623</v>
      </c>
      <c r="D1114" s="210" t="s">
        <v>1624</v>
      </c>
      <c r="E1114" s="213" t="s">
        <v>1624</v>
      </c>
      <c r="F1114" s="213" t="s">
        <v>1624</v>
      </c>
      <c r="G1114" s="213" t="s">
        <v>1624</v>
      </c>
      <c r="H1114" s="213" t="s">
        <v>1624</v>
      </c>
      <c r="I1114" s="211">
        <v>87050</v>
      </c>
      <c r="J1114" s="211">
        <v>94496</v>
      </c>
      <c r="K1114" s="211">
        <v>99082</v>
      </c>
      <c r="L1114" s="212">
        <v>92926</v>
      </c>
    </row>
    <row r="1115" spans="1:12">
      <c r="A1115" s="208" t="s">
        <v>1720</v>
      </c>
      <c r="B1115" s="209" t="s">
        <v>1634</v>
      </c>
      <c r="C1115" s="209" t="s">
        <v>1625</v>
      </c>
      <c r="D1115" s="210" t="s">
        <v>1624</v>
      </c>
      <c r="E1115" s="213" t="s">
        <v>1624</v>
      </c>
      <c r="F1115" s="213" t="s">
        <v>1624</v>
      </c>
      <c r="G1115" s="213" t="s">
        <v>1624</v>
      </c>
      <c r="H1115" s="213" t="s">
        <v>1624</v>
      </c>
      <c r="I1115" s="211">
        <v>105982</v>
      </c>
      <c r="J1115" s="211">
        <v>107447</v>
      </c>
      <c r="K1115" s="211">
        <v>113613</v>
      </c>
      <c r="L1115" s="212">
        <v>103405</v>
      </c>
    </row>
    <row r="1116" spans="1:12">
      <c r="A1116" s="208" t="s">
        <v>1721</v>
      </c>
      <c r="B1116" s="209" t="s">
        <v>1654</v>
      </c>
      <c r="C1116" s="209" t="s">
        <v>1623</v>
      </c>
      <c r="D1116" s="210" t="s">
        <v>1624</v>
      </c>
      <c r="E1116" s="211">
        <v>330638</v>
      </c>
      <c r="F1116" s="211">
        <v>319012</v>
      </c>
      <c r="G1116" s="211">
        <v>271437</v>
      </c>
      <c r="H1116" s="211">
        <v>286275</v>
      </c>
      <c r="I1116" s="211">
        <v>289684</v>
      </c>
      <c r="J1116" s="211">
        <v>353440</v>
      </c>
      <c r="K1116" s="211">
        <v>326869</v>
      </c>
      <c r="L1116" s="212">
        <v>211512</v>
      </c>
    </row>
    <row r="1117" spans="1:12">
      <c r="A1117" s="208" t="s">
        <v>1721</v>
      </c>
      <c r="B1117" s="209" t="s">
        <v>1654</v>
      </c>
      <c r="C1117" s="209" t="s">
        <v>1625</v>
      </c>
      <c r="D1117" s="210" t="s">
        <v>1624</v>
      </c>
      <c r="E1117" s="211">
        <v>315320</v>
      </c>
      <c r="F1117" s="211">
        <v>343395</v>
      </c>
      <c r="G1117" s="211">
        <v>319747</v>
      </c>
      <c r="H1117" s="211">
        <v>322279</v>
      </c>
      <c r="I1117" s="211">
        <v>325860</v>
      </c>
      <c r="J1117" s="211">
        <v>303648</v>
      </c>
      <c r="K1117" s="211">
        <v>275596</v>
      </c>
      <c r="L1117" s="212">
        <v>260489</v>
      </c>
    </row>
    <row r="1118" spans="1:12">
      <c r="A1118" s="208" t="s">
        <v>1721</v>
      </c>
      <c r="B1118" s="209" t="s">
        <v>1654</v>
      </c>
      <c r="C1118" s="209" t="s">
        <v>1626</v>
      </c>
      <c r="D1118" s="210" t="s">
        <v>1624</v>
      </c>
      <c r="E1118" s="211">
        <v>4651</v>
      </c>
      <c r="F1118" s="211">
        <v>3107</v>
      </c>
      <c r="G1118" s="211">
        <v>3082</v>
      </c>
      <c r="H1118" s="211">
        <v>3506</v>
      </c>
      <c r="I1118" s="211">
        <v>2197</v>
      </c>
      <c r="J1118" s="211">
        <v>2611</v>
      </c>
      <c r="K1118" s="211">
        <v>20826</v>
      </c>
      <c r="L1118" s="212">
        <v>38068</v>
      </c>
    </row>
    <row r="1119" spans="1:12">
      <c r="A1119" s="208" t="s">
        <v>34</v>
      </c>
      <c r="B1119" s="209" t="s">
        <v>1666</v>
      </c>
      <c r="C1119" s="209" t="s">
        <v>1623</v>
      </c>
      <c r="D1119" s="210" t="s">
        <v>1624</v>
      </c>
      <c r="E1119" s="211">
        <v>29691</v>
      </c>
      <c r="F1119" s="211">
        <v>24861</v>
      </c>
      <c r="G1119" s="211">
        <v>27371</v>
      </c>
      <c r="H1119" s="211">
        <v>93028</v>
      </c>
      <c r="I1119" s="211">
        <v>32819</v>
      </c>
      <c r="J1119" s="211">
        <v>34066</v>
      </c>
      <c r="K1119" s="211">
        <v>27298</v>
      </c>
      <c r="L1119" s="212">
        <v>21200</v>
      </c>
    </row>
    <row r="1120" spans="1:12">
      <c r="A1120" s="208" t="s">
        <v>34</v>
      </c>
      <c r="B1120" s="209" t="s">
        <v>1666</v>
      </c>
      <c r="C1120" s="209" t="s">
        <v>1625</v>
      </c>
      <c r="D1120" s="210" t="s">
        <v>1624</v>
      </c>
      <c r="E1120" s="211">
        <v>6092</v>
      </c>
      <c r="F1120" s="211">
        <v>5667</v>
      </c>
      <c r="G1120" s="211">
        <v>6041</v>
      </c>
      <c r="H1120" s="211">
        <v>5815</v>
      </c>
      <c r="I1120" s="211">
        <v>5342</v>
      </c>
      <c r="J1120" s="211">
        <v>3762</v>
      </c>
      <c r="K1120" s="211">
        <v>5012</v>
      </c>
      <c r="L1120" s="212">
        <v>4196</v>
      </c>
    </row>
    <row r="1121" spans="1:12">
      <c r="A1121" s="208" t="s">
        <v>34</v>
      </c>
      <c r="B1121" s="209" t="s">
        <v>1666</v>
      </c>
      <c r="C1121" s="209" t="s">
        <v>1629</v>
      </c>
      <c r="D1121" s="210" t="s">
        <v>1624</v>
      </c>
      <c r="E1121" s="211">
        <v>0</v>
      </c>
      <c r="F1121" s="213" t="s">
        <v>1624</v>
      </c>
      <c r="G1121" s="213" t="s">
        <v>1624</v>
      </c>
      <c r="H1121" s="213" t="s">
        <v>1624</v>
      </c>
      <c r="I1121" s="213" t="s">
        <v>1624</v>
      </c>
      <c r="J1121" s="213" t="s">
        <v>1624</v>
      </c>
      <c r="K1121" s="213" t="s">
        <v>1624</v>
      </c>
      <c r="L1121" s="214" t="s">
        <v>1624</v>
      </c>
    </row>
    <row r="1122" spans="1:12">
      <c r="A1122" s="208" t="s">
        <v>534</v>
      </c>
      <c r="B1122" s="209" t="s">
        <v>1672</v>
      </c>
      <c r="C1122" s="209" t="s">
        <v>1623</v>
      </c>
      <c r="D1122" s="210" t="s">
        <v>1624</v>
      </c>
      <c r="E1122" s="211">
        <v>20597</v>
      </c>
      <c r="F1122" s="211">
        <v>16167</v>
      </c>
      <c r="G1122" s="211">
        <v>17444</v>
      </c>
      <c r="H1122" s="211">
        <v>17435</v>
      </c>
      <c r="I1122" s="211">
        <v>18041</v>
      </c>
      <c r="J1122" s="211">
        <v>20257</v>
      </c>
      <c r="K1122" s="211">
        <v>18414</v>
      </c>
      <c r="L1122" s="212">
        <v>16465</v>
      </c>
    </row>
    <row r="1123" spans="1:12">
      <c r="A1123" s="208" t="s">
        <v>534</v>
      </c>
      <c r="B1123" s="209" t="s">
        <v>1672</v>
      </c>
      <c r="C1123" s="209" t="s">
        <v>1625</v>
      </c>
      <c r="D1123" s="210" t="s">
        <v>1624</v>
      </c>
      <c r="E1123" s="211">
        <v>61814</v>
      </c>
      <c r="F1123" s="211">
        <v>53434</v>
      </c>
      <c r="G1123" s="211">
        <v>59323</v>
      </c>
      <c r="H1123" s="211">
        <v>55657</v>
      </c>
      <c r="I1123" s="211">
        <v>54218</v>
      </c>
      <c r="J1123" s="211">
        <v>57515</v>
      </c>
      <c r="K1123" s="211">
        <v>51985</v>
      </c>
      <c r="L1123" s="212">
        <v>60726</v>
      </c>
    </row>
    <row r="1124" spans="1:12">
      <c r="A1124" s="208" t="s">
        <v>534</v>
      </c>
      <c r="B1124" s="209" t="s">
        <v>1672</v>
      </c>
      <c r="C1124" s="209" t="s">
        <v>1626</v>
      </c>
      <c r="D1124" s="210" t="s">
        <v>1624</v>
      </c>
      <c r="E1124" s="211">
        <v>77586</v>
      </c>
      <c r="F1124" s="211">
        <v>63182</v>
      </c>
      <c r="G1124" s="211">
        <v>64031</v>
      </c>
      <c r="H1124" s="211">
        <v>54192</v>
      </c>
      <c r="I1124" s="211">
        <v>55844</v>
      </c>
      <c r="J1124" s="211">
        <v>75051</v>
      </c>
      <c r="K1124" s="211">
        <v>82175</v>
      </c>
      <c r="L1124" s="212">
        <v>88978</v>
      </c>
    </row>
    <row r="1125" spans="1:12">
      <c r="A1125" s="208" t="s">
        <v>41</v>
      </c>
      <c r="B1125" s="209" t="s">
        <v>1630</v>
      </c>
      <c r="C1125" s="209" t="s">
        <v>1623</v>
      </c>
      <c r="D1125" s="210" t="s">
        <v>1624</v>
      </c>
      <c r="E1125" s="211">
        <v>209356</v>
      </c>
      <c r="F1125" s="211">
        <v>177289</v>
      </c>
      <c r="G1125" s="211">
        <v>182771</v>
      </c>
      <c r="H1125" s="211">
        <v>186937</v>
      </c>
      <c r="I1125" s="211">
        <v>173371</v>
      </c>
      <c r="J1125" s="211">
        <v>209957</v>
      </c>
      <c r="K1125" s="211">
        <v>171660</v>
      </c>
      <c r="L1125" s="212">
        <v>141797</v>
      </c>
    </row>
    <row r="1126" spans="1:12">
      <c r="A1126" s="208" t="s">
        <v>41</v>
      </c>
      <c r="B1126" s="209" t="s">
        <v>1630</v>
      </c>
      <c r="C1126" s="209" t="s">
        <v>1625</v>
      </c>
      <c r="D1126" s="210" t="s">
        <v>1624</v>
      </c>
      <c r="E1126" s="211">
        <v>163785</v>
      </c>
      <c r="F1126" s="211">
        <v>150376</v>
      </c>
      <c r="G1126" s="211">
        <v>148961</v>
      </c>
      <c r="H1126" s="211">
        <v>178910</v>
      </c>
      <c r="I1126" s="211">
        <v>178697</v>
      </c>
      <c r="J1126" s="211">
        <v>192450</v>
      </c>
      <c r="K1126" s="211">
        <v>184245</v>
      </c>
      <c r="L1126" s="212">
        <v>164562</v>
      </c>
    </row>
    <row r="1127" spans="1:12">
      <c r="A1127" s="208" t="s">
        <v>41</v>
      </c>
      <c r="B1127" s="209" t="s">
        <v>1630</v>
      </c>
      <c r="C1127" s="209" t="s">
        <v>1626</v>
      </c>
      <c r="D1127" s="210" t="s">
        <v>1624</v>
      </c>
      <c r="E1127" s="211">
        <v>12175997</v>
      </c>
      <c r="F1127" s="211">
        <v>13224665</v>
      </c>
      <c r="G1127" s="211">
        <v>13258734</v>
      </c>
      <c r="H1127" s="211">
        <v>13335421</v>
      </c>
      <c r="I1127" s="211">
        <v>10659744</v>
      </c>
      <c r="J1127" s="211">
        <v>10326816</v>
      </c>
      <c r="K1127" s="211">
        <v>9967154</v>
      </c>
      <c r="L1127" s="212">
        <v>10144203</v>
      </c>
    </row>
    <row r="1128" spans="1:12">
      <c r="A1128" s="208" t="s">
        <v>41</v>
      </c>
      <c r="B1128" s="209" t="s">
        <v>1630</v>
      </c>
      <c r="C1128" s="209" t="s">
        <v>1627</v>
      </c>
      <c r="D1128" s="210" t="s">
        <v>1624</v>
      </c>
      <c r="E1128" s="211">
        <v>784581</v>
      </c>
      <c r="F1128" s="211">
        <v>336406</v>
      </c>
      <c r="G1128" s="213" t="s">
        <v>1624</v>
      </c>
      <c r="H1128" s="213" t="s">
        <v>1624</v>
      </c>
      <c r="I1128" s="213" t="s">
        <v>1624</v>
      </c>
      <c r="J1128" s="213" t="s">
        <v>1624</v>
      </c>
      <c r="K1128" s="211">
        <v>163875</v>
      </c>
      <c r="L1128" s="212">
        <v>51749</v>
      </c>
    </row>
    <row r="1129" spans="1:12">
      <c r="A1129" s="208" t="s">
        <v>535</v>
      </c>
      <c r="B1129" s="209" t="s">
        <v>1672</v>
      </c>
      <c r="C1129" s="209" t="s">
        <v>1623</v>
      </c>
      <c r="D1129" s="210" t="s">
        <v>1624</v>
      </c>
      <c r="E1129" s="211">
        <v>963709</v>
      </c>
      <c r="F1129" s="211">
        <v>907212</v>
      </c>
      <c r="G1129" s="211">
        <v>913648</v>
      </c>
      <c r="H1129" s="211">
        <v>1056643</v>
      </c>
      <c r="I1129" s="211">
        <v>1020805</v>
      </c>
      <c r="J1129" s="211">
        <v>1139239</v>
      </c>
      <c r="K1129" s="211">
        <v>1120195</v>
      </c>
      <c r="L1129" s="212">
        <v>866352</v>
      </c>
    </row>
    <row r="1130" spans="1:12">
      <c r="A1130" s="208" t="s">
        <v>535</v>
      </c>
      <c r="B1130" s="209" t="s">
        <v>1672</v>
      </c>
      <c r="C1130" s="209" t="s">
        <v>1625</v>
      </c>
      <c r="D1130" s="210" t="s">
        <v>1624</v>
      </c>
      <c r="E1130" s="211">
        <v>2199007</v>
      </c>
      <c r="F1130" s="211">
        <v>2009124</v>
      </c>
      <c r="G1130" s="211">
        <v>2049479</v>
      </c>
      <c r="H1130" s="211">
        <v>2249457</v>
      </c>
      <c r="I1130" s="211">
        <v>2332615</v>
      </c>
      <c r="J1130" s="211">
        <v>2367348</v>
      </c>
      <c r="K1130" s="211">
        <v>1912869</v>
      </c>
      <c r="L1130" s="212">
        <v>1132710</v>
      </c>
    </row>
    <row r="1131" spans="1:12">
      <c r="A1131" s="208" t="s">
        <v>535</v>
      </c>
      <c r="B1131" s="209" t="s">
        <v>1672</v>
      </c>
      <c r="C1131" s="209" t="s">
        <v>1626</v>
      </c>
      <c r="D1131" s="210" t="s">
        <v>1624</v>
      </c>
      <c r="E1131" s="211">
        <v>1533741</v>
      </c>
      <c r="F1131" s="211">
        <v>1889662</v>
      </c>
      <c r="G1131" s="211">
        <v>1687051</v>
      </c>
      <c r="H1131" s="211">
        <v>1795814</v>
      </c>
      <c r="I1131" s="211">
        <v>1790271</v>
      </c>
      <c r="J1131" s="211">
        <v>1794498</v>
      </c>
      <c r="K1131" s="211">
        <v>2163749</v>
      </c>
      <c r="L1131" s="212">
        <v>2652510</v>
      </c>
    </row>
    <row r="1132" spans="1:12">
      <c r="A1132" s="208" t="s">
        <v>535</v>
      </c>
      <c r="B1132" s="209" t="s">
        <v>1672</v>
      </c>
      <c r="C1132" s="209" t="s">
        <v>1627</v>
      </c>
      <c r="D1132" s="210" t="s">
        <v>1624</v>
      </c>
      <c r="E1132" s="213" t="s">
        <v>1624</v>
      </c>
      <c r="F1132" s="213" t="s">
        <v>1624</v>
      </c>
      <c r="G1132" s="213" t="s">
        <v>1624</v>
      </c>
      <c r="H1132" s="213" t="s">
        <v>1624</v>
      </c>
      <c r="I1132" s="213" t="s">
        <v>1624</v>
      </c>
      <c r="J1132" s="213" t="s">
        <v>1624</v>
      </c>
      <c r="K1132" s="213" t="s">
        <v>1624</v>
      </c>
      <c r="L1132" s="212">
        <v>0</v>
      </c>
    </row>
    <row r="1133" spans="1:12">
      <c r="A1133" s="208" t="s">
        <v>1722</v>
      </c>
      <c r="B1133" s="209" t="s">
        <v>1640</v>
      </c>
      <c r="C1133" s="209" t="s">
        <v>1623</v>
      </c>
      <c r="D1133" s="210" t="s">
        <v>1624</v>
      </c>
      <c r="E1133" s="211">
        <v>27955</v>
      </c>
      <c r="F1133" s="211">
        <v>23248</v>
      </c>
      <c r="G1133" s="211">
        <v>19807</v>
      </c>
      <c r="H1133" s="211">
        <v>21694</v>
      </c>
      <c r="I1133" s="211">
        <v>19412</v>
      </c>
      <c r="J1133" s="211">
        <v>25383</v>
      </c>
      <c r="K1133" s="211">
        <v>19226</v>
      </c>
      <c r="L1133" s="212">
        <v>20323</v>
      </c>
    </row>
    <row r="1134" spans="1:12">
      <c r="A1134" s="208" t="s">
        <v>1722</v>
      </c>
      <c r="B1134" s="209" t="s">
        <v>1640</v>
      </c>
      <c r="C1134" s="209" t="s">
        <v>1625</v>
      </c>
      <c r="D1134" s="210" t="s">
        <v>1624</v>
      </c>
      <c r="E1134" s="211">
        <v>30725</v>
      </c>
      <c r="F1134" s="211">
        <v>27425</v>
      </c>
      <c r="G1134" s="211">
        <v>28620</v>
      </c>
      <c r="H1134" s="211">
        <v>26597</v>
      </c>
      <c r="I1134" s="211">
        <v>27307</v>
      </c>
      <c r="J1134" s="211">
        <v>30519</v>
      </c>
      <c r="K1134" s="211">
        <v>27542</v>
      </c>
      <c r="L1134" s="212">
        <v>21426</v>
      </c>
    </row>
    <row r="1135" spans="1:12">
      <c r="A1135" s="208" t="s">
        <v>1722</v>
      </c>
      <c r="B1135" s="209" t="s">
        <v>1640</v>
      </c>
      <c r="C1135" s="209" t="s">
        <v>1626</v>
      </c>
      <c r="D1135" s="210" t="s">
        <v>1624</v>
      </c>
      <c r="E1135" s="211">
        <v>126628</v>
      </c>
      <c r="F1135" s="211">
        <v>143172</v>
      </c>
      <c r="G1135" s="211">
        <v>182606</v>
      </c>
      <c r="H1135" s="211">
        <v>186492</v>
      </c>
      <c r="I1135" s="211">
        <v>186640</v>
      </c>
      <c r="J1135" s="211">
        <v>189418</v>
      </c>
      <c r="K1135" s="211">
        <v>182876</v>
      </c>
      <c r="L1135" s="212">
        <v>190801</v>
      </c>
    </row>
    <row r="1136" spans="1:12">
      <c r="A1136" s="208" t="s">
        <v>727</v>
      </c>
      <c r="B1136" s="209" t="s">
        <v>1647</v>
      </c>
      <c r="C1136" s="209" t="s">
        <v>1623</v>
      </c>
      <c r="D1136" s="210" t="s">
        <v>1624</v>
      </c>
      <c r="E1136" s="211">
        <v>44692</v>
      </c>
      <c r="F1136" s="211">
        <v>37633</v>
      </c>
      <c r="G1136" s="211">
        <v>41216</v>
      </c>
      <c r="H1136" s="211">
        <v>42962</v>
      </c>
      <c r="I1136" s="211">
        <v>38150</v>
      </c>
      <c r="J1136" s="211">
        <v>41394</v>
      </c>
      <c r="K1136" s="211">
        <v>40533</v>
      </c>
      <c r="L1136" s="212">
        <v>32237</v>
      </c>
    </row>
    <row r="1137" spans="1:12">
      <c r="A1137" s="208" t="s">
        <v>727</v>
      </c>
      <c r="B1137" s="209" t="s">
        <v>1647</v>
      </c>
      <c r="C1137" s="209" t="s">
        <v>1625</v>
      </c>
      <c r="D1137" s="210" t="s">
        <v>1624</v>
      </c>
      <c r="E1137" s="211">
        <v>3756</v>
      </c>
      <c r="F1137" s="211">
        <v>2962</v>
      </c>
      <c r="G1137" s="211">
        <v>3577</v>
      </c>
      <c r="H1137" s="211">
        <v>3806</v>
      </c>
      <c r="I1137" s="211">
        <v>3663</v>
      </c>
      <c r="J1137" s="211">
        <v>4234</v>
      </c>
      <c r="K1137" s="211">
        <v>3545</v>
      </c>
      <c r="L1137" s="212">
        <v>3280</v>
      </c>
    </row>
    <row r="1138" spans="1:12">
      <c r="A1138" s="208" t="s">
        <v>399</v>
      </c>
      <c r="B1138" s="209" t="s">
        <v>1643</v>
      </c>
      <c r="C1138" s="209" t="s">
        <v>1623</v>
      </c>
      <c r="D1138" s="210" t="s">
        <v>1624</v>
      </c>
      <c r="E1138" s="211">
        <v>25841</v>
      </c>
      <c r="F1138" s="211">
        <v>26583</v>
      </c>
      <c r="G1138" s="211">
        <v>25649</v>
      </c>
      <c r="H1138" s="211">
        <v>27919</v>
      </c>
      <c r="I1138" s="211">
        <v>26379</v>
      </c>
      <c r="J1138" s="211">
        <v>30123</v>
      </c>
      <c r="K1138" s="211">
        <v>25430</v>
      </c>
      <c r="L1138" s="212">
        <v>21930</v>
      </c>
    </row>
    <row r="1139" spans="1:12">
      <c r="A1139" s="208" t="s">
        <v>399</v>
      </c>
      <c r="B1139" s="209" t="s">
        <v>1643</v>
      </c>
      <c r="C1139" s="209" t="s">
        <v>1625</v>
      </c>
      <c r="D1139" s="210" t="s">
        <v>1624</v>
      </c>
      <c r="E1139" s="211">
        <v>12991</v>
      </c>
      <c r="F1139" s="211">
        <v>13887</v>
      </c>
      <c r="G1139" s="211">
        <v>14617</v>
      </c>
      <c r="H1139" s="211">
        <v>14377</v>
      </c>
      <c r="I1139" s="211">
        <v>10977</v>
      </c>
      <c r="J1139" s="211">
        <v>12760</v>
      </c>
      <c r="K1139" s="211">
        <v>11290</v>
      </c>
      <c r="L1139" s="212">
        <v>9382</v>
      </c>
    </row>
    <row r="1140" spans="1:12">
      <c r="A1140" s="208" t="s">
        <v>1723</v>
      </c>
      <c r="B1140" s="209" t="s">
        <v>1672</v>
      </c>
      <c r="C1140" s="209" t="s">
        <v>1623</v>
      </c>
      <c r="D1140" s="210" t="s">
        <v>1624</v>
      </c>
      <c r="E1140" s="213" t="s">
        <v>1624</v>
      </c>
      <c r="F1140" s="213" t="s">
        <v>1624</v>
      </c>
      <c r="G1140" s="213" t="s">
        <v>1624</v>
      </c>
      <c r="H1140" s="213" t="s">
        <v>1624</v>
      </c>
      <c r="I1140" s="211">
        <v>4701</v>
      </c>
      <c r="J1140" s="211">
        <v>5462</v>
      </c>
      <c r="K1140" s="211">
        <v>5589</v>
      </c>
      <c r="L1140" s="212">
        <v>4430</v>
      </c>
    </row>
    <row r="1141" spans="1:12">
      <c r="A1141" s="208" t="s">
        <v>1723</v>
      </c>
      <c r="B1141" s="209" t="s">
        <v>1672</v>
      </c>
      <c r="C1141" s="209" t="s">
        <v>1625</v>
      </c>
      <c r="D1141" s="210" t="s">
        <v>1624</v>
      </c>
      <c r="E1141" s="213" t="s">
        <v>1624</v>
      </c>
      <c r="F1141" s="213" t="s">
        <v>1624</v>
      </c>
      <c r="G1141" s="213" t="s">
        <v>1624</v>
      </c>
      <c r="H1141" s="213" t="s">
        <v>1624</v>
      </c>
      <c r="I1141" s="211">
        <v>11315</v>
      </c>
      <c r="J1141" s="211">
        <v>15715</v>
      </c>
      <c r="K1141" s="211">
        <v>16605</v>
      </c>
      <c r="L1141" s="212">
        <v>5409</v>
      </c>
    </row>
    <row r="1142" spans="1:12">
      <c r="A1142" s="208" t="s">
        <v>1723</v>
      </c>
      <c r="B1142" s="209" t="s">
        <v>1672</v>
      </c>
      <c r="C1142" s="209" t="s">
        <v>1626</v>
      </c>
      <c r="D1142" s="210" t="s">
        <v>1624</v>
      </c>
      <c r="E1142" s="213" t="s">
        <v>1624</v>
      </c>
      <c r="F1142" s="213" t="s">
        <v>1624</v>
      </c>
      <c r="G1142" s="213" t="s">
        <v>1624</v>
      </c>
      <c r="H1142" s="213" t="s">
        <v>1624</v>
      </c>
      <c r="I1142" s="211">
        <v>1029</v>
      </c>
      <c r="J1142" s="211">
        <v>111</v>
      </c>
      <c r="K1142" s="211">
        <v>230</v>
      </c>
      <c r="L1142" s="212">
        <v>17289</v>
      </c>
    </row>
    <row r="1143" spans="1:12">
      <c r="A1143" s="208" t="s">
        <v>1326</v>
      </c>
      <c r="B1143" s="209" t="s">
        <v>1648</v>
      </c>
      <c r="C1143" s="209" t="s">
        <v>1623</v>
      </c>
      <c r="D1143" s="210" t="s">
        <v>1624</v>
      </c>
      <c r="E1143" s="211">
        <v>7293</v>
      </c>
      <c r="F1143" s="211">
        <v>6271</v>
      </c>
      <c r="G1143" s="211">
        <v>6151</v>
      </c>
      <c r="H1143" s="211">
        <v>8794</v>
      </c>
      <c r="I1143" s="211">
        <v>5500</v>
      </c>
      <c r="J1143" s="211">
        <v>5755</v>
      </c>
      <c r="K1143" s="211">
        <v>4714</v>
      </c>
      <c r="L1143" s="212">
        <v>3583</v>
      </c>
    </row>
    <row r="1144" spans="1:12">
      <c r="A1144" s="208" t="s">
        <v>1326</v>
      </c>
      <c r="B1144" s="209" t="s">
        <v>1648</v>
      </c>
      <c r="C1144" s="209" t="s">
        <v>1625</v>
      </c>
      <c r="D1144" s="210" t="s">
        <v>1624</v>
      </c>
      <c r="E1144" s="213" t="s">
        <v>1624</v>
      </c>
      <c r="F1144" s="213" t="s">
        <v>1624</v>
      </c>
      <c r="G1144" s="213" t="s">
        <v>1624</v>
      </c>
      <c r="H1144" s="213" t="s">
        <v>1624</v>
      </c>
      <c r="I1144" s="211">
        <v>409</v>
      </c>
      <c r="J1144" s="211">
        <v>478</v>
      </c>
      <c r="K1144" s="211">
        <v>440</v>
      </c>
      <c r="L1144" s="212">
        <v>359</v>
      </c>
    </row>
    <row r="1145" spans="1:12">
      <c r="A1145" s="208" t="s">
        <v>1326</v>
      </c>
      <c r="B1145" s="209" t="s">
        <v>1648</v>
      </c>
      <c r="C1145" s="209" t="s">
        <v>1626</v>
      </c>
      <c r="D1145" s="210" t="s">
        <v>1624</v>
      </c>
      <c r="E1145" s="211">
        <v>644</v>
      </c>
      <c r="F1145" s="211">
        <v>1465</v>
      </c>
      <c r="G1145" s="211">
        <v>596</v>
      </c>
      <c r="H1145" s="211">
        <v>237</v>
      </c>
      <c r="I1145" s="213" t="s">
        <v>1624</v>
      </c>
      <c r="J1145" s="213" t="s">
        <v>1624</v>
      </c>
      <c r="K1145" s="213" t="s">
        <v>1624</v>
      </c>
      <c r="L1145" s="214" t="s">
        <v>1624</v>
      </c>
    </row>
    <row r="1146" spans="1:12">
      <c r="A1146" s="208" t="s">
        <v>42</v>
      </c>
      <c r="B1146" s="209" t="s">
        <v>1630</v>
      </c>
      <c r="C1146" s="209" t="s">
        <v>1628</v>
      </c>
      <c r="D1146" s="210" t="s">
        <v>1624</v>
      </c>
      <c r="E1146" s="213" t="s">
        <v>1624</v>
      </c>
      <c r="F1146" s="213" t="s">
        <v>1624</v>
      </c>
      <c r="G1146" s="213" t="s">
        <v>1624</v>
      </c>
      <c r="H1146" s="211">
        <v>4348</v>
      </c>
      <c r="I1146" s="211">
        <v>1084</v>
      </c>
      <c r="J1146" s="211">
        <v>1279</v>
      </c>
      <c r="K1146" s="211">
        <v>6296</v>
      </c>
      <c r="L1146" s="212">
        <v>24477</v>
      </c>
    </row>
    <row r="1147" spans="1:12">
      <c r="A1147" s="208" t="s">
        <v>42</v>
      </c>
      <c r="B1147" s="209" t="s">
        <v>1632</v>
      </c>
      <c r="C1147" s="209" t="s">
        <v>1628</v>
      </c>
      <c r="D1147" s="210" t="s">
        <v>1624</v>
      </c>
      <c r="E1147" s="213" t="s">
        <v>1624</v>
      </c>
      <c r="F1147" s="213" t="s">
        <v>1624</v>
      </c>
      <c r="G1147" s="213" t="s">
        <v>1624</v>
      </c>
      <c r="H1147" s="211">
        <v>1021366</v>
      </c>
      <c r="I1147" s="211">
        <v>346380</v>
      </c>
      <c r="J1147" s="211">
        <v>239793</v>
      </c>
      <c r="K1147" s="211">
        <v>1572355</v>
      </c>
      <c r="L1147" s="212">
        <v>709014</v>
      </c>
    </row>
    <row r="1148" spans="1:12">
      <c r="A1148" s="208" t="s">
        <v>42</v>
      </c>
      <c r="B1148" s="209" t="s">
        <v>1634</v>
      </c>
      <c r="C1148" s="209" t="s">
        <v>1626</v>
      </c>
      <c r="D1148" s="210" t="s">
        <v>1624</v>
      </c>
      <c r="E1148" s="213" t="s">
        <v>1624</v>
      </c>
      <c r="F1148" s="213" t="s">
        <v>1624</v>
      </c>
      <c r="G1148" s="213" t="s">
        <v>1624</v>
      </c>
      <c r="H1148" s="213" t="s">
        <v>1624</v>
      </c>
      <c r="I1148" s="213" t="s">
        <v>1624</v>
      </c>
      <c r="J1148" s="213" t="s">
        <v>1624</v>
      </c>
      <c r="K1148" s="213" t="s">
        <v>1624</v>
      </c>
      <c r="L1148" s="212">
        <v>19967</v>
      </c>
    </row>
    <row r="1149" spans="1:12">
      <c r="A1149" s="208" t="s">
        <v>42</v>
      </c>
      <c r="B1149" s="209" t="s">
        <v>1634</v>
      </c>
      <c r="C1149" s="209" t="s">
        <v>1628</v>
      </c>
      <c r="D1149" s="210" t="s">
        <v>1624</v>
      </c>
      <c r="E1149" s="213" t="s">
        <v>1624</v>
      </c>
      <c r="F1149" s="213" t="s">
        <v>1624</v>
      </c>
      <c r="G1149" s="213" t="s">
        <v>1624</v>
      </c>
      <c r="H1149" s="211">
        <v>3785386</v>
      </c>
      <c r="I1149" s="211">
        <v>2669934</v>
      </c>
      <c r="J1149" s="211">
        <v>2943137</v>
      </c>
      <c r="K1149" s="211">
        <v>11304981</v>
      </c>
      <c r="L1149" s="212">
        <v>4827495</v>
      </c>
    </row>
    <row r="1150" spans="1:12">
      <c r="A1150" s="208" t="s">
        <v>42</v>
      </c>
      <c r="B1150" s="209" t="s">
        <v>1639</v>
      </c>
      <c r="C1150" s="209" t="s">
        <v>1628</v>
      </c>
      <c r="D1150" s="210" t="s">
        <v>1624</v>
      </c>
      <c r="E1150" s="213" t="s">
        <v>1624</v>
      </c>
      <c r="F1150" s="213" t="s">
        <v>1624</v>
      </c>
      <c r="G1150" s="213" t="s">
        <v>1624</v>
      </c>
      <c r="H1150" s="213" t="s">
        <v>1624</v>
      </c>
      <c r="I1150" s="211">
        <v>2891</v>
      </c>
      <c r="J1150" s="211">
        <v>17820</v>
      </c>
      <c r="K1150" s="211">
        <v>83183</v>
      </c>
      <c r="L1150" s="212">
        <v>48598</v>
      </c>
    </row>
    <row r="1151" spans="1:12">
      <c r="A1151" s="208" t="s">
        <v>42</v>
      </c>
      <c r="B1151" s="209" t="s">
        <v>1640</v>
      </c>
      <c r="C1151" s="209" t="s">
        <v>1628</v>
      </c>
      <c r="D1151" s="210" t="s">
        <v>1624</v>
      </c>
      <c r="E1151" s="213" t="s">
        <v>1624</v>
      </c>
      <c r="F1151" s="213" t="s">
        <v>1624</v>
      </c>
      <c r="G1151" s="213" t="s">
        <v>1624</v>
      </c>
      <c r="H1151" s="211">
        <v>447</v>
      </c>
      <c r="I1151" s="211">
        <v>17179</v>
      </c>
      <c r="J1151" s="211">
        <v>17820</v>
      </c>
      <c r="K1151" s="211">
        <v>66999</v>
      </c>
      <c r="L1151" s="212">
        <v>70327</v>
      </c>
    </row>
    <row r="1152" spans="1:12">
      <c r="A1152" s="208" t="s">
        <v>42</v>
      </c>
      <c r="B1152" s="209" t="s">
        <v>1642</v>
      </c>
      <c r="C1152" s="209" t="s">
        <v>1628</v>
      </c>
      <c r="D1152" s="210" t="s">
        <v>1624</v>
      </c>
      <c r="E1152" s="213" t="s">
        <v>1624</v>
      </c>
      <c r="F1152" s="213" t="s">
        <v>1624</v>
      </c>
      <c r="G1152" s="213" t="s">
        <v>1624</v>
      </c>
      <c r="H1152" s="211">
        <v>10355</v>
      </c>
      <c r="I1152" s="211">
        <v>15786</v>
      </c>
      <c r="J1152" s="211">
        <v>4426</v>
      </c>
      <c r="K1152" s="211">
        <v>62692</v>
      </c>
      <c r="L1152" s="212">
        <v>18543</v>
      </c>
    </row>
    <row r="1153" spans="1:12">
      <c r="A1153" s="208" t="s">
        <v>42</v>
      </c>
      <c r="B1153" s="209" t="s">
        <v>1643</v>
      </c>
      <c r="C1153" s="209" t="s">
        <v>1628</v>
      </c>
      <c r="D1153" s="210" t="s">
        <v>1624</v>
      </c>
      <c r="E1153" s="213" t="s">
        <v>1624</v>
      </c>
      <c r="F1153" s="213" t="s">
        <v>1624</v>
      </c>
      <c r="G1153" s="213" t="s">
        <v>1624</v>
      </c>
      <c r="H1153" s="213" t="s">
        <v>1624</v>
      </c>
      <c r="I1153" s="213" t="s">
        <v>1624</v>
      </c>
      <c r="J1153" s="213" t="s">
        <v>1624</v>
      </c>
      <c r="K1153" s="211">
        <v>11621</v>
      </c>
      <c r="L1153" s="212">
        <v>127858</v>
      </c>
    </row>
    <row r="1154" spans="1:12">
      <c r="A1154" s="208" t="s">
        <v>42</v>
      </c>
      <c r="B1154" s="209" t="s">
        <v>1651</v>
      </c>
      <c r="C1154" s="209" t="s">
        <v>1628</v>
      </c>
      <c r="D1154" s="210" t="s">
        <v>1624</v>
      </c>
      <c r="E1154" s="213" t="s">
        <v>1624</v>
      </c>
      <c r="F1154" s="213" t="s">
        <v>1624</v>
      </c>
      <c r="G1154" s="213" t="s">
        <v>1624</v>
      </c>
      <c r="H1154" s="213" t="s">
        <v>1624</v>
      </c>
      <c r="I1154" s="213" t="s">
        <v>1624</v>
      </c>
      <c r="J1154" s="211">
        <v>6720</v>
      </c>
      <c r="K1154" s="211">
        <v>516291</v>
      </c>
      <c r="L1154" s="212">
        <v>18071</v>
      </c>
    </row>
    <row r="1155" spans="1:12">
      <c r="A1155" s="208" t="s">
        <v>42</v>
      </c>
      <c r="B1155" s="209" t="s">
        <v>1658</v>
      </c>
      <c r="C1155" s="209" t="s">
        <v>1626</v>
      </c>
      <c r="D1155" s="210" t="s">
        <v>1624</v>
      </c>
      <c r="E1155" s="213" t="s">
        <v>1624</v>
      </c>
      <c r="F1155" s="213" t="s">
        <v>1624</v>
      </c>
      <c r="G1155" s="213" t="s">
        <v>1624</v>
      </c>
      <c r="H1155" s="211">
        <v>68827</v>
      </c>
      <c r="I1155" s="211">
        <v>64575</v>
      </c>
      <c r="J1155" s="211">
        <v>58687</v>
      </c>
      <c r="K1155" s="211">
        <v>58357</v>
      </c>
      <c r="L1155" s="212">
        <v>14957</v>
      </c>
    </row>
    <row r="1156" spans="1:12">
      <c r="A1156" s="208" t="s">
        <v>42</v>
      </c>
      <c r="B1156" s="209" t="s">
        <v>1658</v>
      </c>
      <c r="C1156" s="209" t="s">
        <v>1628</v>
      </c>
      <c r="D1156" s="210" t="s">
        <v>1624</v>
      </c>
      <c r="E1156" s="213" t="s">
        <v>1624</v>
      </c>
      <c r="F1156" s="213" t="s">
        <v>1624</v>
      </c>
      <c r="G1156" s="213" t="s">
        <v>1624</v>
      </c>
      <c r="H1156" s="211">
        <v>2249</v>
      </c>
      <c r="I1156" s="211">
        <v>25334</v>
      </c>
      <c r="J1156" s="211">
        <v>28987</v>
      </c>
      <c r="K1156" s="211">
        <v>217359</v>
      </c>
      <c r="L1156" s="212">
        <v>295580</v>
      </c>
    </row>
    <row r="1157" spans="1:12">
      <c r="A1157" s="208" t="s">
        <v>42</v>
      </c>
      <c r="B1157" s="209" t="s">
        <v>1661</v>
      </c>
      <c r="C1157" s="209" t="s">
        <v>1628</v>
      </c>
      <c r="D1157" s="210" t="s">
        <v>1624</v>
      </c>
      <c r="E1157" s="213" t="s">
        <v>1624</v>
      </c>
      <c r="F1157" s="213" t="s">
        <v>1624</v>
      </c>
      <c r="G1157" s="213" t="s">
        <v>1624</v>
      </c>
      <c r="H1157" s="213" t="s">
        <v>1624</v>
      </c>
      <c r="I1157" s="211">
        <v>146402</v>
      </c>
      <c r="J1157" s="211">
        <v>36177</v>
      </c>
      <c r="K1157" s="211">
        <v>84868</v>
      </c>
      <c r="L1157" s="212">
        <v>36858</v>
      </c>
    </row>
    <row r="1158" spans="1:12">
      <c r="A1158" s="208" t="s">
        <v>42</v>
      </c>
      <c r="B1158" s="209" t="s">
        <v>1662</v>
      </c>
      <c r="C1158" s="209" t="s">
        <v>1628</v>
      </c>
      <c r="D1158" s="210" t="s">
        <v>1624</v>
      </c>
      <c r="E1158" s="213" t="s">
        <v>1624</v>
      </c>
      <c r="F1158" s="213" t="s">
        <v>1624</v>
      </c>
      <c r="G1158" s="213" t="s">
        <v>1624</v>
      </c>
      <c r="H1158" s="211">
        <v>54390</v>
      </c>
      <c r="I1158" s="211">
        <v>127817</v>
      </c>
      <c r="J1158" s="211">
        <v>848110</v>
      </c>
      <c r="K1158" s="211">
        <v>858764</v>
      </c>
      <c r="L1158" s="212">
        <v>209212</v>
      </c>
    </row>
    <row r="1159" spans="1:12">
      <c r="A1159" s="208" t="s">
        <v>42</v>
      </c>
      <c r="B1159" s="209" t="s">
        <v>1666</v>
      </c>
      <c r="C1159" s="209" t="s">
        <v>1628</v>
      </c>
      <c r="D1159" s="210" t="s">
        <v>1624</v>
      </c>
      <c r="E1159" s="213" t="s">
        <v>1624</v>
      </c>
      <c r="F1159" s="213" t="s">
        <v>1624</v>
      </c>
      <c r="G1159" s="213" t="s">
        <v>1624</v>
      </c>
      <c r="H1159" s="213" t="s">
        <v>1624</v>
      </c>
      <c r="I1159" s="211">
        <v>7927</v>
      </c>
      <c r="J1159" s="211">
        <v>11075</v>
      </c>
      <c r="K1159" s="211">
        <v>26192</v>
      </c>
      <c r="L1159" s="212">
        <v>32467</v>
      </c>
    </row>
    <row r="1160" spans="1:12">
      <c r="A1160" s="208" t="s">
        <v>42</v>
      </c>
      <c r="B1160" s="209" t="s">
        <v>1669</v>
      </c>
      <c r="C1160" s="209" t="s">
        <v>1628</v>
      </c>
      <c r="D1160" s="210" t="s">
        <v>1624</v>
      </c>
      <c r="E1160" s="213" t="s">
        <v>1624</v>
      </c>
      <c r="F1160" s="213" t="s">
        <v>1624</v>
      </c>
      <c r="G1160" s="213" t="s">
        <v>1624</v>
      </c>
      <c r="H1160" s="213" t="s">
        <v>1624</v>
      </c>
      <c r="I1160" s="213" t="s">
        <v>1624</v>
      </c>
      <c r="J1160" s="211">
        <v>932</v>
      </c>
      <c r="K1160" s="211">
        <v>355</v>
      </c>
      <c r="L1160" s="212">
        <v>1480</v>
      </c>
    </row>
    <row r="1161" spans="1:12">
      <c r="A1161" s="208" t="s">
        <v>42</v>
      </c>
      <c r="B1161" s="209" t="s">
        <v>1676</v>
      </c>
      <c r="C1161" s="209" t="s">
        <v>1628</v>
      </c>
      <c r="D1161" s="210" t="s">
        <v>1624</v>
      </c>
      <c r="E1161" s="213" t="s">
        <v>1624</v>
      </c>
      <c r="F1161" s="213" t="s">
        <v>1624</v>
      </c>
      <c r="G1161" s="213" t="s">
        <v>1624</v>
      </c>
      <c r="H1161" s="213" t="s">
        <v>1624</v>
      </c>
      <c r="I1161" s="213" t="s">
        <v>1624</v>
      </c>
      <c r="J1161" s="213" t="s">
        <v>1624</v>
      </c>
      <c r="K1161" s="213" t="s">
        <v>1624</v>
      </c>
      <c r="L1161" s="212">
        <v>864</v>
      </c>
    </row>
    <row r="1162" spans="1:12">
      <c r="A1162" s="208" t="s">
        <v>42</v>
      </c>
      <c r="B1162" s="209" t="s">
        <v>1677</v>
      </c>
      <c r="C1162" s="209" t="s">
        <v>1628</v>
      </c>
      <c r="D1162" s="210" t="s">
        <v>1624</v>
      </c>
      <c r="E1162" s="213" t="s">
        <v>1624</v>
      </c>
      <c r="F1162" s="213" t="s">
        <v>1624</v>
      </c>
      <c r="G1162" s="213" t="s">
        <v>1624</v>
      </c>
      <c r="H1162" s="211">
        <v>142758</v>
      </c>
      <c r="I1162" s="211">
        <v>126807</v>
      </c>
      <c r="J1162" s="211">
        <v>127023</v>
      </c>
      <c r="K1162" s="211">
        <v>372914</v>
      </c>
      <c r="L1162" s="212">
        <v>198761</v>
      </c>
    </row>
    <row r="1163" spans="1:12">
      <c r="A1163" s="208" t="s">
        <v>294</v>
      </c>
      <c r="B1163" s="209" t="s">
        <v>1653</v>
      </c>
      <c r="C1163" s="209" t="s">
        <v>1623</v>
      </c>
      <c r="D1163" s="210" t="s">
        <v>1624</v>
      </c>
      <c r="E1163" s="211">
        <v>8387</v>
      </c>
      <c r="F1163" s="211">
        <v>7826</v>
      </c>
      <c r="G1163" s="211">
        <v>9501</v>
      </c>
      <c r="H1163" s="211">
        <v>11222</v>
      </c>
      <c r="I1163" s="211">
        <v>10021</v>
      </c>
      <c r="J1163" s="211">
        <v>9257</v>
      </c>
      <c r="K1163" s="211">
        <v>10014</v>
      </c>
      <c r="L1163" s="212">
        <v>10127</v>
      </c>
    </row>
    <row r="1164" spans="1:12">
      <c r="A1164" s="208" t="s">
        <v>294</v>
      </c>
      <c r="B1164" s="209" t="s">
        <v>1653</v>
      </c>
      <c r="C1164" s="209" t="s">
        <v>1625</v>
      </c>
      <c r="D1164" s="210" t="s">
        <v>1624</v>
      </c>
      <c r="E1164" s="211">
        <v>13718</v>
      </c>
      <c r="F1164" s="211">
        <v>13314</v>
      </c>
      <c r="G1164" s="211">
        <v>12891</v>
      </c>
      <c r="H1164" s="211">
        <v>15852</v>
      </c>
      <c r="I1164" s="211">
        <v>12908</v>
      </c>
      <c r="J1164" s="211">
        <v>11371</v>
      </c>
      <c r="K1164" s="211">
        <v>10274</v>
      </c>
      <c r="L1164" s="212">
        <v>8904</v>
      </c>
    </row>
    <row r="1165" spans="1:12">
      <c r="A1165" s="208" t="s">
        <v>294</v>
      </c>
      <c r="B1165" s="209" t="s">
        <v>1653</v>
      </c>
      <c r="C1165" s="209" t="s">
        <v>1626</v>
      </c>
      <c r="D1165" s="210" t="s">
        <v>1624</v>
      </c>
      <c r="E1165" s="211">
        <v>24540</v>
      </c>
      <c r="F1165" s="211">
        <v>24061</v>
      </c>
      <c r="G1165" s="211">
        <v>30347</v>
      </c>
      <c r="H1165" s="211">
        <v>29484</v>
      </c>
      <c r="I1165" s="211">
        <v>29859</v>
      </c>
      <c r="J1165" s="211">
        <v>22613</v>
      </c>
      <c r="K1165" s="211">
        <v>25227</v>
      </c>
      <c r="L1165" s="212">
        <v>31194</v>
      </c>
    </row>
    <row r="1166" spans="1:12">
      <c r="A1166" s="208" t="s">
        <v>335</v>
      </c>
      <c r="B1166" s="209" t="s">
        <v>1645</v>
      </c>
      <c r="C1166" s="209" t="s">
        <v>1623</v>
      </c>
      <c r="D1166" s="210" t="s">
        <v>1624</v>
      </c>
      <c r="E1166" s="211">
        <v>8112</v>
      </c>
      <c r="F1166" s="211">
        <v>7303</v>
      </c>
      <c r="G1166" s="211">
        <v>8615</v>
      </c>
      <c r="H1166" s="211">
        <v>8951</v>
      </c>
      <c r="I1166" s="211">
        <v>8035</v>
      </c>
      <c r="J1166" s="211">
        <v>8237</v>
      </c>
      <c r="K1166" s="211">
        <v>7453</v>
      </c>
      <c r="L1166" s="212">
        <v>5513</v>
      </c>
    </row>
    <row r="1167" spans="1:12">
      <c r="A1167" s="208" t="s">
        <v>335</v>
      </c>
      <c r="B1167" s="209" t="s">
        <v>1645</v>
      </c>
      <c r="C1167" s="209" t="s">
        <v>1625</v>
      </c>
      <c r="D1167" s="210" t="s">
        <v>1624</v>
      </c>
      <c r="E1167" s="211">
        <v>9872</v>
      </c>
      <c r="F1167" s="211">
        <v>10981</v>
      </c>
      <c r="G1167" s="211">
        <v>9667</v>
      </c>
      <c r="H1167" s="211">
        <v>10654</v>
      </c>
      <c r="I1167" s="211">
        <v>10895</v>
      </c>
      <c r="J1167" s="211">
        <v>8366</v>
      </c>
      <c r="K1167" s="211">
        <v>6286</v>
      </c>
      <c r="L1167" s="212">
        <v>4325</v>
      </c>
    </row>
    <row r="1168" spans="1:12">
      <c r="A1168" s="208" t="s">
        <v>816</v>
      </c>
      <c r="B1168" s="209" t="s">
        <v>1639</v>
      </c>
      <c r="C1168" s="209" t="s">
        <v>1623</v>
      </c>
      <c r="D1168" s="210" t="s">
        <v>1624</v>
      </c>
      <c r="E1168" s="211">
        <v>322204</v>
      </c>
      <c r="F1168" s="211">
        <v>305789</v>
      </c>
      <c r="G1168" s="211">
        <v>301978</v>
      </c>
      <c r="H1168" s="211">
        <v>309511</v>
      </c>
      <c r="I1168" s="211">
        <v>314618</v>
      </c>
      <c r="J1168" s="211">
        <v>375656</v>
      </c>
      <c r="K1168" s="211">
        <v>331828</v>
      </c>
      <c r="L1168" s="212">
        <v>289508</v>
      </c>
    </row>
    <row r="1169" spans="1:12">
      <c r="A1169" s="208" t="s">
        <v>816</v>
      </c>
      <c r="B1169" s="209" t="s">
        <v>1639</v>
      </c>
      <c r="C1169" s="209" t="s">
        <v>1625</v>
      </c>
      <c r="D1169" s="210" t="s">
        <v>1624</v>
      </c>
      <c r="E1169" s="211">
        <v>1291580</v>
      </c>
      <c r="F1169" s="211">
        <v>1227442</v>
      </c>
      <c r="G1169" s="211">
        <v>1227423</v>
      </c>
      <c r="H1169" s="211">
        <v>1188430</v>
      </c>
      <c r="I1169" s="211">
        <v>1169094</v>
      </c>
      <c r="J1169" s="211">
        <v>1229813</v>
      </c>
      <c r="K1169" s="211">
        <v>1233458</v>
      </c>
      <c r="L1169" s="212">
        <v>1244579</v>
      </c>
    </row>
    <row r="1170" spans="1:12">
      <c r="A1170" s="208" t="s">
        <v>816</v>
      </c>
      <c r="B1170" s="209" t="s">
        <v>1639</v>
      </c>
      <c r="C1170" s="209" t="s">
        <v>1626</v>
      </c>
      <c r="D1170" s="210" t="s">
        <v>1624</v>
      </c>
      <c r="E1170" s="211">
        <v>471665</v>
      </c>
      <c r="F1170" s="211">
        <v>503727</v>
      </c>
      <c r="G1170" s="211">
        <v>501001</v>
      </c>
      <c r="H1170" s="211">
        <v>507962</v>
      </c>
      <c r="I1170" s="211">
        <v>534228</v>
      </c>
      <c r="J1170" s="211">
        <v>508445</v>
      </c>
      <c r="K1170" s="211">
        <v>517064</v>
      </c>
      <c r="L1170" s="212">
        <v>594957</v>
      </c>
    </row>
    <row r="1171" spans="1:12">
      <c r="A1171" s="208" t="s">
        <v>816</v>
      </c>
      <c r="B1171" s="209" t="s">
        <v>1639</v>
      </c>
      <c r="C1171" s="209" t="s">
        <v>1628</v>
      </c>
      <c r="D1171" s="210" t="s">
        <v>1624</v>
      </c>
      <c r="E1171" s="213" t="s">
        <v>1624</v>
      </c>
      <c r="F1171" s="213" t="s">
        <v>1624</v>
      </c>
      <c r="G1171" s="213" t="s">
        <v>1624</v>
      </c>
      <c r="H1171" s="213" t="s">
        <v>1624</v>
      </c>
      <c r="I1171" s="211">
        <v>10</v>
      </c>
      <c r="J1171" s="211">
        <v>18</v>
      </c>
      <c r="K1171" s="211">
        <v>209</v>
      </c>
      <c r="L1171" s="212">
        <v>4535</v>
      </c>
    </row>
    <row r="1172" spans="1:12">
      <c r="A1172" s="208" t="s">
        <v>1724</v>
      </c>
      <c r="B1172" s="209" t="s">
        <v>1672</v>
      </c>
      <c r="C1172" s="209" t="s">
        <v>1623</v>
      </c>
      <c r="D1172" s="210" t="s">
        <v>1624</v>
      </c>
      <c r="E1172" s="213" t="s">
        <v>1624</v>
      </c>
      <c r="F1172" s="213" t="s">
        <v>1624</v>
      </c>
      <c r="G1172" s="213" t="s">
        <v>1624</v>
      </c>
      <c r="H1172" s="213" t="s">
        <v>1624</v>
      </c>
      <c r="I1172" s="211">
        <v>10967</v>
      </c>
      <c r="J1172" s="211">
        <v>11571</v>
      </c>
      <c r="K1172" s="211">
        <v>10466</v>
      </c>
      <c r="L1172" s="212">
        <v>7389</v>
      </c>
    </row>
    <row r="1173" spans="1:12">
      <c r="A1173" s="208" t="s">
        <v>1724</v>
      </c>
      <c r="B1173" s="209" t="s">
        <v>1672</v>
      </c>
      <c r="C1173" s="209" t="s">
        <v>1625</v>
      </c>
      <c r="D1173" s="210" t="s">
        <v>1624</v>
      </c>
      <c r="E1173" s="213" t="s">
        <v>1624</v>
      </c>
      <c r="F1173" s="213" t="s">
        <v>1624</v>
      </c>
      <c r="G1173" s="213" t="s">
        <v>1624</v>
      </c>
      <c r="H1173" s="213" t="s">
        <v>1624</v>
      </c>
      <c r="I1173" s="211">
        <v>315</v>
      </c>
      <c r="J1173" s="211">
        <v>12322</v>
      </c>
      <c r="K1173" s="211">
        <v>11706</v>
      </c>
      <c r="L1173" s="212">
        <v>8813</v>
      </c>
    </row>
    <row r="1174" spans="1:12">
      <c r="A1174" s="208" t="s">
        <v>1724</v>
      </c>
      <c r="B1174" s="209" t="s">
        <v>1672</v>
      </c>
      <c r="C1174" s="209" t="s">
        <v>1626</v>
      </c>
      <c r="D1174" s="210" t="s">
        <v>1624</v>
      </c>
      <c r="E1174" s="213" t="s">
        <v>1624</v>
      </c>
      <c r="F1174" s="213" t="s">
        <v>1624</v>
      </c>
      <c r="G1174" s="213" t="s">
        <v>1624</v>
      </c>
      <c r="H1174" s="213" t="s">
        <v>1624</v>
      </c>
      <c r="I1174" s="211">
        <v>1128</v>
      </c>
      <c r="J1174" s="211">
        <v>10793</v>
      </c>
      <c r="K1174" s="211">
        <v>527</v>
      </c>
      <c r="L1174" s="212">
        <v>11734</v>
      </c>
    </row>
    <row r="1175" spans="1:12">
      <c r="A1175" s="208" t="s">
        <v>728</v>
      </c>
      <c r="B1175" s="209" t="s">
        <v>1647</v>
      </c>
      <c r="C1175" s="209" t="s">
        <v>1623</v>
      </c>
      <c r="D1175" s="210" t="s">
        <v>1624</v>
      </c>
      <c r="E1175" s="211">
        <v>38136</v>
      </c>
      <c r="F1175" s="211">
        <v>28230</v>
      </c>
      <c r="G1175" s="211">
        <v>28284</v>
      </c>
      <c r="H1175" s="211">
        <v>33070</v>
      </c>
      <c r="I1175" s="211">
        <v>31313</v>
      </c>
      <c r="J1175" s="211">
        <v>31737</v>
      </c>
      <c r="K1175" s="211">
        <v>28940</v>
      </c>
      <c r="L1175" s="212">
        <v>23151</v>
      </c>
    </row>
    <row r="1176" spans="1:12">
      <c r="A1176" s="208" t="s">
        <v>728</v>
      </c>
      <c r="B1176" s="209" t="s">
        <v>1647</v>
      </c>
      <c r="C1176" s="209" t="s">
        <v>1625</v>
      </c>
      <c r="D1176" s="210" t="s">
        <v>1624</v>
      </c>
      <c r="E1176" s="211">
        <v>23045</v>
      </c>
      <c r="F1176" s="211">
        <v>21935</v>
      </c>
      <c r="G1176" s="211">
        <v>20692</v>
      </c>
      <c r="H1176" s="211">
        <v>24662</v>
      </c>
      <c r="I1176" s="211">
        <v>25123</v>
      </c>
      <c r="J1176" s="211">
        <v>25376</v>
      </c>
      <c r="K1176" s="211">
        <v>24263</v>
      </c>
      <c r="L1176" s="212">
        <v>18876</v>
      </c>
    </row>
    <row r="1177" spans="1:12">
      <c r="A1177" s="208" t="s">
        <v>513</v>
      </c>
      <c r="B1177" s="209" t="s">
        <v>1670</v>
      </c>
      <c r="C1177" s="209" t="s">
        <v>1623</v>
      </c>
      <c r="D1177" s="210" t="s">
        <v>1624</v>
      </c>
      <c r="E1177" s="211">
        <v>692141</v>
      </c>
      <c r="F1177" s="211">
        <v>551538</v>
      </c>
      <c r="G1177" s="211">
        <v>569473</v>
      </c>
      <c r="H1177" s="211">
        <v>586782</v>
      </c>
      <c r="I1177" s="211">
        <v>636223</v>
      </c>
      <c r="J1177" s="211">
        <v>681185</v>
      </c>
      <c r="K1177" s="211">
        <v>571968</v>
      </c>
      <c r="L1177" s="212">
        <v>483280</v>
      </c>
    </row>
    <row r="1178" spans="1:12">
      <c r="A1178" s="208" t="s">
        <v>513</v>
      </c>
      <c r="B1178" s="209" t="s">
        <v>1670</v>
      </c>
      <c r="C1178" s="209" t="s">
        <v>1625</v>
      </c>
      <c r="D1178" s="210" t="s">
        <v>1624</v>
      </c>
      <c r="E1178" s="211">
        <v>351362</v>
      </c>
      <c r="F1178" s="211">
        <v>302739</v>
      </c>
      <c r="G1178" s="211">
        <v>304937</v>
      </c>
      <c r="H1178" s="211">
        <v>322375</v>
      </c>
      <c r="I1178" s="211">
        <v>370355</v>
      </c>
      <c r="J1178" s="211">
        <v>391785</v>
      </c>
      <c r="K1178" s="211">
        <v>340402</v>
      </c>
      <c r="L1178" s="212">
        <v>314625</v>
      </c>
    </row>
    <row r="1179" spans="1:12">
      <c r="A1179" s="208" t="s">
        <v>513</v>
      </c>
      <c r="B1179" s="209" t="s">
        <v>1670</v>
      </c>
      <c r="C1179" s="209" t="s">
        <v>1626</v>
      </c>
      <c r="D1179" s="210" t="s">
        <v>1624</v>
      </c>
      <c r="E1179" s="211">
        <v>1446098</v>
      </c>
      <c r="F1179" s="211">
        <v>1271883</v>
      </c>
      <c r="G1179" s="211">
        <v>1255046</v>
      </c>
      <c r="H1179" s="211">
        <v>1166376</v>
      </c>
      <c r="I1179" s="211">
        <v>996940</v>
      </c>
      <c r="J1179" s="211">
        <v>1083874</v>
      </c>
      <c r="K1179" s="211">
        <v>1078806</v>
      </c>
      <c r="L1179" s="212">
        <v>1014892</v>
      </c>
    </row>
    <row r="1180" spans="1:12">
      <c r="A1180" s="208" t="s">
        <v>1327</v>
      </c>
      <c r="B1180" s="209" t="s">
        <v>1648</v>
      </c>
      <c r="C1180" s="209" t="s">
        <v>1623</v>
      </c>
      <c r="D1180" s="210" t="s">
        <v>1624</v>
      </c>
      <c r="E1180" s="211">
        <v>28827</v>
      </c>
      <c r="F1180" s="211">
        <v>27237</v>
      </c>
      <c r="G1180" s="211">
        <v>27004</v>
      </c>
      <c r="H1180" s="211">
        <v>26228</v>
      </c>
      <c r="I1180" s="211">
        <v>27338</v>
      </c>
      <c r="J1180" s="211">
        <v>31247</v>
      </c>
      <c r="K1180" s="211">
        <v>24063</v>
      </c>
      <c r="L1180" s="212">
        <v>19099</v>
      </c>
    </row>
    <row r="1181" spans="1:12">
      <c r="A1181" s="208" t="s">
        <v>762</v>
      </c>
      <c r="B1181" s="209" t="s">
        <v>1634</v>
      </c>
      <c r="C1181" s="209" t="s">
        <v>1623</v>
      </c>
      <c r="D1181" s="210" t="s">
        <v>1624</v>
      </c>
      <c r="E1181" s="211">
        <v>136447</v>
      </c>
      <c r="F1181" s="211">
        <v>145575</v>
      </c>
      <c r="G1181" s="213" t="s">
        <v>1624</v>
      </c>
      <c r="H1181" s="213" t="s">
        <v>1624</v>
      </c>
      <c r="I1181" s="213" t="s">
        <v>1624</v>
      </c>
      <c r="J1181" s="213" t="s">
        <v>1624</v>
      </c>
      <c r="K1181" s="213" t="s">
        <v>1624</v>
      </c>
      <c r="L1181" s="214" t="s">
        <v>1624</v>
      </c>
    </row>
    <row r="1182" spans="1:12">
      <c r="A1182" s="208" t="s">
        <v>762</v>
      </c>
      <c r="B1182" s="209" t="s">
        <v>1634</v>
      </c>
      <c r="C1182" s="209" t="s">
        <v>1625</v>
      </c>
      <c r="D1182" s="210" t="s">
        <v>1624</v>
      </c>
      <c r="E1182" s="211">
        <v>61302</v>
      </c>
      <c r="F1182" s="211">
        <v>66516</v>
      </c>
      <c r="G1182" s="213" t="s">
        <v>1624</v>
      </c>
      <c r="H1182" s="213" t="s">
        <v>1624</v>
      </c>
      <c r="I1182" s="213" t="s">
        <v>1624</v>
      </c>
      <c r="J1182" s="213" t="s">
        <v>1624</v>
      </c>
      <c r="K1182" s="213" t="s">
        <v>1624</v>
      </c>
      <c r="L1182" s="214" t="s">
        <v>1624</v>
      </c>
    </row>
    <row r="1183" spans="1:12">
      <c r="A1183" s="208" t="s">
        <v>400</v>
      </c>
      <c r="B1183" s="209" t="s">
        <v>1643</v>
      </c>
      <c r="C1183" s="209" t="s">
        <v>1623</v>
      </c>
      <c r="D1183" s="210" t="s">
        <v>1624</v>
      </c>
      <c r="E1183" s="211">
        <v>18130</v>
      </c>
      <c r="F1183" s="211">
        <v>16382</v>
      </c>
      <c r="G1183" s="211">
        <v>16346</v>
      </c>
      <c r="H1183" s="211">
        <v>17609</v>
      </c>
      <c r="I1183" s="211">
        <v>18146</v>
      </c>
      <c r="J1183" s="211">
        <v>17415</v>
      </c>
      <c r="K1183" s="211">
        <v>18363</v>
      </c>
      <c r="L1183" s="212">
        <v>14298</v>
      </c>
    </row>
    <row r="1184" spans="1:12">
      <c r="A1184" s="208" t="s">
        <v>400</v>
      </c>
      <c r="B1184" s="209" t="s">
        <v>1643</v>
      </c>
      <c r="C1184" s="209" t="s">
        <v>1625</v>
      </c>
      <c r="D1184" s="210" t="s">
        <v>1624</v>
      </c>
      <c r="E1184" s="211">
        <v>7847</v>
      </c>
      <c r="F1184" s="211">
        <v>6397</v>
      </c>
      <c r="G1184" s="211">
        <v>6311</v>
      </c>
      <c r="H1184" s="211">
        <v>7116</v>
      </c>
      <c r="I1184" s="211">
        <v>7163</v>
      </c>
      <c r="J1184" s="211">
        <v>7201</v>
      </c>
      <c r="K1184" s="211">
        <v>7270</v>
      </c>
      <c r="L1184" s="212">
        <v>5244</v>
      </c>
    </row>
    <row r="1185" spans="1:12">
      <c r="A1185" s="208" t="s">
        <v>1725</v>
      </c>
      <c r="B1185" s="209" t="s">
        <v>1665</v>
      </c>
      <c r="C1185" s="209" t="s">
        <v>1625</v>
      </c>
      <c r="D1185" s="210" t="s">
        <v>1624</v>
      </c>
      <c r="E1185" s="213" t="s">
        <v>1624</v>
      </c>
      <c r="F1185" s="213" t="s">
        <v>1624</v>
      </c>
      <c r="G1185" s="213" t="s">
        <v>1624</v>
      </c>
      <c r="H1185" s="213" t="s">
        <v>1624</v>
      </c>
      <c r="I1185" s="211">
        <v>48379</v>
      </c>
      <c r="J1185" s="211">
        <v>111329</v>
      </c>
      <c r="K1185" s="211">
        <v>172255</v>
      </c>
      <c r="L1185" s="212">
        <v>129325</v>
      </c>
    </row>
    <row r="1186" spans="1:12">
      <c r="A1186" s="208" t="s">
        <v>1725</v>
      </c>
      <c r="B1186" s="209" t="s">
        <v>1665</v>
      </c>
      <c r="C1186" s="209" t="s">
        <v>1626</v>
      </c>
      <c r="D1186" s="210" t="s">
        <v>1624</v>
      </c>
      <c r="E1186" s="213" t="s">
        <v>1624</v>
      </c>
      <c r="F1186" s="213" t="s">
        <v>1624</v>
      </c>
      <c r="G1186" s="213" t="s">
        <v>1624</v>
      </c>
      <c r="H1186" s="213" t="s">
        <v>1624</v>
      </c>
      <c r="I1186" s="211">
        <v>418810</v>
      </c>
      <c r="J1186" s="211">
        <v>351380</v>
      </c>
      <c r="K1186" s="211">
        <v>418942</v>
      </c>
      <c r="L1186" s="212">
        <v>398044</v>
      </c>
    </row>
    <row r="1187" spans="1:12">
      <c r="A1187" s="208" t="s">
        <v>1725</v>
      </c>
      <c r="B1187" s="209" t="s">
        <v>1665</v>
      </c>
      <c r="C1187" s="209" t="s">
        <v>1629</v>
      </c>
      <c r="D1187" s="210" t="s">
        <v>1624</v>
      </c>
      <c r="E1187" s="213" t="s">
        <v>1624</v>
      </c>
      <c r="F1187" s="213" t="s">
        <v>1624</v>
      </c>
      <c r="G1187" s="213" t="s">
        <v>1624</v>
      </c>
      <c r="H1187" s="213" t="s">
        <v>1624</v>
      </c>
      <c r="I1187" s="213" t="s">
        <v>1624</v>
      </c>
      <c r="J1187" s="211">
        <v>0</v>
      </c>
      <c r="K1187" s="213" t="s">
        <v>1624</v>
      </c>
      <c r="L1187" s="214" t="s">
        <v>1624</v>
      </c>
    </row>
    <row r="1188" spans="1:12">
      <c r="A1188" s="208" t="s">
        <v>608</v>
      </c>
      <c r="B1188" s="209" t="s">
        <v>1640</v>
      </c>
      <c r="C1188" s="209" t="s">
        <v>1623</v>
      </c>
      <c r="D1188" s="210" t="s">
        <v>1624</v>
      </c>
      <c r="E1188" s="211">
        <v>105555</v>
      </c>
      <c r="F1188" s="211">
        <v>82396</v>
      </c>
      <c r="G1188" s="211">
        <v>80013</v>
      </c>
      <c r="H1188" s="211">
        <v>88251</v>
      </c>
      <c r="I1188" s="211">
        <v>86939</v>
      </c>
      <c r="J1188" s="211">
        <v>107412</v>
      </c>
      <c r="K1188" s="211">
        <v>88710</v>
      </c>
      <c r="L1188" s="212">
        <v>65160</v>
      </c>
    </row>
    <row r="1189" spans="1:12">
      <c r="A1189" s="208" t="s">
        <v>608</v>
      </c>
      <c r="B1189" s="209" t="s">
        <v>1640</v>
      </c>
      <c r="C1189" s="209" t="s">
        <v>1625</v>
      </c>
      <c r="D1189" s="210" t="s">
        <v>1624</v>
      </c>
      <c r="E1189" s="211">
        <v>37451</v>
      </c>
      <c r="F1189" s="211">
        <v>33897</v>
      </c>
      <c r="G1189" s="211">
        <v>33265</v>
      </c>
      <c r="H1189" s="211">
        <v>35850</v>
      </c>
      <c r="I1189" s="211">
        <v>30125</v>
      </c>
      <c r="J1189" s="211">
        <v>30510</v>
      </c>
      <c r="K1189" s="211">
        <v>24169</v>
      </c>
      <c r="L1189" s="212">
        <v>19455</v>
      </c>
    </row>
    <row r="1190" spans="1:12">
      <c r="A1190" s="208" t="s">
        <v>608</v>
      </c>
      <c r="B1190" s="209" t="s">
        <v>1640</v>
      </c>
      <c r="C1190" s="209" t="s">
        <v>1626</v>
      </c>
      <c r="D1190" s="210" t="s">
        <v>1624</v>
      </c>
      <c r="E1190" s="211">
        <v>81553</v>
      </c>
      <c r="F1190" s="211">
        <v>45435</v>
      </c>
      <c r="G1190" s="211">
        <v>42870</v>
      </c>
      <c r="H1190" s="211">
        <v>43343</v>
      </c>
      <c r="I1190" s="211">
        <v>49000</v>
      </c>
      <c r="J1190" s="211">
        <v>52448</v>
      </c>
      <c r="K1190" s="211">
        <v>48252</v>
      </c>
      <c r="L1190" s="212">
        <v>134217</v>
      </c>
    </row>
    <row r="1191" spans="1:12">
      <c r="A1191" s="208" t="s">
        <v>295</v>
      </c>
      <c r="B1191" s="209" t="s">
        <v>1653</v>
      </c>
      <c r="C1191" s="209" t="s">
        <v>1623</v>
      </c>
      <c r="D1191" s="210" t="s">
        <v>1624</v>
      </c>
      <c r="E1191" s="211">
        <v>98786</v>
      </c>
      <c r="F1191" s="211">
        <v>100941</v>
      </c>
      <c r="G1191" s="211">
        <v>106727</v>
      </c>
      <c r="H1191" s="211">
        <v>114452</v>
      </c>
      <c r="I1191" s="211">
        <v>53814</v>
      </c>
      <c r="J1191" s="211">
        <v>49195</v>
      </c>
      <c r="K1191" s="211">
        <v>55804</v>
      </c>
      <c r="L1191" s="212">
        <v>51263</v>
      </c>
    </row>
    <row r="1192" spans="1:12">
      <c r="A1192" s="208" t="s">
        <v>295</v>
      </c>
      <c r="B1192" s="209" t="s">
        <v>1653</v>
      </c>
      <c r="C1192" s="209" t="s">
        <v>1625</v>
      </c>
      <c r="D1192" s="210" t="s">
        <v>1624</v>
      </c>
      <c r="E1192" s="211">
        <v>17850</v>
      </c>
      <c r="F1192" s="211">
        <v>15446</v>
      </c>
      <c r="G1192" s="211">
        <v>17331</v>
      </c>
      <c r="H1192" s="211">
        <v>21211</v>
      </c>
      <c r="I1192" s="211">
        <v>21731</v>
      </c>
      <c r="J1192" s="211">
        <v>19589</v>
      </c>
      <c r="K1192" s="211">
        <v>28990</v>
      </c>
      <c r="L1192" s="212">
        <v>16711</v>
      </c>
    </row>
    <row r="1193" spans="1:12">
      <c r="A1193" s="208" t="s">
        <v>295</v>
      </c>
      <c r="B1193" s="209" t="s">
        <v>1653</v>
      </c>
      <c r="C1193" s="209" t="s">
        <v>1626</v>
      </c>
      <c r="D1193" s="210" t="s">
        <v>1624</v>
      </c>
      <c r="E1193" s="211">
        <v>23993</v>
      </c>
      <c r="F1193" s="211">
        <v>31727</v>
      </c>
      <c r="G1193" s="211">
        <v>43737</v>
      </c>
      <c r="H1193" s="211">
        <v>41582</v>
      </c>
      <c r="I1193" s="211">
        <v>30103</v>
      </c>
      <c r="J1193" s="211">
        <v>19041</v>
      </c>
      <c r="K1193" s="211">
        <v>24158</v>
      </c>
      <c r="L1193" s="212">
        <v>38586</v>
      </c>
    </row>
    <row r="1194" spans="1:12">
      <c r="A1194" s="208" t="s">
        <v>1328</v>
      </c>
      <c r="B1194" s="209" t="s">
        <v>1648</v>
      </c>
      <c r="C1194" s="209" t="s">
        <v>1623</v>
      </c>
      <c r="D1194" s="210" t="s">
        <v>1624</v>
      </c>
      <c r="E1194" s="211">
        <v>20647</v>
      </c>
      <c r="F1194" s="211">
        <v>21247</v>
      </c>
      <c r="G1194" s="211">
        <v>20468</v>
      </c>
      <c r="H1194" s="211">
        <v>21008</v>
      </c>
      <c r="I1194" s="211">
        <v>19835</v>
      </c>
      <c r="J1194" s="211">
        <v>21874</v>
      </c>
      <c r="K1194" s="211">
        <v>17362</v>
      </c>
      <c r="L1194" s="212">
        <v>12769</v>
      </c>
    </row>
    <row r="1195" spans="1:12">
      <c r="A1195" s="208" t="s">
        <v>1328</v>
      </c>
      <c r="B1195" s="209" t="s">
        <v>1648</v>
      </c>
      <c r="C1195" s="209" t="s">
        <v>1625</v>
      </c>
      <c r="D1195" s="210" t="s">
        <v>1624</v>
      </c>
      <c r="E1195" s="211">
        <v>6555</v>
      </c>
      <c r="F1195" s="211">
        <v>3134</v>
      </c>
      <c r="G1195" s="211">
        <v>2270</v>
      </c>
      <c r="H1195" s="211">
        <v>2077</v>
      </c>
      <c r="I1195" s="211">
        <v>3482</v>
      </c>
      <c r="J1195" s="211">
        <v>2530</v>
      </c>
      <c r="K1195" s="211">
        <v>2253</v>
      </c>
      <c r="L1195" s="212">
        <v>1747</v>
      </c>
    </row>
    <row r="1196" spans="1:12">
      <c r="A1196" s="208" t="s">
        <v>536</v>
      </c>
      <c r="B1196" s="209" t="s">
        <v>1672</v>
      </c>
      <c r="C1196" s="209" t="s">
        <v>1623</v>
      </c>
      <c r="D1196" s="210" t="s">
        <v>1624</v>
      </c>
      <c r="E1196" s="211">
        <v>27407</v>
      </c>
      <c r="F1196" s="211">
        <v>19039</v>
      </c>
      <c r="G1196" s="211">
        <v>22019</v>
      </c>
      <c r="H1196" s="211">
        <v>25026</v>
      </c>
      <c r="I1196" s="211">
        <v>24326</v>
      </c>
      <c r="J1196" s="211">
        <v>27720</v>
      </c>
      <c r="K1196" s="211">
        <v>22608</v>
      </c>
      <c r="L1196" s="212">
        <v>16597</v>
      </c>
    </row>
    <row r="1197" spans="1:12">
      <c r="A1197" s="208" t="s">
        <v>536</v>
      </c>
      <c r="B1197" s="209" t="s">
        <v>1672</v>
      </c>
      <c r="C1197" s="209" t="s">
        <v>1625</v>
      </c>
      <c r="D1197" s="210" t="s">
        <v>1624</v>
      </c>
      <c r="E1197" s="211">
        <v>4747</v>
      </c>
      <c r="F1197" s="211">
        <v>8740</v>
      </c>
      <c r="G1197" s="211">
        <v>3900</v>
      </c>
      <c r="H1197" s="211">
        <v>3772</v>
      </c>
      <c r="I1197" s="211">
        <v>3603</v>
      </c>
      <c r="J1197" s="211">
        <v>4090</v>
      </c>
      <c r="K1197" s="211">
        <v>3493</v>
      </c>
      <c r="L1197" s="212">
        <v>4168</v>
      </c>
    </row>
    <row r="1198" spans="1:12">
      <c r="A1198" s="208" t="s">
        <v>536</v>
      </c>
      <c r="B1198" s="209" t="s">
        <v>1672</v>
      </c>
      <c r="C1198" s="209" t="s">
        <v>1626</v>
      </c>
      <c r="D1198" s="210" t="s">
        <v>1624</v>
      </c>
      <c r="E1198" s="211">
        <v>32310</v>
      </c>
      <c r="F1198" s="211">
        <v>36593</v>
      </c>
      <c r="G1198" s="211">
        <v>28574</v>
      </c>
      <c r="H1198" s="211">
        <v>9580</v>
      </c>
      <c r="I1198" s="213" t="s">
        <v>1624</v>
      </c>
      <c r="J1198" s="211">
        <v>26</v>
      </c>
      <c r="K1198" s="213" t="s">
        <v>1624</v>
      </c>
      <c r="L1198" s="212">
        <v>0</v>
      </c>
    </row>
    <row r="1199" spans="1:12">
      <c r="A1199" s="208" t="s">
        <v>1726</v>
      </c>
      <c r="B1199" s="209" t="s">
        <v>1651</v>
      </c>
      <c r="C1199" s="209" t="s">
        <v>1623</v>
      </c>
      <c r="D1199" s="210" t="s">
        <v>1624</v>
      </c>
      <c r="E1199" s="211">
        <v>24732150</v>
      </c>
      <c r="F1199" s="211">
        <v>21160946</v>
      </c>
      <c r="G1199" s="211">
        <v>24248157</v>
      </c>
      <c r="H1199" s="211">
        <v>23311308</v>
      </c>
      <c r="I1199" s="211">
        <v>23006649</v>
      </c>
      <c r="J1199" s="211">
        <v>22007282</v>
      </c>
      <c r="K1199" s="211">
        <v>22403147</v>
      </c>
      <c r="L1199" s="212">
        <v>20725404</v>
      </c>
    </row>
    <row r="1200" spans="1:12">
      <c r="A1200" s="208" t="s">
        <v>1726</v>
      </c>
      <c r="B1200" s="209" t="s">
        <v>1651</v>
      </c>
      <c r="C1200" s="209" t="s">
        <v>1625</v>
      </c>
      <c r="D1200" s="210" t="s">
        <v>1624</v>
      </c>
      <c r="E1200" s="211">
        <v>12684114</v>
      </c>
      <c r="F1200" s="211">
        <v>10572484</v>
      </c>
      <c r="G1200" s="211">
        <v>12602995</v>
      </c>
      <c r="H1200" s="211">
        <v>11546521</v>
      </c>
      <c r="I1200" s="211">
        <v>11424743</v>
      </c>
      <c r="J1200" s="211">
        <v>11506957</v>
      </c>
      <c r="K1200" s="211">
        <v>11304787</v>
      </c>
      <c r="L1200" s="212">
        <v>10156872</v>
      </c>
    </row>
    <row r="1201" spans="1:12">
      <c r="A1201" s="208" t="s">
        <v>1726</v>
      </c>
      <c r="B1201" s="209" t="s">
        <v>1651</v>
      </c>
      <c r="C1201" s="209" t="s">
        <v>1626</v>
      </c>
      <c r="D1201" s="210" t="s">
        <v>1624</v>
      </c>
      <c r="E1201" s="211">
        <v>12297651</v>
      </c>
      <c r="F1201" s="211">
        <v>10634526</v>
      </c>
      <c r="G1201" s="211">
        <v>11838514</v>
      </c>
      <c r="H1201" s="211">
        <v>12623846</v>
      </c>
      <c r="I1201" s="211">
        <v>12161095</v>
      </c>
      <c r="J1201" s="211">
        <v>12358001</v>
      </c>
      <c r="K1201" s="211">
        <v>12605271</v>
      </c>
      <c r="L1201" s="212">
        <v>11956064</v>
      </c>
    </row>
    <row r="1202" spans="1:12">
      <c r="A1202" s="208" t="s">
        <v>1726</v>
      </c>
      <c r="B1202" s="209" t="s">
        <v>1651</v>
      </c>
      <c r="C1202" s="209" t="s">
        <v>1627</v>
      </c>
      <c r="D1202" s="210" t="s">
        <v>1624</v>
      </c>
      <c r="E1202" s="211">
        <v>7054292</v>
      </c>
      <c r="F1202" s="211">
        <v>6555912</v>
      </c>
      <c r="G1202" s="211">
        <v>5887558</v>
      </c>
      <c r="H1202" s="211">
        <v>3955696</v>
      </c>
      <c r="I1202" s="211">
        <v>3280492</v>
      </c>
      <c r="J1202" s="211">
        <v>8538263</v>
      </c>
      <c r="K1202" s="211">
        <v>8617150</v>
      </c>
      <c r="L1202" s="212">
        <v>9291654</v>
      </c>
    </row>
    <row r="1203" spans="1:12">
      <c r="A1203" s="208" t="s">
        <v>1361</v>
      </c>
      <c r="B1203" s="209" t="s">
        <v>1651</v>
      </c>
      <c r="C1203" s="209" t="s">
        <v>1623</v>
      </c>
      <c r="D1203" s="210" t="s">
        <v>1624</v>
      </c>
      <c r="E1203" s="211">
        <v>14539536</v>
      </c>
      <c r="F1203" s="211">
        <v>12416625</v>
      </c>
      <c r="G1203" s="211">
        <v>13576073</v>
      </c>
      <c r="H1203" s="211">
        <v>14022343</v>
      </c>
      <c r="I1203" s="211">
        <v>14317533</v>
      </c>
      <c r="J1203" s="211">
        <v>13907642</v>
      </c>
      <c r="K1203" s="211">
        <v>15165707</v>
      </c>
      <c r="L1203" s="212">
        <v>13558902</v>
      </c>
    </row>
    <row r="1204" spans="1:12">
      <c r="A1204" s="208" t="s">
        <v>1361</v>
      </c>
      <c r="B1204" s="209" t="s">
        <v>1651</v>
      </c>
      <c r="C1204" s="209" t="s">
        <v>1625</v>
      </c>
      <c r="D1204" s="210" t="s">
        <v>1624</v>
      </c>
      <c r="E1204" s="211">
        <v>6771775</v>
      </c>
      <c r="F1204" s="211">
        <v>5638910</v>
      </c>
      <c r="G1204" s="211">
        <v>7138449</v>
      </c>
      <c r="H1204" s="211">
        <v>5867208</v>
      </c>
      <c r="I1204" s="211">
        <v>4535706</v>
      </c>
      <c r="J1204" s="211">
        <v>5310395</v>
      </c>
      <c r="K1204" s="211">
        <v>6167032</v>
      </c>
      <c r="L1204" s="212">
        <v>5585254</v>
      </c>
    </row>
    <row r="1205" spans="1:12">
      <c r="A1205" s="208" t="s">
        <v>1361</v>
      </c>
      <c r="B1205" s="209" t="s">
        <v>1651</v>
      </c>
      <c r="C1205" s="209" t="s">
        <v>1626</v>
      </c>
      <c r="D1205" s="210" t="s">
        <v>1624</v>
      </c>
      <c r="E1205" s="211">
        <v>3072163</v>
      </c>
      <c r="F1205" s="211">
        <v>2704752</v>
      </c>
      <c r="G1205" s="211">
        <v>3304603</v>
      </c>
      <c r="H1205" s="211">
        <v>3552120</v>
      </c>
      <c r="I1205" s="211">
        <v>3307327</v>
      </c>
      <c r="J1205" s="211">
        <v>3563250</v>
      </c>
      <c r="K1205" s="211">
        <v>3324123</v>
      </c>
      <c r="L1205" s="212">
        <v>2908592</v>
      </c>
    </row>
    <row r="1206" spans="1:12">
      <c r="A1206" s="208" t="s">
        <v>1919</v>
      </c>
      <c r="B1206" s="209" t="s">
        <v>1635</v>
      </c>
      <c r="C1206" s="209" t="s">
        <v>1626</v>
      </c>
      <c r="D1206" s="210" t="s">
        <v>1624</v>
      </c>
      <c r="E1206" s="211">
        <v>2272660</v>
      </c>
      <c r="F1206" s="211">
        <v>3455791</v>
      </c>
      <c r="G1206" s="211">
        <v>3624645</v>
      </c>
      <c r="H1206" s="211">
        <v>3621599</v>
      </c>
      <c r="I1206" s="211">
        <v>3061009</v>
      </c>
      <c r="J1206" s="211">
        <v>3746876</v>
      </c>
      <c r="K1206" s="211">
        <v>12536187</v>
      </c>
      <c r="L1206" s="212">
        <v>12882514</v>
      </c>
    </row>
    <row r="1207" spans="1:12">
      <c r="A1207" s="208" t="s">
        <v>1919</v>
      </c>
      <c r="B1207" s="209" t="s">
        <v>1635</v>
      </c>
      <c r="C1207" s="209" t="s">
        <v>1627</v>
      </c>
      <c r="D1207" s="210" t="s">
        <v>1624</v>
      </c>
      <c r="E1207" s="211">
        <v>6037687</v>
      </c>
      <c r="F1207" s="211">
        <v>6567317</v>
      </c>
      <c r="G1207" s="211">
        <v>9426687</v>
      </c>
      <c r="H1207" s="211">
        <v>7712299</v>
      </c>
      <c r="I1207" s="211">
        <v>10093428</v>
      </c>
      <c r="J1207" s="211">
        <v>49578548</v>
      </c>
      <c r="K1207" s="211">
        <v>55444920</v>
      </c>
      <c r="L1207" s="212">
        <v>50638264</v>
      </c>
    </row>
    <row r="1208" spans="1:12">
      <c r="A1208" s="208" t="s">
        <v>1919</v>
      </c>
      <c r="B1208" s="209" t="s">
        <v>1646</v>
      </c>
      <c r="C1208" s="209" t="s">
        <v>1626</v>
      </c>
      <c r="D1208" s="210" t="s">
        <v>1624</v>
      </c>
      <c r="E1208" s="213" t="s">
        <v>1624</v>
      </c>
      <c r="F1208" s="213" t="s">
        <v>1624</v>
      </c>
      <c r="G1208" s="213" t="s">
        <v>1624</v>
      </c>
      <c r="H1208" s="213" t="s">
        <v>1624</v>
      </c>
      <c r="I1208" s="213" t="s">
        <v>1624</v>
      </c>
      <c r="J1208" s="213" t="s">
        <v>1624</v>
      </c>
      <c r="K1208" s="213" t="s">
        <v>1624</v>
      </c>
      <c r="L1208" s="212">
        <v>819897</v>
      </c>
    </row>
    <row r="1209" spans="1:12">
      <c r="A1209" s="208" t="s">
        <v>1919</v>
      </c>
      <c r="B1209" s="209" t="s">
        <v>1646</v>
      </c>
      <c r="C1209" s="209" t="s">
        <v>1627</v>
      </c>
      <c r="D1209" s="210" t="s">
        <v>1624</v>
      </c>
      <c r="E1209" s="213" t="s">
        <v>1624</v>
      </c>
      <c r="F1209" s="213" t="s">
        <v>1624</v>
      </c>
      <c r="G1209" s="213" t="s">
        <v>1624</v>
      </c>
      <c r="H1209" s="213" t="s">
        <v>1624</v>
      </c>
      <c r="I1209" s="213" t="s">
        <v>1624</v>
      </c>
      <c r="J1209" s="213" t="s">
        <v>1624</v>
      </c>
      <c r="K1209" s="213" t="s">
        <v>1624</v>
      </c>
      <c r="L1209" s="212">
        <v>379</v>
      </c>
    </row>
    <row r="1210" spans="1:12">
      <c r="A1210" s="208" t="s">
        <v>1919</v>
      </c>
      <c r="B1210" s="209" t="s">
        <v>1666</v>
      </c>
      <c r="C1210" s="209" t="s">
        <v>1626</v>
      </c>
      <c r="D1210" s="210" t="s">
        <v>1624</v>
      </c>
      <c r="E1210" s="213" t="s">
        <v>1624</v>
      </c>
      <c r="F1210" s="213" t="s">
        <v>1624</v>
      </c>
      <c r="G1210" s="213" t="s">
        <v>1624</v>
      </c>
      <c r="H1210" s="213" t="s">
        <v>1624</v>
      </c>
      <c r="I1210" s="213" t="s">
        <v>1624</v>
      </c>
      <c r="J1210" s="213" t="s">
        <v>1624</v>
      </c>
      <c r="K1210" s="213" t="s">
        <v>1624</v>
      </c>
      <c r="L1210" s="212">
        <v>105408</v>
      </c>
    </row>
    <row r="1211" spans="1:12">
      <c r="A1211" s="208" t="s">
        <v>1919</v>
      </c>
      <c r="B1211" s="209" t="s">
        <v>1673</v>
      </c>
      <c r="C1211" s="209" t="s">
        <v>1626</v>
      </c>
      <c r="D1211" s="210" t="s">
        <v>1624</v>
      </c>
      <c r="E1211" s="213" t="s">
        <v>1624</v>
      </c>
      <c r="F1211" s="213" t="s">
        <v>1624</v>
      </c>
      <c r="G1211" s="211">
        <v>0</v>
      </c>
      <c r="H1211" s="213" t="s">
        <v>1624</v>
      </c>
      <c r="I1211" s="213" t="s">
        <v>1624</v>
      </c>
      <c r="J1211" s="213" t="s">
        <v>1624</v>
      </c>
      <c r="K1211" s="213" t="s">
        <v>1624</v>
      </c>
      <c r="L1211" s="212">
        <v>1994107</v>
      </c>
    </row>
    <row r="1212" spans="1:12">
      <c r="A1212" s="208" t="s">
        <v>1919</v>
      </c>
      <c r="B1212" s="209" t="s">
        <v>1673</v>
      </c>
      <c r="C1212" s="209" t="s">
        <v>1627</v>
      </c>
      <c r="D1212" s="210" t="s">
        <v>1624</v>
      </c>
      <c r="E1212" s="211">
        <v>4041496</v>
      </c>
      <c r="F1212" s="211">
        <v>3601562</v>
      </c>
      <c r="G1212" s="211">
        <v>5029507</v>
      </c>
      <c r="H1212" s="211">
        <v>4067687</v>
      </c>
      <c r="I1212" s="211">
        <v>2302856</v>
      </c>
      <c r="J1212" s="211">
        <v>2488635</v>
      </c>
      <c r="K1212" s="211">
        <v>2896580</v>
      </c>
      <c r="L1212" s="212">
        <v>2540958</v>
      </c>
    </row>
    <row r="1213" spans="1:12">
      <c r="A1213" s="208" t="s">
        <v>1919</v>
      </c>
      <c r="B1213" s="209" t="s">
        <v>1680</v>
      </c>
      <c r="C1213" s="209" t="s">
        <v>1626</v>
      </c>
      <c r="D1213" s="210" t="s">
        <v>1624</v>
      </c>
      <c r="E1213" s="211">
        <v>8804116</v>
      </c>
      <c r="F1213" s="211">
        <v>8961016</v>
      </c>
      <c r="G1213" s="211">
        <v>10073581</v>
      </c>
      <c r="H1213" s="211">
        <v>11685805</v>
      </c>
      <c r="I1213" s="211">
        <v>12137522</v>
      </c>
      <c r="J1213" s="211">
        <v>12265390</v>
      </c>
      <c r="K1213" s="211">
        <v>12831823</v>
      </c>
      <c r="L1213" s="212">
        <v>14025896</v>
      </c>
    </row>
    <row r="1214" spans="1:12">
      <c r="A1214" s="208" t="s">
        <v>1919</v>
      </c>
      <c r="B1214" s="209" t="s">
        <v>1680</v>
      </c>
      <c r="C1214" s="209" t="s">
        <v>1627</v>
      </c>
      <c r="D1214" s="210" t="s">
        <v>1624</v>
      </c>
      <c r="E1214" s="213" t="s">
        <v>1624</v>
      </c>
      <c r="F1214" s="213" t="s">
        <v>1624</v>
      </c>
      <c r="G1214" s="213" t="s">
        <v>1624</v>
      </c>
      <c r="H1214" s="213" t="s">
        <v>1624</v>
      </c>
      <c r="I1214" s="213" t="s">
        <v>1624</v>
      </c>
      <c r="J1214" s="213" t="s">
        <v>1624</v>
      </c>
      <c r="K1214" s="211">
        <v>6715488</v>
      </c>
      <c r="L1214" s="212">
        <v>4786962</v>
      </c>
    </row>
    <row r="1215" spans="1:12">
      <c r="A1215" s="208" t="s">
        <v>778</v>
      </c>
      <c r="B1215" s="209" t="s">
        <v>1635</v>
      </c>
      <c r="C1215" s="209" t="s">
        <v>1623</v>
      </c>
      <c r="D1215" s="210" t="s">
        <v>1624</v>
      </c>
      <c r="E1215" s="211">
        <v>504910</v>
      </c>
      <c r="F1215" s="211">
        <v>555565</v>
      </c>
      <c r="G1215" s="211">
        <v>572727</v>
      </c>
      <c r="H1215" s="211">
        <v>628442</v>
      </c>
      <c r="I1215" s="211">
        <v>778979</v>
      </c>
      <c r="J1215" s="211">
        <v>1181844</v>
      </c>
      <c r="K1215" s="211">
        <v>1546832</v>
      </c>
      <c r="L1215" s="212">
        <v>1193411</v>
      </c>
    </row>
    <row r="1216" spans="1:12">
      <c r="A1216" s="208" t="s">
        <v>778</v>
      </c>
      <c r="B1216" s="209" t="s">
        <v>1635</v>
      </c>
      <c r="C1216" s="209" t="s">
        <v>1625</v>
      </c>
      <c r="D1216" s="210" t="s">
        <v>1624</v>
      </c>
      <c r="E1216" s="211">
        <v>134841</v>
      </c>
      <c r="F1216" s="211">
        <v>134963</v>
      </c>
      <c r="G1216" s="211">
        <v>146801</v>
      </c>
      <c r="H1216" s="211">
        <v>172647</v>
      </c>
      <c r="I1216" s="211">
        <v>177316</v>
      </c>
      <c r="J1216" s="211">
        <v>233377</v>
      </c>
      <c r="K1216" s="211">
        <v>341948</v>
      </c>
      <c r="L1216" s="212">
        <v>344516</v>
      </c>
    </row>
    <row r="1217" spans="1:12">
      <c r="A1217" s="208" t="s">
        <v>778</v>
      </c>
      <c r="B1217" s="209" t="s">
        <v>1635</v>
      </c>
      <c r="C1217" s="209" t="s">
        <v>1626</v>
      </c>
      <c r="D1217" s="210" t="s">
        <v>1624</v>
      </c>
      <c r="E1217" s="211">
        <v>89004</v>
      </c>
      <c r="F1217" s="211">
        <v>59178</v>
      </c>
      <c r="G1217" s="211">
        <v>68079</v>
      </c>
      <c r="H1217" s="211">
        <v>75804</v>
      </c>
      <c r="I1217" s="211">
        <v>71973</v>
      </c>
      <c r="J1217" s="211">
        <v>62393</v>
      </c>
      <c r="K1217" s="211">
        <v>82429</v>
      </c>
      <c r="L1217" s="212">
        <v>59819</v>
      </c>
    </row>
    <row r="1218" spans="1:12">
      <c r="A1218" s="208" t="s">
        <v>779</v>
      </c>
      <c r="B1218" s="209" t="s">
        <v>1635</v>
      </c>
      <c r="C1218" s="209" t="s">
        <v>1623</v>
      </c>
      <c r="D1218" s="210" t="s">
        <v>1624</v>
      </c>
      <c r="E1218" s="211">
        <v>12016333</v>
      </c>
      <c r="F1218" s="211">
        <v>11558689</v>
      </c>
      <c r="G1218" s="211">
        <v>12600978</v>
      </c>
      <c r="H1218" s="211">
        <v>12720780</v>
      </c>
      <c r="I1218" s="211">
        <v>12699126</v>
      </c>
      <c r="J1218" s="211">
        <v>11995490</v>
      </c>
      <c r="K1218" s="211">
        <v>12511966</v>
      </c>
      <c r="L1218" s="212">
        <v>10962786</v>
      </c>
    </row>
    <row r="1219" spans="1:12">
      <c r="A1219" s="208" t="s">
        <v>779</v>
      </c>
      <c r="B1219" s="209" t="s">
        <v>1635</v>
      </c>
      <c r="C1219" s="209" t="s">
        <v>1625</v>
      </c>
      <c r="D1219" s="210" t="s">
        <v>1624</v>
      </c>
      <c r="E1219" s="211">
        <v>10646466</v>
      </c>
      <c r="F1219" s="211">
        <v>10037180</v>
      </c>
      <c r="G1219" s="211">
        <v>10503815</v>
      </c>
      <c r="H1219" s="211">
        <v>10823264</v>
      </c>
      <c r="I1219" s="211">
        <v>11157639</v>
      </c>
      <c r="J1219" s="211">
        <v>10200636</v>
      </c>
      <c r="K1219" s="211">
        <v>9490847</v>
      </c>
      <c r="L1219" s="212">
        <v>9990928</v>
      </c>
    </row>
    <row r="1220" spans="1:12">
      <c r="A1220" s="208" t="s">
        <v>779</v>
      </c>
      <c r="B1220" s="209" t="s">
        <v>1635</v>
      </c>
      <c r="C1220" s="209" t="s">
        <v>1627</v>
      </c>
      <c r="D1220" s="210" t="s">
        <v>1624</v>
      </c>
      <c r="E1220" s="211">
        <v>5314000</v>
      </c>
      <c r="F1220" s="211">
        <v>6429684</v>
      </c>
      <c r="G1220" s="211">
        <v>10448319</v>
      </c>
      <c r="H1220" s="211">
        <v>10649165</v>
      </c>
      <c r="I1220" s="211">
        <v>9228712</v>
      </c>
      <c r="J1220" s="211">
        <v>10401672</v>
      </c>
      <c r="K1220" s="211">
        <v>10015401</v>
      </c>
      <c r="L1220" s="212">
        <v>10119209</v>
      </c>
    </row>
    <row r="1221" spans="1:12">
      <c r="A1221" s="208" t="s">
        <v>779</v>
      </c>
      <c r="B1221" s="209" t="s">
        <v>1635</v>
      </c>
      <c r="C1221" s="209" t="s">
        <v>1628</v>
      </c>
      <c r="D1221" s="210" t="s">
        <v>1624</v>
      </c>
      <c r="E1221" s="211">
        <v>10714</v>
      </c>
      <c r="F1221" s="211">
        <v>3685</v>
      </c>
      <c r="G1221" s="211">
        <v>966</v>
      </c>
      <c r="H1221" s="211">
        <v>18</v>
      </c>
      <c r="I1221" s="211">
        <v>21</v>
      </c>
      <c r="J1221" s="211">
        <v>17</v>
      </c>
      <c r="K1221" s="213" t="s">
        <v>1624</v>
      </c>
      <c r="L1221" s="214" t="s">
        <v>1624</v>
      </c>
    </row>
    <row r="1222" spans="1:12">
      <c r="A1222" s="208" t="s">
        <v>609</v>
      </c>
      <c r="B1222" s="209" t="s">
        <v>1640</v>
      </c>
      <c r="C1222" s="209" t="s">
        <v>1623</v>
      </c>
      <c r="D1222" s="210" t="s">
        <v>1624</v>
      </c>
      <c r="E1222" s="211">
        <v>2097</v>
      </c>
      <c r="F1222" s="211">
        <v>1650</v>
      </c>
      <c r="G1222" s="211">
        <v>1546</v>
      </c>
      <c r="H1222" s="211">
        <v>1420</v>
      </c>
      <c r="I1222" s="211">
        <v>1403</v>
      </c>
      <c r="J1222" s="211">
        <v>3644</v>
      </c>
      <c r="K1222" s="211">
        <v>4008</v>
      </c>
      <c r="L1222" s="214" t="s">
        <v>1624</v>
      </c>
    </row>
    <row r="1223" spans="1:12">
      <c r="A1223" s="208" t="s">
        <v>609</v>
      </c>
      <c r="B1223" s="209" t="s">
        <v>1640</v>
      </c>
      <c r="C1223" s="209" t="s">
        <v>1625</v>
      </c>
      <c r="D1223" s="210" t="s">
        <v>1624</v>
      </c>
      <c r="E1223" s="211">
        <v>22131</v>
      </c>
      <c r="F1223" s="211">
        <v>19123</v>
      </c>
      <c r="G1223" s="211">
        <v>16080</v>
      </c>
      <c r="H1223" s="211">
        <v>27037</v>
      </c>
      <c r="I1223" s="211">
        <v>12357</v>
      </c>
      <c r="J1223" s="211">
        <v>8771</v>
      </c>
      <c r="K1223" s="211">
        <v>6776</v>
      </c>
      <c r="L1223" s="214" t="s">
        <v>1624</v>
      </c>
    </row>
    <row r="1224" spans="1:12">
      <c r="A1224" s="208" t="s">
        <v>609</v>
      </c>
      <c r="B1224" s="209" t="s">
        <v>1640</v>
      </c>
      <c r="C1224" s="209" t="s">
        <v>1626</v>
      </c>
      <c r="D1224" s="210" t="s">
        <v>1624</v>
      </c>
      <c r="E1224" s="213" t="s">
        <v>1624</v>
      </c>
      <c r="F1224" s="213" t="s">
        <v>1624</v>
      </c>
      <c r="G1224" s="213" t="s">
        <v>1624</v>
      </c>
      <c r="H1224" s="213" t="s">
        <v>1624</v>
      </c>
      <c r="I1224" s="211">
        <v>24051</v>
      </c>
      <c r="J1224" s="211">
        <v>19952</v>
      </c>
      <c r="K1224" s="211">
        <v>19791</v>
      </c>
      <c r="L1224" s="214" t="s">
        <v>1624</v>
      </c>
    </row>
    <row r="1225" spans="1:12">
      <c r="A1225" s="208" t="s">
        <v>729</v>
      </c>
      <c r="B1225" s="209" t="s">
        <v>1647</v>
      </c>
      <c r="C1225" s="209" t="s">
        <v>1623</v>
      </c>
      <c r="D1225" s="210" t="s">
        <v>1624</v>
      </c>
      <c r="E1225" s="211">
        <v>9818610</v>
      </c>
      <c r="F1225" s="211">
        <v>8076547</v>
      </c>
      <c r="G1225" s="211">
        <v>8896010</v>
      </c>
      <c r="H1225" s="211">
        <v>9495931</v>
      </c>
      <c r="I1225" s="211">
        <v>8976341</v>
      </c>
      <c r="J1225" s="211">
        <v>9148104</v>
      </c>
      <c r="K1225" s="211">
        <v>8872512</v>
      </c>
      <c r="L1225" s="212">
        <v>7185653</v>
      </c>
    </row>
    <row r="1226" spans="1:12">
      <c r="A1226" s="208" t="s">
        <v>729</v>
      </c>
      <c r="B1226" s="209" t="s">
        <v>1647</v>
      </c>
      <c r="C1226" s="209" t="s">
        <v>1625</v>
      </c>
      <c r="D1226" s="210" t="s">
        <v>1624</v>
      </c>
      <c r="E1226" s="211">
        <v>7807067</v>
      </c>
      <c r="F1226" s="211">
        <v>6845333</v>
      </c>
      <c r="G1226" s="211">
        <v>7292071</v>
      </c>
      <c r="H1226" s="211">
        <v>7809349</v>
      </c>
      <c r="I1226" s="211">
        <v>8061301</v>
      </c>
      <c r="J1226" s="211">
        <v>7884445</v>
      </c>
      <c r="K1226" s="211">
        <v>7645433</v>
      </c>
      <c r="L1226" s="212">
        <v>6880050</v>
      </c>
    </row>
    <row r="1227" spans="1:12">
      <c r="A1227" s="208" t="s">
        <v>729</v>
      </c>
      <c r="B1227" s="209" t="s">
        <v>1647</v>
      </c>
      <c r="C1227" s="209" t="s">
        <v>1626</v>
      </c>
      <c r="D1227" s="210" t="s">
        <v>1624</v>
      </c>
      <c r="E1227" s="211">
        <v>17313451</v>
      </c>
      <c r="F1227" s="211">
        <v>17576812</v>
      </c>
      <c r="G1227" s="211">
        <v>16814893</v>
      </c>
      <c r="H1227" s="211">
        <v>18552133</v>
      </c>
      <c r="I1227" s="211">
        <v>15273315</v>
      </c>
      <c r="J1227" s="211">
        <v>17692347</v>
      </c>
      <c r="K1227" s="211">
        <v>16750582</v>
      </c>
      <c r="L1227" s="212">
        <v>16328584</v>
      </c>
    </row>
    <row r="1228" spans="1:12">
      <c r="A1228" s="208" t="s">
        <v>729</v>
      </c>
      <c r="B1228" s="209" t="s">
        <v>1647</v>
      </c>
      <c r="C1228" s="209" t="s">
        <v>1627</v>
      </c>
      <c r="D1228" s="210" t="s">
        <v>1624</v>
      </c>
      <c r="E1228" s="211">
        <v>3013</v>
      </c>
      <c r="F1228" s="211">
        <v>9580</v>
      </c>
      <c r="G1228" s="211">
        <v>5658</v>
      </c>
      <c r="H1228" s="211">
        <v>1723</v>
      </c>
      <c r="I1228" s="211">
        <v>1270</v>
      </c>
      <c r="J1228" s="211">
        <v>15898</v>
      </c>
      <c r="K1228" s="211">
        <v>16002</v>
      </c>
      <c r="L1228" s="212">
        <v>13704</v>
      </c>
    </row>
    <row r="1229" spans="1:12">
      <c r="A1229" s="208" t="s">
        <v>729</v>
      </c>
      <c r="B1229" s="209" t="s">
        <v>1650</v>
      </c>
      <c r="C1229" s="209" t="s">
        <v>1623</v>
      </c>
      <c r="D1229" s="210" t="s">
        <v>1624</v>
      </c>
      <c r="E1229" s="211">
        <v>2470840</v>
      </c>
      <c r="F1229" s="211">
        <v>2072600</v>
      </c>
      <c r="G1229" s="211">
        <v>2359879</v>
      </c>
      <c r="H1229" s="211">
        <v>2339271</v>
      </c>
      <c r="I1229" s="211">
        <v>2285095</v>
      </c>
      <c r="J1229" s="211">
        <v>2323688</v>
      </c>
      <c r="K1229" s="211">
        <v>2300496</v>
      </c>
      <c r="L1229" s="212">
        <v>1942148</v>
      </c>
    </row>
    <row r="1230" spans="1:12">
      <c r="A1230" s="208" t="s">
        <v>729</v>
      </c>
      <c r="B1230" s="209" t="s">
        <v>1650</v>
      </c>
      <c r="C1230" s="209" t="s">
        <v>1625</v>
      </c>
      <c r="D1230" s="210" t="s">
        <v>1624</v>
      </c>
      <c r="E1230" s="211">
        <v>2611083</v>
      </c>
      <c r="F1230" s="211">
        <v>2266729</v>
      </c>
      <c r="G1230" s="211">
        <v>2516501</v>
      </c>
      <c r="H1230" s="211">
        <v>2529602</v>
      </c>
      <c r="I1230" s="211">
        <v>2545518</v>
      </c>
      <c r="J1230" s="211">
        <v>2497226</v>
      </c>
      <c r="K1230" s="211">
        <v>2472986</v>
      </c>
      <c r="L1230" s="212">
        <v>2131125</v>
      </c>
    </row>
    <row r="1231" spans="1:12">
      <c r="A1231" s="208" t="s">
        <v>729</v>
      </c>
      <c r="B1231" s="209" t="s">
        <v>1650</v>
      </c>
      <c r="C1231" s="209" t="s">
        <v>1626</v>
      </c>
      <c r="D1231" s="210" t="s">
        <v>1624</v>
      </c>
      <c r="E1231" s="211">
        <v>1840942</v>
      </c>
      <c r="F1231" s="211">
        <v>1703742</v>
      </c>
      <c r="G1231" s="211">
        <v>1266828</v>
      </c>
      <c r="H1231" s="211">
        <v>1288309</v>
      </c>
      <c r="I1231" s="211">
        <v>1010888</v>
      </c>
      <c r="J1231" s="211">
        <v>1026268</v>
      </c>
      <c r="K1231" s="211">
        <v>1155318</v>
      </c>
      <c r="L1231" s="212">
        <v>1108711</v>
      </c>
    </row>
    <row r="1232" spans="1:12">
      <c r="A1232" s="208" t="s">
        <v>729</v>
      </c>
      <c r="B1232" s="209" t="s">
        <v>1665</v>
      </c>
      <c r="C1232" s="209" t="s">
        <v>1623</v>
      </c>
      <c r="D1232" s="210" t="s">
        <v>1624</v>
      </c>
      <c r="E1232" s="211">
        <v>120892779</v>
      </c>
      <c r="F1232" s="211">
        <v>100130558</v>
      </c>
      <c r="G1232" s="211">
        <v>112820539</v>
      </c>
      <c r="H1232" s="211">
        <v>115005206</v>
      </c>
      <c r="I1232" s="211">
        <v>109838149</v>
      </c>
      <c r="J1232" s="211">
        <v>106833879</v>
      </c>
      <c r="K1232" s="211">
        <v>111069219</v>
      </c>
      <c r="L1232" s="212">
        <v>95250368</v>
      </c>
    </row>
    <row r="1233" spans="1:12">
      <c r="A1233" s="208" t="s">
        <v>729</v>
      </c>
      <c r="B1233" s="209" t="s">
        <v>1665</v>
      </c>
      <c r="C1233" s="209" t="s">
        <v>1625</v>
      </c>
      <c r="D1233" s="210" t="s">
        <v>1624</v>
      </c>
      <c r="E1233" s="211">
        <v>69555342</v>
      </c>
      <c r="F1233" s="211">
        <v>61636516</v>
      </c>
      <c r="G1233" s="211">
        <v>67149530</v>
      </c>
      <c r="H1233" s="211">
        <v>69970587</v>
      </c>
      <c r="I1233" s="211">
        <v>67762794</v>
      </c>
      <c r="J1233" s="211">
        <v>63837865</v>
      </c>
      <c r="K1233" s="211">
        <v>66055093</v>
      </c>
      <c r="L1233" s="212">
        <v>58609498</v>
      </c>
    </row>
    <row r="1234" spans="1:12">
      <c r="A1234" s="208" t="s">
        <v>729</v>
      </c>
      <c r="B1234" s="209" t="s">
        <v>1665</v>
      </c>
      <c r="C1234" s="209" t="s">
        <v>1626</v>
      </c>
      <c r="D1234" s="210" t="s">
        <v>1624</v>
      </c>
      <c r="E1234" s="211">
        <v>92338336</v>
      </c>
      <c r="F1234" s="211">
        <v>91971910</v>
      </c>
      <c r="G1234" s="211">
        <v>89647019</v>
      </c>
      <c r="H1234" s="211">
        <v>87488518</v>
      </c>
      <c r="I1234" s="211">
        <v>66079701</v>
      </c>
      <c r="J1234" s="211">
        <v>72167575</v>
      </c>
      <c r="K1234" s="211">
        <v>76138749</v>
      </c>
      <c r="L1234" s="212">
        <v>74492136</v>
      </c>
    </row>
    <row r="1235" spans="1:12">
      <c r="A1235" s="208" t="s">
        <v>729</v>
      </c>
      <c r="B1235" s="209" t="s">
        <v>1665</v>
      </c>
      <c r="C1235" s="209" t="s">
        <v>1627</v>
      </c>
      <c r="D1235" s="210" t="s">
        <v>1624</v>
      </c>
      <c r="E1235" s="211">
        <v>9144</v>
      </c>
      <c r="F1235" s="211">
        <v>6082</v>
      </c>
      <c r="G1235" s="211">
        <v>9015</v>
      </c>
      <c r="H1235" s="211">
        <v>4243</v>
      </c>
      <c r="I1235" s="211">
        <v>164</v>
      </c>
      <c r="J1235" s="211">
        <v>1981</v>
      </c>
      <c r="K1235" s="211">
        <v>4860</v>
      </c>
      <c r="L1235" s="212">
        <v>295</v>
      </c>
    </row>
    <row r="1236" spans="1:12">
      <c r="A1236" s="208" t="s">
        <v>729</v>
      </c>
      <c r="B1236" s="209" t="s">
        <v>1668</v>
      </c>
      <c r="C1236" s="209" t="s">
        <v>1623</v>
      </c>
      <c r="D1236" s="210" t="s">
        <v>1624</v>
      </c>
      <c r="E1236" s="211">
        <v>35563414</v>
      </c>
      <c r="F1236" s="211">
        <v>29460998</v>
      </c>
      <c r="G1236" s="211">
        <v>34112932</v>
      </c>
      <c r="H1236" s="211">
        <v>34007850</v>
      </c>
      <c r="I1236" s="211">
        <v>32620736</v>
      </c>
      <c r="J1236" s="211">
        <v>31916274</v>
      </c>
      <c r="K1236" s="211">
        <v>32037290</v>
      </c>
      <c r="L1236" s="212">
        <v>27461115</v>
      </c>
    </row>
    <row r="1237" spans="1:12">
      <c r="A1237" s="208" t="s">
        <v>729</v>
      </c>
      <c r="B1237" s="209" t="s">
        <v>1668</v>
      </c>
      <c r="C1237" s="209" t="s">
        <v>1625</v>
      </c>
      <c r="D1237" s="210" t="s">
        <v>1624</v>
      </c>
      <c r="E1237" s="211">
        <v>21134205</v>
      </c>
      <c r="F1237" s="211">
        <v>18634642</v>
      </c>
      <c r="G1237" s="211">
        <v>20563522</v>
      </c>
      <c r="H1237" s="211">
        <v>20532257</v>
      </c>
      <c r="I1237" s="211">
        <v>19962420</v>
      </c>
      <c r="J1237" s="211">
        <v>19303412</v>
      </c>
      <c r="K1237" s="211">
        <v>19986371</v>
      </c>
      <c r="L1237" s="212">
        <v>18585229</v>
      </c>
    </row>
    <row r="1238" spans="1:12">
      <c r="A1238" s="208" t="s">
        <v>729</v>
      </c>
      <c r="B1238" s="209" t="s">
        <v>1668</v>
      </c>
      <c r="C1238" s="209" t="s">
        <v>1626</v>
      </c>
      <c r="D1238" s="210" t="s">
        <v>1624</v>
      </c>
      <c r="E1238" s="211">
        <v>24021657</v>
      </c>
      <c r="F1238" s="211">
        <v>23273836</v>
      </c>
      <c r="G1238" s="211">
        <v>22673321</v>
      </c>
      <c r="H1238" s="211">
        <v>22720793</v>
      </c>
      <c r="I1238" s="211">
        <v>18415132</v>
      </c>
      <c r="J1238" s="211">
        <v>20192268</v>
      </c>
      <c r="K1238" s="211">
        <v>21901573</v>
      </c>
      <c r="L1238" s="212">
        <v>20312448</v>
      </c>
    </row>
    <row r="1239" spans="1:12">
      <c r="A1239" s="208" t="s">
        <v>729</v>
      </c>
      <c r="B1239" s="209" t="s">
        <v>1668</v>
      </c>
      <c r="C1239" s="209" t="s">
        <v>1627</v>
      </c>
      <c r="D1239" s="210" t="s">
        <v>1624</v>
      </c>
      <c r="E1239" s="211">
        <v>212218</v>
      </c>
      <c r="F1239" s="211">
        <v>151160</v>
      </c>
      <c r="G1239" s="211">
        <v>295174</v>
      </c>
      <c r="H1239" s="213" t="s">
        <v>1624</v>
      </c>
      <c r="I1239" s="213" t="s">
        <v>1624</v>
      </c>
      <c r="J1239" s="213" t="s">
        <v>1624</v>
      </c>
      <c r="K1239" s="213" t="s">
        <v>1624</v>
      </c>
      <c r="L1239" s="214" t="s">
        <v>1624</v>
      </c>
    </row>
    <row r="1240" spans="1:12">
      <c r="A1240" s="208" t="s">
        <v>729</v>
      </c>
      <c r="B1240" s="209" t="s">
        <v>1668</v>
      </c>
      <c r="C1240" s="209" t="s">
        <v>1628</v>
      </c>
      <c r="D1240" s="210" t="s">
        <v>1624</v>
      </c>
      <c r="E1240" s="211">
        <v>1280</v>
      </c>
      <c r="F1240" s="213" t="s">
        <v>1624</v>
      </c>
      <c r="G1240" s="213" t="s">
        <v>1624</v>
      </c>
      <c r="H1240" s="213" t="s">
        <v>1624</v>
      </c>
      <c r="I1240" s="213" t="s">
        <v>1624</v>
      </c>
      <c r="J1240" s="213" t="s">
        <v>1624</v>
      </c>
      <c r="K1240" s="213" t="s">
        <v>1624</v>
      </c>
      <c r="L1240" s="214" t="s">
        <v>1624</v>
      </c>
    </row>
    <row r="1241" spans="1:12">
      <c r="A1241" s="208" t="s">
        <v>729</v>
      </c>
      <c r="B1241" s="209" t="s">
        <v>1676</v>
      </c>
      <c r="C1241" s="209" t="s">
        <v>1623</v>
      </c>
      <c r="D1241" s="210" t="s">
        <v>1624</v>
      </c>
      <c r="E1241" s="211">
        <v>15432561</v>
      </c>
      <c r="F1241" s="211">
        <v>12974647</v>
      </c>
      <c r="G1241" s="211">
        <v>14516477</v>
      </c>
      <c r="H1241" s="211">
        <v>14420797</v>
      </c>
      <c r="I1241" s="211">
        <v>15513234</v>
      </c>
      <c r="J1241" s="211">
        <v>16101841</v>
      </c>
      <c r="K1241" s="211">
        <v>15298193</v>
      </c>
      <c r="L1241" s="212">
        <v>12822602</v>
      </c>
    </row>
    <row r="1242" spans="1:12">
      <c r="A1242" s="208" t="s">
        <v>729</v>
      </c>
      <c r="B1242" s="209" t="s">
        <v>1676</v>
      </c>
      <c r="C1242" s="209" t="s">
        <v>1625</v>
      </c>
      <c r="D1242" s="210" t="s">
        <v>1624</v>
      </c>
      <c r="E1242" s="211">
        <v>13550427</v>
      </c>
      <c r="F1242" s="211">
        <v>12454353</v>
      </c>
      <c r="G1242" s="211">
        <v>12909898</v>
      </c>
      <c r="H1242" s="211">
        <v>13237169</v>
      </c>
      <c r="I1242" s="211">
        <v>13795195</v>
      </c>
      <c r="J1242" s="211">
        <v>14564340</v>
      </c>
      <c r="K1242" s="211">
        <v>14188098</v>
      </c>
      <c r="L1242" s="212">
        <v>12967190</v>
      </c>
    </row>
    <row r="1243" spans="1:12">
      <c r="A1243" s="208" t="s">
        <v>729</v>
      </c>
      <c r="B1243" s="209" t="s">
        <v>1676</v>
      </c>
      <c r="C1243" s="209" t="s">
        <v>1626</v>
      </c>
      <c r="D1243" s="210" t="s">
        <v>1624</v>
      </c>
      <c r="E1243" s="211">
        <v>34981526</v>
      </c>
      <c r="F1243" s="211">
        <v>30957082</v>
      </c>
      <c r="G1243" s="211">
        <v>34547596</v>
      </c>
      <c r="H1243" s="211">
        <v>25746713</v>
      </c>
      <c r="I1243" s="211">
        <v>22957554</v>
      </c>
      <c r="J1243" s="211">
        <v>25771139</v>
      </c>
      <c r="K1243" s="211">
        <v>28034739</v>
      </c>
      <c r="L1243" s="212">
        <v>32466785</v>
      </c>
    </row>
    <row r="1244" spans="1:12">
      <c r="A1244" s="208" t="s">
        <v>729</v>
      </c>
      <c r="B1244" s="209" t="s">
        <v>1676</v>
      </c>
      <c r="C1244" s="209" t="s">
        <v>1627</v>
      </c>
      <c r="D1244" s="210" t="s">
        <v>1624</v>
      </c>
      <c r="E1244" s="211">
        <v>13008041</v>
      </c>
      <c r="F1244" s="211">
        <v>15812793</v>
      </c>
      <c r="G1244" s="211">
        <v>20834020</v>
      </c>
      <c r="H1244" s="211">
        <v>28012267</v>
      </c>
      <c r="I1244" s="211">
        <v>39064870</v>
      </c>
      <c r="J1244" s="211">
        <v>48683074</v>
      </c>
      <c r="K1244" s="211">
        <v>58727707</v>
      </c>
      <c r="L1244" s="212">
        <v>83613311</v>
      </c>
    </row>
    <row r="1245" spans="1:12">
      <c r="A1245" s="208" t="s">
        <v>808</v>
      </c>
      <c r="B1245" s="209" t="s">
        <v>1647</v>
      </c>
      <c r="C1245" s="209" t="s">
        <v>1626</v>
      </c>
      <c r="D1245" s="210" t="s">
        <v>1624</v>
      </c>
      <c r="E1245" s="213" t="s">
        <v>1624</v>
      </c>
      <c r="F1245" s="213" t="s">
        <v>1624</v>
      </c>
      <c r="G1245" s="213" t="s">
        <v>1624</v>
      </c>
      <c r="H1245" s="213" t="s">
        <v>1624</v>
      </c>
      <c r="I1245" s="211">
        <v>38274</v>
      </c>
      <c r="J1245" s="211">
        <v>61064</v>
      </c>
      <c r="K1245" s="211">
        <v>47797</v>
      </c>
      <c r="L1245" s="212">
        <v>26253</v>
      </c>
    </row>
    <row r="1246" spans="1:12">
      <c r="A1246" s="208" t="s">
        <v>808</v>
      </c>
      <c r="B1246" s="209" t="s">
        <v>1650</v>
      </c>
      <c r="C1246" s="209" t="s">
        <v>1627</v>
      </c>
      <c r="D1246" s="210" t="s">
        <v>1624</v>
      </c>
      <c r="E1246" s="213" t="s">
        <v>1624</v>
      </c>
      <c r="F1246" s="213" t="s">
        <v>1624</v>
      </c>
      <c r="G1246" s="213" t="s">
        <v>1624</v>
      </c>
      <c r="H1246" s="213" t="s">
        <v>1624</v>
      </c>
      <c r="I1246" s="211">
        <v>1388187</v>
      </c>
      <c r="J1246" s="211">
        <v>4892832</v>
      </c>
      <c r="K1246" s="211">
        <v>3061429</v>
      </c>
      <c r="L1246" s="212">
        <v>4035463</v>
      </c>
    </row>
    <row r="1247" spans="1:12">
      <c r="A1247" s="208" t="s">
        <v>808</v>
      </c>
      <c r="B1247" s="209" t="s">
        <v>1660</v>
      </c>
      <c r="C1247" s="209" t="s">
        <v>1627</v>
      </c>
      <c r="D1247" s="210" t="s">
        <v>1624</v>
      </c>
      <c r="E1247" s="211">
        <v>2175566</v>
      </c>
      <c r="F1247" s="211">
        <v>1307056</v>
      </c>
      <c r="G1247" s="211">
        <v>1874659</v>
      </c>
      <c r="H1247" s="211">
        <v>1635425</v>
      </c>
      <c r="I1247" s="211">
        <v>944860</v>
      </c>
      <c r="J1247" s="211">
        <v>1499678</v>
      </c>
      <c r="K1247" s="211">
        <v>2071020</v>
      </c>
      <c r="L1247" s="212">
        <v>3845580</v>
      </c>
    </row>
    <row r="1248" spans="1:12">
      <c r="A1248" s="208" t="s">
        <v>808</v>
      </c>
      <c r="B1248" s="209" t="s">
        <v>1662</v>
      </c>
      <c r="C1248" s="209" t="s">
        <v>1627</v>
      </c>
      <c r="D1248" s="210" t="s">
        <v>1624</v>
      </c>
      <c r="E1248" s="211">
        <v>742465</v>
      </c>
      <c r="F1248" s="211">
        <v>602624</v>
      </c>
      <c r="G1248" s="211">
        <v>1956584</v>
      </c>
      <c r="H1248" s="211">
        <v>1698189</v>
      </c>
      <c r="I1248" s="211">
        <v>680910</v>
      </c>
      <c r="J1248" s="211">
        <v>1117346</v>
      </c>
      <c r="K1248" s="211">
        <v>523373</v>
      </c>
      <c r="L1248" s="212">
        <v>433380</v>
      </c>
    </row>
    <row r="1249" spans="1:12">
      <c r="A1249" s="208" t="s">
        <v>808</v>
      </c>
      <c r="B1249" s="209" t="s">
        <v>1665</v>
      </c>
      <c r="C1249" s="209" t="s">
        <v>1626</v>
      </c>
      <c r="D1249" s="210" t="s">
        <v>1624</v>
      </c>
      <c r="E1249" s="213" t="s">
        <v>1624</v>
      </c>
      <c r="F1249" s="213" t="s">
        <v>1624</v>
      </c>
      <c r="G1249" s="213" t="s">
        <v>1624</v>
      </c>
      <c r="H1249" s="213" t="s">
        <v>1624</v>
      </c>
      <c r="I1249" s="211">
        <v>2624242</v>
      </c>
      <c r="J1249" s="211">
        <v>2608388</v>
      </c>
      <c r="K1249" s="211">
        <v>2507832</v>
      </c>
      <c r="L1249" s="212">
        <v>2624680</v>
      </c>
    </row>
    <row r="1250" spans="1:12">
      <c r="A1250" s="208" t="s">
        <v>808</v>
      </c>
      <c r="B1250" s="209" t="s">
        <v>1665</v>
      </c>
      <c r="C1250" s="209" t="s">
        <v>1627</v>
      </c>
      <c r="D1250" s="210" t="s">
        <v>1624</v>
      </c>
      <c r="E1250" s="211">
        <v>2355217</v>
      </c>
      <c r="F1250" s="211">
        <v>1269645</v>
      </c>
      <c r="G1250" s="211">
        <v>2156265</v>
      </c>
      <c r="H1250" s="211">
        <v>989526</v>
      </c>
      <c r="I1250" s="211">
        <v>687353</v>
      </c>
      <c r="J1250" s="211">
        <v>1674101</v>
      </c>
      <c r="K1250" s="211">
        <v>2468131</v>
      </c>
      <c r="L1250" s="212">
        <v>4019865</v>
      </c>
    </row>
    <row r="1251" spans="1:12">
      <c r="A1251" s="208" t="s">
        <v>808</v>
      </c>
      <c r="B1251" s="209" t="s">
        <v>1665</v>
      </c>
      <c r="C1251" s="209" t="s">
        <v>1628</v>
      </c>
      <c r="D1251" s="210" t="s">
        <v>1624</v>
      </c>
      <c r="E1251" s="213" t="s">
        <v>1624</v>
      </c>
      <c r="F1251" s="213" t="s">
        <v>1624</v>
      </c>
      <c r="G1251" s="213" t="s">
        <v>1624</v>
      </c>
      <c r="H1251" s="213" t="s">
        <v>1624</v>
      </c>
      <c r="I1251" s="213" t="s">
        <v>1624</v>
      </c>
      <c r="J1251" s="213" t="s">
        <v>1624</v>
      </c>
      <c r="K1251" s="213" t="s">
        <v>1624</v>
      </c>
      <c r="L1251" s="212">
        <v>0</v>
      </c>
    </row>
    <row r="1252" spans="1:12">
      <c r="A1252" s="208" t="s">
        <v>808</v>
      </c>
      <c r="B1252" s="209" t="s">
        <v>1668</v>
      </c>
      <c r="C1252" s="209" t="s">
        <v>1626</v>
      </c>
      <c r="D1252" s="210" t="s">
        <v>1624</v>
      </c>
      <c r="E1252" s="213" t="s">
        <v>1624</v>
      </c>
      <c r="F1252" s="213" t="s">
        <v>1624</v>
      </c>
      <c r="G1252" s="213" t="s">
        <v>1624</v>
      </c>
      <c r="H1252" s="213" t="s">
        <v>1624</v>
      </c>
      <c r="I1252" s="211">
        <v>1263343</v>
      </c>
      <c r="J1252" s="211">
        <v>1128919</v>
      </c>
      <c r="K1252" s="211">
        <v>1231458</v>
      </c>
      <c r="L1252" s="212">
        <v>1303852</v>
      </c>
    </row>
    <row r="1253" spans="1:12">
      <c r="A1253" s="208" t="s">
        <v>808</v>
      </c>
      <c r="B1253" s="209" t="s">
        <v>1668</v>
      </c>
      <c r="C1253" s="209" t="s">
        <v>1627</v>
      </c>
      <c r="D1253" s="210" t="s">
        <v>1624</v>
      </c>
      <c r="E1253" s="211">
        <v>729699</v>
      </c>
      <c r="F1253" s="211">
        <v>367859</v>
      </c>
      <c r="G1253" s="211">
        <v>502159</v>
      </c>
      <c r="H1253" s="211">
        <v>225544</v>
      </c>
      <c r="I1253" s="211">
        <v>554881</v>
      </c>
      <c r="J1253" s="211">
        <v>992902</v>
      </c>
      <c r="K1253" s="211">
        <v>3318508</v>
      </c>
      <c r="L1253" s="212">
        <v>3695872</v>
      </c>
    </row>
    <row r="1254" spans="1:12">
      <c r="A1254" s="208" t="s">
        <v>808</v>
      </c>
      <c r="B1254" s="209" t="s">
        <v>1668</v>
      </c>
      <c r="C1254" s="209" t="s">
        <v>1628</v>
      </c>
      <c r="D1254" s="210" t="s">
        <v>1624</v>
      </c>
      <c r="E1254" s="213" t="s">
        <v>1624</v>
      </c>
      <c r="F1254" s="213" t="s">
        <v>1624</v>
      </c>
      <c r="G1254" s="213" t="s">
        <v>1624</v>
      </c>
      <c r="H1254" s="213" t="s">
        <v>1624</v>
      </c>
      <c r="I1254" s="213" t="s">
        <v>1624</v>
      </c>
      <c r="J1254" s="213" t="s">
        <v>1624</v>
      </c>
      <c r="K1254" s="213" t="s">
        <v>1624</v>
      </c>
      <c r="L1254" s="212">
        <v>0</v>
      </c>
    </row>
    <row r="1255" spans="1:12">
      <c r="A1255" s="208" t="s">
        <v>808</v>
      </c>
      <c r="B1255" s="209" t="s">
        <v>1676</v>
      </c>
      <c r="C1255" s="209" t="s">
        <v>1626</v>
      </c>
      <c r="D1255" s="210" t="s">
        <v>1624</v>
      </c>
      <c r="E1255" s="211">
        <v>19147539</v>
      </c>
      <c r="F1255" s="211">
        <v>20891965</v>
      </c>
      <c r="G1255" s="211">
        <v>18558484</v>
      </c>
      <c r="H1255" s="211">
        <v>18736621</v>
      </c>
      <c r="I1255" s="211">
        <v>18465164</v>
      </c>
      <c r="J1255" s="211">
        <v>19176895</v>
      </c>
      <c r="K1255" s="211">
        <v>19085692</v>
      </c>
      <c r="L1255" s="212">
        <v>19686368</v>
      </c>
    </row>
    <row r="1256" spans="1:12">
      <c r="A1256" s="208" t="s">
        <v>808</v>
      </c>
      <c r="B1256" s="209" t="s">
        <v>1676</v>
      </c>
      <c r="C1256" s="209" t="s">
        <v>1627</v>
      </c>
      <c r="D1256" s="210" t="s">
        <v>1624</v>
      </c>
      <c r="E1256" s="211">
        <v>14095210</v>
      </c>
      <c r="F1256" s="211">
        <v>12662900</v>
      </c>
      <c r="G1256" s="211">
        <v>19464661</v>
      </c>
      <c r="H1256" s="211">
        <v>17709111</v>
      </c>
      <c r="I1256" s="211">
        <v>22997644</v>
      </c>
      <c r="J1256" s="211">
        <v>28491659</v>
      </c>
      <c r="K1256" s="211">
        <v>28324547</v>
      </c>
      <c r="L1256" s="212">
        <v>36167513</v>
      </c>
    </row>
    <row r="1257" spans="1:12">
      <c r="A1257" s="208" t="s">
        <v>808</v>
      </c>
      <c r="B1257" s="209" t="s">
        <v>1678</v>
      </c>
      <c r="C1257" s="209" t="s">
        <v>1627</v>
      </c>
      <c r="D1257" s="210" t="s">
        <v>1624</v>
      </c>
      <c r="E1257" s="211">
        <v>1377174</v>
      </c>
      <c r="F1257" s="211">
        <v>1966513</v>
      </c>
      <c r="G1257" s="211">
        <v>1971323</v>
      </c>
      <c r="H1257" s="211">
        <v>888015</v>
      </c>
      <c r="I1257" s="211">
        <v>332982</v>
      </c>
      <c r="J1257" s="211">
        <v>336809</v>
      </c>
      <c r="K1257" s="211">
        <v>361900</v>
      </c>
      <c r="L1257" s="212">
        <v>441387</v>
      </c>
    </row>
    <row r="1258" spans="1:12">
      <c r="A1258" s="208" t="s">
        <v>730</v>
      </c>
      <c r="B1258" s="209" t="s">
        <v>1648</v>
      </c>
      <c r="C1258" s="209" t="s">
        <v>1626</v>
      </c>
      <c r="D1258" s="210" t="s">
        <v>1624</v>
      </c>
      <c r="E1258" s="211">
        <v>28557</v>
      </c>
      <c r="F1258" s="211">
        <v>21345</v>
      </c>
      <c r="G1258" s="211">
        <v>19098</v>
      </c>
      <c r="H1258" s="211">
        <v>20383</v>
      </c>
      <c r="I1258" s="211">
        <v>25762</v>
      </c>
      <c r="J1258" s="211">
        <v>30169</v>
      </c>
      <c r="K1258" s="211">
        <v>29145</v>
      </c>
      <c r="L1258" s="212">
        <v>18093</v>
      </c>
    </row>
    <row r="1259" spans="1:12">
      <c r="A1259" s="208" t="s">
        <v>730</v>
      </c>
      <c r="B1259" s="209" t="s">
        <v>1648</v>
      </c>
      <c r="C1259" s="209" t="s">
        <v>1627</v>
      </c>
      <c r="D1259" s="210" t="s">
        <v>1624</v>
      </c>
      <c r="E1259" s="211">
        <v>39515836</v>
      </c>
      <c r="F1259" s="211">
        <v>40779969</v>
      </c>
      <c r="G1259" s="211">
        <v>37807843</v>
      </c>
      <c r="H1259" s="211">
        <v>45217345</v>
      </c>
      <c r="I1259" s="211">
        <v>43277674</v>
      </c>
      <c r="J1259" s="211">
        <v>41091355</v>
      </c>
      <c r="K1259" s="211">
        <v>25824642</v>
      </c>
      <c r="L1259" s="212">
        <v>38577590</v>
      </c>
    </row>
    <row r="1260" spans="1:12">
      <c r="A1260" s="208" t="s">
        <v>730</v>
      </c>
      <c r="B1260" s="209" t="s">
        <v>1654</v>
      </c>
      <c r="C1260" s="209" t="s">
        <v>1627</v>
      </c>
      <c r="D1260" s="210" t="s">
        <v>1624</v>
      </c>
      <c r="E1260" s="211">
        <v>9997760</v>
      </c>
      <c r="F1260" s="211">
        <v>9264721</v>
      </c>
      <c r="G1260" s="211">
        <v>17865209</v>
      </c>
      <c r="H1260" s="211">
        <v>20257668</v>
      </c>
      <c r="I1260" s="211">
        <v>18764461</v>
      </c>
      <c r="J1260" s="211">
        <v>22268335</v>
      </c>
      <c r="K1260" s="211">
        <v>32860364</v>
      </c>
      <c r="L1260" s="212">
        <v>33030229</v>
      </c>
    </row>
    <row r="1261" spans="1:12">
      <c r="A1261" s="208" t="s">
        <v>730</v>
      </c>
      <c r="B1261" s="209" t="s">
        <v>1672</v>
      </c>
      <c r="C1261" s="209" t="s">
        <v>1627</v>
      </c>
      <c r="D1261" s="210" t="s">
        <v>1624</v>
      </c>
      <c r="E1261" s="211">
        <v>851907</v>
      </c>
      <c r="F1261" s="211">
        <v>1182068</v>
      </c>
      <c r="G1261" s="211">
        <v>1658969</v>
      </c>
      <c r="H1261" s="211">
        <v>585789</v>
      </c>
      <c r="I1261" s="211">
        <v>95972</v>
      </c>
      <c r="J1261" s="211">
        <v>1323634</v>
      </c>
      <c r="K1261" s="211">
        <v>1024338</v>
      </c>
      <c r="L1261" s="212">
        <v>777191</v>
      </c>
    </row>
    <row r="1262" spans="1:12">
      <c r="A1262" s="208" t="s">
        <v>1329</v>
      </c>
      <c r="B1262" s="209" t="s">
        <v>1648</v>
      </c>
      <c r="C1262" s="209" t="s">
        <v>1623</v>
      </c>
      <c r="D1262" s="210" t="s">
        <v>1624</v>
      </c>
      <c r="E1262" s="211">
        <v>9468</v>
      </c>
      <c r="F1262" s="211">
        <v>9905</v>
      </c>
      <c r="G1262" s="211">
        <v>10290</v>
      </c>
      <c r="H1262" s="211">
        <v>9796</v>
      </c>
      <c r="I1262" s="211">
        <v>6069</v>
      </c>
      <c r="J1262" s="211">
        <v>4980</v>
      </c>
      <c r="K1262" s="211">
        <v>4512</v>
      </c>
      <c r="L1262" s="212">
        <v>7262</v>
      </c>
    </row>
    <row r="1263" spans="1:12">
      <c r="A1263" s="208" t="s">
        <v>1329</v>
      </c>
      <c r="B1263" s="209" t="s">
        <v>1648</v>
      </c>
      <c r="C1263" s="209" t="s">
        <v>1625</v>
      </c>
      <c r="D1263" s="210" t="s">
        <v>1624</v>
      </c>
      <c r="E1263" s="211">
        <v>2828</v>
      </c>
      <c r="F1263" s="211">
        <v>2794</v>
      </c>
      <c r="G1263" s="211">
        <v>2902</v>
      </c>
      <c r="H1263" s="211">
        <v>2762</v>
      </c>
      <c r="I1263" s="211">
        <v>1711</v>
      </c>
      <c r="J1263" s="211">
        <v>1404</v>
      </c>
      <c r="K1263" s="211">
        <v>1273</v>
      </c>
      <c r="L1263" s="212">
        <v>2048</v>
      </c>
    </row>
    <row r="1264" spans="1:12">
      <c r="A1264" s="208" t="s">
        <v>680</v>
      </c>
      <c r="B1264" s="209" t="s">
        <v>1673</v>
      </c>
      <c r="C1264" s="209" t="s">
        <v>1623</v>
      </c>
      <c r="D1264" s="210" t="s">
        <v>1624</v>
      </c>
      <c r="E1264" s="211">
        <v>36200</v>
      </c>
      <c r="F1264" s="211">
        <v>31846</v>
      </c>
      <c r="G1264" s="211">
        <v>39223</v>
      </c>
      <c r="H1264" s="211">
        <v>36345</v>
      </c>
      <c r="I1264" s="211">
        <v>34952</v>
      </c>
      <c r="J1264" s="211">
        <v>44043</v>
      </c>
      <c r="K1264" s="211">
        <v>36387</v>
      </c>
      <c r="L1264" s="212">
        <v>28343</v>
      </c>
    </row>
    <row r="1265" spans="1:12">
      <c r="A1265" s="208" t="s">
        <v>680</v>
      </c>
      <c r="B1265" s="209" t="s">
        <v>1673</v>
      </c>
      <c r="C1265" s="209" t="s">
        <v>1625</v>
      </c>
      <c r="D1265" s="210" t="s">
        <v>1624</v>
      </c>
      <c r="E1265" s="211">
        <v>31366</v>
      </c>
      <c r="F1265" s="211">
        <v>32486</v>
      </c>
      <c r="G1265" s="211">
        <v>34301</v>
      </c>
      <c r="H1265" s="211">
        <v>33559</v>
      </c>
      <c r="I1265" s="211">
        <v>34498</v>
      </c>
      <c r="J1265" s="211">
        <v>37051</v>
      </c>
      <c r="K1265" s="211">
        <v>34321</v>
      </c>
      <c r="L1265" s="212">
        <v>32206</v>
      </c>
    </row>
    <row r="1266" spans="1:12">
      <c r="A1266" s="208" t="s">
        <v>1330</v>
      </c>
      <c r="B1266" s="209" t="s">
        <v>1648</v>
      </c>
      <c r="C1266" s="209" t="s">
        <v>1623</v>
      </c>
      <c r="D1266" s="210" t="s">
        <v>1624</v>
      </c>
      <c r="E1266" s="211">
        <v>1277</v>
      </c>
      <c r="F1266" s="211">
        <v>498</v>
      </c>
      <c r="G1266" s="211">
        <v>554</v>
      </c>
      <c r="H1266" s="213" t="s">
        <v>1624</v>
      </c>
      <c r="I1266" s="213" t="s">
        <v>1624</v>
      </c>
      <c r="J1266" s="213" t="s">
        <v>1624</v>
      </c>
      <c r="K1266" s="213" t="s">
        <v>1624</v>
      </c>
      <c r="L1266" s="214" t="s">
        <v>1624</v>
      </c>
    </row>
    <row r="1267" spans="1:12">
      <c r="A1267" s="208" t="s">
        <v>610</v>
      </c>
      <c r="B1267" s="209" t="s">
        <v>1640</v>
      </c>
      <c r="C1267" s="209" t="s">
        <v>1623</v>
      </c>
      <c r="D1267" s="210" t="s">
        <v>1624</v>
      </c>
      <c r="E1267" s="211">
        <v>95209</v>
      </c>
      <c r="F1267" s="211">
        <v>86461</v>
      </c>
      <c r="G1267" s="211">
        <v>80654</v>
      </c>
      <c r="H1267" s="211">
        <v>87196</v>
      </c>
      <c r="I1267" s="211">
        <v>84164</v>
      </c>
      <c r="J1267" s="211">
        <v>96472</v>
      </c>
      <c r="K1267" s="211">
        <v>85372</v>
      </c>
      <c r="L1267" s="212">
        <v>63473</v>
      </c>
    </row>
    <row r="1268" spans="1:12">
      <c r="A1268" s="208" t="s">
        <v>610</v>
      </c>
      <c r="B1268" s="209" t="s">
        <v>1640</v>
      </c>
      <c r="C1268" s="209" t="s">
        <v>1625</v>
      </c>
      <c r="D1268" s="210" t="s">
        <v>1624</v>
      </c>
      <c r="E1268" s="211">
        <v>140807</v>
      </c>
      <c r="F1268" s="211">
        <v>143495</v>
      </c>
      <c r="G1268" s="211">
        <v>136944</v>
      </c>
      <c r="H1268" s="211">
        <v>140125</v>
      </c>
      <c r="I1268" s="211">
        <v>133578</v>
      </c>
      <c r="J1268" s="211">
        <v>143902</v>
      </c>
      <c r="K1268" s="211">
        <v>139699</v>
      </c>
      <c r="L1268" s="212">
        <v>119823</v>
      </c>
    </row>
    <row r="1269" spans="1:12">
      <c r="A1269" s="208" t="s">
        <v>610</v>
      </c>
      <c r="B1269" s="209" t="s">
        <v>1640</v>
      </c>
      <c r="C1269" s="209" t="s">
        <v>1626</v>
      </c>
      <c r="D1269" s="210" t="s">
        <v>1624</v>
      </c>
      <c r="E1269" s="211">
        <v>724817</v>
      </c>
      <c r="F1269" s="211">
        <v>697385</v>
      </c>
      <c r="G1269" s="211">
        <v>675103</v>
      </c>
      <c r="H1269" s="211">
        <v>484779</v>
      </c>
      <c r="I1269" s="211">
        <v>147277</v>
      </c>
      <c r="J1269" s="211">
        <v>167525</v>
      </c>
      <c r="K1269" s="211">
        <v>140354</v>
      </c>
      <c r="L1269" s="212">
        <v>216142</v>
      </c>
    </row>
    <row r="1270" spans="1:12">
      <c r="A1270" s="208" t="s">
        <v>610</v>
      </c>
      <c r="B1270" s="209" t="s">
        <v>1640</v>
      </c>
      <c r="C1270" s="209" t="s">
        <v>1627</v>
      </c>
      <c r="D1270" s="210" t="s">
        <v>1624</v>
      </c>
      <c r="E1270" s="213" t="s">
        <v>1624</v>
      </c>
      <c r="F1270" s="211">
        <v>14632</v>
      </c>
      <c r="G1270" s="211">
        <v>8716</v>
      </c>
      <c r="H1270" s="211">
        <v>5766</v>
      </c>
      <c r="I1270" s="211">
        <v>3891</v>
      </c>
      <c r="J1270" s="211">
        <v>9824</v>
      </c>
      <c r="K1270" s="211">
        <v>7107</v>
      </c>
      <c r="L1270" s="212">
        <v>5999</v>
      </c>
    </row>
    <row r="1271" spans="1:12">
      <c r="A1271" s="208" t="s">
        <v>975</v>
      </c>
      <c r="B1271" s="209" t="s">
        <v>1665</v>
      </c>
      <c r="C1271" s="209" t="s">
        <v>1623</v>
      </c>
      <c r="D1271" s="210" t="s">
        <v>1624</v>
      </c>
      <c r="E1271" s="211">
        <v>23165</v>
      </c>
      <c r="F1271" s="211">
        <v>27562</v>
      </c>
      <c r="G1271" s="211">
        <v>34848</v>
      </c>
      <c r="H1271" s="211">
        <v>42324</v>
      </c>
      <c r="I1271" s="211">
        <v>44735</v>
      </c>
      <c r="J1271" s="211">
        <v>44017</v>
      </c>
      <c r="K1271" s="211">
        <v>47162</v>
      </c>
      <c r="L1271" s="212">
        <v>45276</v>
      </c>
    </row>
    <row r="1272" spans="1:12">
      <c r="A1272" s="208" t="s">
        <v>975</v>
      </c>
      <c r="B1272" s="209" t="s">
        <v>1665</v>
      </c>
      <c r="C1272" s="209" t="s">
        <v>1625</v>
      </c>
      <c r="D1272" s="210" t="s">
        <v>1624</v>
      </c>
      <c r="E1272" s="211">
        <v>20219</v>
      </c>
      <c r="F1272" s="211">
        <v>31085</v>
      </c>
      <c r="G1272" s="211">
        <v>39849</v>
      </c>
      <c r="H1272" s="211">
        <v>46450</v>
      </c>
      <c r="I1272" s="211">
        <v>43513</v>
      </c>
      <c r="J1272" s="211">
        <v>39686</v>
      </c>
      <c r="K1272" s="211">
        <v>39504</v>
      </c>
      <c r="L1272" s="212">
        <v>38194</v>
      </c>
    </row>
    <row r="1273" spans="1:12">
      <c r="A1273" s="208" t="s">
        <v>889</v>
      </c>
      <c r="B1273" s="209" t="s">
        <v>1644</v>
      </c>
      <c r="C1273" s="209" t="s">
        <v>1623</v>
      </c>
      <c r="D1273" s="210" t="s">
        <v>1624</v>
      </c>
      <c r="E1273" s="211">
        <v>396204</v>
      </c>
      <c r="F1273" s="211">
        <v>346818</v>
      </c>
      <c r="G1273" s="211">
        <v>374764</v>
      </c>
      <c r="H1273" s="211">
        <v>412985</v>
      </c>
      <c r="I1273" s="211">
        <v>361249</v>
      </c>
      <c r="J1273" s="211">
        <v>386132</v>
      </c>
      <c r="K1273" s="211">
        <v>353190</v>
      </c>
      <c r="L1273" s="212">
        <v>309219</v>
      </c>
    </row>
    <row r="1274" spans="1:12">
      <c r="A1274" s="208" t="s">
        <v>889</v>
      </c>
      <c r="B1274" s="209" t="s">
        <v>1644</v>
      </c>
      <c r="C1274" s="209" t="s">
        <v>1625</v>
      </c>
      <c r="D1274" s="210" t="s">
        <v>1624</v>
      </c>
      <c r="E1274" s="211">
        <v>274328</v>
      </c>
      <c r="F1274" s="211">
        <v>266421</v>
      </c>
      <c r="G1274" s="211">
        <v>273921</v>
      </c>
      <c r="H1274" s="211">
        <v>301266</v>
      </c>
      <c r="I1274" s="211">
        <v>286818</v>
      </c>
      <c r="J1274" s="211">
        <v>274785</v>
      </c>
      <c r="K1274" s="211">
        <v>273781</v>
      </c>
      <c r="L1274" s="212">
        <v>231240</v>
      </c>
    </row>
    <row r="1275" spans="1:12">
      <c r="A1275" s="208" t="s">
        <v>889</v>
      </c>
      <c r="B1275" s="209" t="s">
        <v>1644</v>
      </c>
      <c r="C1275" s="209" t="s">
        <v>1626</v>
      </c>
      <c r="D1275" s="210" t="s">
        <v>1624</v>
      </c>
      <c r="E1275" s="211">
        <v>64014</v>
      </c>
      <c r="F1275" s="211">
        <v>52683</v>
      </c>
      <c r="G1275" s="211">
        <v>78896</v>
      </c>
      <c r="H1275" s="211">
        <v>127132</v>
      </c>
      <c r="I1275" s="211">
        <v>171434</v>
      </c>
      <c r="J1275" s="211">
        <v>183154</v>
      </c>
      <c r="K1275" s="211">
        <v>163863</v>
      </c>
      <c r="L1275" s="212">
        <v>127001</v>
      </c>
    </row>
    <row r="1276" spans="1:12">
      <c r="A1276" s="208" t="s">
        <v>296</v>
      </c>
      <c r="B1276" s="209" t="s">
        <v>1653</v>
      </c>
      <c r="C1276" s="209" t="s">
        <v>1623</v>
      </c>
      <c r="D1276" s="210" t="s">
        <v>1624</v>
      </c>
      <c r="E1276" s="211">
        <v>67452</v>
      </c>
      <c r="F1276" s="211">
        <v>63166</v>
      </c>
      <c r="G1276" s="211">
        <v>63722</v>
      </c>
      <c r="H1276" s="211">
        <v>67560</v>
      </c>
      <c r="I1276" s="211">
        <v>64697</v>
      </c>
      <c r="J1276" s="211">
        <v>57840</v>
      </c>
      <c r="K1276" s="211">
        <v>59650</v>
      </c>
      <c r="L1276" s="212">
        <v>49197</v>
      </c>
    </row>
    <row r="1277" spans="1:12">
      <c r="A1277" s="208" t="s">
        <v>296</v>
      </c>
      <c r="B1277" s="209" t="s">
        <v>1653</v>
      </c>
      <c r="C1277" s="209" t="s">
        <v>1625</v>
      </c>
      <c r="D1277" s="210" t="s">
        <v>1624</v>
      </c>
      <c r="E1277" s="211">
        <v>22464</v>
      </c>
      <c r="F1277" s="211">
        <v>24859</v>
      </c>
      <c r="G1277" s="211">
        <v>27909</v>
      </c>
      <c r="H1277" s="211">
        <v>27594</v>
      </c>
      <c r="I1277" s="211">
        <v>26744</v>
      </c>
      <c r="J1277" s="211">
        <v>27203</v>
      </c>
      <c r="K1277" s="211">
        <v>25524</v>
      </c>
      <c r="L1277" s="212">
        <v>19423</v>
      </c>
    </row>
    <row r="1278" spans="1:12">
      <c r="A1278" s="208" t="s">
        <v>296</v>
      </c>
      <c r="B1278" s="209" t="s">
        <v>1653</v>
      </c>
      <c r="C1278" s="209" t="s">
        <v>1626</v>
      </c>
      <c r="D1278" s="210" t="s">
        <v>1624</v>
      </c>
      <c r="E1278" s="211">
        <v>20490</v>
      </c>
      <c r="F1278" s="211">
        <v>13997</v>
      </c>
      <c r="G1278" s="211">
        <v>8035</v>
      </c>
      <c r="H1278" s="211">
        <v>16612</v>
      </c>
      <c r="I1278" s="211">
        <v>25551</v>
      </c>
      <c r="J1278" s="211">
        <v>3729</v>
      </c>
      <c r="K1278" s="211">
        <v>5133</v>
      </c>
      <c r="L1278" s="212">
        <v>6829</v>
      </c>
    </row>
    <row r="1279" spans="1:12">
      <c r="A1279" s="208" t="s">
        <v>901</v>
      </c>
      <c r="B1279" s="209" t="s">
        <v>1654</v>
      </c>
      <c r="C1279" s="209" t="s">
        <v>1623</v>
      </c>
      <c r="D1279" s="210" t="s">
        <v>1624</v>
      </c>
      <c r="E1279" s="211">
        <v>35994</v>
      </c>
      <c r="F1279" s="211">
        <v>35717</v>
      </c>
      <c r="G1279" s="213" t="s">
        <v>1624</v>
      </c>
      <c r="H1279" s="213" t="s">
        <v>1624</v>
      </c>
      <c r="I1279" s="211">
        <v>35717</v>
      </c>
      <c r="J1279" s="213" t="s">
        <v>1624</v>
      </c>
      <c r="K1279" s="213" t="s">
        <v>1624</v>
      </c>
      <c r="L1279" s="212">
        <v>23715</v>
      </c>
    </row>
    <row r="1280" spans="1:12">
      <c r="A1280" s="208" t="s">
        <v>901</v>
      </c>
      <c r="B1280" s="209" t="s">
        <v>1654</v>
      </c>
      <c r="C1280" s="209" t="s">
        <v>1625</v>
      </c>
      <c r="D1280" s="210" t="s">
        <v>1624</v>
      </c>
      <c r="E1280" s="211">
        <v>6593</v>
      </c>
      <c r="F1280" s="211">
        <v>5482</v>
      </c>
      <c r="G1280" s="213" t="s">
        <v>1624</v>
      </c>
      <c r="H1280" s="213" t="s">
        <v>1624</v>
      </c>
      <c r="I1280" s="211">
        <v>5482</v>
      </c>
      <c r="J1280" s="213" t="s">
        <v>1624</v>
      </c>
      <c r="K1280" s="213" t="s">
        <v>1624</v>
      </c>
      <c r="L1280" s="212">
        <v>12264</v>
      </c>
    </row>
    <row r="1281" spans="1:12">
      <c r="A1281" s="208" t="s">
        <v>901</v>
      </c>
      <c r="B1281" s="209" t="s">
        <v>1654</v>
      </c>
      <c r="C1281" s="209" t="s">
        <v>1626</v>
      </c>
      <c r="D1281" s="210" t="s">
        <v>1624</v>
      </c>
      <c r="E1281" s="211">
        <v>591</v>
      </c>
      <c r="F1281" s="211">
        <v>487</v>
      </c>
      <c r="G1281" s="213" t="s">
        <v>1624</v>
      </c>
      <c r="H1281" s="213" t="s">
        <v>1624</v>
      </c>
      <c r="I1281" s="211">
        <v>487</v>
      </c>
      <c r="J1281" s="213" t="s">
        <v>1624</v>
      </c>
      <c r="K1281" s="213" t="s">
        <v>1624</v>
      </c>
      <c r="L1281" s="214" t="s">
        <v>1624</v>
      </c>
    </row>
    <row r="1282" spans="1:12">
      <c r="A1282" s="208" t="s">
        <v>1383</v>
      </c>
      <c r="B1282" s="209" t="s">
        <v>1648</v>
      </c>
      <c r="C1282" s="209" t="s">
        <v>1623</v>
      </c>
      <c r="D1282" s="210" t="s">
        <v>1624</v>
      </c>
      <c r="E1282" s="211">
        <v>29045</v>
      </c>
      <c r="F1282" s="211">
        <v>23629</v>
      </c>
      <c r="G1282" s="211">
        <v>24540</v>
      </c>
      <c r="H1282" s="211">
        <v>25931</v>
      </c>
      <c r="I1282" s="211">
        <v>23423</v>
      </c>
      <c r="J1282" s="211">
        <v>28000</v>
      </c>
      <c r="K1282" s="211">
        <v>23162</v>
      </c>
      <c r="L1282" s="212">
        <v>17848</v>
      </c>
    </row>
    <row r="1283" spans="1:12">
      <c r="A1283" s="208" t="s">
        <v>1383</v>
      </c>
      <c r="B1283" s="209" t="s">
        <v>1648</v>
      </c>
      <c r="C1283" s="209" t="s">
        <v>1625</v>
      </c>
      <c r="D1283" s="210" t="s">
        <v>1624</v>
      </c>
      <c r="E1283" s="211">
        <v>4367</v>
      </c>
      <c r="F1283" s="211">
        <v>3464</v>
      </c>
      <c r="G1283" s="211">
        <v>2972</v>
      </c>
      <c r="H1283" s="211">
        <v>3733</v>
      </c>
      <c r="I1283" s="211">
        <v>3515</v>
      </c>
      <c r="J1283" s="211">
        <v>4324</v>
      </c>
      <c r="K1283" s="211">
        <v>3790</v>
      </c>
      <c r="L1283" s="212">
        <v>2864</v>
      </c>
    </row>
    <row r="1284" spans="1:12">
      <c r="A1284" s="208" t="s">
        <v>801</v>
      </c>
      <c r="B1284" s="209" t="s">
        <v>1636</v>
      </c>
      <c r="C1284" s="209" t="s">
        <v>1623</v>
      </c>
      <c r="D1284" s="210" t="s">
        <v>1624</v>
      </c>
      <c r="E1284" s="211">
        <v>15910363</v>
      </c>
      <c r="F1284" s="211">
        <v>14227953</v>
      </c>
      <c r="G1284" s="211">
        <v>15393895</v>
      </c>
      <c r="H1284" s="211">
        <v>15450222</v>
      </c>
      <c r="I1284" s="211">
        <v>16032883</v>
      </c>
      <c r="J1284" s="211">
        <v>15379494</v>
      </c>
      <c r="K1284" s="211">
        <v>16549772</v>
      </c>
      <c r="L1284" s="212">
        <v>15579269</v>
      </c>
    </row>
    <row r="1285" spans="1:12">
      <c r="A1285" s="208" t="s">
        <v>801</v>
      </c>
      <c r="B1285" s="209" t="s">
        <v>1636</v>
      </c>
      <c r="C1285" s="209" t="s">
        <v>1625</v>
      </c>
      <c r="D1285" s="210" t="s">
        <v>1624</v>
      </c>
      <c r="E1285" s="211">
        <v>9040699</v>
      </c>
      <c r="F1285" s="211">
        <v>8381391</v>
      </c>
      <c r="G1285" s="211">
        <v>9147463</v>
      </c>
      <c r="H1285" s="211">
        <v>9834818</v>
      </c>
      <c r="I1285" s="211">
        <v>11024864</v>
      </c>
      <c r="J1285" s="211">
        <v>11804701</v>
      </c>
      <c r="K1285" s="211">
        <v>13563415</v>
      </c>
      <c r="L1285" s="212">
        <v>12868771</v>
      </c>
    </row>
    <row r="1286" spans="1:12">
      <c r="A1286" s="208" t="s">
        <v>801</v>
      </c>
      <c r="B1286" s="209" t="s">
        <v>1636</v>
      </c>
      <c r="C1286" s="209" t="s">
        <v>1626</v>
      </c>
      <c r="D1286" s="210" t="s">
        <v>1624</v>
      </c>
      <c r="E1286" s="211">
        <v>2027290</v>
      </c>
      <c r="F1286" s="211">
        <v>2035951</v>
      </c>
      <c r="G1286" s="211">
        <v>2107826</v>
      </c>
      <c r="H1286" s="211">
        <v>2270419</v>
      </c>
      <c r="I1286" s="211">
        <v>2036480</v>
      </c>
      <c r="J1286" s="211">
        <v>1970747</v>
      </c>
      <c r="K1286" s="211">
        <v>2224355</v>
      </c>
      <c r="L1286" s="212">
        <v>3205676</v>
      </c>
    </row>
    <row r="1287" spans="1:12">
      <c r="A1287" s="208" t="s">
        <v>801</v>
      </c>
      <c r="B1287" s="209" t="s">
        <v>1636</v>
      </c>
      <c r="C1287" s="209" t="s">
        <v>1628</v>
      </c>
      <c r="D1287" s="210" t="s">
        <v>1624</v>
      </c>
      <c r="E1287" s="211">
        <v>24210</v>
      </c>
      <c r="F1287" s="211">
        <v>9826</v>
      </c>
      <c r="G1287" s="211">
        <v>4434</v>
      </c>
      <c r="H1287" s="211">
        <v>5246</v>
      </c>
      <c r="I1287" s="211">
        <v>4672</v>
      </c>
      <c r="J1287" s="211">
        <v>8236</v>
      </c>
      <c r="K1287" s="211">
        <v>11501</v>
      </c>
      <c r="L1287" s="212">
        <v>13011</v>
      </c>
    </row>
    <row r="1288" spans="1:12">
      <c r="A1288" s="208" t="s">
        <v>1727</v>
      </c>
      <c r="B1288" s="209" t="s">
        <v>1631</v>
      </c>
      <c r="C1288" s="209" t="s">
        <v>1623</v>
      </c>
      <c r="D1288" s="210" t="s">
        <v>1624</v>
      </c>
      <c r="E1288" s="213" t="s">
        <v>1624</v>
      </c>
      <c r="F1288" s="213" t="s">
        <v>1624</v>
      </c>
      <c r="G1288" s="213" t="s">
        <v>1624</v>
      </c>
      <c r="H1288" s="213" t="s">
        <v>1624</v>
      </c>
      <c r="I1288" s="213" t="s">
        <v>1624</v>
      </c>
      <c r="J1288" s="213" t="s">
        <v>1624</v>
      </c>
      <c r="K1288" s="213" t="s">
        <v>1624</v>
      </c>
      <c r="L1288" s="212">
        <v>0</v>
      </c>
    </row>
    <row r="1289" spans="1:12">
      <c r="A1289" s="208" t="s">
        <v>1727</v>
      </c>
      <c r="B1289" s="209" t="s">
        <v>1631</v>
      </c>
      <c r="C1289" s="209" t="s">
        <v>1625</v>
      </c>
      <c r="D1289" s="210" t="s">
        <v>1624</v>
      </c>
      <c r="E1289" s="211">
        <v>530020</v>
      </c>
      <c r="F1289" s="211">
        <v>641721</v>
      </c>
      <c r="G1289" s="211">
        <v>1000392</v>
      </c>
      <c r="H1289" s="211">
        <v>1192193</v>
      </c>
      <c r="I1289" s="211">
        <v>966977</v>
      </c>
      <c r="J1289" s="211">
        <v>1058620</v>
      </c>
      <c r="K1289" s="211">
        <v>3462634</v>
      </c>
      <c r="L1289" s="212">
        <v>3164164</v>
      </c>
    </row>
    <row r="1290" spans="1:12">
      <c r="A1290" s="208" t="s">
        <v>1727</v>
      </c>
      <c r="B1290" s="209" t="s">
        <v>1631</v>
      </c>
      <c r="C1290" s="209" t="s">
        <v>1626</v>
      </c>
      <c r="D1290" s="210" t="s">
        <v>1624</v>
      </c>
      <c r="E1290" s="211">
        <v>9472810</v>
      </c>
      <c r="F1290" s="213" t="s">
        <v>1624</v>
      </c>
      <c r="G1290" s="211">
        <v>10977</v>
      </c>
      <c r="H1290" s="213" t="s">
        <v>1624</v>
      </c>
      <c r="I1290" s="213" t="s">
        <v>1624</v>
      </c>
      <c r="J1290" s="213" t="s">
        <v>1624</v>
      </c>
      <c r="K1290" s="213" t="s">
        <v>1624</v>
      </c>
      <c r="L1290" s="214" t="s">
        <v>1624</v>
      </c>
    </row>
    <row r="1291" spans="1:12">
      <c r="A1291" s="208" t="s">
        <v>1727</v>
      </c>
      <c r="B1291" s="209" t="s">
        <v>1631</v>
      </c>
      <c r="C1291" s="209" t="s">
        <v>1627</v>
      </c>
      <c r="D1291" s="210" t="s">
        <v>1624</v>
      </c>
      <c r="E1291" s="211">
        <v>7746279</v>
      </c>
      <c r="F1291" s="211">
        <v>4305603</v>
      </c>
      <c r="G1291" s="211">
        <v>4985333</v>
      </c>
      <c r="H1291" s="211">
        <v>6246562</v>
      </c>
      <c r="I1291" s="211">
        <v>6593637</v>
      </c>
      <c r="J1291" s="211">
        <v>7266821</v>
      </c>
      <c r="K1291" s="211">
        <v>15647928</v>
      </c>
      <c r="L1291" s="212">
        <v>15953227</v>
      </c>
    </row>
    <row r="1292" spans="1:12">
      <c r="A1292" s="208" t="s">
        <v>955</v>
      </c>
      <c r="B1292" s="209" t="s">
        <v>1662</v>
      </c>
      <c r="C1292" s="209" t="s">
        <v>1623</v>
      </c>
      <c r="D1292" s="210" t="s">
        <v>1624</v>
      </c>
      <c r="E1292" s="211">
        <v>63139582</v>
      </c>
      <c r="F1292" s="211">
        <v>56736051</v>
      </c>
      <c r="G1292" s="211">
        <v>64811179</v>
      </c>
      <c r="H1292" s="211">
        <v>64012350</v>
      </c>
      <c r="I1292" s="211">
        <v>68572443</v>
      </c>
      <c r="J1292" s="211">
        <v>66361919</v>
      </c>
      <c r="K1292" s="211">
        <v>67669693</v>
      </c>
      <c r="L1292" s="212">
        <v>63773119</v>
      </c>
    </row>
    <row r="1293" spans="1:12">
      <c r="A1293" s="208" t="s">
        <v>955</v>
      </c>
      <c r="B1293" s="209" t="s">
        <v>1662</v>
      </c>
      <c r="C1293" s="209" t="s">
        <v>1625</v>
      </c>
      <c r="D1293" s="210" t="s">
        <v>1624</v>
      </c>
      <c r="E1293" s="211">
        <v>100876566</v>
      </c>
      <c r="F1293" s="211">
        <v>100157951</v>
      </c>
      <c r="G1293" s="211">
        <v>107971314</v>
      </c>
      <c r="H1293" s="211">
        <v>114868103</v>
      </c>
      <c r="I1293" s="211">
        <v>105843424</v>
      </c>
      <c r="J1293" s="211">
        <v>117022706</v>
      </c>
      <c r="K1293" s="211">
        <v>117773526</v>
      </c>
      <c r="L1293" s="212">
        <v>112419675</v>
      </c>
    </row>
    <row r="1294" spans="1:12">
      <c r="A1294" s="208" t="s">
        <v>955</v>
      </c>
      <c r="B1294" s="209" t="s">
        <v>1662</v>
      </c>
      <c r="C1294" s="209" t="s">
        <v>1626</v>
      </c>
      <c r="D1294" s="210" t="s">
        <v>1624</v>
      </c>
      <c r="E1294" s="211">
        <v>1450543</v>
      </c>
      <c r="F1294" s="211">
        <v>1387410</v>
      </c>
      <c r="G1294" s="211">
        <v>1533743</v>
      </c>
      <c r="H1294" s="211">
        <v>1667610</v>
      </c>
      <c r="I1294" s="211">
        <v>1599360</v>
      </c>
      <c r="J1294" s="211">
        <v>1683958</v>
      </c>
      <c r="K1294" s="211">
        <v>1763981</v>
      </c>
      <c r="L1294" s="212">
        <v>1600820</v>
      </c>
    </row>
    <row r="1295" spans="1:12">
      <c r="A1295" s="208" t="s">
        <v>955</v>
      </c>
      <c r="B1295" s="209" t="s">
        <v>1662</v>
      </c>
      <c r="C1295" s="209" t="s">
        <v>1627</v>
      </c>
      <c r="D1295" s="210" t="s">
        <v>1624</v>
      </c>
      <c r="E1295" s="211">
        <v>69187922</v>
      </c>
      <c r="F1295" s="211">
        <v>103324799</v>
      </c>
      <c r="G1295" s="211">
        <v>120174359</v>
      </c>
      <c r="H1295" s="211">
        <v>116782352</v>
      </c>
      <c r="I1295" s="211">
        <v>104261593</v>
      </c>
      <c r="J1295" s="211">
        <v>101893511</v>
      </c>
      <c r="K1295" s="211">
        <v>107999487</v>
      </c>
      <c r="L1295" s="212">
        <v>130935435</v>
      </c>
    </row>
    <row r="1296" spans="1:12">
      <c r="A1296" s="208" t="s">
        <v>955</v>
      </c>
      <c r="B1296" s="209" t="s">
        <v>1662</v>
      </c>
      <c r="C1296" s="209" t="s">
        <v>1628</v>
      </c>
      <c r="D1296" s="210" t="s">
        <v>1624</v>
      </c>
      <c r="E1296" s="213" t="s">
        <v>1624</v>
      </c>
      <c r="F1296" s="213" t="s">
        <v>1624</v>
      </c>
      <c r="G1296" s="211">
        <v>12861</v>
      </c>
      <c r="H1296" s="211">
        <v>10054</v>
      </c>
      <c r="I1296" s="211">
        <v>40467</v>
      </c>
      <c r="J1296" s="211">
        <v>9117</v>
      </c>
      <c r="K1296" s="211">
        <v>9117</v>
      </c>
      <c r="L1296" s="212">
        <v>20010</v>
      </c>
    </row>
    <row r="1297" spans="1:12">
      <c r="A1297" s="208" t="s">
        <v>976</v>
      </c>
      <c r="B1297" s="209" t="s">
        <v>1665</v>
      </c>
      <c r="C1297" s="209" t="s">
        <v>1623</v>
      </c>
      <c r="D1297" s="210" t="s">
        <v>1624</v>
      </c>
      <c r="E1297" s="211">
        <v>13527</v>
      </c>
      <c r="F1297" s="211">
        <v>12971</v>
      </c>
      <c r="G1297" s="211">
        <v>13214</v>
      </c>
      <c r="H1297" s="213" t="s">
        <v>1624</v>
      </c>
      <c r="I1297" s="213" t="s">
        <v>1624</v>
      </c>
      <c r="J1297" s="211">
        <v>14118</v>
      </c>
      <c r="K1297" s="213" t="s">
        <v>1624</v>
      </c>
      <c r="L1297" s="214" t="s">
        <v>1624</v>
      </c>
    </row>
    <row r="1298" spans="1:12">
      <c r="A1298" s="208" t="s">
        <v>976</v>
      </c>
      <c r="B1298" s="209" t="s">
        <v>1665</v>
      </c>
      <c r="C1298" s="209" t="s">
        <v>1626</v>
      </c>
      <c r="D1298" s="210" t="s">
        <v>1624</v>
      </c>
      <c r="E1298" s="211">
        <v>524305</v>
      </c>
      <c r="F1298" s="211">
        <v>527454</v>
      </c>
      <c r="G1298" s="211">
        <v>472578</v>
      </c>
      <c r="H1298" s="213" t="s">
        <v>1624</v>
      </c>
      <c r="I1298" s="213" t="s">
        <v>1624</v>
      </c>
      <c r="J1298" s="211">
        <v>672112</v>
      </c>
      <c r="K1298" s="213" t="s">
        <v>1624</v>
      </c>
      <c r="L1298" s="214" t="s">
        <v>1624</v>
      </c>
    </row>
    <row r="1299" spans="1:12">
      <c r="A1299" s="208" t="s">
        <v>1728</v>
      </c>
      <c r="B1299" s="209" t="s">
        <v>1673</v>
      </c>
      <c r="C1299" s="209" t="s">
        <v>1623</v>
      </c>
      <c r="D1299" s="210" t="s">
        <v>1624</v>
      </c>
      <c r="E1299" s="213" t="s">
        <v>1624</v>
      </c>
      <c r="F1299" s="213" t="s">
        <v>1624</v>
      </c>
      <c r="G1299" s="213" t="s">
        <v>1624</v>
      </c>
      <c r="H1299" s="213" t="s">
        <v>1624</v>
      </c>
      <c r="I1299" s="211">
        <v>1941</v>
      </c>
      <c r="J1299" s="211">
        <v>2856</v>
      </c>
      <c r="K1299" s="211">
        <v>3013</v>
      </c>
      <c r="L1299" s="212">
        <v>2838</v>
      </c>
    </row>
    <row r="1300" spans="1:12">
      <c r="A1300" s="208" t="s">
        <v>1728</v>
      </c>
      <c r="B1300" s="209" t="s">
        <v>1673</v>
      </c>
      <c r="C1300" s="209" t="s">
        <v>1625</v>
      </c>
      <c r="D1300" s="210" t="s">
        <v>1624</v>
      </c>
      <c r="E1300" s="213" t="s">
        <v>1624</v>
      </c>
      <c r="F1300" s="213" t="s">
        <v>1624</v>
      </c>
      <c r="G1300" s="213" t="s">
        <v>1624</v>
      </c>
      <c r="H1300" s="213" t="s">
        <v>1624</v>
      </c>
      <c r="I1300" s="211">
        <v>11366</v>
      </c>
      <c r="J1300" s="211">
        <v>11934</v>
      </c>
      <c r="K1300" s="211">
        <v>10100</v>
      </c>
      <c r="L1300" s="212">
        <v>10220</v>
      </c>
    </row>
    <row r="1301" spans="1:12">
      <c r="A1301" s="208" t="s">
        <v>1484</v>
      </c>
      <c r="B1301" s="209" t="s">
        <v>1652</v>
      </c>
      <c r="C1301" s="209" t="s">
        <v>1623</v>
      </c>
      <c r="D1301" s="210" t="s">
        <v>1624</v>
      </c>
      <c r="E1301" s="211">
        <v>177570614</v>
      </c>
      <c r="F1301" s="211">
        <v>158212945</v>
      </c>
      <c r="G1301" s="211">
        <v>159944745</v>
      </c>
      <c r="H1301" s="211">
        <v>171064611</v>
      </c>
      <c r="I1301" s="211">
        <v>164998515</v>
      </c>
      <c r="J1301" s="211">
        <v>152479056</v>
      </c>
      <c r="K1301" s="211">
        <v>161690262</v>
      </c>
      <c r="L1301" s="212">
        <v>139609615</v>
      </c>
    </row>
    <row r="1302" spans="1:12">
      <c r="A1302" s="208" t="s">
        <v>1484</v>
      </c>
      <c r="B1302" s="209" t="s">
        <v>1652</v>
      </c>
      <c r="C1302" s="209" t="s">
        <v>1625</v>
      </c>
      <c r="D1302" s="210" t="s">
        <v>1624</v>
      </c>
      <c r="E1302" s="211">
        <v>74518309</v>
      </c>
      <c r="F1302" s="211">
        <v>68207261</v>
      </c>
      <c r="G1302" s="211">
        <v>69443341</v>
      </c>
      <c r="H1302" s="211">
        <v>74904268</v>
      </c>
      <c r="I1302" s="211">
        <v>73582529</v>
      </c>
      <c r="J1302" s="211">
        <v>68798064</v>
      </c>
      <c r="K1302" s="211">
        <v>74571060</v>
      </c>
      <c r="L1302" s="212">
        <v>66369929</v>
      </c>
    </row>
    <row r="1303" spans="1:12">
      <c r="A1303" s="208" t="s">
        <v>1484</v>
      </c>
      <c r="B1303" s="209" t="s">
        <v>1652</v>
      </c>
      <c r="C1303" s="209" t="s">
        <v>1626</v>
      </c>
      <c r="D1303" s="210" t="s">
        <v>1624</v>
      </c>
      <c r="E1303" s="211">
        <v>63305848</v>
      </c>
      <c r="F1303" s="211">
        <v>59835485</v>
      </c>
      <c r="G1303" s="211">
        <v>58266159</v>
      </c>
      <c r="H1303" s="211">
        <v>55970554</v>
      </c>
      <c r="I1303" s="211">
        <v>47469267</v>
      </c>
      <c r="J1303" s="211">
        <v>50554463</v>
      </c>
      <c r="K1303" s="211">
        <v>54442318</v>
      </c>
      <c r="L1303" s="212">
        <v>51488155</v>
      </c>
    </row>
    <row r="1304" spans="1:12">
      <c r="A1304" s="208" t="s">
        <v>1484</v>
      </c>
      <c r="B1304" s="209" t="s">
        <v>1652</v>
      </c>
      <c r="C1304" s="209" t="s">
        <v>1627</v>
      </c>
      <c r="D1304" s="210" t="s">
        <v>1624</v>
      </c>
      <c r="E1304" s="211">
        <v>27849265</v>
      </c>
      <c r="F1304" s="211">
        <v>22522592</v>
      </c>
      <c r="G1304" s="211">
        <v>35682516</v>
      </c>
      <c r="H1304" s="211">
        <v>30216753</v>
      </c>
      <c r="I1304" s="211">
        <v>32057125</v>
      </c>
      <c r="J1304" s="211">
        <v>40395511</v>
      </c>
      <c r="K1304" s="211">
        <v>46262691</v>
      </c>
      <c r="L1304" s="212">
        <v>67650965</v>
      </c>
    </row>
    <row r="1305" spans="1:12">
      <c r="A1305" s="208" t="s">
        <v>1729</v>
      </c>
      <c r="B1305" s="209" t="s">
        <v>1645</v>
      </c>
      <c r="C1305" s="209" t="s">
        <v>1623</v>
      </c>
      <c r="D1305" s="210" t="s">
        <v>1624</v>
      </c>
      <c r="E1305" s="213" t="s">
        <v>1624</v>
      </c>
      <c r="F1305" s="213" t="s">
        <v>1624</v>
      </c>
      <c r="G1305" s="213" t="s">
        <v>1624</v>
      </c>
      <c r="H1305" s="213" t="s">
        <v>1624</v>
      </c>
      <c r="I1305" s="211">
        <v>35871</v>
      </c>
      <c r="J1305" s="211">
        <v>36256</v>
      </c>
      <c r="K1305" s="211">
        <v>35277</v>
      </c>
      <c r="L1305" s="212">
        <v>28805</v>
      </c>
    </row>
    <row r="1306" spans="1:12">
      <c r="A1306" s="208" t="s">
        <v>1729</v>
      </c>
      <c r="B1306" s="209" t="s">
        <v>1645</v>
      </c>
      <c r="C1306" s="209" t="s">
        <v>1625</v>
      </c>
      <c r="D1306" s="210" t="s">
        <v>1624</v>
      </c>
      <c r="E1306" s="213" t="s">
        <v>1624</v>
      </c>
      <c r="F1306" s="213" t="s">
        <v>1624</v>
      </c>
      <c r="G1306" s="213" t="s">
        <v>1624</v>
      </c>
      <c r="H1306" s="213" t="s">
        <v>1624</v>
      </c>
      <c r="I1306" s="211">
        <v>1401</v>
      </c>
      <c r="J1306" s="211">
        <v>1128</v>
      </c>
      <c r="K1306" s="211">
        <v>1022</v>
      </c>
      <c r="L1306" s="212">
        <v>679</v>
      </c>
    </row>
    <row r="1307" spans="1:12">
      <c r="A1307" s="208" t="s">
        <v>1729</v>
      </c>
      <c r="B1307" s="209" t="s">
        <v>1645</v>
      </c>
      <c r="C1307" s="209" t="s">
        <v>1626</v>
      </c>
      <c r="D1307" s="210" t="s">
        <v>1624</v>
      </c>
      <c r="E1307" s="213" t="s">
        <v>1624</v>
      </c>
      <c r="F1307" s="213" t="s">
        <v>1624</v>
      </c>
      <c r="G1307" s="213" t="s">
        <v>1624</v>
      </c>
      <c r="H1307" s="213" t="s">
        <v>1624</v>
      </c>
      <c r="I1307" s="211">
        <v>874990</v>
      </c>
      <c r="J1307" s="211">
        <v>945759</v>
      </c>
      <c r="K1307" s="211">
        <v>978766</v>
      </c>
      <c r="L1307" s="212">
        <v>967089</v>
      </c>
    </row>
    <row r="1308" spans="1:12">
      <c r="A1308" s="208" t="s">
        <v>1002</v>
      </c>
      <c r="B1308" s="209" t="s">
        <v>1643</v>
      </c>
      <c r="C1308" s="209" t="s">
        <v>1623</v>
      </c>
      <c r="D1308" s="210" t="s">
        <v>1624</v>
      </c>
      <c r="E1308" s="211">
        <v>371463</v>
      </c>
      <c r="F1308" s="211">
        <v>327905</v>
      </c>
      <c r="G1308" s="211">
        <v>347298</v>
      </c>
      <c r="H1308" s="211">
        <v>405077</v>
      </c>
      <c r="I1308" s="211">
        <v>355695</v>
      </c>
      <c r="J1308" s="211">
        <v>375200</v>
      </c>
      <c r="K1308" s="211">
        <v>341743</v>
      </c>
      <c r="L1308" s="212">
        <v>285372</v>
      </c>
    </row>
    <row r="1309" spans="1:12">
      <c r="A1309" s="208" t="s">
        <v>1002</v>
      </c>
      <c r="B1309" s="209" t="s">
        <v>1643</v>
      </c>
      <c r="C1309" s="209" t="s">
        <v>1625</v>
      </c>
      <c r="D1309" s="210" t="s">
        <v>1624</v>
      </c>
      <c r="E1309" s="211">
        <v>138977</v>
      </c>
      <c r="F1309" s="211">
        <v>118652</v>
      </c>
      <c r="G1309" s="211">
        <v>116157</v>
      </c>
      <c r="H1309" s="211">
        <v>146246</v>
      </c>
      <c r="I1309" s="211">
        <v>143148</v>
      </c>
      <c r="J1309" s="211">
        <v>130010</v>
      </c>
      <c r="K1309" s="211">
        <v>132987</v>
      </c>
      <c r="L1309" s="212">
        <v>106829</v>
      </c>
    </row>
    <row r="1310" spans="1:12">
      <c r="A1310" s="208" t="s">
        <v>1002</v>
      </c>
      <c r="B1310" s="209" t="s">
        <v>1643</v>
      </c>
      <c r="C1310" s="209" t="s">
        <v>1626</v>
      </c>
      <c r="D1310" s="210" t="s">
        <v>1624</v>
      </c>
      <c r="E1310" s="211">
        <v>184485</v>
      </c>
      <c r="F1310" s="211">
        <v>162065</v>
      </c>
      <c r="G1310" s="211">
        <v>195999</v>
      </c>
      <c r="H1310" s="211">
        <v>173935</v>
      </c>
      <c r="I1310" s="211">
        <v>147770</v>
      </c>
      <c r="J1310" s="211">
        <v>161583</v>
      </c>
      <c r="K1310" s="211">
        <v>140825</v>
      </c>
      <c r="L1310" s="212">
        <v>143053</v>
      </c>
    </row>
    <row r="1311" spans="1:12">
      <c r="A1311" s="208" t="s">
        <v>977</v>
      </c>
      <c r="B1311" s="209" t="s">
        <v>1665</v>
      </c>
      <c r="C1311" s="209" t="s">
        <v>1623</v>
      </c>
      <c r="D1311" s="210" t="s">
        <v>1624</v>
      </c>
      <c r="E1311" s="211">
        <v>35337</v>
      </c>
      <c r="F1311" s="211">
        <v>40625</v>
      </c>
      <c r="G1311" s="211">
        <v>49716</v>
      </c>
      <c r="H1311" s="211">
        <v>64284</v>
      </c>
      <c r="I1311" s="211">
        <v>96065</v>
      </c>
      <c r="J1311" s="211">
        <v>282883</v>
      </c>
      <c r="K1311" s="211">
        <v>373870</v>
      </c>
      <c r="L1311" s="212">
        <v>387200</v>
      </c>
    </row>
    <row r="1312" spans="1:12">
      <c r="A1312" s="208" t="s">
        <v>977</v>
      </c>
      <c r="B1312" s="209" t="s">
        <v>1665</v>
      </c>
      <c r="C1312" s="209" t="s">
        <v>1625</v>
      </c>
      <c r="D1312" s="210" t="s">
        <v>1624</v>
      </c>
      <c r="E1312" s="211">
        <v>17226</v>
      </c>
      <c r="F1312" s="211">
        <v>24585</v>
      </c>
      <c r="G1312" s="211">
        <v>33681</v>
      </c>
      <c r="H1312" s="211">
        <v>68056</v>
      </c>
      <c r="I1312" s="211">
        <v>102716</v>
      </c>
      <c r="J1312" s="211">
        <v>206960</v>
      </c>
      <c r="K1312" s="211">
        <v>278412</v>
      </c>
      <c r="L1312" s="212">
        <v>346523</v>
      </c>
    </row>
    <row r="1313" spans="1:12">
      <c r="A1313" s="208" t="s">
        <v>977</v>
      </c>
      <c r="B1313" s="209" t="s">
        <v>1665</v>
      </c>
      <c r="C1313" s="209" t="s">
        <v>1626</v>
      </c>
      <c r="D1313" s="210" t="s">
        <v>1624</v>
      </c>
      <c r="E1313" s="211">
        <v>14207</v>
      </c>
      <c r="F1313" s="211">
        <v>34141</v>
      </c>
      <c r="G1313" s="211">
        <v>33071</v>
      </c>
      <c r="H1313" s="211">
        <v>29222</v>
      </c>
      <c r="I1313" s="211">
        <v>38880</v>
      </c>
      <c r="J1313" s="211">
        <v>44899</v>
      </c>
      <c r="K1313" s="211">
        <v>50439</v>
      </c>
      <c r="L1313" s="212">
        <v>60683</v>
      </c>
    </row>
    <row r="1314" spans="1:12">
      <c r="A1314" s="208" t="s">
        <v>1061</v>
      </c>
      <c r="B1314" s="209" t="s">
        <v>1678</v>
      </c>
      <c r="C1314" s="209" t="s">
        <v>1623</v>
      </c>
      <c r="D1314" s="210" t="s">
        <v>1624</v>
      </c>
      <c r="E1314" s="211">
        <v>495345</v>
      </c>
      <c r="F1314" s="211">
        <v>420892</v>
      </c>
      <c r="G1314" s="211">
        <v>456475</v>
      </c>
      <c r="H1314" s="211">
        <v>485407</v>
      </c>
      <c r="I1314" s="211">
        <v>456497</v>
      </c>
      <c r="J1314" s="211">
        <v>480639</v>
      </c>
      <c r="K1314" s="211">
        <v>430097</v>
      </c>
      <c r="L1314" s="212">
        <v>390378</v>
      </c>
    </row>
    <row r="1315" spans="1:12">
      <c r="A1315" s="208" t="s">
        <v>1061</v>
      </c>
      <c r="B1315" s="209" t="s">
        <v>1678</v>
      </c>
      <c r="C1315" s="209" t="s">
        <v>1625</v>
      </c>
      <c r="D1315" s="210" t="s">
        <v>1624</v>
      </c>
      <c r="E1315" s="211">
        <v>195247</v>
      </c>
      <c r="F1315" s="211">
        <v>165489</v>
      </c>
      <c r="G1315" s="211">
        <v>163613</v>
      </c>
      <c r="H1315" s="211">
        <v>163407</v>
      </c>
      <c r="I1315" s="211">
        <v>151281</v>
      </c>
      <c r="J1315" s="211">
        <v>163273</v>
      </c>
      <c r="K1315" s="211">
        <v>149291</v>
      </c>
      <c r="L1315" s="212">
        <v>137986</v>
      </c>
    </row>
    <row r="1316" spans="1:12">
      <c r="A1316" s="208" t="s">
        <v>537</v>
      </c>
      <c r="B1316" s="209" t="s">
        <v>1672</v>
      </c>
      <c r="C1316" s="209" t="s">
        <v>1623</v>
      </c>
      <c r="D1316" s="210" t="s">
        <v>1624</v>
      </c>
      <c r="E1316" s="211">
        <v>388673</v>
      </c>
      <c r="F1316" s="211">
        <v>292304</v>
      </c>
      <c r="G1316" s="211">
        <v>353627</v>
      </c>
      <c r="H1316" s="211">
        <v>385999</v>
      </c>
      <c r="I1316" s="211">
        <v>382358</v>
      </c>
      <c r="J1316" s="211">
        <v>436196</v>
      </c>
      <c r="K1316" s="211">
        <v>403151</v>
      </c>
      <c r="L1316" s="212">
        <v>317389</v>
      </c>
    </row>
    <row r="1317" spans="1:12">
      <c r="A1317" s="208" t="s">
        <v>537</v>
      </c>
      <c r="B1317" s="209" t="s">
        <v>1672</v>
      </c>
      <c r="C1317" s="209" t="s">
        <v>1625</v>
      </c>
      <c r="D1317" s="210" t="s">
        <v>1624</v>
      </c>
      <c r="E1317" s="211">
        <v>452821</v>
      </c>
      <c r="F1317" s="211">
        <v>661173</v>
      </c>
      <c r="G1317" s="211">
        <v>460186</v>
      </c>
      <c r="H1317" s="211">
        <v>532424</v>
      </c>
      <c r="I1317" s="211">
        <v>543956</v>
      </c>
      <c r="J1317" s="211">
        <v>573004</v>
      </c>
      <c r="K1317" s="211">
        <v>566191</v>
      </c>
      <c r="L1317" s="212">
        <v>472613</v>
      </c>
    </row>
    <row r="1318" spans="1:12">
      <c r="A1318" s="208" t="s">
        <v>537</v>
      </c>
      <c r="B1318" s="209" t="s">
        <v>1672</v>
      </c>
      <c r="C1318" s="209" t="s">
        <v>1626</v>
      </c>
      <c r="D1318" s="210" t="s">
        <v>1624</v>
      </c>
      <c r="E1318" s="211">
        <v>376855</v>
      </c>
      <c r="F1318" s="211">
        <v>238399</v>
      </c>
      <c r="G1318" s="211">
        <v>230234</v>
      </c>
      <c r="H1318" s="211">
        <v>241449</v>
      </c>
      <c r="I1318" s="211">
        <v>226231</v>
      </c>
      <c r="J1318" s="211">
        <v>252520</v>
      </c>
      <c r="K1318" s="211">
        <v>287941</v>
      </c>
      <c r="L1318" s="212">
        <v>323593</v>
      </c>
    </row>
    <row r="1319" spans="1:12">
      <c r="A1319" s="208" t="s">
        <v>336</v>
      </c>
      <c r="B1319" s="209" t="s">
        <v>1645</v>
      </c>
      <c r="C1319" s="209" t="s">
        <v>1623</v>
      </c>
      <c r="D1319" s="210" t="s">
        <v>1624</v>
      </c>
      <c r="E1319" s="211">
        <v>41024</v>
      </c>
      <c r="F1319" s="211">
        <v>35947</v>
      </c>
      <c r="G1319" s="211">
        <v>38863</v>
      </c>
      <c r="H1319" s="211">
        <v>43511</v>
      </c>
      <c r="I1319" s="211">
        <v>38660</v>
      </c>
      <c r="J1319" s="211">
        <v>39764</v>
      </c>
      <c r="K1319" s="211">
        <v>38252</v>
      </c>
      <c r="L1319" s="212">
        <v>29738</v>
      </c>
    </row>
    <row r="1320" spans="1:12">
      <c r="A1320" s="208" t="s">
        <v>336</v>
      </c>
      <c r="B1320" s="209" t="s">
        <v>1645</v>
      </c>
      <c r="C1320" s="209" t="s">
        <v>1625</v>
      </c>
      <c r="D1320" s="210" t="s">
        <v>1624</v>
      </c>
      <c r="E1320" s="211">
        <v>26467</v>
      </c>
      <c r="F1320" s="211">
        <v>21802</v>
      </c>
      <c r="G1320" s="211">
        <v>23695</v>
      </c>
      <c r="H1320" s="211">
        <v>31701</v>
      </c>
      <c r="I1320" s="211">
        <v>36556</v>
      </c>
      <c r="J1320" s="211">
        <v>25802</v>
      </c>
      <c r="K1320" s="211">
        <v>21946</v>
      </c>
      <c r="L1320" s="212">
        <v>16545</v>
      </c>
    </row>
    <row r="1321" spans="1:12">
      <c r="A1321" s="208" t="s">
        <v>336</v>
      </c>
      <c r="B1321" s="209" t="s">
        <v>1645</v>
      </c>
      <c r="C1321" s="209" t="s">
        <v>1626</v>
      </c>
      <c r="D1321" s="210" t="s">
        <v>1624</v>
      </c>
      <c r="E1321" s="211">
        <v>32354</v>
      </c>
      <c r="F1321" s="211">
        <v>35906</v>
      </c>
      <c r="G1321" s="211">
        <v>43158</v>
      </c>
      <c r="H1321" s="211">
        <v>29469</v>
      </c>
      <c r="I1321" s="211">
        <v>37759</v>
      </c>
      <c r="J1321" s="211">
        <v>15167</v>
      </c>
      <c r="K1321" s="211">
        <v>28350</v>
      </c>
      <c r="L1321" s="212">
        <v>28535</v>
      </c>
    </row>
    <row r="1322" spans="1:12">
      <c r="A1322" s="208" t="s">
        <v>696</v>
      </c>
      <c r="B1322" s="209" t="s">
        <v>1666</v>
      </c>
      <c r="C1322" s="209" t="s">
        <v>1623</v>
      </c>
      <c r="D1322" s="210" t="s">
        <v>1624</v>
      </c>
      <c r="E1322" s="211">
        <v>21268</v>
      </c>
      <c r="F1322" s="211">
        <v>18042</v>
      </c>
      <c r="G1322" s="211">
        <v>19397</v>
      </c>
      <c r="H1322" s="211">
        <v>19845</v>
      </c>
      <c r="I1322" s="211">
        <v>19646</v>
      </c>
      <c r="J1322" s="211">
        <v>19035</v>
      </c>
      <c r="K1322" s="211">
        <v>18271</v>
      </c>
      <c r="L1322" s="212">
        <v>13737</v>
      </c>
    </row>
    <row r="1323" spans="1:12">
      <c r="A1323" s="208" t="s">
        <v>696</v>
      </c>
      <c r="B1323" s="209" t="s">
        <v>1666</v>
      </c>
      <c r="C1323" s="209" t="s">
        <v>1625</v>
      </c>
      <c r="D1323" s="210" t="s">
        <v>1624</v>
      </c>
      <c r="E1323" s="211">
        <v>4373</v>
      </c>
      <c r="F1323" s="211">
        <v>3924</v>
      </c>
      <c r="G1323" s="211">
        <v>4259</v>
      </c>
      <c r="H1323" s="211">
        <v>4317</v>
      </c>
      <c r="I1323" s="211">
        <v>3725</v>
      </c>
      <c r="J1323" s="211">
        <v>3779</v>
      </c>
      <c r="K1323" s="211">
        <v>3626</v>
      </c>
      <c r="L1323" s="212">
        <v>3249</v>
      </c>
    </row>
    <row r="1324" spans="1:12">
      <c r="A1324" s="208" t="s">
        <v>681</v>
      </c>
      <c r="B1324" s="209" t="s">
        <v>1673</v>
      </c>
      <c r="C1324" s="209" t="s">
        <v>1623</v>
      </c>
      <c r="D1324" s="210" t="s">
        <v>1624</v>
      </c>
      <c r="E1324" s="213" t="s">
        <v>1624</v>
      </c>
      <c r="F1324" s="213" t="s">
        <v>1624</v>
      </c>
      <c r="G1324" s="211">
        <v>0</v>
      </c>
      <c r="H1324" s="213" t="s">
        <v>1624</v>
      </c>
      <c r="I1324" s="213" t="s">
        <v>1624</v>
      </c>
      <c r="J1324" s="213" t="s">
        <v>1624</v>
      </c>
      <c r="K1324" s="213" t="s">
        <v>1624</v>
      </c>
      <c r="L1324" s="214" t="s">
        <v>1624</v>
      </c>
    </row>
    <row r="1325" spans="1:12">
      <c r="A1325" s="208" t="s">
        <v>681</v>
      </c>
      <c r="B1325" s="209" t="s">
        <v>1673</v>
      </c>
      <c r="C1325" s="209" t="s">
        <v>1625</v>
      </c>
      <c r="D1325" s="210" t="s">
        <v>1624</v>
      </c>
      <c r="E1325" s="211">
        <v>10597</v>
      </c>
      <c r="F1325" s="211">
        <v>2895</v>
      </c>
      <c r="G1325" s="211">
        <v>5729</v>
      </c>
      <c r="H1325" s="211">
        <v>29922</v>
      </c>
      <c r="I1325" s="211">
        <v>16456</v>
      </c>
      <c r="J1325" s="211">
        <v>5053</v>
      </c>
      <c r="K1325" s="211">
        <v>3600</v>
      </c>
      <c r="L1325" s="212">
        <v>16538</v>
      </c>
    </row>
    <row r="1326" spans="1:12">
      <c r="A1326" s="208" t="s">
        <v>611</v>
      </c>
      <c r="B1326" s="209" t="s">
        <v>1640</v>
      </c>
      <c r="C1326" s="209" t="s">
        <v>1623</v>
      </c>
      <c r="D1326" s="210" t="s">
        <v>1624</v>
      </c>
      <c r="E1326" s="211">
        <v>59228</v>
      </c>
      <c r="F1326" s="211">
        <v>51094</v>
      </c>
      <c r="G1326" s="211">
        <v>40701</v>
      </c>
      <c r="H1326" s="211">
        <v>40002</v>
      </c>
      <c r="I1326" s="211">
        <v>37619</v>
      </c>
      <c r="J1326" s="211">
        <v>49475</v>
      </c>
      <c r="K1326" s="211">
        <v>43359</v>
      </c>
      <c r="L1326" s="212">
        <v>30682</v>
      </c>
    </row>
    <row r="1327" spans="1:12">
      <c r="A1327" s="208" t="s">
        <v>611</v>
      </c>
      <c r="B1327" s="209" t="s">
        <v>1640</v>
      </c>
      <c r="C1327" s="209" t="s">
        <v>1625</v>
      </c>
      <c r="D1327" s="210" t="s">
        <v>1624</v>
      </c>
      <c r="E1327" s="211">
        <v>86931</v>
      </c>
      <c r="F1327" s="211">
        <v>67976</v>
      </c>
      <c r="G1327" s="211">
        <v>56662</v>
      </c>
      <c r="H1327" s="211">
        <v>60054</v>
      </c>
      <c r="I1327" s="211">
        <v>57569</v>
      </c>
      <c r="J1327" s="211">
        <v>62404</v>
      </c>
      <c r="K1327" s="211">
        <v>62419</v>
      </c>
      <c r="L1327" s="212">
        <v>76196</v>
      </c>
    </row>
    <row r="1328" spans="1:12">
      <c r="A1328" s="208" t="s">
        <v>611</v>
      </c>
      <c r="B1328" s="209" t="s">
        <v>1640</v>
      </c>
      <c r="C1328" s="209" t="s">
        <v>1626</v>
      </c>
      <c r="D1328" s="210" t="s">
        <v>1624</v>
      </c>
      <c r="E1328" s="211">
        <v>59914</v>
      </c>
      <c r="F1328" s="211">
        <v>68014</v>
      </c>
      <c r="G1328" s="211">
        <v>53538</v>
      </c>
      <c r="H1328" s="211">
        <v>255069</v>
      </c>
      <c r="I1328" s="211">
        <v>306455</v>
      </c>
      <c r="J1328" s="211">
        <v>299480</v>
      </c>
      <c r="K1328" s="211">
        <v>233886</v>
      </c>
      <c r="L1328" s="212">
        <v>358640</v>
      </c>
    </row>
    <row r="1329" spans="1:12">
      <c r="A1329" s="208" t="s">
        <v>611</v>
      </c>
      <c r="B1329" s="209" t="s">
        <v>1640</v>
      </c>
      <c r="C1329" s="209" t="s">
        <v>1627</v>
      </c>
      <c r="D1329" s="210" t="s">
        <v>1624</v>
      </c>
      <c r="E1329" s="211">
        <v>23780</v>
      </c>
      <c r="F1329" s="211">
        <v>927</v>
      </c>
      <c r="G1329" s="211">
        <v>8656</v>
      </c>
      <c r="H1329" s="211">
        <v>6604</v>
      </c>
      <c r="I1329" s="211">
        <v>3073</v>
      </c>
      <c r="J1329" s="211">
        <v>14086</v>
      </c>
      <c r="K1329" s="211">
        <v>3290</v>
      </c>
      <c r="L1329" s="212">
        <v>5344</v>
      </c>
    </row>
    <row r="1330" spans="1:12">
      <c r="A1330" s="208" t="s">
        <v>459</v>
      </c>
      <c r="B1330" s="209" t="s">
        <v>1630</v>
      </c>
      <c r="C1330" s="209" t="s">
        <v>1623</v>
      </c>
      <c r="D1330" s="210" t="s">
        <v>1624</v>
      </c>
      <c r="E1330" s="211">
        <v>28396</v>
      </c>
      <c r="F1330" s="211">
        <v>18140</v>
      </c>
      <c r="G1330" s="211">
        <v>16875</v>
      </c>
      <c r="H1330" s="211">
        <v>22592</v>
      </c>
      <c r="I1330" s="211">
        <v>22486</v>
      </c>
      <c r="J1330" s="211">
        <v>10302</v>
      </c>
      <c r="K1330" s="211">
        <v>14234</v>
      </c>
      <c r="L1330" s="212">
        <v>8801</v>
      </c>
    </row>
    <row r="1331" spans="1:12">
      <c r="A1331" s="208" t="s">
        <v>459</v>
      </c>
      <c r="B1331" s="209" t="s">
        <v>1630</v>
      </c>
      <c r="C1331" s="209" t="s">
        <v>1625</v>
      </c>
      <c r="D1331" s="210" t="s">
        <v>1624</v>
      </c>
      <c r="E1331" s="211">
        <v>5640</v>
      </c>
      <c r="F1331" s="211">
        <v>4964</v>
      </c>
      <c r="G1331" s="211">
        <v>4642</v>
      </c>
      <c r="H1331" s="211">
        <v>4035</v>
      </c>
      <c r="I1331" s="211">
        <v>2992</v>
      </c>
      <c r="J1331" s="211">
        <v>5689</v>
      </c>
      <c r="K1331" s="211">
        <v>4629</v>
      </c>
      <c r="L1331" s="212">
        <v>4289</v>
      </c>
    </row>
    <row r="1332" spans="1:12">
      <c r="A1332" s="208" t="s">
        <v>459</v>
      </c>
      <c r="B1332" s="209" t="s">
        <v>1630</v>
      </c>
      <c r="C1332" s="209" t="s">
        <v>1626</v>
      </c>
      <c r="D1332" s="210" t="s">
        <v>1624</v>
      </c>
      <c r="E1332" s="211">
        <v>279957</v>
      </c>
      <c r="F1332" s="211">
        <v>170795</v>
      </c>
      <c r="G1332" s="211">
        <v>126071</v>
      </c>
      <c r="H1332" s="211">
        <v>94395</v>
      </c>
      <c r="I1332" s="211">
        <v>129899</v>
      </c>
      <c r="J1332" s="211">
        <v>145445</v>
      </c>
      <c r="K1332" s="211">
        <v>121442</v>
      </c>
      <c r="L1332" s="212">
        <v>128353</v>
      </c>
    </row>
    <row r="1333" spans="1:12">
      <c r="A1333" s="208" t="s">
        <v>902</v>
      </c>
      <c r="B1333" s="209" t="s">
        <v>1654</v>
      </c>
      <c r="C1333" s="209" t="s">
        <v>1623</v>
      </c>
      <c r="D1333" s="210" t="s">
        <v>1624</v>
      </c>
      <c r="E1333" s="211">
        <v>314721</v>
      </c>
      <c r="F1333" s="211">
        <v>282251</v>
      </c>
      <c r="G1333" s="211">
        <v>274867</v>
      </c>
      <c r="H1333" s="211">
        <v>300813</v>
      </c>
      <c r="I1333" s="211">
        <v>294190</v>
      </c>
      <c r="J1333" s="211">
        <v>336617</v>
      </c>
      <c r="K1333" s="211">
        <v>308389</v>
      </c>
      <c r="L1333" s="212">
        <v>247898</v>
      </c>
    </row>
    <row r="1334" spans="1:12">
      <c r="A1334" s="208" t="s">
        <v>902</v>
      </c>
      <c r="B1334" s="209" t="s">
        <v>1654</v>
      </c>
      <c r="C1334" s="209" t="s">
        <v>1625</v>
      </c>
      <c r="D1334" s="210" t="s">
        <v>1624</v>
      </c>
      <c r="E1334" s="211">
        <v>181020</v>
      </c>
      <c r="F1334" s="211">
        <v>174704</v>
      </c>
      <c r="G1334" s="211">
        <v>175098</v>
      </c>
      <c r="H1334" s="211">
        <v>197930</v>
      </c>
      <c r="I1334" s="211">
        <v>191545</v>
      </c>
      <c r="J1334" s="211">
        <v>214587</v>
      </c>
      <c r="K1334" s="211">
        <v>191619</v>
      </c>
      <c r="L1334" s="212">
        <v>169721</v>
      </c>
    </row>
    <row r="1335" spans="1:12">
      <c r="A1335" s="208" t="s">
        <v>902</v>
      </c>
      <c r="B1335" s="209" t="s">
        <v>1654</v>
      </c>
      <c r="C1335" s="209" t="s">
        <v>1626</v>
      </c>
      <c r="D1335" s="210" t="s">
        <v>1624</v>
      </c>
      <c r="E1335" s="211">
        <v>603953</v>
      </c>
      <c r="F1335" s="211">
        <v>566961</v>
      </c>
      <c r="G1335" s="211">
        <v>583177</v>
      </c>
      <c r="H1335" s="211">
        <v>588593</v>
      </c>
      <c r="I1335" s="211">
        <v>522420</v>
      </c>
      <c r="J1335" s="211">
        <v>510674</v>
      </c>
      <c r="K1335" s="211">
        <v>281564</v>
      </c>
      <c r="L1335" s="212">
        <v>255364</v>
      </c>
    </row>
    <row r="1336" spans="1:12">
      <c r="A1336" s="208" t="s">
        <v>697</v>
      </c>
      <c r="B1336" s="209" t="s">
        <v>1666</v>
      </c>
      <c r="C1336" s="209" t="s">
        <v>1623</v>
      </c>
      <c r="D1336" s="210" t="s">
        <v>1624</v>
      </c>
      <c r="E1336" s="211">
        <v>15796</v>
      </c>
      <c r="F1336" s="211">
        <v>12699</v>
      </c>
      <c r="G1336" s="211">
        <v>18972</v>
      </c>
      <c r="H1336" s="211">
        <v>17919</v>
      </c>
      <c r="I1336" s="211">
        <v>16840</v>
      </c>
      <c r="J1336" s="211">
        <v>14628</v>
      </c>
      <c r="K1336" s="213" t="s">
        <v>1624</v>
      </c>
      <c r="L1336" s="212">
        <v>13400</v>
      </c>
    </row>
    <row r="1337" spans="1:12">
      <c r="A1337" s="208" t="s">
        <v>1730</v>
      </c>
      <c r="B1337" s="209" t="s">
        <v>1645</v>
      </c>
      <c r="C1337" s="209" t="s">
        <v>1623</v>
      </c>
      <c r="D1337" s="210" t="s">
        <v>1624</v>
      </c>
      <c r="E1337" s="211">
        <v>50631</v>
      </c>
      <c r="F1337" s="211">
        <v>45329</v>
      </c>
      <c r="G1337" s="211">
        <v>48565</v>
      </c>
      <c r="H1337" s="211">
        <v>53230</v>
      </c>
      <c r="I1337" s="211">
        <v>51213</v>
      </c>
      <c r="J1337" s="211">
        <v>44761</v>
      </c>
      <c r="K1337" s="211">
        <v>47645</v>
      </c>
      <c r="L1337" s="212">
        <v>37998</v>
      </c>
    </row>
    <row r="1338" spans="1:12">
      <c r="A1338" s="208" t="s">
        <v>1730</v>
      </c>
      <c r="B1338" s="209" t="s">
        <v>1645</v>
      </c>
      <c r="C1338" s="209" t="s">
        <v>1625</v>
      </c>
      <c r="D1338" s="210" t="s">
        <v>1624</v>
      </c>
      <c r="E1338" s="211">
        <v>61802</v>
      </c>
      <c r="F1338" s="211">
        <v>51574</v>
      </c>
      <c r="G1338" s="211">
        <v>55717</v>
      </c>
      <c r="H1338" s="211">
        <v>60630</v>
      </c>
      <c r="I1338" s="211">
        <v>58444</v>
      </c>
      <c r="J1338" s="211">
        <v>60774</v>
      </c>
      <c r="K1338" s="211">
        <v>57086</v>
      </c>
      <c r="L1338" s="212">
        <v>46451</v>
      </c>
    </row>
    <row r="1339" spans="1:12">
      <c r="A1339" s="208" t="s">
        <v>1730</v>
      </c>
      <c r="B1339" s="209" t="s">
        <v>1645</v>
      </c>
      <c r="C1339" s="209" t="s">
        <v>1626</v>
      </c>
      <c r="D1339" s="210" t="s">
        <v>1624</v>
      </c>
      <c r="E1339" s="213" t="s">
        <v>1624</v>
      </c>
      <c r="F1339" s="213" t="s">
        <v>1624</v>
      </c>
      <c r="G1339" s="211">
        <v>1050000</v>
      </c>
      <c r="H1339" s="211">
        <v>1751879</v>
      </c>
      <c r="I1339" s="211">
        <v>1737277</v>
      </c>
      <c r="J1339" s="211">
        <v>1900799</v>
      </c>
      <c r="K1339" s="211">
        <v>1948030</v>
      </c>
      <c r="L1339" s="212">
        <v>1825785</v>
      </c>
    </row>
    <row r="1340" spans="1:12">
      <c r="A1340" s="208" t="s">
        <v>956</v>
      </c>
      <c r="B1340" s="209" t="s">
        <v>1662</v>
      </c>
      <c r="C1340" s="209" t="s">
        <v>1623</v>
      </c>
      <c r="D1340" s="210" t="s">
        <v>1624</v>
      </c>
      <c r="E1340" s="211">
        <v>2261427</v>
      </c>
      <c r="F1340" s="211">
        <v>1954727</v>
      </c>
      <c r="G1340" s="211">
        <v>1577079</v>
      </c>
      <c r="H1340" s="211">
        <v>1548918</v>
      </c>
      <c r="I1340" s="211">
        <v>1551414</v>
      </c>
      <c r="J1340" s="211">
        <v>1507436</v>
      </c>
      <c r="K1340" s="211">
        <v>1551226</v>
      </c>
      <c r="L1340" s="212">
        <v>1349081</v>
      </c>
    </row>
    <row r="1341" spans="1:12">
      <c r="A1341" s="208" t="s">
        <v>956</v>
      </c>
      <c r="B1341" s="209" t="s">
        <v>1662</v>
      </c>
      <c r="C1341" s="209" t="s">
        <v>1625</v>
      </c>
      <c r="D1341" s="210" t="s">
        <v>1624</v>
      </c>
      <c r="E1341" s="211">
        <v>399222</v>
      </c>
      <c r="F1341" s="211">
        <v>344939</v>
      </c>
      <c r="G1341" s="211">
        <v>3825808</v>
      </c>
      <c r="H1341" s="211">
        <v>3630921</v>
      </c>
      <c r="I1341" s="211">
        <v>3371142</v>
      </c>
      <c r="J1341" s="211">
        <v>4230251</v>
      </c>
      <c r="K1341" s="211">
        <v>4311718</v>
      </c>
      <c r="L1341" s="212">
        <v>3758992</v>
      </c>
    </row>
    <row r="1342" spans="1:12">
      <c r="A1342" s="208" t="s">
        <v>956</v>
      </c>
      <c r="B1342" s="209" t="s">
        <v>1662</v>
      </c>
      <c r="C1342" s="209" t="s">
        <v>1626</v>
      </c>
      <c r="D1342" s="210" t="s">
        <v>1624</v>
      </c>
      <c r="E1342" s="211">
        <v>2579127</v>
      </c>
      <c r="F1342" s="211">
        <v>2744536</v>
      </c>
      <c r="G1342" s="211">
        <v>351825</v>
      </c>
      <c r="H1342" s="211">
        <v>335317</v>
      </c>
      <c r="I1342" s="211">
        <v>394207</v>
      </c>
      <c r="J1342" s="211">
        <v>281857</v>
      </c>
      <c r="K1342" s="211">
        <v>327149</v>
      </c>
      <c r="L1342" s="212">
        <v>318130</v>
      </c>
    </row>
    <row r="1343" spans="1:12">
      <c r="A1343" s="208" t="s">
        <v>428</v>
      </c>
      <c r="B1343" s="209" t="s">
        <v>1661</v>
      </c>
      <c r="C1343" s="209" t="s">
        <v>1623</v>
      </c>
      <c r="D1343" s="210" t="s">
        <v>1624</v>
      </c>
      <c r="E1343" s="211">
        <v>6233</v>
      </c>
      <c r="F1343" s="211">
        <v>4469</v>
      </c>
      <c r="G1343" s="211">
        <v>5061</v>
      </c>
      <c r="H1343" s="211">
        <v>4928</v>
      </c>
      <c r="I1343" s="211">
        <v>5145</v>
      </c>
      <c r="J1343" s="211">
        <v>5239</v>
      </c>
      <c r="K1343" s="211">
        <v>5377</v>
      </c>
      <c r="L1343" s="212">
        <v>5000</v>
      </c>
    </row>
    <row r="1344" spans="1:12">
      <c r="A1344" s="208" t="s">
        <v>428</v>
      </c>
      <c r="B1344" s="209" t="s">
        <v>1661</v>
      </c>
      <c r="C1344" s="209" t="s">
        <v>1625</v>
      </c>
      <c r="D1344" s="210" t="s">
        <v>1624</v>
      </c>
      <c r="E1344" s="211">
        <v>4505</v>
      </c>
      <c r="F1344" s="211">
        <v>3911</v>
      </c>
      <c r="G1344" s="211">
        <v>4457</v>
      </c>
      <c r="H1344" s="211">
        <v>4163</v>
      </c>
      <c r="I1344" s="211">
        <v>4547</v>
      </c>
      <c r="J1344" s="211">
        <v>4589</v>
      </c>
      <c r="K1344" s="211">
        <v>4904</v>
      </c>
      <c r="L1344" s="212">
        <v>4476</v>
      </c>
    </row>
    <row r="1345" spans="1:12">
      <c r="A1345" s="208" t="s">
        <v>682</v>
      </c>
      <c r="B1345" s="209" t="s">
        <v>1673</v>
      </c>
      <c r="C1345" s="209" t="s">
        <v>1623</v>
      </c>
      <c r="D1345" s="210" t="s">
        <v>1624</v>
      </c>
      <c r="E1345" s="211">
        <v>1304047</v>
      </c>
      <c r="F1345" s="211">
        <v>1122244</v>
      </c>
      <c r="G1345" s="211">
        <v>1339006</v>
      </c>
      <c r="H1345" s="211">
        <v>1142489</v>
      </c>
      <c r="I1345" s="211">
        <v>1245778</v>
      </c>
      <c r="J1345" s="211">
        <v>1396967</v>
      </c>
      <c r="K1345" s="211">
        <v>1177339</v>
      </c>
      <c r="L1345" s="212">
        <v>968788</v>
      </c>
    </row>
    <row r="1346" spans="1:12">
      <c r="A1346" s="208" t="s">
        <v>682</v>
      </c>
      <c r="B1346" s="209" t="s">
        <v>1673</v>
      </c>
      <c r="C1346" s="209" t="s">
        <v>1625</v>
      </c>
      <c r="D1346" s="210" t="s">
        <v>1624</v>
      </c>
      <c r="E1346" s="211">
        <v>1954288</v>
      </c>
      <c r="F1346" s="211">
        <v>1974439</v>
      </c>
      <c r="G1346" s="211">
        <v>2054460</v>
      </c>
      <c r="H1346" s="211">
        <v>2067401</v>
      </c>
      <c r="I1346" s="211">
        <v>2013657</v>
      </c>
      <c r="J1346" s="211">
        <v>2124632</v>
      </c>
      <c r="K1346" s="211">
        <v>1988172</v>
      </c>
      <c r="L1346" s="212">
        <v>1918670</v>
      </c>
    </row>
    <row r="1347" spans="1:12">
      <c r="A1347" s="208" t="s">
        <v>682</v>
      </c>
      <c r="B1347" s="209" t="s">
        <v>1673</v>
      </c>
      <c r="C1347" s="209" t="s">
        <v>1628</v>
      </c>
      <c r="D1347" s="210" t="s">
        <v>1624</v>
      </c>
      <c r="E1347" s="211">
        <v>1062</v>
      </c>
      <c r="F1347" s="211">
        <v>606</v>
      </c>
      <c r="G1347" s="211">
        <v>536</v>
      </c>
      <c r="H1347" s="211">
        <v>326</v>
      </c>
      <c r="I1347" s="211">
        <v>382</v>
      </c>
      <c r="J1347" s="211">
        <v>304</v>
      </c>
      <c r="K1347" s="211">
        <v>908</v>
      </c>
      <c r="L1347" s="212">
        <v>5178</v>
      </c>
    </row>
    <row r="1348" spans="1:12">
      <c r="A1348" s="208" t="s">
        <v>683</v>
      </c>
      <c r="B1348" s="209" t="s">
        <v>1673</v>
      </c>
      <c r="C1348" s="209" t="s">
        <v>1623</v>
      </c>
      <c r="D1348" s="210" t="s">
        <v>1624</v>
      </c>
      <c r="E1348" s="211">
        <v>2217618</v>
      </c>
      <c r="F1348" s="211">
        <v>2536931</v>
      </c>
      <c r="G1348" s="211">
        <v>3528178</v>
      </c>
      <c r="H1348" s="211">
        <v>4100582</v>
      </c>
      <c r="I1348" s="211">
        <v>4218033</v>
      </c>
      <c r="J1348" s="211">
        <v>5239099</v>
      </c>
      <c r="K1348" s="211">
        <v>4912552</v>
      </c>
      <c r="L1348" s="212">
        <v>4303251</v>
      </c>
    </row>
    <row r="1349" spans="1:12">
      <c r="A1349" s="208" t="s">
        <v>683</v>
      </c>
      <c r="B1349" s="209" t="s">
        <v>1673</v>
      </c>
      <c r="C1349" s="209" t="s">
        <v>1625</v>
      </c>
      <c r="D1349" s="210" t="s">
        <v>1624</v>
      </c>
      <c r="E1349" s="211">
        <v>273780</v>
      </c>
      <c r="F1349" s="211">
        <v>458020</v>
      </c>
      <c r="G1349" s="211">
        <v>608134</v>
      </c>
      <c r="H1349" s="211">
        <v>676406</v>
      </c>
      <c r="I1349" s="211">
        <v>717936</v>
      </c>
      <c r="J1349" s="211">
        <v>867022</v>
      </c>
      <c r="K1349" s="211">
        <v>894222</v>
      </c>
      <c r="L1349" s="212">
        <v>908326</v>
      </c>
    </row>
    <row r="1350" spans="1:12">
      <c r="A1350" s="208" t="s">
        <v>684</v>
      </c>
      <c r="B1350" s="209" t="s">
        <v>1673</v>
      </c>
      <c r="C1350" s="209" t="s">
        <v>1623</v>
      </c>
      <c r="D1350" s="210" t="s">
        <v>1624</v>
      </c>
      <c r="E1350" s="211">
        <v>12249</v>
      </c>
      <c r="F1350" s="211">
        <v>10157</v>
      </c>
      <c r="G1350" s="211">
        <v>12196</v>
      </c>
      <c r="H1350" s="211">
        <v>9817</v>
      </c>
      <c r="I1350" s="213" t="s">
        <v>1624</v>
      </c>
      <c r="J1350" s="211">
        <v>11737</v>
      </c>
      <c r="K1350" s="211">
        <v>9606</v>
      </c>
      <c r="L1350" s="212">
        <v>16155</v>
      </c>
    </row>
    <row r="1351" spans="1:12">
      <c r="A1351" s="208" t="s">
        <v>684</v>
      </c>
      <c r="B1351" s="209" t="s">
        <v>1673</v>
      </c>
      <c r="C1351" s="209" t="s">
        <v>1625</v>
      </c>
      <c r="D1351" s="210" t="s">
        <v>1624</v>
      </c>
      <c r="E1351" s="211">
        <v>3305</v>
      </c>
      <c r="F1351" s="211">
        <v>3189</v>
      </c>
      <c r="G1351" s="211">
        <v>3420</v>
      </c>
      <c r="H1351" s="211">
        <v>1937</v>
      </c>
      <c r="I1351" s="213" t="s">
        <v>1624</v>
      </c>
      <c r="J1351" s="211">
        <v>1859</v>
      </c>
      <c r="K1351" s="211">
        <v>3853</v>
      </c>
      <c r="L1351" s="212">
        <v>5396</v>
      </c>
    </row>
    <row r="1352" spans="1:12">
      <c r="A1352" s="208" t="s">
        <v>538</v>
      </c>
      <c r="B1352" s="209" t="s">
        <v>1672</v>
      </c>
      <c r="C1352" s="209" t="s">
        <v>1623</v>
      </c>
      <c r="D1352" s="210" t="s">
        <v>1624</v>
      </c>
      <c r="E1352" s="211">
        <v>4484</v>
      </c>
      <c r="F1352" s="211">
        <v>3959</v>
      </c>
      <c r="G1352" s="211">
        <v>4040</v>
      </c>
      <c r="H1352" s="211">
        <v>4600</v>
      </c>
      <c r="I1352" s="211">
        <v>4289</v>
      </c>
      <c r="J1352" s="211">
        <v>5081</v>
      </c>
      <c r="K1352" s="211">
        <v>5081</v>
      </c>
      <c r="L1352" s="212">
        <v>3526</v>
      </c>
    </row>
    <row r="1353" spans="1:12">
      <c r="A1353" s="208" t="s">
        <v>538</v>
      </c>
      <c r="B1353" s="209" t="s">
        <v>1672</v>
      </c>
      <c r="C1353" s="209" t="s">
        <v>1625</v>
      </c>
      <c r="D1353" s="210" t="s">
        <v>1624</v>
      </c>
      <c r="E1353" s="211">
        <v>5898</v>
      </c>
      <c r="F1353" s="211">
        <v>4807</v>
      </c>
      <c r="G1353" s="211">
        <v>4708</v>
      </c>
      <c r="H1353" s="211">
        <v>7312</v>
      </c>
      <c r="I1353" s="211">
        <v>5022</v>
      </c>
      <c r="J1353" s="211">
        <v>5828</v>
      </c>
      <c r="K1353" s="211">
        <v>5828</v>
      </c>
      <c r="L1353" s="212">
        <v>4444</v>
      </c>
    </row>
    <row r="1354" spans="1:12">
      <c r="A1354" s="208" t="s">
        <v>538</v>
      </c>
      <c r="B1354" s="209" t="s">
        <v>1672</v>
      </c>
      <c r="C1354" s="209" t="s">
        <v>1626</v>
      </c>
      <c r="D1354" s="210" t="s">
        <v>1624</v>
      </c>
      <c r="E1354" s="211">
        <v>10510</v>
      </c>
      <c r="F1354" s="211">
        <v>7667</v>
      </c>
      <c r="G1354" s="211">
        <v>8034</v>
      </c>
      <c r="H1354" s="211">
        <v>9021</v>
      </c>
      <c r="I1354" s="211">
        <v>7523</v>
      </c>
      <c r="J1354" s="211">
        <v>7969</v>
      </c>
      <c r="K1354" s="211">
        <v>7969</v>
      </c>
      <c r="L1354" s="212">
        <v>7751</v>
      </c>
    </row>
    <row r="1355" spans="1:12">
      <c r="A1355" s="208" t="s">
        <v>539</v>
      </c>
      <c r="B1355" s="209" t="s">
        <v>1672</v>
      </c>
      <c r="C1355" s="209" t="s">
        <v>1623</v>
      </c>
      <c r="D1355" s="210" t="s">
        <v>1624</v>
      </c>
      <c r="E1355" s="211">
        <v>164069</v>
      </c>
      <c r="F1355" s="211">
        <v>148534</v>
      </c>
      <c r="G1355" s="211">
        <v>147575</v>
      </c>
      <c r="H1355" s="211">
        <v>164575</v>
      </c>
      <c r="I1355" s="211">
        <v>158747</v>
      </c>
      <c r="J1355" s="211">
        <v>176169</v>
      </c>
      <c r="K1355" s="211">
        <v>167528</v>
      </c>
      <c r="L1355" s="212">
        <v>126279</v>
      </c>
    </row>
    <row r="1356" spans="1:12">
      <c r="A1356" s="208" t="s">
        <v>539</v>
      </c>
      <c r="B1356" s="209" t="s">
        <v>1672</v>
      </c>
      <c r="C1356" s="209" t="s">
        <v>1625</v>
      </c>
      <c r="D1356" s="210" t="s">
        <v>1624</v>
      </c>
      <c r="E1356" s="211">
        <v>189204</v>
      </c>
      <c r="F1356" s="211">
        <v>175109</v>
      </c>
      <c r="G1356" s="211">
        <v>162767</v>
      </c>
      <c r="H1356" s="211">
        <v>165936</v>
      </c>
      <c r="I1356" s="211">
        <v>163970</v>
      </c>
      <c r="J1356" s="211">
        <v>185861</v>
      </c>
      <c r="K1356" s="211">
        <v>165205</v>
      </c>
      <c r="L1356" s="212">
        <v>136928</v>
      </c>
    </row>
    <row r="1357" spans="1:12">
      <c r="A1357" s="208" t="s">
        <v>539</v>
      </c>
      <c r="B1357" s="209" t="s">
        <v>1672</v>
      </c>
      <c r="C1357" s="209" t="s">
        <v>1626</v>
      </c>
      <c r="D1357" s="210" t="s">
        <v>1624</v>
      </c>
      <c r="E1357" s="211">
        <v>569477</v>
      </c>
      <c r="F1357" s="211">
        <v>573098</v>
      </c>
      <c r="G1357" s="211">
        <v>546643</v>
      </c>
      <c r="H1357" s="211">
        <v>515522</v>
      </c>
      <c r="I1357" s="211">
        <v>314015</v>
      </c>
      <c r="J1357" s="211">
        <v>285291</v>
      </c>
      <c r="K1357" s="211">
        <v>179544</v>
      </c>
      <c r="L1357" s="212">
        <v>155889</v>
      </c>
    </row>
    <row r="1358" spans="1:12">
      <c r="A1358" s="208" t="s">
        <v>612</v>
      </c>
      <c r="B1358" s="209" t="s">
        <v>1640</v>
      </c>
      <c r="C1358" s="209" t="s">
        <v>1623</v>
      </c>
      <c r="D1358" s="210" t="s">
        <v>1624</v>
      </c>
      <c r="E1358" s="211">
        <v>392956</v>
      </c>
      <c r="F1358" s="211">
        <v>357923</v>
      </c>
      <c r="G1358" s="211">
        <v>350301</v>
      </c>
      <c r="H1358" s="211">
        <v>383690</v>
      </c>
      <c r="I1358" s="211">
        <v>401248</v>
      </c>
      <c r="J1358" s="211">
        <v>454095</v>
      </c>
      <c r="K1358" s="211">
        <v>397779</v>
      </c>
      <c r="L1358" s="212">
        <v>300746</v>
      </c>
    </row>
    <row r="1359" spans="1:12">
      <c r="A1359" s="208" t="s">
        <v>612</v>
      </c>
      <c r="B1359" s="209" t="s">
        <v>1640</v>
      </c>
      <c r="C1359" s="209" t="s">
        <v>1625</v>
      </c>
      <c r="D1359" s="210" t="s">
        <v>1624</v>
      </c>
      <c r="E1359" s="211">
        <v>344719</v>
      </c>
      <c r="F1359" s="211">
        <v>301807</v>
      </c>
      <c r="G1359" s="211">
        <v>305237</v>
      </c>
      <c r="H1359" s="211">
        <v>320965</v>
      </c>
      <c r="I1359" s="211">
        <v>343442</v>
      </c>
      <c r="J1359" s="211">
        <v>375721</v>
      </c>
      <c r="K1359" s="211">
        <v>348768</v>
      </c>
      <c r="L1359" s="212">
        <v>317461</v>
      </c>
    </row>
    <row r="1360" spans="1:12">
      <c r="A1360" s="208" t="s">
        <v>612</v>
      </c>
      <c r="B1360" s="209" t="s">
        <v>1640</v>
      </c>
      <c r="C1360" s="209" t="s">
        <v>1626</v>
      </c>
      <c r="D1360" s="210" t="s">
        <v>1624</v>
      </c>
      <c r="E1360" s="211">
        <v>947683</v>
      </c>
      <c r="F1360" s="211">
        <v>1026845</v>
      </c>
      <c r="G1360" s="211">
        <v>1013843</v>
      </c>
      <c r="H1360" s="211">
        <v>1043964</v>
      </c>
      <c r="I1360" s="211">
        <v>1036606</v>
      </c>
      <c r="J1360" s="211">
        <v>1159696</v>
      </c>
      <c r="K1360" s="211">
        <v>979402</v>
      </c>
      <c r="L1360" s="212">
        <v>993800</v>
      </c>
    </row>
    <row r="1361" spans="1:12">
      <c r="A1361" s="208" t="s">
        <v>698</v>
      </c>
      <c r="B1361" s="209" t="s">
        <v>1666</v>
      </c>
      <c r="C1361" s="209" t="s">
        <v>1623</v>
      </c>
      <c r="D1361" s="210" t="s">
        <v>1624</v>
      </c>
      <c r="E1361" s="211">
        <v>13033</v>
      </c>
      <c r="F1361" s="211">
        <v>17065</v>
      </c>
      <c r="G1361" s="211">
        <v>11673</v>
      </c>
      <c r="H1361" s="211">
        <v>11962</v>
      </c>
      <c r="I1361" s="211">
        <v>11923</v>
      </c>
      <c r="J1361" s="211">
        <v>12128</v>
      </c>
      <c r="K1361" s="211">
        <v>11379</v>
      </c>
      <c r="L1361" s="212">
        <v>9055</v>
      </c>
    </row>
    <row r="1362" spans="1:12">
      <c r="A1362" s="208" t="s">
        <v>698</v>
      </c>
      <c r="B1362" s="209" t="s">
        <v>1666</v>
      </c>
      <c r="C1362" s="209" t="s">
        <v>1625</v>
      </c>
      <c r="D1362" s="210" t="s">
        <v>1624</v>
      </c>
      <c r="E1362" s="211">
        <v>2780</v>
      </c>
      <c r="F1362" s="211">
        <v>2890</v>
      </c>
      <c r="G1362" s="211">
        <v>3333</v>
      </c>
      <c r="H1362" s="211">
        <v>3276</v>
      </c>
      <c r="I1362" s="211">
        <v>3259</v>
      </c>
      <c r="J1362" s="211">
        <v>3418</v>
      </c>
      <c r="K1362" s="211">
        <v>3269</v>
      </c>
      <c r="L1362" s="212">
        <v>1897</v>
      </c>
    </row>
    <row r="1363" spans="1:12">
      <c r="A1363" s="208" t="s">
        <v>1920</v>
      </c>
      <c r="B1363" s="209" t="s">
        <v>1647</v>
      </c>
      <c r="C1363" s="209" t="s">
        <v>1623</v>
      </c>
      <c r="D1363" s="210" t="s">
        <v>1624</v>
      </c>
      <c r="E1363" s="213" t="s">
        <v>1624</v>
      </c>
      <c r="F1363" s="213" t="s">
        <v>1624</v>
      </c>
      <c r="G1363" s="213" t="s">
        <v>1624</v>
      </c>
      <c r="H1363" s="213" t="s">
        <v>1624</v>
      </c>
      <c r="I1363" s="213" t="s">
        <v>1624</v>
      </c>
      <c r="J1363" s="213" t="s">
        <v>1624</v>
      </c>
      <c r="K1363" s="211">
        <v>30257</v>
      </c>
      <c r="L1363" s="212">
        <v>26293</v>
      </c>
    </row>
    <row r="1364" spans="1:12">
      <c r="A1364" s="208" t="s">
        <v>1920</v>
      </c>
      <c r="B1364" s="209" t="s">
        <v>1647</v>
      </c>
      <c r="C1364" s="209" t="s">
        <v>1625</v>
      </c>
      <c r="D1364" s="210" t="s">
        <v>1624</v>
      </c>
      <c r="E1364" s="213" t="s">
        <v>1624</v>
      </c>
      <c r="F1364" s="213" t="s">
        <v>1624</v>
      </c>
      <c r="G1364" s="213" t="s">
        <v>1624</v>
      </c>
      <c r="H1364" s="213" t="s">
        <v>1624</v>
      </c>
      <c r="I1364" s="213" t="s">
        <v>1624</v>
      </c>
      <c r="J1364" s="213" t="s">
        <v>1624</v>
      </c>
      <c r="K1364" s="211">
        <v>17621</v>
      </c>
      <c r="L1364" s="212">
        <v>17024</v>
      </c>
    </row>
    <row r="1365" spans="1:12">
      <c r="A1365" s="208" t="s">
        <v>763</v>
      </c>
      <c r="B1365" s="209" t="s">
        <v>1634</v>
      </c>
      <c r="C1365" s="209" t="s">
        <v>1627</v>
      </c>
      <c r="D1365" s="210" t="s">
        <v>1624</v>
      </c>
      <c r="E1365" s="211">
        <v>89182969</v>
      </c>
      <c r="F1365" s="211">
        <v>77387288</v>
      </c>
      <c r="G1365" s="211">
        <v>87635005</v>
      </c>
      <c r="H1365" s="211">
        <v>25624873</v>
      </c>
      <c r="I1365" s="211">
        <v>19158544</v>
      </c>
      <c r="J1365" s="211">
        <v>17211172</v>
      </c>
      <c r="K1365" s="211">
        <v>14532790</v>
      </c>
      <c r="L1365" s="212">
        <v>14187626</v>
      </c>
    </row>
    <row r="1366" spans="1:12">
      <c r="A1366" s="208" t="s">
        <v>763</v>
      </c>
      <c r="B1366" s="209" t="s">
        <v>1634</v>
      </c>
      <c r="C1366" s="209" t="s">
        <v>1629</v>
      </c>
      <c r="D1366" s="210" t="s">
        <v>1624</v>
      </c>
      <c r="E1366" s="213" t="s">
        <v>1624</v>
      </c>
      <c r="F1366" s="213" t="s">
        <v>1624</v>
      </c>
      <c r="G1366" s="213" t="s">
        <v>1624</v>
      </c>
      <c r="H1366" s="213" t="s">
        <v>1624</v>
      </c>
      <c r="I1366" s="213" t="s">
        <v>1624</v>
      </c>
      <c r="J1366" s="213" t="s">
        <v>1624</v>
      </c>
      <c r="K1366" s="211">
        <v>0</v>
      </c>
      <c r="L1366" s="214" t="s">
        <v>1624</v>
      </c>
    </row>
    <row r="1367" spans="1:12">
      <c r="A1367" s="208" t="s">
        <v>1062</v>
      </c>
      <c r="B1367" s="209" t="s">
        <v>1678</v>
      </c>
      <c r="C1367" s="209" t="s">
        <v>1625</v>
      </c>
      <c r="D1367" s="210" t="s">
        <v>1624</v>
      </c>
      <c r="E1367" s="211">
        <v>193242</v>
      </c>
      <c r="F1367" s="213" t="s">
        <v>1624</v>
      </c>
      <c r="G1367" s="213" t="s">
        <v>1624</v>
      </c>
      <c r="H1367" s="213" t="s">
        <v>1624</v>
      </c>
      <c r="I1367" s="213" t="s">
        <v>1624</v>
      </c>
      <c r="J1367" s="213" t="s">
        <v>1624</v>
      </c>
      <c r="K1367" s="213" t="s">
        <v>1624</v>
      </c>
      <c r="L1367" s="214" t="s">
        <v>1624</v>
      </c>
    </row>
    <row r="1368" spans="1:12">
      <c r="A1368" s="208" t="s">
        <v>1062</v>
      </c>
      <c r="B1368" s="209" t="s">
        <v>1678</v>
      </c>
      <c r="C1368" s="209" t="s">
        <v>1626</v>
      </c>
      <c r="D1368" s="210" t="s">
        <v>1624</v>
      </c>
      <c r="E1368" s="211">
        <v>52931</v>
      </c>
      <c r="F1368" s="211">
        <v>4583782</v>
      </c>
      <c r="G1368" s="211">
        <v>6383880</v>
      </c>
      <c r="H1368" s="211">
        <v>6011672</v>
      </c>
      <c r="I1368" s="211">
        <v>5747682</v>
      </c>
      <c r="J1368" s="211">
        <v>5712793</v>
      </c>
      <c r="K1368" s="211">
        <v>5965621</v>
      </c>
      <c r="L1368" s="212">
        <v>6239500</v>
      </c>
    </row>
    <row r="1369" spans="1:12">
      <c r="A1369" s="208" t="s">
        <v>817</v>
      </c>
      <c r="B1369" s="209" t="s">
        <v>1639</v>
      </c>
      <c r="C1369" s="209" t="s">
        <v>1623</v>
      </c>
      <c r="D1369" s="210" t="s">
        <v>1624</v>
      </c>
      <c r="E1369" s="211">
        <v>33167</v>
      </c>
      <c r="F1369" s="211">
        <v>31361</v>
      </c>
      <c r="G1369" s="211">
        <v>22647</v>
      </c>
      <c r="H1369" s="211">
        <v>22625</v>
      </c>
      <c r="I1369" s="211">
        <v>20522</v>
      </c>
      <c r="J1369" s="211">
        <v>25958</v>
      </c>
      <c r="K1369" s="211">
        <v>20849</v>
      </c>
      <c r="L1369" s="212">
        <v>16791</v>
      </c>
    </row>
    <row r="1370" spans="1:12">
      <c r="A1370" s="208" t="s">
        <v>817</v>
      </c>
      <c r="B1370" s="209" t="s">
        <v>1639</v>
      </c>
      <c r="C1370" s="209" t="s">
        <v>1625</v>
      </c>
      <c r="D1370" s="210" t="s">
        <v>1624</v>
      </c>
      <c r="E1370" s="211">
        <v>12481</v>
      </c>
      <c r="F1370" s="211">
        <v>12403</v>
      </c>
      <c r="G1370" s="211">
        <v>10537</v>
      </c>
      <c r="H1370" s="211">
        <v>15466</v>
      </c>
      <c r="I1370" s="211">
        <v>14993</v>
      </c>
      <c r="J1370" s="211">
        <v>14494</v>
      </c>
      <c r="K1370" s="211">
        <v>12204</v>
      </c>
      <c r="L1370" s="212">
        <v>11480</v>
      </c>
    </row>
    <row r="1371" spans="1:12">
      <c r="A1371" s="208" t="s">
        <v>817</v>
      </c>
      <c r="B1371" s="209" t="s">
        <v>1639</v>
      </c>
      <c r="C1371" s="209" t="s">
        <v>1627</v>
      </c>
      <c r="D1371" s="210" t="s">
        <v>1624</v>
      </c>
      <c r="E1371" s="211">
        <v>76178</v>
      </c>
      <c r="F1371" s="211">
        <v>76386</v>
      </c>
      <c r="G1371" s="211">
        <v>76685</v>
      </c>
      <c r="H1371" s="211">
        <v>68401</v>
      </c>
      <c r="I1371" s="211">
        <v>15152</v>
      </c>
      <c r="J1371" s="213" t="s">
        <v>1624</v>
      </c>
      <c r="K1371" s="213" t="s">
        <v>1624</v>
      </c>
      <c r="L1371" s="214" t="s">
        <v>1624</v>
      </c>
    </row>
    <row r="1372" spans="1:12">
      <c r="A1372" s="208" t="s">
        <v>540</v>
      </c>
      <c r="B1372" s="209" t="s">
        <v>1672</v>
      </c>
      <c r="C1372" s="209" t="s">
        <v>1623</v>
      </c>
      <c r="D1372" s="210" t="s">
        <v>1624</v>
      </c>
      <c r="E1372" s="211">
        <v>50188</v>
      </c>
      <c r="F1372" s="211">
        <v>46449</v>
      </c>
      <c r="G1372" s="211">
        <v>44493</v>
      </c>
      <c r="H1372" s="211">
        <v>46385</v>
      </c>
      <c r="I1372" s="211">
        <v>48445</v>
      </c>
      <c r="J1372" s="211">
        <v>50872</v>
      </c>
      <c r="K1372" s="211">
        <v>50331</v>
      </c>
      <c r="L1372" s="212">
        <v>37132</v>
      </c>
    </row>
    <row r="1373" spans="1:12">
      <c r="A1373" s="208" t="s">
        <v>540</v>
      </c>
      <c r="B1373" s="209" t="s">
        <v>1672</v>
      </c>
      <c r="C1373" s="209" t="s">
        <v>1625</v>
      </c>
      <c r="D1373" s="210" t="s">
        <v>1624</v>
      </c>
      <c r="E1373" s="211">
        <v>11644</v>
      </c>
      <c r="F1373" s="211">
        <v>10419</v>
      </c>
      <c r="G1373" s="211">
        <v>9237</v>
      </c>
      <c r="H1373" s="211">
        <v>9824</v>
      </c>
      <c r="I1373" s="211">
        <v>9910</v>
      </c>
      <c r="J1373" s="211">
        <v>11317</v>
      </c>
      <c r="K1373" s="211">
        <v>11373</v>
      </c>
      <c r="L1373" s="212">
        <v>8717</v>
      </c>
    </row>
    <row r="1374" spans="1:12">
      <c r="A1374" s="208" t="s">
        <v>540</v>
      </c>
      <c r="B1374" s="209" t="s">
        <v>1672</v>
      </c>
      <c r="C1374" s="209" t="s">
        <v>1626</v>
      </c>
      <c r="D1374" s="210" t="s">
        <v>1624</v>
      </c>
      <c r="E1374" s="211">
        <v>14290</v>
      </c>
      <c r="F1374" s="211">
        <v>15543</v>
      </c>
      <c r="G1374" s="211">
        <v>13105</v>
      </c>
      <c r="H1374" s="211">
        <v>13334</v>
      </c>
      <c r="I1374" s="211">
        <v>18254</v>
      </c>
      <c r="J1374" s="211">
        <v>15002</v>
      </c>
      <c r="K1374" s="211">
        <v>10261</v>
      </c>
      <c r="L1374" s="212">
        <v>10837</v>
      </c>
    </row>
    <row r="1375" spans="1:12">
      <c r="A1375" s="208" t="s">
        <v>525</v>
      </c>
      <c r="B1375" s="209" t="s">
        <v>1671</v>
      </c>
      <c r="C1375" s="209" t="s">
        <v>1623</v>
      </c>
      <c r="D1375" s="210" t="s">
        <v>1624</v>
      </c>
      <c r="E1375" s="211">
        <v>32987</v>
      </c>
      <c r="F1375" s="211">
        <v>32000</v>
      </c>
      <c r="G1375" s="211">
        <v>39381</v>
      </c>
      <c r="H1375" s="211">
        <v>49111</v>
      </c>
      <c r="I1375" s="211">
        <v>48117</v>
      </c>
      <c r="J1375" s="211">
        <v>43561</v>
      </c>
      <c r="K1375" s="211">
        <v>40814</v>
      </c>
      <c r="L1375" s="212">
        <v>36092</v>
      </c>
    </row>
    <row r="1376" spans="1:12">
      <c r="A1376" s="208" t="s">
        <v>525</v>
      </c>
      <c r="B1376" s="209" t="s">
        <v>1671</v>
      </c>
      <c r="C1376" s="209" t="s">
        <v>1625</v>
      </c>
      <c r="D1376" s="210" t="s">
        <v>1624</v>
      </c>
      <c r="E1376" s="211">
        <v>11320</v>
      </c>
      <c r="F1376" s="211">
        <v>15407</v>
      </c>
      <c r="G1376" s="211">
        <v>18030</v>
      </c>
      <c r="H1376" s="211">
        <v>17950</v>
      </c>
      <c r="I1376" s="211">
        <v>12646</v>
      </c>
      <c r="J1376" s="211">
        <v>11598</v>
      </c>
      <c r="K1376" s="211">
        <v>12522</v>
      </c>
      <c r="L1376" s="212">
        <v>11655</v>
      </c>
    </row>
    <row r="1377" spans="1:12">
      <c r="A1377" s="208" t="s">
        <v>460</v>
      </c>
      <c r="B1377" s="209" t="s">
        <v>1673</v>
      </c>
      <c r="C1377" s="209" t="s">
        <v>1623</v>
      </c>
      <c r="D1377" s="210" t="s">
        <v>1624</v>
      </c>
      <c r="E1377" s="211">
        <v>0</v>
      </c>
      <c r="F1377" s="213" t="s">
        <v>1624</v>
      </c>
      <c r="G1377" s="213" t="s">
        <v>1624</v>
      </c>
      <c r="H1377" s="213" t="s">
        <v>1624</v>
      </c>
      <c r="I1377" s="213" t="s">
        <v>1624</v>
      </c>
      <c r="J1377" s="213" t="s">
        <v>1624</v>
      </c>
      <c r="K1377" s="213" t="s">
        <v>1624</v>
      </c>
      <c r="L1377" s="214" t="s">
        <v>1624</v>
      </c>
    </row>
    <row r="1378" spans="1:12">
      <c r="A1378" s="208" t="s">
        <v>460</v>
      </c>
      <c r="B1378" s="209" t="s">
        <v>1673</v>
      </c>
      <c r="C1378" s="209" t="s">
        <v>1625</v>
      </c>
      <c r="D1378" s="210" t="s">
        <v>1624</v>
      </c>
      <c r="E1378" s="211">
        <v>4560296</v>
      </c>
      <c r="F1378" s="211">
        <v>3717380</v>
      </c>
      <c r="G1378" s="211">
        <v>3467073</v>
      </c>
      <c r="H1378" s="211">
        <v>2643475</v>
      </c>
      <c r="I1378" s="213" t="s">
        <v>1624</v>
      </c>
      <c r="J1378" s="213" t="s">
        <v>1624</v>
      </c>
      <c r="K1378" s="213" t="s">
        <v>1624</v>
      </c>
      <c r="L1378" s="214" t="s">
        <v>1624</v>
      </c>
    </row>
    <row r="1379" spans="1:12">
      <c r="A1379" s="208" t="s">
        <v>460</v>
      </c>
      <c r="B1379" s="209" t="s">
        <v>1673</v>
      </c>
      <c r="C1379" s="209" t="s">
        <v>1626</v>
      </c>
      <c r="D1379" s="210" t="s">
        <v>1624</v>
      </c>
      <c r="E1379" s="211">
        <v>33319033</v>
      </c>
      <c r="F1379" s="211">
        <v>28050858</v>
      </c>
      <c r="G1379" s="211">
        <v>22110030</v>
      </c>
      <c r="H1379" s="211">
        <v>20476286</v>
      </c>
      <c r="I1379" s="213" t="s">
        <v>1624</v>
      </c>
      <c r="J1379" s="213" t="s">
        <v>1624</v>
      </c>
      <c r="K1379" s="213" t="s">
        <v>1624</v>
      </c>
      <c r="L1379" s="214" t="s">
        <v>1624</v>
      </c>
    </row>
    <row r="1380" spans="1:12">
      <c r="A1380" s="208" t="s">
        <v>460</v>
      </c>
      <c r="B1380" s="209" t="s">
        <v>1673</v>
      </c>
      <c r="C1380" s="209" t="s">
        <v>1627</v>
      </c>
      <c r="D1380" s="210" t="s">
        <v>1624</v>
      </c>
      <c r="E1380" s="211">
        <v>25918639</v>
      </c>
      <c r="F1380" s="211">
        <v>20182510</v>
      </c>
      <c r="G1380" s="211">
        <v>24375680</v>
      </c>
      <c r="H1380" s="211">
        <v>25024628</v>
      </c>
      <c r="I1380" s="213" t="s">
        <v>1624</v>
      </c>
      <c r="J1380" s="213" t="s">
        <v>1624</v>
      </c>
      <c r="K1380" s="213" t="s">
        <v>1624</v>
      </c>
      <c r="L1380" s="214" t="s">
        <v>1624</v>
      </c>
    </row>
    <row r="1381" spans="1:12">
      <c r="A1381" s="208" t="s">
        <v>1384</v>
      </c>
      <c r="B1381" s="209" t="s">
        <v>1648</v>
      </c>
      <c r="C1381" s="209" t="s">
        <v>1626</v>
      </c>
      <c r="D1381" s="210" t="s">
        <v>1624</v>
      </c>
      <c r="E1381" s="211">
        <v>112935176</v>
      </c>
      <c r="F1381" s="211">
        <v>121863240</v>
      </c>
      <c r="G1381" s="211">
        <v>142794465</v>
      </c>
      <c r="H1381" s="211">
        <v>149433458</v>
      </c>
      <c r="I1381" s="211">
        <v>152342590</v>
      </c>
      <c r="J1381" s="211">
        <v>145562895</v>
      </c>
      <c r="K1381" s="211">
        <v>136999136</v>
      </c>
      <c r="L1381" s="212">
        <v>120749783</v>
      </c>
    </row>
    <row r="1382" spans="1:12">
      <c r="A1382" s="208" t="s">
        <v>1384</v>
      </c>
      <c r="B1382" s="209" t="s">
        <v>1648</v>
      </c>
      <c r="C1382" s="209" t="s">
        <v>1627</v>
      </c>
      <c r="D1382" s="210" t="s">
        <v>1624</v>
      </c>
      <c r="E1382" s="211">
        <v>11363600</v>
      </c>
      <c r="F1382" s="211">
        <v>7924679</v>
      </c>
      <c r="G1382" s="211">
        <v>6116980</v>
      </c>
      <c r="H1382" s="211">
        <v>6496688</v>
      </c>
      <c r="I1382" s="211">
        <v>4390820</v>
      </c>
      <c r="J1382" s="211">
        <v>4147193</v>
      </c>
      <c r="K1382" s="211">
        <v>8102604</v>
      </c>
      <c r="L1382" s="212">
        <v>1976338</v>
      </c>
    </row>
    <row r="1383" spans="1:12">
      <c r="A1383" s="208" t="s">
        <v>1385</v>
      </c>
      <c r="B1383" s="209" t="s">
        <v>1648</v>
      </c>
      <c r="C1383" s="209" t="s">
        <v>1626</v>
      </c>
      <c r="D1383" s="210" t="s">
        <v>1624</v>
      </c>
      <c r="E1383" s="211">
        <v>225235</v>
      </c>
      <c r="F1383" s="211">
        <v>204600</v>
      </c>
      <c r="G1383" s="211">
        <v>219493</v>
      </c>
      <c r="H1383" s="211">
        <v>483299</v>
      </c>
      <c r="I1383" s="211">
        <v>457063</v>
      </c>
      <c r="J1383" s="211">
        <v>461371</v>
      </c>
      <c r="K1383" s="211">
        <v>456907</v>
      </c>
      <c r="L1383" s="212">
        <v>561448</v>
      </c>
    </row>
    <row r="1384" spans="1:12">
      <c r="A1384" s="208" t="s">
        <v>326</v>
      </c>
      <c r="B1384" s="209" t="s">
        <v>1655</v>
      </c>
      <c r="C1384" s="209" t="s">
        <v>1623</v>
      </c>
      <c r="D1384" s="210" t="s">
        <v>1624</v>
      </c>
      <c r="E1384" s="211">
        <v>40791</v>
      </c>
      <c r="F1384" s="211">
        <v>37249</v>
      </c>
      <c r="G1384" s="211">
        <v>36238</v>
      </c>
      <c r="H1384" s="211">
        <v>42748</v>
      </c>
      <c r="I1384" s="211">
        <v>39415</v>
      </c>
      <c r="J1384" s="211">
        <v>41175</v>
      </c>
      <c r="K1384" s="211">
        <v>39764</v>
      </c>
      <c r="L1384" s="212">
        <v>31618</v>
      </c>
    </row>
    <row r="1385" spans="1:12">
      <c r="A1385" s="208" t="s">
        <v>326</v>
      </c>
      <c r="B1385" s="209" t="s">
        <v>1655</v>
      </c>
      <c r="C1385" s="209" t="s">
        <v>1625</v>
      </c>
      <c r="D1385" s="210" t="s">
        <v>1624</v>
      </c>
      <c r="E1385" s="211">
        <v>22166</v>
      </c>
      <c r="F1385" s="211">
        <v>25424</v>
      </c>
      <c r="G1385" s="211">
        <v>28887</v>
      </c>
      <c r="H1385" s="211">
        <v>29952</v>
      </c>
      <c r="I1385" s="211">
        <v>27931</v>
      </c>
      <c r="J1385" s="211">
        <v>27230</v>
      </c>
      <c r="K1385" s="211">
        <v>21451</v>
      </c>
      <c r="L1385" s="212">
        <v>23506</v>
      </c>
    </row>
    <row r="1386" spans="1:12">
      <c r="A1386" s="208" t="s">
        <v>326</v>
      </c>
      <c r="B1386" s="209" t="s">
        <v>1655</v>
      </c>
      <c r="C1386" s="209" t="s">
        <v>1626</v>
      </c>
      <c r="D1386" s="210" t="s">
        <v>1624</v>
      </c>
      <c r="E1386" s="211">
        <v>107172</v>
      </c>
      <c r="F1386" s="211">
        <v>107054</v>
      </c>
      <c r="G1386" s="211">
        <v>92466</v>
      </c>
      <c r="H1386" s="211">
        <v>98237</v>
      </c>
      <c r="I1386" s="211">
        <v>84323</v>
      </c>
      <c r="J1386" s="211">
        <v>86230</v>
      </c>
      <c r="K1386" s="211">
        <v>97941</v>
      </c>
      <c r="L1386" s="212">
        <v>94143</v>
      </c>
    </row>
    <row r="1387" spans="1:12">
      <c r="A1387" s="208" t="s">
        <v>461</v>
      </c>
      <c r="B1387" s="209" t="s">
        <v>1630</v>
      </c>
      <c r="C1387" s="209" t="s">
        <v>1623</v>
      </c>
      <c r="D1387" s="210" t="s">
        <v>1624</v>
      </c>
      <c r="E1387" s="211">
        <v>479011</v>
      </c>
      <c r="F1387" s="211">
        <v>429458</v>
      </c>
      <c r="G1387" s="211">
        <v>419778</v>
      </c>
      <c r="H1387" s="211">
        <v>444574</v>
      </c>
      <c r="I1387" s="211">
        <v>425496</v>
      </c>
      <c r="J1387" s="211">
        <v>498622</v>
      </c>
      <c r="K1387" s="211">
        <v>441241</v>
      </c>
      <c r="L1387" s="212">
        <v>344541</v>
      </c>
    </row>
    <row r="1388" spans="1:12">
      <c r="A1388" s="208" t="s">
        <v>461</v>
      </c>
      <c r="B1388" s="209" t="s">
        <v>1630</v>
      </c>
      <c r="C1388" s="209" t="s">
        <v>1625</v>
      </c>
      <c r="D1388" s="210" t="s">
        <v>1624</v>
      </c>
      <c r="E1388" s="211">
        <v>868883</v>
      </c>
      <c r="F1388" s="211">
        <v>877870</v>
      </c>
      <c r="G1388" s="211">
        <v>821223</v>
      </c>
      <c r="H1388" s="211">
        <v>768165</v>
      </c>
      <c r="I1388" s="211">
        <v>718432</v>
      </c>
      <c r="J1388" s="211">
        <v>516800</v>
      </c>
      <c r="K1388" s="211">
        <v>468657</v>
      </c>
      <c r="L1388" s="212">
        <v>375150</v>
      </c>
    </row>
    <row r="1389" spans="1:12">
      <c r="A1389" s="208" t="s">
        <v>461</v>
      </c>
      <c r="B1389" s="209" t="s">
        <v>1630</v>
      </c>
      <c r="C1389" s="209" t="s">
        <v>1626</v>
      </c>
      <c r="D1389" s="210" t="s">
        <v>1624</v>
      </c>
      <c r="E1389" s="211">
        <v>2003854</v>
      </c>
      <c r="F1389" s="211">
        <v>2025420</v>
      </c>
      <c r="G1389" s="211">
        <v>2219042</v>
      </c>
      <c r="H1389" s="211">
        <v>1967392</v>
      </c>
      <c r="I1389" s="211">
        <v>1891458</v>
      </c>
      <c r="J1389" s="211">
        <v>2099683</v>
      </c>
      <c r="K1389" s="211">
        <v>2045578</v>
      </c>
      <c r="L1389" s="212">
        <v>2055568</v>
      </c>
    </row>
    <row r="1390" spans="1:12">
      <c r="A1390" s="208" t="s">
        <v>685</v>
      </c>
      <c r="B1390" s="209" t="s">
        <v>1673</v>
      </c>
      <c r="C1390" s="209" t="s">
        <v>1623</v>
      </c>
      <c r="D1390" s="210" t="s">
        <v>1624</v>
      </c>
      <c r="E1390" s="211">
        <v>24359</v>
      </c>
      <c r="F1390" s="211">
        <v>11441</v>
      </c>
      <c r="G1390" s="211">
        <v>9379</v>
      </c>
      <c r="H1390" s="211">
        <v>10426</v>
      </c>
      <c r="I1390" s="211">
        <v>9987</v>
      </c>
      <c r="J1390" s="211">
        <v>11870</v>
      </c>
      <c r="K1390" s="211">
        <v>9611</v>
      </c>
      <c r="L1390" s="212">
        <v>7541</v>
      </c>
    </row>
    <row r="1391" spans="1:12">
      <c r="A1391" s="208" t="s">
        <v>685</v>
      </c>
      <c r="B1391" s="209" t="s">
        <v>1673</v>
      </c>
      <c r="C1391" s="209" t="s">
        <v>1625</v>
      </c>
      <c r="D1391" s="210" t="s">
        <v>1624</v>
      </c>
      <c r="E1391" s="211">
        <v>6075</v>
      </c>
      <c r="F1391" s="211">
        <v>4445</v>
      </c>
      <c r="G1391" s="211">
        <v>3086</v>
      </c>
      <c r="H1391" s="211">
        <v>2733</v>
      </c>
      <c r="I1391" s="211">
        <v>2401</v>
      </c>
      <c r="J1391" s="211">
        <v>2978</v>
      </c>
      <c r="K1391" s="211">
        <v>3669</v>
      </c>
      <c r="L1391" s="212">
        <v>2659</v>
      </c>
    </row>
    <row r="1392" spans="1:12">
      <c r="A1392" s="208" t="s">
        <v>1287</v>
      </c>
      <c r="B1392" s="209" t="s">
        <v>1656</v>
      </c>
      <c r="C1392" s="209" t="s">
        <v>1623</v>
      </c>
      <c r="D1392" s="210" t="s">
        <v>1624</v>
      </c>
      <c r="E1392" s="211">
        <v>106121</v>
      </c>
      <c r="F1392" s="211">
        <v>103888</v>
      </c>
      <c r="G1392" s="211">
        <v>110909</v>
      </c>
      <c r="H1392" s="211">
        <v>106994</v>
      </c>
      <c r="I1392" s="211">
        <v>102745</v>
      </c>
      <c r="J1392" s="211">
        <v>101719</v>
      </c>
      <c r="K1392" s="211">
        <v>113199</v>
      </c>
      <c r="L1392" s="212">
        <v>99800</v>
      </c>
    </row>
    <row r="1393" spans="1:12">
      <c r="A1393" s="208" t="s">
        <v>1287</v>
      </c>
      <c r="B1393" s="209" t="s">
        <v>1656</v>
      </c>
      <c r="C1393" s="209" t="s">
        <v>1625</v>
      </c>
      <c r="D1393" s="210" t="s">
        <v>1624</v>
      </c>
      <c r="E1393" s="211">
        <v>74808</v>
      </c>
      <c r="F1393" s="211">
        <v>76023</v>
      </c>
      <c r="G1393" s="211">
        <v>78303</v>
      </c>
      <c r="H1393" s="211">
        <v>86763</v>
      </c>
      <c r="I1393" s="211">
        <v>78126</v>
      </c>
      <c r="J1393" s="211">
        <v>76699</v>
      </c>
      <c r="K1393" s="211">
        <v>82816</v>
      </c>
      <c r="L1393" s="212">
        <v>69399</v>
      </c>
    </row>
    <row r="1394" spans="1:12">
      <c r="A1394" s="208" t="s">
        <v>613</v>
      </c>
      <c r="B1394" s="209" t="s">
        <v>1640</v>
      </c>
      <c r="C1394" s="209" t="s">
        <v>1623</v>
      </c>
      <c r="D1394" s="210" t="s">
        <v>1624</v>
      </c>
      <c r="E1394" s="211">
        <v>34647</v>
      </c>
      <c r="F1394" s="211">
        <v>29029</v>
      </c>
      <c r="G1394" s="211">
        <v>30606</v>
      </c>
      <c r="H1394" s="211">
        <v>33037</v>
      </c>
      <c r="I1394" s="211">
        <v>19081</v>
      </c>
      <c r="J1394" s="211">
        <v>22000</v>
      </c>
      <c r="K1394" s="211">
        <v>19431</v>
      </c>
      <c r="L1394" s="212">
        <v>12518</v>
      </c>
    </row>
    <row r="1395" spans="1:12">
      <c r="A1395" s="208" t="s">
        <v>613</v>
      </c>
      <c r="B1395" s="209" t="s">
        <v>1640</v>
      </c>
      <c r="C1395" s="209" t="s">
        <v>1625</v>
      </c>
      <c r="D1395" s="210" t="s">
        <v>1624</v>
      </c>
      <c r="E1395" s="213" t="s">
        <v>1624</v>
      </c>
      <c r="F1395" s="213" t="s">
        <v>1624</v>
      </c>
      <c r="G1395" s="213" t="s">
        <v>1624</v>
      </c>
      <c r="H1395" s="213" t="s">
        <v>1624</v>
      </c>
      <c r="I1395" s="211">
        <v>17048</v>
      </c>
      <c r="J1395" s="211">
        <v>12251</v>
      </c>
      <c r="K1395" s="211">
        <v>10303</v>
      </c>
      <c r="L1395" s="212">
        <v>6785</v>
      </c>
    </row>
    <row r="1396" spans="1:12">
      <c r="A1396" s="208" t="s">
        <v>613</v>
      </c>
      <c r="B1396" s="209" t="s">
        <v>1640</v>
      </c>
      <c r="C1396" s="209" t="s">
        <v>1626</v>
      </c>
      <c r="D1396" s="210" t="s">
        <v>1624</v>
      </c>
      <c r="E1396" s="211">
        <v>1196732</v>
      </c>
      <c r="F1396" s="211">
        <v>1364074</v>
      </c>
      <c r="G1396" s="211">
        <v>1467923</v>
      </c>
      <c r="H1396" s="211">
        <v>1418925</v>
      </c>
      <c r="I1396" s="211">
        <v>1270354</v>
      </c>
      <c r="J1396" s="211">
        <v>1393445</v>
      </c>
      <c r="K1396" s="211">
        <v>1496893</v>
      </c>
      <c r="L1396" s="212">
        <v>1732886</v>
      </c>
    </row>
    <row r="1397" spans="1:12">
      <c r="A1397" s="208" t="s">
        <v>1386</v>
      </c>
      <c r="B1397" s="209" t="s">
        <v>1648</v>
      </c>
      <c r="C1397" s="209" t="s">
        <v>1625</v>
      </c>
      <c r="D1397" s="210" t="s">
        <v>1624</v>
      </c>
      <c r="E1397" s="213" t="s">
        <v>1624</v>
      </c>
      <c r="F1397" s="213" t="s">
        <v>1624</v>
      </c>
      <c r="G1397" s="213" t="s">
        <v>1624</v>
      </c>
      <c r="H1397" s="213" t="s">
        <v>1624</v>
      </c>
      <c r="I1397" s="213" t="s">
        <v>1624</v>
      </c>
      <c r="J1397" s="213" t="s">
        <v>1624</v>
      </c>
      <c r="K1397" s="213" t="s">
        <v>1624</v>
      </c>
      <c r="L1397" s="214" t="s">
        <v>1624</v>
      </c>
    </row>
    <row r="1398" spans="1:12">
      <c r="A1398" s="208" t="s">
        <v>1386</v>
      </c>
      <c r="B1398" s="209" t="s">
        <v>1648</v>
      </c>
      <c r="C1398" s="209" t="s">
        <v>1626</v>
      </c>
      <c r="D1398" s="210" t="s">
        <v>1624</v>
      </c>
      <c r="E1398" s="211">
        <v>90826100</v>
      </c>
      <c r="F1398" s="211">
        <v>104416961</v>
      </c>
      <c r="G1398" s="211">
        <v>102246525</v>
      </c>
      <c r="H1398" s="211">
        <v>104388195</v>
      </c>
      <c r="I1398" s="211">
        <v>97277178</v>
      </c>
      <c r="J1398" s="211">
        <v>122550149</v>
      </c>
      <c r="K1398" s="211">
        <v>120323785</v>
      </c>
      <c r="L1398" s="212">
        <v>123048814</v>
      </c>
    </row>
    <row r="1399" spans="1:12">
      <c r="A1399" s="208" t="s">
        <v>686</v>
      </c>
      <c r="B1399" s="209" t="s">
        <v>1673</v>
      </c>
      <c r="C1399" s="209" t="s">
        <v>1623</v>
      </c>
      <c r="D1399" s="210" t="s">
        <v>1624</v>
      </c>
      <c r="E1399" s="211">
        <v>5529</v>
      </c>
      <c r="F1399" s="211">
        <v>4616</v>
      </c>
      <c r="G1399" s="211">
        <v>4923</v>
      </c>
      <c r="H1399" s="211">
        <v>5473</v>
      </c>
      <c r="I1399" s="211">
        <v>4637</v>
      </c>
      <c r="J1399" s="211">
        <v>5768</v>
      </c>
      <c r="K1399" s="211">
        <v>4792</v>
      </c>
      <c r="L1399" s="212">
        <v>3819</v>
      </c>
    </row>
    <row r="1400" spans="1:12">
      <c r="A1400" s="208" t="s">
        <v>686</v>
      </c>
      <c r="B1400" s="209" t="s">
        <v>1673</v>
      </c>
      <c r="C1400" s="209" t="s">
        <v>1625</v>
      </c>
      <c r="D1400" s="210" t="s">
        <v>1624</v>
      </c>
      <c r="E1400" s="211">
        <v>4456</v>
      </c>
      <c r="F1400" s="211">
        <v>4679</v>
      </c>
      <c r="G1400" s="211">
        <v>3724</v>
      </c>
      <c r="H1400" s="211">
        <v>6042</v>
      </c>
      <c r="I1400" s="211">
        <v>4745</v>
      </c>
      <c r="J1400" s="211">
        <v>7623</v>
      </c>
      <c r="K1400" s="211">
        <v>4673</v>
      </c>
      <c r="L1400" s="212">
        <v>4666</v>
      </c>
    </row>
    <row r="1401" spans="1:12">
      <c r="A1401" s="208" t="s">
        <v>1731</v>
      </c>
      <c r="B1401" s="209" t="s">
        <v>1630</v>
      </c>
      <c r="C1401" s="209" t="s">
        <v>1623</v>
      </c>
      <c r="D1401" s="210" t="s">
        <v>1624</v>
      </c>
      <c r="E1401" s="211">
        <v>20725</v>
      </c>
      <c r="F1401" s="211">
        <v>16475</v>
      </c>
      <c r="G1401" s="211">
        <v>17779</v>
      </c>
      <c r="H1401" s="211">
        <v>18639</v>
      </c>
      <c r="I1401" s="211">
        <v>17854</v>
      </c>
      <c r="J1401" s="211">
        <v>20778</v>
      </c>
      <c r="K1401" s="211">
        <v>17145</v>
      </c>
      <c r="L1401" s="212">
        <v>12873</v>
      </c>
    </row>
    <row r="1402" spans="1:12">
      <c r="A1402" s="208" t="s">
        <v>1731</v>
      </c>
      <c r="B1402" s="209" t="s">
        <v>1630</v>
      </c>
      <c r="C1402" s="209" t="s">
        <v>1625</v>
      </c>
      <c r="D1402" s="210" t="s">
        <v>1624</v>
      </c>
      <c r="E1402" s="211">
        <v>33061</v>
      </c>
      <c r="F1402" s="211">
        <v>30147</v>
      </c>
      <c r="G1402" s="211">
        <v>31977</v>
      </c>
      <c r="H1402" s="211">
        <v>32449</v>
      </c>
      <c r="I1402" s="211">
        <v>33680</v>
      </c>
      <c r="J1402" s="211">
        <v>32833</v>
      </c>
      <c r="K1402" s="211">
        <v>27919</v>
      </c>
      <c r="L1402" s="212">
        <v>21806</v>
      </c>
    </row>
    <row r="1403" spans="1:12">
      <c r="A1403" s="208" t="s">
        <v>1003</v>
      </c>
      <c r="B1403" s="209" t="s">
        <v>1643</v>
      </c>
      <c r="C1403" s="209" t="s">
        <v>1623</v>
      </c>
      <c r="D1403" s="210" t="s">
        <v>1624</v>
      </c>
      <c r="E1403" s="211">
        <v>25220</v>
      </c>
      <c r="F1403" s="211">
        <v>19984</v>
      </c>
      <c r="G1403" s="211">
        <v>20290</v>
      </c>
      <c r="H1403" s="211">
        <v>22256</v>
      </c>
      <c r="I1403" s="211">
        <v>19620</v>
      </c>
      <c r="J1403" s="211">
        <v>20375</v>
      </c>
      <c r="K1403" s="211">
        <v>19865</v>
      </c>
      <c r="L1403" s="212">
        <v>16337</v>
      </c>
    </row>
    <row r="1404" spans="1:12">
      <c r="A1404" s="208" t="s">
        <v>687</v>
      </c>
      <c r="B1404" s="209" t="s">
        <v>1673</v>
      </c>
      <c r="C1404" s="209" t="s">
        <v>1623</v>
      </c>
      <c r="D1404" s="210" t="s">
        <v>1624</v>
      </c>
      <c r="E1404" s="211">
        <v>8170</v>
      </c>
      <c r="F1404" s="211">
        <v>3434</v>
      </c>
      <c r="G1404" s="211">
        <v>4948</v>
      </c>
      <c r="H1404" s="211">
        <v>4423</v>
      </c>
      <c r="I1404" s="211">
        <v>3471</v>
      </c>
      <c r="J1404" s="211">
        <v>3713</v>
      </c>
      <c r="K1404" s="211">
        <v>3202</v>
      </c>
      <c r="L1404" s="212">
        <v>1985</v>
      </c>
    </row>
    <row r="1405" spans="1:12">
      <c r="A1405" s="208" t="s">
        <v>687</v>
      </c>
      <c r="B1405" s="209" t="s">
        <v>1673</v>
      </c>
      <c r="C1405" s="209" t="s">
        <v>1625</v>
      </c>
      <c r="D1405" s="210" t="s">
        <v>1624</v>
      </c>
      <c r="E1405" s="211">
        <v>711</v>
      </c>
      <c r="F1405" s="211">
        <v>551</v>
      </c>
      <c r="G1405" s="211">
        <v>668</v>
      </c>
      <c r="H1405" s="211">
        <v>671</v>
      </c>
      <c r="I1405" s="211">
        <v>719</v>
      </c>
      <c r="J1405" s="211">
        <v>757</v>
      </c>
      <c r="K1405" s="211">
        <v>729</v>
      </c>
      <c r="L1405" s="212">
        <v>449</v>
      </c>
    </row>
    <row r="1406" spans="1:12">
      <c r="A1406" s="208" t="s">
        <v>1572</v>
      </c>
      <c r="B1406" s="209" t="s">
        <v>1664</v>
      </c>
      <c r="C1406" s="209" t="s">
        <v>1626</v>
      </c>
      <c r="D1406" s="210" t="s">
        <v>1624</v>
      </c>
      <c r="E1406" s="211">
        <v>1631608</v>
      </c>
      <c r="F1406" s="211">
        <v>4126086</v>
      </c>
      <c r="G1406" s="211">
        <v>6648477</v>
      </c>
      <c r="H1406" s="211">
        <v>7791997</v>
      </c>
      <c r="I1406" s="211">
        <v>3372388</v>
      </c>
      <c r="J1406" s="211">
        <v>5120515</v>
      </c>
      <c r="K1406" s="211">
        <v>8534404</v>
      </c>
      <c r="L1406" s="212">
        <v>7208491</v>
      </c>
    </row>
    <row r="1407" spans="1:12">
      <c r="A1407" s="208" t="s">
        <v>688</v>
      </c>
      <c r="B1407" s="209" t="s">
        <v>1673</v>
      </c>
      <c r="C1407" s="209" t="s">
        <v>1623</v>
      </c>
      <c r="D1407" s="210" t="s">
        <v>1624</v>
      </c>
      <c r="E1407" s="211">
        <v>9090</v>
      </c>
      <c r="F1407" s="211">
        <v>7855</v>
      </c>
      <c r="G1407" s="211">
        <v>6635</v>
      </c>
      <c r="H1407" s="211">
        <v>6649</v>
      </c>
      <c r="I1407" s="211">
        <v>6843</v>
      </c>
      <c r="J1407" s="211">
        <v>6843</v>
      </c>
      <c r="K1407" s="211">
        <v>7533</v>
      </c>
      <c r="L1407" s="212">
        <v>6177</v>
      </c>
    </row>
    <row r="1408" spans="1:12">
      <c r="A1408" s="208" t="s">
        <v>688</v>
      </c>
      <c r="B1408" s="209" t="s">
        <v>1673</v>
      </c>
      <c r="C1408" s="209" t="s">
        <v>1625</v>
      </c>
      <c r="D1408" s="210" t="s">
        <v>1624</v>
      </c>
      <c r="E1408" s="211">
        <v>4945</v>
      </c>
      <c r="F1408" s="211">
        <v>4248</v>
      </c>
      <c r="G1408" s="211">
        <v>5255</v>
      </c>
      <c r="H1408" s="211">
        <v>4828</v>
      </c>
      <c r="I1408" s="211">
        <v>5047</v>
      </c>
      <c r="J1408" s="211">
        <v>5047</v>
      </c>
      <c r="K1408" s="211">
        <v>5170</v>
      </c>
      <c r="L1408" s="212">
        <v>4547</v>
      </c>
    </row>
    <row r="1409" spans="1:12">
      <c r="A1409" s="208" t="s">
        <v>614</v>
      </c>
      <c r="B1409" s="209" t="s">
        <v>1640</v>
      </c>
      <c r="C1409" s="209" t="s">
        <v>1623</v>
      </c>
      <c r="D1409" s="210" t="s">
        <v>1624</v>
      </c>
      <c r="E1409" s="211">
        <v>334627</v>
      </c>
      <c r="F1409" s="211">
        <v>301539</v>
      </c>
      <c r="G1409" s="211">
        <v>276890</v>
      </c>
      <c r="H1409" s="211">
        <v>282597</v>
      </c>
      <c r="I1409" s="211">
        <v>277438</v>
      </c>
      <c r="J1409" s="211">
        <v>312015</v>
      </c>
      <c r="K1409" s="211">
        <v>278661</v>
      </c>
      <c r="L1409" s="212">
        <v>210103</v>
      </c>
    </row>
    <row r="1410" spans="1:12">
      <c r="A1410" s="208" t="s">
        <v>614</v>
      </c>
      <c r="B1410" s="209" t="s">
        <v>1640</v>
      </c>
      <c r="C1410" s="209" t="s">
        <v>1625</v>
      </c>
      <c r="D1410" s="210" t="s">
        <v>1624</v>
      </c>
      <c r="E1410" s="211">
        <v>1290256</v>
      </c>
      <c r="F1410" s="211">
        <v>1229033</v>
      </c>
      <c r="G1410" s="211">
        <v>1123828</v>
      </c>
      <c r="H1410" s="211">
        <v>1159784</v>
      </c>
      <c r="I1410" s="211">
        <v>1038368</v>
      </c>
      <c r="J1410" s="211">
        <v>1194981</v>
      </c>
      <c r="K1410" s="211">
        <v>1155701</v>
      </c>
      <c r="L1410" s="212">
        <v>1055766</v>
      </c>
    </row>
    <row r="1411" spans="1:12">
      <c r="A1411" s="208" t="s">
        <v>614</v>
      </c>
      <c r="B1411" s="209" t="s">
        <v>1640</v>
      </c>
      <c r="C1411" s="209" t="s">
        <v>1626</v>
      </c>
      <c r="D1411" s="210" t="s">
        <v>1624</v>
      </c>
      <c r="E1411" s="211">
        <v>7250044</v>
      </c>
      <c r="F1411" s="211">
        <v>8049744</v>
      </c>
      <c r="G1411" s="211">
        <v>7163086</v>
      </c>
      <c r="H1411" s="211">
        <v>6543234</v>
      </c>
      <c r="I1411" s="211">
        <v>5438212</v>
      </c>
      <c r="J1411" s="211">
        <v>5196263</v>
      </c>
      <c r="K1411" s="211">
        <v>4649522</v>
      </c>
      <c r="L1411" s="212">
        <v>4650072</v>
      </c>
    </row>
    <row r="1412" spans="1:12">
      <c r="A1412" s="208" t="s">
        <v>246</v>
      </c>
      <c r="B1412" s="209" t="s">
        <v>1676</v>
      </c>
      <c r="C1412" s="209" t="s">
        <v>1623</v>
      </c>
      <c r="D1412" s="210" t="s">
        <v>1624</v>
      </c>
      <c r="E1412" s="211">
        <v>1023571</v>
      </c>
      <c r="F1412" s="211">
        <v>833703</v>
      </c>
      <c r="G1412" s="211">
        <v>840521</v>
      </c>
      <c r="H1412" s="211">
        <v>864556</v>
      </c>
      <c r="I1412" s="211">
        <v>902831</v>
      </c>
      <c r="J1412" s="211">
        <v>948412</v>
      </c>
      <c r="K1412" s="211">
        <v>844376</v>
      </c>
      <c r="L1412" s="212">
        <v>715565</v>
      </c>
    </row>
    <row r="1413" spans="1:12">
      <c r="A1413" s="208" t="s">
        <v>246</v>
      </c>
      <c r="B1413" s="209" t="s">
        <v>1676</v>
      </c>
      <c r="C1413" s="209" t="s">
        <v>1625</v>
      </c>
      <c r="D1413" s="210" t="s">
        <v>1624</v>
      </c>
      <c r="E1413" s="211">
        <v>639470</v>
      </c>
      <c r="F1413" s="211">
        <v>569628</v>
      </c>
      <c r="G1413" s="211">
        <v>548351</v>
      </c>
      <c r="H1413" s="211">
        <v>551545</v>
      </c>
      <c r="I1413" s="211">
        <v>561351</v>
      </c>
      <c r="J1413" s="211">
        <v>590162</v>
      </c>
      <c r="K1413" s="211">
        <v>541670</v>
      </c>
      <c r="L1413" s="212">
        <v>489468</v>
      </c>
    </row>
    <row r="1414" spans="1:12">
      <c r="A1414" s="208" t="s">
        <v>246</v>
      </c>
      <c r="B1414" s="209" t="s">
        <v>1676</v>
      </c>
      <c r="C1414" s="209" t="s">
        <v>1626</v>
      </c>
      <c r="D1414" s="210" t="s">
        <v>1624</v>
      </c>
      <c r="E1414" s="211">
        <v>1147012</v>
      </c>
      <c r="F1414" s="211">
        <v>1691689</v>
      </c>
      <c r="G1414" s="211">
        <v>1668033</v>
      </c>
      <c r="H1414" s="211">
        <v>1915337</v>
      </c>
      <c r="I1414" s="211">
        <v>1470846</v>
      </c>
      <c r="J1414" s="211">
        <v>1777052</v>
      </c>
      <c r="K1414" s="211">
        <v>1976427</v>
      </c>
      <c r="L1414" s="212">
        <v>1890452</v>
      </c>
    </row>
    <row r="1415" spans="1:12">
      <c r="A1415" s="208" t="s">
        <v>462</v>
      </c>
      <c r="B1415" s="209" t="s">
        <v>1630</v>
      </c>
      <c r="C1415" s="209" t="s">
        <v>1623</v>
      </c>
      <c r="D1415" s="210" t="s">
        <v>1624</v>
      </c>
      <c r="E1415" s="211">
        <v>86714</v>
      </c>
      <c r="F1415" s="211">
        <v>88249</v>
      </c>
      <c r="G1415" s="213" t="s">
        <v>1624</v>
      </c>
      <c r="H1415" s="213" t="s">
        <v>1624</v>
      </c>
      <c r="I1415" s="211">
        <v>86844</v>
      </c>
      <c r="J1415" s="211">
        <v>103371</v>
      </c>
      <c r="K1415" s="211">
        <v>104513</v>
      </c>
      <c r="L1415" s="212">
        <v>73457</v>
      </c>
    </row>
    <row r="1416" spans="1:12">
      <c r="A1416" s="208" t="s">
        <v>462</v>
      </c>
      <c r="B1416" s="209" t="s">
        <v>1630</v>
      </c>
      <c r="C1416" s="209" t="s">
        <v>1625</v>
      </c>
      <c r="D1416" s="210" t="s">
        <v>1624</v>
      </c>
      <c r="E1416" s="211">
        <v>77007</v>
      </c>
      <c r="F1416" s="211">
        <v>85256</v>
      </c>
      <c r="G1416" s="213" t="s">
        <v>1624</v>
      </c>
      <c r="H1416" s="213" t="s">
        <v>1624</v>
      </c>
      <c r="I1416" s="211">
        <v>108009</v>
      </c>
      <c r="J1416" s="211">
        <v>123425</v>
      </c>
      <c r="K1416" s="211">
        <v>88457</v>
      </c>
      <c r="L1416" s="212">
        <v>76133</v>
      </c>
    </row>
    <row r="1417" spans="1:12">
      <c r="A1417" s="208" t="s">
        <v>615</v>
      </c>
      <c r="B1417" s="209" t="s">
        <v>1640</v>
      </c>
      <c r="C1417" s="209" t="s">
        <v>1623</v>
      </c>
      <c r="D1417" s="210" t="s">
        <v>1624</v>
      </c>
      <c r="E1417" s="211">
        <v>29924</v>
      </c>
      <c r="F1417" s="211">
        <v>22901</v>
      </c>
      <c r="G1417" s="211">
        <v>22723</v>
      </c>
      <c r="H1417" s="211">
        <v>23331</v>
      </c>
      <c r="I1417" s="211">
        <v>21441</v>
      </c>
      <c r="J1417" s="211">
        <v>26358</v>
      </c>
      <c r="K1417" s="211">
        <v>24268</v>
      </c>
      <c r="L1417" s="212">
        <v>13954</v>
      </c>
    </row>
    <row r="1418" spans="1:12">
      <c r="A1418" s="208" t="s">
        <v>615</v>
      </c>
      <c r="B1418" s="209" t="s">
        <v>1640</v>
      </c>
      <c r="C1418" s="209" t="s">
        <v>1625</v>
      </c>
      <c r="D1418" s="210" t="s">
        <v>1624</v>
      </c>
      <c r="E1418" s="211">
        <v>151079</v>
      </c>
      <c r="F1418" s="211">
        <v>16413</v>
      </c>
      <c r="G1418" s="211">
        <v>15671</v>
      </c>
      <c r="H1418" s="211">
        <v>14917</v>
      </c>
      <c r="I1418" s="211">
        <v>13192</v>
      </c>
      <c r="J1418" s="211">
        <v>13693</v>
      </c>
      <c r="K1418" s="211">
        <v>13173</v>
      </c>
      <c r="L1418" s="212">
        <v>8459</v>
      </c>
    </row>
    <row r="1419" spans="1:12">
      <c r="A1419" s="208" t="s">
        <v>615</v>
      </c>
      <c r="B1419" s="209" t="s">
        <v>1640</v>
      </c>
      <c r="C1419" s="209" t="s">
        <v>1626</v>
      </c>
      <c r="D1419" s="210" t="s">
        <v>1624</v>
      </c>
      <c r="E1419" s="213" t="s">
        <v>1624</v>
      </c>
      <c r="F1419" s="211">
        <v>136804</v>
      </c>
      <c r="G1419" s="211">
        <v>249673</v>
      </c>
      <c r="H1419" s="211">
        <v>252693</v>
      </c>
      <c r="I1419" s="211">
        <v>252230</v>
      </c>
      <c r="J1419" s="211">
        <v>262089</v>
      </c>
      <c r="K1419" s="211">
        <v>288287</v>
      </c>
      <c r="L1419" s="212">
        <v>488834</v>
      </c>
    </row>
    <row r="1420" spans="1:12">
      <c r="A1420" s="208" t="s">
        <v>615</v>
      </c>
      <c r="B1420" s="209" t="s">
        <v>1640</v>
      </c>
      <c r="C1420" s="209" t="s">
        <v>1629</v>
      </c>
      <c r="D1420" s="210" t="s">
        <v>1624</v>
      </c>
      <c r="E1420" s="213" t="s">
        <v>1624</v>
      </c>
      <c r="F1420" s="213" t="s">
        <v>1624</v>
      </c>
      <c r="G1420" s="213" t="s">
        <v>1624</v>
      </c>
      <c r="H1420" s="213" t="s">
        <v>1624</v>
      </c>
      <c r="I1420" s="213" t="s">
        <v>1624</v>
      </c>
      <c r="J1420" s="213" t="s">
        <v>1624</v>
      </c>
      <c r="K1420" s="211">
        <v>0</v>
      </c>
      <c r="L1420" s="214" t="s">
        <v>1624</v>
      </c>
    </row>
    <row r="1421" spans="1:12">
      <c r="A1421" s="208" t="s">
        <v>1732</v>
      </c>
      <c r="B1421" s="209" t="s">
        <v>1673</v>
      </c>
      <c r="C1421" s="209" t="s">
        <v>1625</v>
      </c>
      <c r="D1421" s="210" t="s">
        <v>1624</v>
      </c>
      <c r="E1421" s="211">
        <v>8779</v>
      </c>
      <c r="F1421" s="211">
        <v>0</v>
      </c>
      <c r="G1421" s="213" t="s">
        <v>1624</v>
      </c>
      <c r="H1421" s="213" t="s">
        <v>1624</v>
      </c>
      <c r="I1421" s="213" t="s">
        <v>1624</v>
      </c>
      <c r="J1421" s="213" t="s">
        <v>1624</v>
      </c>
      <c r="K1421" s="213" t="s">
        <v>1624</v>
      </c>
      <c r="L1421" s="214" t="s">
        <v>1624</v>
      </c>
    </row>
    <row r="1422" spans="1:12">
      <c r="A1422" s="208" t="s">
        <v>1732</v>
      </c>
      <c r="B1422" s="209" t="s">
        <v>1673</v>
      </c>
      <c r="C1422" s="209" t="s">
        <v>1626</v>
      </c>
      <c r="D1422" s="210" t="s">
        <v>1624</v>
      </c>
      <c r="E1422" s="211">
        <v>6020153</v>
      </c>
      <c r="F1422" s="211">
        <v>43402005</v>
      </c>
      <c r="G1422" s="213" t="s">
        <v>1624</v>
      </c>
      <c r="H1422" s="213" t="s">
        <v>1624</v>
      </c>
      <c r="I1422" s="213" t="s">
        <v>1624</v>
      </c>
      <c r="J1422" s="213" t="s">
        <v>1624</v>
      </c>
      <c r="K1422" s="213" t="s">
        <v>1624</v>
      </c>
      <c r="L1422" s="214" t="s">
        <v>1624</v>
      </c>
    </row>
    <row r="1423" spans="1:12">
      <c r="A1423" s="208" t="s">
        <v>1732</v>
      </c>
      <c r="B1423" s="209" t="s">
        <v>1673</v>
      </c>
      <c r="C1423" s="209" t="s">
        <v>1627</v>
      </c>
      <c r="D1423" s="210" t="s">
        <v>1624</v>
      </c>
      <c r="E1423" s="211">
        <v>30760954</v>
      </c>
      <c r="F1423" s="211">
        <v>59803912</v>
      </c>
      <c r="G1423" s="213" t="s">
        <v>1624</v>
      </c>
      <c r="H1423" s="213" t="s">
        <v>1624</v>
      </c>
      <c r="I1423" s="213" t="s">
        <v>1624</v>
      </c>
      <c r="J1423" s="213" t="s">
        <v>1624</v>
      </c>
      <c r="K1423" s="213" t="s">
        <v>1624</v>
      </c>
      <c r="L1423" s="214" t="s">
        <v>1624</v>
      </c>
    </row>
    <row r="1424" spans="1:12">
      <c r="A1424" s="208" t="s">
        <v>780</v>
      </c>
      <c r="B1424" s="209" t="s">
        <v>1635</v>
      </c>
      <c r="C1424" s="209" t="s">
        <v>1626</v>
      </c>
      <c r="D1424" s="210" t="s">
        <v>1624</v>
      </c>
      <c r="E1424" s="213" t="s">
        <v>1624</v>
      </c>
      <c r="F1424" s="213" t="s">
        <v>1624</v>
      </c>
      <c r="G1424" s="213" t="s">
        <v>1624</v>
      </c>
      <c r="H1424" s="213" t="s">
        <v>1624</v>
      </c>
      <c r="I1424" s="211">
        <v>0</v>
      </c>
      <c r="J1424" s="213" t="s">
        <v>1624</v>
      </c>
      <c r="K1424" s="213" t="s">
        <v>1624</v>
      </c>
      <c r="L1424" s="214" t="s">
        <v>1624</v>
      </c>
    </row>
    <row r="1425" spans="1:12">
      <c r="A1425" s="208" t="s">
        <v>780</v>
      </c>
      <c r="B1425" s="209" t="s">
        <v>1635</v>
      </c>
      <c r="C1425" s="209" t="s">
        <v>1627</v>
      </c>
      <c r="D1425" s="210" t="s">
        <v>1624</v>
      </c>
      <c r="E1425" s="211">
        <v>6508363</v>
      </c>
      <c r="F1425" s="211">
        <v>5719843</v>
      </c>
      <c r="G1425" s="211">
        <v>6701488</v>
      </c>
      <c r="H1425" s="211">
        <v>4466141</v>
      </c>
      <c r="I1425" s="211">
        <v>2699841</v>
      </c>
      <c r="J1425" s="211">
        <v>1069859</v>
      </c>
      <c r="K1425" s="211">
        <v>550920</v>
      </c>
      <c r="L1425" s="214" t="s">
        <v>1624</v>
      </c>
    </row>
    <row r="1426" spans="1:12">
      <c r="A1426" s="208" t="s">
        <v>780</v>
      </c>
      <c r="B1426" s="209" t="s">
        <v>1635</v>
      </c>
      <c r="C1426" s="209" t="s">
        <v>1629</v>
      </c>
      <c r="D1426" s="210" t="s">
        <v>1624</v>
      </c>
      <c r="E1426" s="213" t="s">
        <v>1624</v>
      </c>
      <c r="F1426" s="211">
        <v>0</v>
      </c>
      <c r="G1426" s="213" t="s">
        <v>1624</v>
      </c>
      <c r="H1426" s="213" t="s">
        <v>1624</v>
      </c>
      <c r="I1426" s="213" t="s">
        <v>1624</v>
      </c>
      <c r="J1426" s="213" t="s">
        <v>1624</v>
      </c>
      <c r="K1426" s="213" t="s">
        <v>1624</v>
      </c>
      <c r="L1426" s="214" t="s">
        <v>1624</v>
      </c>
    </row>
    <row r="1427" spans="1:12">
      <c r="A1427" s="208" t="s">
        <v>780</v>
      </c>
      <c r="B1427" s="209" t="s">
        <v>1646</v>
      </c>
      <c r="C1427" s="209" t="s">
        <v>1626</v>
      </c>
      <c r="D1427" s="210" t="s">
        <v>1624</v>
      </c>
      <c r="E1427" s="213" t="s">
        <v>1624</v>
      </c>
      <c r="F1427" s="213" t="s">
        <v>1624</v>
      </c>
      <c r="G1427" s="213" t="s">
        <v>1624</v>
      </c>
      <c r="H1427" s="211">
        <v>1387039</v>
      </c>
      <c r="I1427" s="213" t="s">
        <v>1624</v>
      </c>
      <c r="J1427" s="213" t="s">
        <v>1624</v>
      </c>
      <c r="K1427" s="213" t="s">
        <v>1624</v>
      </c>
      <c r="L1427" s="214" t="s">
        <v>1624</v>
      </c>
    </row>
    <row r="1428" spans="1:12">
      <c r="A1428" s="208" t="s">
        <v>780</v>
      </c>
      <c r="B1428" s="209" t="s">
        <v>1648</v>
      </c>
      <c r="C1428" s="209" t="s">
        <v>1626</v>
      </c>
      <c r="D1428" s="210" t="s">
        <v>1624</v>
      </c>
      <c r="E1428" s="211">
        <v>14214247</v>
      </c>
      <c r="F1428" s="211">
        <v>13717144</v>
      </c>
      <c r="G1428" s="211">
        <v>15230380</v>
      </c>
      <c r="H1428" s="211">
        <v>15061253</v>
      </c>
      <c r="I1428" s="211">
        <v>12114721</v>
      </c>
      <c r="J1428" s="211">
        <v>13033139</v>
      </c>
      <c r="K1428" s="211">
        <v>12535367</v>
      </c>
      <c r="L1428" s="212">
        <v>10261187</v>
      </c>
    </row>
    <row r="1429" spans="1:12">
      <c r="A1429" s="208" t="s">
        <v>780</v>
      </c>
      <c r="B1429" s="209" t="s">
        <v>1648</v>
      </c>
      <c r="C1429" s="209" t="s">
        <v>1627</v>
      </c>
      <c r="D1429" s="210" t="s">
        <v>1624</v>
      </c>
      <c r="E1429" s="211">
        <v>5481335</v>
      </c>
      <c r="F1429" s="211">
        <v>5627049</v>
      </c>
      <c r="G1429" s="211">
        <v>2240288</v>
      </c>
      <c r="H1429" s="213" t="s">
        <v>1624</v>
      </c>
      <c r="I1429" s="211">
        <v>389333</v>
      </c>
      <c r="J1429" s="211">
        <v>506128</v>
      </c>
      <c r="K1429" s="211">
        <v>123</v>
      </c>
      <c r="L1429" s="212">
        <v>0</v>
      </c>
    </row>
    <row r="1430" spans="1:12">
      <c r="A1430" s="208" t="s">
        <v>780</v>
      </c>
      <c r="B1430" s="209" t="s">
        <v>1661</v>
      </c>
      <c r="C1430" s="209" t="s">
        <v>1626</v>
      </c>
      <c r="D1430" s="210" t="s">
        <v>1624</v>
      </c>
      <c r="E1430" s="211">
        <v>5305268</v>
      </c>
      <c r="F1430" s="211">
        <v>2653641</v>
      </c>
      <c r="G1430" s="211">
        <v>2195020</v>
      </c>
      <c r="H1430" s="211">
        <v>976667</v>
      </c>
      <c r="I1430" s="211">
        <v>943976</v>
      </c>
      <c r="J1430" s="211">
        <v>971234</v>
      </c>
      <c r="K1430" s="211">
        <v>937101</v>
      </c>
      <c r="L1430" s="212">
        <v>841351</v>
      </c>
    </row>
    <row r="1431" spans="1:12">
      <c r="A1431" s="208" t="s">
        <v>780</v>
      </c>
      <c r="B1431" s="209" t="s">
        <v>1673</v>
      </c>
      <c r="C1431" s="209" t="s">
        <v>1625</v>
      </c>
      <c r="D1431" s="210" t="s">
        <v>1624</v>
      </c>
      <c r="E1431" s="213" t="s">
        <v>1624</v>
      </c>
      <c r="F1431" s="213" t="s">
        <v>1624</v>
      </c>
      <c r="G1431" s="211">
        <v>193768</v>
      </c>
      <c r="H1431" s="211">
        <v>110590</v>
      </c>
      <c r="I1431" s="211">
        <v>108611</v>
      </c>
      <c r="J1431" s="211">
        <v>117707</v>
      </c>
      <c r="K1431" s="211">
        <v>116154</v>
      </c>
      <c r="L1431" s="212">
        <v>120403</v>
      </c>
    </row>
    <row r="1432" spans="1:12">
      <c r="A1432" s="208" t="s">
        <v>780</v>
      </c>
      <c r="B1432" s="209" t="s">
        <v>1673</v>
      </c>
      <c r="C1432" s="209" t="s">
        <v>1626</v>
      </c>
      <c r="D1432" s="210" t="s">
        <v>1624</v>
      </c>
      <c r="E1432" s="213" t="s">
        <v>1624</v>
      </c>
      <c r="F1432" s="213" t="s">
        <v>1624</v>
      </c>
      <c r="G1432" s="211">
        <v>79990557</v>
      </c>
      <c r="H1432" s="211">
        <v>77339325</v>
      </c>
      <c r="I1432" s="211">
        <v>63894144</v>
      </c>
      <c r="J1432" s="211">
        <v>75302775</v>
      </c>
      <c r="K1432" s="211">
        <v>100413981</v>
      </c>
      <c r="L1432" s="212">
        <v>87633869</v>
      </c>
    </row>
    <row r="1433" spans="1:12">
      <c r="A1433" s="208" t="s">
        <v>780</v>
      </c>
      <c r="B1433" s="209" t="s">
        <v>1673</v>
      </c>
      <c r="C1433" s="209" t="s">
        <v>1627</v>
      </c>
      <c r="D1433" s="210" t="s">
        <v>1624</v>
      </c>
      <c r="E1433" s="213" t="s">
        <v>1624</v>
      </c>
      <c r="F1433" s="213" t="s">
        <v>1624</v>
      </c>
      <c r="G1433" s="211">
        <v>56083396</v>
      </c>
      <c r="H1433" s="211">
        <v>66207585</v>
      </c>
      <c r="I1433" s="211">
        <v>48728067</v>
      </c>
      <c r="J1433" s="211">
        <v>53533828</v>
      </c>
      <c r="K1433" s="211">
        <v>45737525</v>
      </c>
      <c r="L1433" s="212">
        <v>55397528</v>
      </c>
    </row>
    <row r="1434" spans="1:12">
      <c r="A1434" s="208" t="s">
        <v>780</v>
      </c>
      <c r="B1434" s="209" t="s">
        <v>1680</v>
      </c>
      <c r="C1434" s="209" t="s">
        <v>1626</v>
      </c>
      <c r="D1434" s="210" t="s">
        <v>1624</v>
      </c>
      <c r="E1434" s="211">
        <v>7946010</v>
      </c>
      <c r="F1434" s="211">
        <v>6739760</v>
      </c>
      <c r="G1434" s="211">
        <v>5868778</v>
      </c>
      <c r="H1434" s="211">
        <v>5216076</v>
      </c>
      <c r="I1434" s="211">
        <v>3319056</v>
      </c>
      <c r="J1434" s="211">
        <v>4804545</v>
      </c>
      <c r="K1434" s="211">
        <v>7555301</v>
      </c>
      <c r="L1434" s="212">
        <v>8007644</v>
      </c>
    </row>
    <row r="1435" spans="1:12">
      <c r="A1435" s="208" t="s">
        <v>780</v>
      </c>
      <c r="B1435" s="209" t="s">
        <v>1680</v>
      </c>
      <c r="C1435" s="209" t="s">
        <v>1629</v>
      </c>
      <c r="D1435" s="210" t="s">
        <v>1624</v>
      </c>
      <c r="E1435" s="213" t="s">
        <v>1624</v>
      </c>
      <c r="F1435" s="213" t="s">
        <v>1624</v>
      </c>
      <c r="G1435" s="213" t="s">
        <v>1624</v>
      </c>
      <c r="H1435" s="213" t="s">
        <v>1624</v>
      </c>
      <c r="I1435" s="213" t="s">
        <v>1624</v>
      </c>
      <c r="J1435" s="211">
        <v>0</v>
      </c>
      <c r="K1435" s="213" t="s">
        <v>1624</v>
      </c>
      <c r="L1435" s="214" t="s">
        <v>1624</v>
      </c>
    </row>
    <row r="1436" spans="1:12">
      <c r="A1436" s="208" t="s">
        <v>463</v>
      </c>
      <c r="B1436" s="209" t="s">
        <v>1630</v>
      </c>
      <c r="C1436" s="209" t="s">
        <v>1623</v>
      </c>
      <c r="D1436" s="210" t="s">
        <v>1624</v>
      </c>
      <c r="E1436" s="211">
        <v>590299</v>
      </c>
      <c r="F1436" s="211">
        <v>490928</v>
      </c>
      <c r="G1436" s="211">
        <v>443766</v>
      </c>
      <c r="H1436" s="211">
        <v>500732</v>
      </c>
      <c r="I1436" s="211">
        <v>476221</v>
      </c>
      <c r="J1436" s="211">
        <v>562097</v>
      </c>
      <c r="K1436" s="211">
        <v>487887</v>
      </c>
      <c r="L1436" s="212">
        <v>363542</v>
      </c>
    </row>
    <row r="1437" spans="1:12">
      <c r="A1437" s="208" t="s">
        <v>463</v>
      </c>
      <c r="B1437" s="209" t="s">
        <v>1630</v>
      </c>
      <c r="C1437" s="209" t="s">
        <v>1625</v>
      </c>
      <c r="D1437" s="210" t="s">
        <v>1624</v>
      </c>
      <c r="E1437" s="211">
        <v>379274</v>
      </c>
      <c r="F1437" s="211">
        <v>424811</v>
      </c>
      <c r="G1437" s="211">
        <v>460431</v>
      </c>
      <c r="H1437" s="211">
        <v>524542</v>
      </c>
      <c r="I1437" s="211">
        <v>504956</v>
      </c>
      <c r="J1437" s="211">
        <v>555066</v>
      </c>
      <c r="K1437" s="211">
        <v>475710</v>
      </c>
      <c r="L1437" s="212">
        <v>389457</v>
      </c>
    </row>
    <row r="1438" spans="1:12">
      <c r="A1438" s="208" t="s">
        <v>463</v>
      </c>
      <c r="B1438" s="209" t="s">
        <v>1630</v>
      </c>
      <c r="C1438" s="209" t="s">
        <v>1626</v>
      </c>
      <c r="D1438" s="210" t="s">
        <v>1624</v>
      </c>
      <c r="E1438" s="211">
        <v>5251006</v>
      </c>
      <c r="F1438" s="211">
        <v>5273078</v>
      </c>
      <c r="G1438" s="211">
        <v>5792179</v>
      </c>
      <c r="H1438" s="211">
        <v>5226233</v>
      </c>
      <c r="I1438" s="211">
        <v>4880037</v>
      </c>
      <c r="J1438" s="211">
        <v>5296711</v>
      </c>
      <c r="K1438" s="211">
        <v>5322555</v>
      </c>
      <c r="L1438" s="212">
        <v>5347818</v>
      </c>
    </row>
    <row r="1439" spans="1:12">
      <c r="A1439" s="208" t="s">
        <v>818</v>
      </c>
      <c r="B1439" s="209" t="s">
        <v>1639</v>
      </c>
      <c r="C1439" s="209" t="s">
        <v>1623</v>
      </c>
      <c r="D1439" s="210" t="s">
        <v>1624</v>
      </c>
      <c r="E1439" s="211">
        <v>19990</v>
      </c>
      <c r="F1439" s="211">
        <v>20327</v>
      </c>
      <c r="G1439" s="211">
        <v>18900</v>
      </c>
      <c r="H1439" s="211">
        <v>17294</v>
      </c>
      <c r="I1439" s="211">
        <v>17630</v>
      </c>
      <c r="J1439" s="211">
        <v>19073</v>
      </c>
      <c r="K1439" s="211">
        <v>14772</v>
      </c>
      <c r="L1439" s="212">
        <v>11750</v>
      </c>
    </row>
    <row r="1440" spans="1:12">
      <c r="A1440" s="208" t="s">
        <v>818</v>
      </c>
      <c r="B1440" s="209" t="s">
        <v>1639</v>
      </c>
      <c r="C1440" s="209" t="s">
        <v>1625</v>
      </c>
      <c r="D1440" s="210" t="s">
        <v>1624</v>
      </c>
      <c r="E1440" s="211">
        <v>120197</v>
      </c>
      <c r="F1440" s="211">
        <v>118316</v>
      </c>
      <c r="G1440" s="211">
        <v>108300</v>
      </c>
      <c r="H1440" s="211">
        <v>101878</v>
      </c>
      <c r="I1440" s="211">
        <v>110487</v>
      </c>
      <c r="J1440" s="211">
        <v>113333</v>
      </c>
      <c r="K1440" s="211">
        <v>116635</v>
      </c>
      <c r="L1440" s="212">
        <v>98898</v>
      </c>
    </row>
    <row r="1441" spans="1:12">
      <c r="A1441" s="208" t="s">
        <v>699</v>
      </c>
      <c r="B1441" s="209" t="s">
        <v>1666</v>
      </c>
      <c r="C1441" s="209" t="s">
        <v>1629</v>
      </c>
      <c r="D1441" s="210" t="s">
        <v>1624</v>
      </c>
      <c r="E1441" s="213" t="s">
        <v>1624</v>
      </c>
      <c r="F1441" s="211">
        <v>0</v>
      </c>
      <c r="G1441" s="213" t="s">
        <v>1624</v>
      </c>
      <c r="H1441" s="213" t="s">
        <v>1624</v>
      </c>
      <c r="I1441" s="213" t="s">
        <v>1624</v>
      </c>
      <c r="J1441" s="213" t="s">
        <v>1624</v>
      </c>
      <c r="K1441" s="213" t="s">
        <v>1624</v>
      </c>
      <c r="L1441" s="214" t="s">
        <v>1624</v>
      </c>
    </row>
    <row r="1442" spans="1:12">
      <c r="A1442" s="208" t="s">
        <v>464</v>
      </c>
      <c r="B1442" s="209" t="s">
        <v>1630</v>
      </c>
      <c r="C1442" s="209" t="s">
        <v>1623</v>
      </c>
      <c r="D1442" s="210" t="s">
        <v>1624</v>
      </c>
      <c r="E1442" s="211">
        <v>249413</v>
      </c>
      <c r="F1442" s="211">
        <v>230376</v>
      </c>
      <c r="G1442" s="211">
        <v>216964</v>
      </c>
      <c r="H1442" s="211">
        <v>233578</v>
      </c>
      <c r="I1442" s="211">
        <v>216852</v>
      </c>
      <c r="J1442" s="211">
        <v>252048</v>
      </c>
      <c r="K1442" s="211">
        <v>227564</v>
      </c>
      <c r="L1442" s="212">
        <v>174139</v>
      </c>
    </row>
    <row r="1443" spans="1:12">
      <c r="A1443" s="208" t="s">
        <v>464</v>
      </c>
      <c r="B1443" s="209" t="s">
        <v>1630</v>
      </c>
      <c r="C1443" s="209" t="s">
        <v>1625</v>
      </c>
      <c r="D1443" s="210" t="s">
        <v>1624</v>
      </c>
      <c r="E1443" s="211">
        <v>585777</v>
      </c>
      <c r="F1443" s="211">
        <v>545108</v>
      </c>
      <c r="G1443" s="211">
        <v>518542</v>
      </c>
      <c r="H1443" s="211">
        <v>572762</v>
      </c>
      <c r="I1443" s="211">
        <v>366886</v>
      </c>
      <c r="J1443" s="211">
        <v>451837</v>
      </c>
      <c r="K1443" s="211">
        <v>388223</v>
      </c>
      <c r="L1443" s="212">
        <v>320095</v>
      </c>
    </row>
    <row r="1444" spans="1:12">
      <c r="A1444" s="208" t="s">
        <v>464</v>
      </c>
      <c r="B1444" s="209" t="s">
        <v>1630</v>
      </c>
      <c r="C1444" s="209" t="s">
        <v>1626</v>
      </c>
      <c r="D1444" s="210" t="s">
        <v>1624</v>
      </c>
      <c r="E1444" s="211">
        <v>847360</v>
      </c>
      <c r="F1444" s="211">
        <v>810943</v>
      </c>
      <c r="G1444" s="211">
        <v>770636</v>
      </c>
      <c r="H1444" s="211">
        <v>781517</v>
      </c>
      <c r="I1444" s="211">
        <v>656013</v>
      </c>
      <c r="J1444" s="211">
        <v>610767</v>
      </c>
      <c r="K1444" s="211">
        <v>593983</v>
      </c>
      <c r="L1444" s="212">
        <v>658142</v>
      </c>
    </row>
    <row r="1445" spans="1:12">
      <c r="A1445" s="208" t="s">
        <v>689</v>
      </c>
      <c r="B1445" s="209" t="s">
        <v>1673</v>
      </c>
      <c r="C1445" s="209" t="s">
        <v>1623</v>
      </c>
      <c r="D1445" s="210" t="s">
        <v>1624</v>
      </c>
      <c r="E1445" s="211">
        <v>110776</v>
      </c>
      <c r="F1445" s="211">
        <v>92665</v>
      </c>
      <c r="G1445" s="211">
        <v>105128</v>
      </c>
      <c r="H1445" s="211">
        <v>92340</v>
      </c>
      <c r="I1445" s="211">
        <v>87327</v>
      </c>
      <c r="J1445" s="211">
        <v>103852</v>
      </c>
      <c r="K1445" s="211">
        <v>82891</v>
      </c>
      <c r="L1445" s="212">
        <v>80077</v>
      </c>
    </row>
    <row r="1446" spans="1:12">
      <c r="A1446" s="208" t="s">
        <v>689</v>
      </c>
      <c r="B1446" s="209" t="s">
        <v>1673</v>
      </c>
      <c r="C1446" s="209" t="s">
        <v>1625</v>
      </c>
      <c r="D1446" s="210" t="s">
        <v>1624</v>
      </c>
      <c r="E1446" s="211">
        <v>101718</v>
      </c>
      <c r="F1446" s="211">
        <v>103667</v>
      </c>
      <c r="G1446" s="211">
        <v>113147</v>
      </c>
      <c r="H1446" s="211">
        <v>101019</v>
      </c>
      <c r="I1446" s="211">
        <v>98657</v>
      </c>
      <c r="J1446" s="211">
        <v>105354</v>
      </c>
      <c r="K1446" s="211">
        <v>102039</v>
      </c>
      <c r="L1446" s="212">
        <v>102102</v>
      </c>
    </row>
    <row r="1447" spans="1:12">
      <c r="A1447" s="208" t="s">
        <v>1387</v>
      </c>
      <c r="B1447" s="209" t="s">
        <v>1648</v>
      </c>
      <c r="C1447" s="209" t="s">
        <v>1623</v>
      </c>
      <c r="D1447" s="210" t="s">
        <v>1624</v>
      </c>
      <c r="E1447" s="211">
        <v>11374</v>
      </c>
      <c r="F1447" s="211">
        <v>5326</v>
      </c>
      <c r="G1447" s="211">
        <v>7340</v>
      </c>
      <c r="H1447" s="211">
        <v>6140</v>
      </c>
      <c r="I1447" s="211">
        <v>7372</v>
      </c>
      <c r="J1447" s="211">
        <v>9021</v>
      </c>
      <c r="K1447" s="211">
        <v>8075</v>
      </c>
      <c r="L1447" s="212">
        <v>5707</v>
      </c>
    </row>
    <row r="1448" spans="1:12">
      <c r="A1448" s="208" t="s">
        <v>1387</v>
      </c>
      <c r="B1448" s="209" t="s">
        <v>1648</v>
      </c>
      <c r="C1448" s="209" t="s">
        <v>1625</v>
      </c>
      <c r="D1448" s="210" t="s">
        <v>1624</v>
      </c>
      <c r="E1448" s="211">
        <v>4641</v>
      </c>
      <c r="F1448" s="211">
        <v>1594</v>
      </c>
      <c r="G1448" s="211">
        <v>2177</v>
      </c>
      <c r="H1448" s="211">
        <v>1820</v>
      </c>
      <c r="I1448" s="211">
        <v>2178</v>
      </c>
      <c r="J1448" s="211">
        <v>2798</v>
      </c>
      <c r="K1448" s="211">
        <v>2777</v>
      </c>
      <c r="L1448" s="212">
        <v>2104</v>
      </c>
    </row>
    <row r="1449" spans="1:12">
      <c r="A1449" s="208" t="s">
        <v>809</v>
      </c>
      <c r="B1449" s="209" t="s">
        <v>1637</v>
      </c>
      <c r="C1449" s="209" t="s">
        <v>1623</v>
      </c>
      <c r="D1449" s="210" t="s">
        <v>1624</v>
      </c>
      <c r="E1449" s="211">
        <v>8436936</v>
      </c>
      <c r="F1449" s="211">
        <v>7401461</v>
      </c>
      <c r="G1449" s="211">
        <v>7909416</v>
      </c>
      <c r="H1449" s="211">
        <v>7751183</v>
      </c>
      <c r="I1449" s="211">
        <v>7788114</v>
      </c>
      <c r="J1449" s="211">
        <v>7762281</v>
      </c>
      <c r="K1449" s="211">
        <v>7688888</v>
      </c>
      <c r="L1449" s="212">
        <v>6536724</v>
      </c>
    </row>
    <row r="1450" spans="1:12">
      <c r="A1450" s="208" t="s">
        <v>809</v>
      </c>
      <c r="B1450" s="209" t="s">
        <v>1637</v>
      </c>
      <c r="C1450" s="209" t="s">
        <v>1625</v>
      </c>
      <c r="D1450" s="210" t="s">
        <v>1624</v>
      </c>
      <c r="E1450" s="211">
        <v>6544655</v>
      </c>
      <c r="F1450" s="211">
        <v>6193875</v>
      </c>
      <c r="G1450" s="211">
        <v>6346614</v>
      </c>
      <c r="H1450" s="211">
        <v>6462003</v>
      </c>
      <c r="I1450" s="211">
        <v>8925723</v>
      </c>
      <c r="J1450" s="211">
        <v>9110250</v>
      </c>
      <c r="K1450" s="211">
        <v>6821387</v>
      </c>
      <c r="L1450" s="212">
        <v>6369644</v>
      </c>
    </row>
    <row r="1451" spans="1:12">
      <c r="A1451" s="208" t="s">
        <v>809</v>
      </c>
      <c r="B1451" s="209" t="s">
        <v>1637</v>
      </c>
      <c r="C1451" s="209" t="s">
        <v>1626</v>
      </c>
      <c r="D1451" s="210" t="s">
        <v>1624</v>
      </c>
      <c r="E1451" s="211">
        <v>5669659</v>
      </c>
      <c r="F1451" s="211">
        <v>6272275</v>
      </c>
      <c r="G1451" s="211">
        <v>6457628</v>
      </c>
      <c r="H1451" s="211">
        <v>6078055</v>
      </c>
      <c r="I1451" s="211">
        <v>2330345</v>
      </c>
      <c r="J1451" s="211">
        <v>2463101</v>
      </c>
      <c r="K1451" s="211">
        <v>4686206</v>
      </c>
      <c r="L1451" s="212">
        <v>3977120</v>
      </c>
    </row>
    <row r="1452" spans="1:12">
      <c r="A1452" s="208" t="s">
        <v>809</v>
      </c>
      <c r="B1452" s="209" t="s">
        <v>1637</v>
      </c>
      <c r="C1452" s="209" t="s">
        <v>1627</v>
      </c>
      <c r="D1452" s="210" t="s">
        <v>1624</v>
      </c>
      <c r="E1452" s="211">
        <v>12158829</v>
      </c>
      <c r="F1452" s="211">
        <v>9040265</v>
      </c>
      <c r="G1452" s="211">
        <v>12728876</v>
      </c>
      <c r="H1452" s="211">
        <v>10436149</v>
      </c>
      <c r="I1452" s="211">
        <v>10375743</v>
      </c>
      <c r="J1452" s="211">
        <v>23154704</v>
      </c>
      <c r="K1452" s="211">
        <v>38233650</v>
      </c>
      <c r="L1452" s="212">
        <v>52882495</v>
      </c>
    </row>
    <row r="1453" spans="1:12">
      <c r="A1453" s="208" t="s">
        <v>1733</v>
      </c>
      <c r="B1453" s="209" t="s">
        <v>1637</v>
      </c>
      <c r="C1453" s="209" t="s">
        <v>1627</v>
      </c>
      <c r="D1453" s="210" t="s">
        <v>1624</v>
      </c>
      <c r="E1453" s="211">
        <v>12408165</v>
      </c>
      <c r="F1453" s="213" t="s">
        <v>1624</v>
      </c>
      <c r="G1453" s="213" t="s">
        <v>1624</v>
      </c>
      <c r="H1453" s="213" t="s">
        <v>1624</v>
      </c>
      <c r="I1453" s="213" t="s">
        <v>1624</v>
      </c>
      <c r="J1453" s="213" t="s">
        <v>1624</v>
      </c>
      <c r="K1453" s="213" t="s">
        <v>1624</v>
      </c>
      <c r="L1453" s="214" t="s">
        <v>1624</v>
      </c>
    </row>
    <row r="1454" spans="1:12">
      <c r="A1454" s="208" t="s">
        <v>731</v>
      </c>
      <c r="B1454" s="209" t="s">
        <v>1647</v>
      </c>
      <c r="C1454" s="209" t="s">
        <v>1623</v>
      </c>
      <c r="D1454" s="210" t="s">
        <v>1624</v>
      </c>
      <c r="E1454" s="211">
        <v>2025702</v>
      </c>
      <c r="F1454" s="211">
        <v>1769768</v>
      </c>
      <c r="G1454" s="211">
        <v>1680862</v>
      </c>
      <c r="H1454" s="211">
        <v>1727713</v>
      </c>
      <c r="I1454" s="211">
        <v>1664409</v>
      </c>
      <c r="J1454" s="211">
        <v>1815429</v>
      </c>
      <c r="K1454" s="211">
        <v>1633816</v>
      </c>
      <c r="L1454" s="212">
        <v>1370172</v>
      </c>
    </row>
    <row r="1455" spans="1:12">
      <c r="A1455" s="208" t="s">
        <v>731</v>
      </c>
      <c r="B1455" s="209" t="s">
        <v>1647</v>
      </c>
      <c r="C1455" s="209" t="s">
        <v>1625</v>
      </c>
      <c r="D1455" s="210" t="s">
        <v>1624</v>
      </c>
      <c r="E1455" s="211">
        <v>1756588</v>
      </c>
      <c r="F1455" s="211">
        <v>1664787</v>
      </c>
      <c r="G1455" s="211">
        <v>1520241</v>
      </c>
      <c r="H1455" s="211">
        <v>1467611</v>
      </c>
      <c r="I1455" s="211">
        <v>1313148</v>
      </c>
      <c r="J1455" s="211">
        <v>1419344</v>
      </c>
      <c r="K1455" s="211">
        <v>1228818</v>
      </c>
      <c r="L1455" s="212">
        <v>1083242</v>
      </c>
    </row>
    <row r="1456" spans="1:12">
      <c r="A1456" s="208" t="s">
        <v>731</v>
      </c>
      <c r="B1456" s="209" t="s">
        <v>1647</v>
      </c>
      <c r="C1456" s="209" t="s">
        <v>1626</v>
      </c>
      <c r="D1456" s="210" t="s">
        <v>1624</v>
      </c>
      <c r="E1456" s="211">
        <v>5110611</v>
      </c>
      <c r="F1456" s="211">
        <v>5142269</v>
      </c>
      <c r="G1456" s="211">
        <v>4792576</v>
      </c>
      <c r="H1456" s="211">
        <v>4606433</v>
      </c>
      <c r="I1456" s="211">
        <v>4156970</v>
      </c>
      <c r="J1456" s="211">
        <v>4788120</v>
      </c>
      <c r="K1456" s="211">
        <v>4840422</v>
      </c>
      <c r="L1456" s="212">
        <v>4876872</v>
      </c>
    </row>
    <row r="1457" spans="1:12">
      <c r="A1457" s="208" t="s">
        <v>732</v>
      </c>
      <c r="B1457" s="209" t="s">
        <v>1647</v>
      </c>
      <c r="C1457" s="209" t="s">
        <v>1623</v>
      </c>
      <c r="D1457" s="210" t="s">
        <v>1624</v>
      </c>
      <c r="E1457" s="211">
        <v>583</v>
      </c>
      <c r="F1457" s="213" t="s">
        <v>1624</v>
      </c>
      <c r="G1457" s="211">
        <v>401</v>
      </c>
      <c r="H1457" s="211">
        <v>341</v>
      </c>
      <c r="I1457" s="211">
        <v>336</v>
      </c>
      <c r="J1457" s="213" t="s">
        <v>1624</v>
      </c>
      <c r="K1457" s="211">
        <v>337</v>
      </c>
      <c r="L1457" s="212">
        <v>272</v>
      </c>
    </row>
    <row r="1458" spans="1:12">
      <c r="A1458" s="208" t="s">
        <v>429</v>
      </c>
      <c r="B1458" s="209" t="s">
        <v>1661</v>
      </c>
      <c r="C1458" s="209" t="s">
        <v>1623</v>
      </c>
      <c r="D1458" s="210" t="s">
        <v>1624</v>
      </c>
      <c r="E1458" s="211">
        <v>220381</v>
      </c>
      <c r="F1458" s="211">
        <v>214183</v>
      </c>
      <c r="G1458" s="211">
        <v>269678</v>
      </c>
      <c r="H1458" s="211">
        <v>230093</v>
      </c>
      <c r="I1458" s="211">
        <v>215849</v>
      </c>
      <c r="J1458" s="211">
        <v>243973</v>
      </c>
      <c r="K1458" s="211">
        <v>232768</v>
      </c>
      <c r="L1458" s="212">
        <v>220926</v>
      </c>
    </row>
    <row r="1459" spans="1:12">
      <c r="A1459" s="208" t="s">
        <v>429</v>
      </c>
      <c r="B1459" s="209" t="s">
        <v>1661</v>
      </c>
      <c r="C1459" s="209" t="s">
        <v>1625</v>
      </c>
      <c r="D1459" s="210" t="s">
        <v>1624</v>
      </c>
      <c r="E1459" s="211">
        <v>132064</v>
      </c>
      <c r="F1459" s="211">
        <v>123505</v>
      </c>
      <c r="G1459" s="211">
        <v>245740</v>
      </c>
      <c r="H1459" s="211">
        <v>262861</v>
      </c>
      <c r="I1459" s="211">
        <v>300523</v>
      </c>
      <c r="J1459" s="211">
        <v>294840</v>
      </c>
      <c r="K1459" s="211">
        <v>242920</v>
      </c>
      <c r="L1459" s="212">
        <v>224060</v>
      </c>
    </row>
    <row r="1460" spans="1:12">
      <c r="A1460" s="208" t="s">
        <v>429</v>
      </c>
      <c r="B1460" s="209" t="s">
        <v>1661</v>
      </c>
      <c r="C1460" s="209" t="s">
        <v>1626</v>
      </c>
      <c r="D1460" s="210" t="s">
        <v>1624</v>
      </c>
      <c r="E1460" s="211">
        <v>197330</v>
      </c>
      <c r="F1460" s="211">
        <v>175003</v>
      </c>
      <c r="G1460" s="213" t="s">
        <v>1624</v>
      </c>
      <c r="H1460" s="213" t="s">
        <v>1624</v>
      </c>
      <c r="I1460" s="213" t="s">
        <v>1624</v>
      </c>
      <c r="J1460" s="213" t="s">
        <v>1624</v>
      </c>
      <c r="K1460" s="213" t="s">
        <v>1624</v>
      </c>
      <c r="L1460" s="214" t="s">
        <v>1624</v>
      </c>
    </row>
    <row r="1461" spans="1:12">
      <c r="A1461" s="208" t="s">
        <v>1388</v>
      </c>
      <c r="B1461" s="209" t="s">
        <v>1648</v>
      </c>
      <c r="C1461" s="209" t="s">
        <v>1623</v>
      </c>
      <c r="D1461" s="210" t="s">
        <v>1624</v>
      </c>
      <c r="E1461" s="211">
        <v>247132</v>
      </c>
      <c r="F1461" s="211">
        <v>245358</v>
      </c>
      <c r="G1461" s="211">
        <v>256635</v>
      </c>
      <c r="H1461" s="211">
        <v>276524</v>
      </c>
      <c r="I1461" s="211">
        <v>254020</v>
      </c>
      <c r="J1461" s="211">
        <v>345566</v>
      </c>
      <c r="K1461" s="211">
        <v>299500</v>
      </c>
      <c r="L1461" s="212">
        <v>244804</v>
      </c>
    </row>
    <row r="1462" spans="1:12">
      <c r="A1462" s="208" t="s">
        <v>1388</v>
      </c>
      <c r="B1462" s="209" t="s">
        <v>1648</v>
      </c>
      <c r="C1462" s="209" t="s">
        <v>1626</v>
      </c>
      <c r="D1462" s="210" t="s">
        <v>1624</v>
      </c>
      <c r="E1462" s="211">
        <v>14272</v>
      </c>
      <c r="F1462" s="211">
        <v>9589</v>
      </c>
      <c r="G1462" s="211">
        <v>4666</v>
      </c>
      <c r="H1462" s="213" t="s">
        <v>1624</v>
      </c>
      <c r="I1462" s="213" t="s">
        <v>1624</v>
      </c>
      <c r="J1462" s="213" t="s">
        <v>1624</v>
      </c>
      <c r="K1462" s="213" t="s">
        <v>1624</v>
      </c>
      <c r="L1462" s="214" t="s">
        <v>1624</v>
      </c>
    </row>
    <row r="1463" spans="1:12">
      <c r="A1463" s="208" t="s">
        <v>1179</v>
      </c>
      <c r="B1463" s="209" t="s">
        <v>1646</v>
      </c>
      <c r="C1463" s="209" t="s">
        <v>1623</v>
      </c>
      <c r="D1463" s="210" t="s">
        <v>1624</v>
      </c>
      <c r="E1463" s="211">
        <v>10761</v>
      </c>
      <c r="F1463" s="211">
        <v>8610</v>
      </c>
      <c r="G1463" s="211">
        <v>10147</v>
      </c>
      <c r="H1463" s="211">
        <v>10988</v>
      </c>
      <c r="I1463" s="211">
        <v>9811</v>
      </c>
      <c r="J1463" s="211">
        <v>9890</v>
      </c>
      <c r="K1463" s="211">
        <v>10194</v>
      </c>
      <c r="L1463" s="212">
        <v>7626</v>
      </c>
    </row>
    <row r="1464" spans="1:12">
      <c r="A1464" s="208" t="s">
        <v>1179</v>
      </c>
      <c r="B1464" s="209" t="s">
        <v>1646</v>
      </c>
      <c r="C1464" s="209" t="s">
        <v>1625</v>
      </c>
      <c r="D1464" s="210" t="s">
        <v>1624</v>
      </c>
      <c r="E1464" s="211">
        <v>840</v>
      </c>
      <c r="F1464" s="211">
        <v>842</v>
      </c>
      <c r="G1464" s="211">
        <v>774</v>
      </c>
      <c r="H1464" s="211">
        <v>950</v>
      </c>
      <c r="I1464" s="211">
        <v>984</v>
      </c>
      <c r="J1464" s="211">
        <v>1199</v>
      </c>
      <c r="K1464" s="211">
        <v>1007</v>
      </c>
      <c r="L1464" s="212">
        <v>671</v>
      </c>
    </row>
    <row r="1465" spans="1:12">
      <c r="A1465" s="208" t="s">
        <v>690</v>
      </c>
      <c r="B1465" s="209" t="s">
        <v>1673</v>
      </c>
      <c r="C1465" s="209" t="s">
        <v>1623</v>
      </c>
      <c r="D1465" s="210" t="s">
        <v>1624</v>
      </c>
      <c r="E1465" s="211">
        <v>63237</v>
      </c>
      <c r="F1465" s="211">
        <v>58970</v>
      </c>
      <c r="G1465" s="211">
        <v>69811</v>
      </c>
      <c r="H1465" s="211">
        <v>62738</v>
      </c>
      <c r="I1465" s="211">
        <v>64568</v>
      </c>
      <c r="J1465" s="211">
        <v>62556</v>
      </c>
      <c r="K1465" s="211">
        <v>63562</v>
      </c>
      <c r="L1465" s="212">
        <v>58058</v>
      </c>
    </row>
    <row r="1466" spans="1:12">
      <c r="A1466" s="208" t="s">
        <v>690</v>
      </c>
      <c r="B1466" s="209" t="s">
        <v>1673</v>
      </c>
      <c r="C1466" s="209" t="s">
        <v>1625</v>
      </c>
      <c r="D1466" s="210" t="s">
        <v>1624</v>
      </c>
      <c r="E1466" s="211">
        <v>45301</v>
      </c>
      <c r="F1466" s="211">
        <v>43344</v>
      </c>
      <c r="G1466" s="211">
        <v>51765</v>
      </c>
      <c r="H1466" s="211">
        <v>49968</v>
      </c>
      <c r="I1466" s="211">
        <v>49243</v>
      </c>
      <c r="J1466" s="211">
        <v>50200</v>
      </c>
      <c r="K1466" s="211">
        <v>56338</v>
      </c>
      <c r="L1466" s="212">
        <v>48763</v>
      </c>
    </row>
    <row r="1467" spans="1:12">
      <c r="A1467" s="208" t="s">
        <v>1389</v>
      </c>
      <c r="B1467" s="209" t="s">
        <v>1648</v>
      </c>
      <c r="C1467" s="209" t="s">
        <v>1623</v>
      </c>
      <c r="D1467" s="210" t="s">
        <v>1624</v>
      </c>
      <c r="E1467" s="211">
        <v>61642</v>
      </c>
      <c r="F1467" s="211">
        <v>52127</v>
      </c>
      <c r="G1467" s="211">
        <v>52984</v>
      </c>
      <c r="H1467" s="211">
        <v>50706</v>
      </c>
      <c r="I1467" s="211">
        <v>48089</v>
      </c>
      <c r="J1467" s="211">
        <v>55412</v>
      </c>
      <c r="K1467" s="211">
        <v>45216</v>
      </c>
      <c r="L1467" s="212">
        <v>38649</v>
      </c>
    </row>
    <row r="1468" spans="1:12">
      <c r="A1468" s="208" t="s">
        <v>1389</v>
      </c>
      <c r="B1468" s="209" t="s">
        <v>1648</v>
      </c>
      <c r="C1468" s="209" t="s">
        <v>1625</v>
      </c>
      <c r="D1468" s="210" t="s">
        <v>1624</v>
      </c>
      <c r="E1468" s="211">
        <v>34925</v>
      </c>
      <c r="F1468" s="211">
        <v>29058</v>
      </c>
      <c r="G1468" s="211">
        <v>29625</v>
      </c>
      <c r="H1468" s="211">
        <v>30081</v>
      </c>
      <c r="I1468" s="211">
        <v>27356</v>
      </c>
      <c r="J1468" s="211">
        <v>29439</v>
      </c>
      <c r="K1468" s="211">
        <v>26094</v>
      </c>
      <c r="L1468" s="212">
        <v>19106</v>
      </c>
    </row>
    <row r="1469" spans="1:12">
      <c r="A1469" s="208" t="s">
        <v>1307</v>
      </c>
      <c r="B1469" s="209" t="s">
        <v>1633</v>
      </c>
      <c r="C1469" s="209" t="s">
        <v>1623</v>
      </c>
      <c r="D1469" s="210" t="s">
        <v>1624</v>
      </c>
      <c r="E1469" s="211">
        <v>26426</v>
      </c>
      <c r="F1469" s="211">
        <v>23739</v>
      </c>
      <c r="G1469" s="211">
        <v>24301</v>
      </c>
      <c r="H1469" s="211">
        <v>27321</v>
      </c>
      <c r="I1469" s="211">
        <v>25298</v>
      </c>
      <c r="J1469" s="211">
        <v>25523</v>
      </c>
      <c r="K1469" s="211">
        <v>22594</v>
      </c>
      <c r="L1469" s="212">
        <v>19922</v>
      </c>
    </row>
    <row r="1470" spans="1:12">
      <c r="A1470" s="208" t="s">
        <v>1307</v>
      </c>
      <c r="B1470" s="209" t="s">
        <v>1633</v>
      </c>
      <c r="C1470" s="209" t="s">
        <v>1625</v>
      </c>
      <c r="D1470" s="210" t="s">
        <v>1624</v>
      </c>
      <c r="E1470" s="211">
        <v>10313</v>
      </c>
      <c r="F1470" s="211">
        <v>9567</v>
      </c>
      <c r="G1470" s="211">
        <v>10116</v>
      </c>
      <c r="H1470" s="211">
        <v>11468</v>
      </c>
      <c r="I1470" s="211">
        <v>11428</v>
      </c>
      <c r="J1470" s="211">
        <v>11833</v>
      </c>
      <c r="K1470" s="211">
        <v>10297</v>
      </c>
      <c r="L1470" s="212">
        <v>8553</v>
      </c>
    </row>
    <row r="1471" spans="1:12">
      <c r="A1471" s="208" t="s">
        <v>1307</v>
      </c>
      <c r="B1471" s="209" t="s">
        <v>1633</v>
      </c>
      <c r="C1471" s="209" t="s">
        <v>1626</v>
      </c>
      <c r="D1471" s="210" t="s">
        <v>1624</v>
      </c>
      <c r="E1471" s="211">
        <v>13798</v>
      </c>
      <c r="F1471" s="211">
        <v>19377</v>
      </c>
      <c r="G1471" s="211">
        <v>14696</v>
      </c>
      <c r="H1471" s="211">
        <v>22607</v>
      </c>
      <c r="I1471" s="211">
        <v>36287</v>
      </c>
      <c r="J1471" s="211">
        <v>20780</v>
      </c>
      <c r="K1471" s="211">
        <v>17236</v>
      </c>
      <c r="L1471" s="212">
        <v>17241</v>
      </c>
    </row>
    <row r="1472" spans="1:12">
      <c r="A1472" s="208" t="s">
        <v>1734</v>
      </c>
      <c r="B1472" s="209" t="s">
        <v>1665</v>
      </c>
      <c r="C1472" s="209" t="s">
        <v>1623</v>
      </c>
      <c r="D1472" s="210" t="s">
        <v>1624</v>
      </c>
      <c r="E1472" s="213" t="s">
        <v>1624</v>
      </c>
      <c r="F1472" s="213" t="s">
        <v>1624</v>
      </c>
      <c r="G1472" s="213" t="s">
        <v>1624</v>
      </c>
      <c r="H1472" s="213" t="s">
        <v>1624</v>
      </c>
      <c r="I1472" s="213" t="s">
        <v>1624</v>
      </c>
      <c r="J1472" s="213" t="s">
        <v>1624</v>
      </c>
      <c r="K1472" s="211">
        <v>11327</v>
      </c>
      <c r="L1472" s="212">
        <v>39465</v>
      </c>
    </row>
    <row r="1473" spans="1:12">
      <c r="A1473" s="208" t="s">
        <v>1734</v>
      </c>
      <c r="B1473" s="209" t="s">
        <v>1665</v>
      </c>
      <c r="C1473" s="209" t="s">
        <v>1625</v>
      </c>
      <c r="D1473" s="210" t="s">
        <v>1624</v>
      </c>
      <c r="E1473" s="213" t="s">
        <v>1624</v>
      </c>
      <c r="F1473" s="213" t="s">
        <v>1624</v>
      </c>
      <c r="G1473" s="213" t="s">
        <v>1624</v>
      </c>
      <c r="H1473" s="213" t="s">
        <v>1624</v>
      </c>
      <c r="I1473" s="213" t="s">
        <v>1624</v>
      </c>
      <c r="J1473" s="213" t="s">
        <v>1624</v>
      </c>
      <c r="K1473" s="211">
        <v>14648</v>
      </c>
      <c r="L1473" s="212">
        <v>30039</v>
      </c>
    </row>
    <row r="1474" spans="1:12">
      <c r="A1474" s="208" t="s">
        <v>1734</v>
      </c>
      <c r="B1474" s="209" t="s">
        <v>1665</v>
      </c>
      <c r="C1474" s="209" t="s">
        <v>1626</v>
      </c>
      <c r="D1474" s="210" t="s">
        <v>1624</v>
      </c>
      <c r="E1474" s="213" t="s">
        <v>1624</v>
      </c>
      <c r="F1474" s="213" t="s">
        <v>1624</v>
      </c>
      <c r="G1474" s="213" t="s">
        <v>1624</v>
      </c>
      <c r="H1474" s="213" t="s">
        <v>1624</v>
      </c>
      <c r="I1474" s="213" t="s">
        <v>1624</v>
      </c>
      <c r="J1474" s="213" t="s">
        <v>1624</v>
      </c>
      <c r="K1474" s="211">
        <v>1234</v>
      </c>
      <c r="L1474" s="212">
        <v>6814</v>
      </c>
    </row>
    <row r="1475" spans="1:12">
      <c r="A1475" s="208" t="s">
        <v>903</v>
      </c>
      <c r="B1475" s="209" t="s">
        <v>1654</v>
      </c>
      <c r="C1475" s="209" t="s">
        <v>1626</v>
      </c>
      <c r="D1475" s="210" t="s">
        <v>1624</v>
      </c>
      <c r="E1475" s="211">
        <v>5114915</v>
      </c>
      <c r="F1475" s="211">
        <v>4863202</v>
      </c>
      <c r="G1475" s="211">
        <v>5203558</v>
      </c>
      <c r="H1475" s="211">
        <v>11703361</v>
      </c>
      <c r="I1475" s="211">
        <v>20014532</v>
      </c>
      <c r="J1475" s="211">
        <v>22547950</v>
      </c>
      <c r="K1475" s="211">
        <v>26892454</v>
      </c>
      <c r="L1475" s="212">
        <v>28483883</v>
      </c>
    </row>
    <row r="1476" spans="1:12">
      <c r="A1476" s="208" t="s">
        <v>903</v>
      </c>
      <c r="B1476" s="209" t="s">
        <v>1654</v>
      </c>
      <c r="C1476" s="209" t="s">
        <v>1627</v>
      </c>
      <c r="D1476" s="210" t="s">
        <v>1624</v>
      </c>
      <c r="E1476" s="211">
        <v>1231422</v>
      </c>
      <c r="F1476" s="211">
        <v>4242463</v>
      </c>
      <c r="G1476" s="211">
        <v>6534657</v>
      </c>
      <c r="H1476" s="211">
        <v>9918739</v>
      </c>
      <c r="I1476" s="211">
        <v>0</v>
      </c>
      <c r="J1476" s="213" t="s">
        <v>1624</v>
      </c>
      <c r="K1476" s="213" t="s">
        <v>1624</v>
      </c>
      <c r="L1476" s="214" t="s">
        <v>1624</v>
      </c>
    </row>
    <row r="1477" spans="1:12">
      <c r="A1477" s="208" t="s">
        <v>1308</v>
      </c>
      <c r="B1477" s="209" t="s">
        <v>1633</v>
      </c>
      <c r="C1477" s="209" t="s">
        <v>1623</v>
      </c>
      <c r="D1477" s="210" t="s">
        <v>1624</v>
      </c>
      <c r="E1477" s="211">
        <v>7053</v>
      </c>
      <c r="F1477" s="211">
        <v>7196</v>
      </c>
      <c r="G1477" s="211">
        <v>7114</v>
      </c>
      <c r="H1477" s="211">
        <v>8101</v>
      </c>
      <c r="I1477" s="211">
        <v>6162</v>
      </c>
      <c r="J1477" s="211">
        <v>7036</v>
      </c>
      <c r="K1477" s="211">
        <v>6932</v>
      </c>
      <c r="L1477" s="212">
        <v>4412</v>
      </c>
    </row>
    <row r="1478" spans="1:12">
      <c r="A1478" s="208" t="s">
        <v>1308</v>
      </c>
      <c r="B1478" s="209" t="s">
        <v>1633</v>
      </c>
      <c r="C1478" s="209" t="s">
        <v>1625</v>
      </c>
      <c r="D1478" s="210" t="s">
        <v>1624</v>
      </c>
      <c r="E1478" s="211">
        <v>5002</v>
      </c>
      <c r="F1478" s="211">
        <v>3167</v>
      </c>
      <c r="G1478" s="211">
        <v>3347</v>
      </c>
      <c r="H1478" s="211">
        <v>3747</v>
      </c>
      <c r="I1478" s="211">
        <v>3326</v>
      </c>
      <c r="J1478" s="211">
        <v>2229</v>
      </c>
      <c r="K1478" s="211">
        <v>1962</v>
      </c>
      <c r="L1478" s="212">
        <v>1886</v>
      </c>
    </row>
    <row r="1479" spans="1:12">
      <c r="A1479" s="208" t="s">
        <v>691</v>
      </c>
      <c r="B1479" s="209" t="s">
        <v>1673</v>
      </c>
      <c r="C1479" s="209" t="s">
        <v>1623</v>
      </c>
      <c r="D1479" s="210" t="s">
        <v>1624</v>
      </c>
      <c r="E1479" s="211">
        <v>22183</v>
      </c>
      <c r="F1479" s="211">
        <v>17273</v>
      </c>
      <c r="G1479" s="211">
        <v>19974</v>
      </c>
      <c r="H1479" s="211">
        <v>16277</v>
      </c>
      <c r="I1479" s="211">
        <v>15689</v>
      </c>
      <c r="J1479" s="211">
        <v>14810</v>
      </c>
      <c r="K1479" s="213" t="s">
        <v>1624</v>
      </c>
      <c r="L1479" s="214" t="s">
        <v>1624</v>
      </c>
    </row>
    <row r="1480" spans="1:12">
      <c r="A1480" s="208" t="s">
        <v>691</v>
      </c>
      <c r="B1480" s="209" t="s">
        <v>1673</v>
      </c>
      <c r="C1480" s="209" t="s">
        <v>1625</v>
      </c>
      <c r="D1480" s="210" t="s">
        <v>1624</v>
      </c>
      <c r="E1480" s="211">
        <v>15191</v>
      </c>
      <c r="F1480" s="211">
        <v>14396</v>
      </c>
      <c r="G1480" s="211">
        <v>19072</v>
      </c>
      <c r="H1480" s="211">
        <v>15825</v>
      </c>
      <c r="I1480" s="211">
        <v>15091</v>
      </c>
      <c r="J1480" s="211">
        <v>11582</v>
      </c>
      <c r="K1480" s="213" t="s">
        <v>1624</v>
      </c>
      <c r="L1480" s="214" t="s">
        <v>1624</v>
      </c>
    </row>
    <row r="1481" spans="1:12">
      <c r="A1481" s="208" t="s">
        <v>692</v>
      </c>
      <c r="B1481" s="209" t="s">
        <v>1673</v>
      </c>
      <c r="C1481" s="209" t="s">
        <v>1626</v>
      </c>
      <c r="D1481" s="210" t="s">
        <v>1624</v>
      </c>
      <c r="E1481" s="211">
        <v>1155722</v>
      </c>
      <c r="F1481" s="211">
        <v>1795083</v>
      </c>
      <c r="G1481" s="211">
        <v>859274</v>
      </c>
      <c r="H1481" s="213" t="s">
        <v>1624</v>
      </c>
      <c r="I1481" s="213" t="s">
        <v>1624</v>
      </c>
      <c r="J1481" s="213" t="s">
        <v>1624</v>
      </c>
      <c r="K1481" s="213" t="s">
        <v>1624</v>
      </c>
      <c r="L1481" s="214" t="s">
        <v>1624</v>
      </c>
    </row>
    <row r="1482" spans="1:12">
      <c r="A1482" s="208" t="s">
        <v>692</v>
      </c>
      <c r="B1482" s="209" t="s">
        <v>1673</v>
      </c>
      <c r="C1482" s="209" t="s">
        <v>1627</v>
      </c>
      <c r="D1482" s="210" t="s">
        <v>1624</v>
      </c>
      <c r="E1482" s="213" t="s">
        <v>1624</v>
      </c>
      <c r="F1482" s="213" t="s">
        <v>1624</v>
      </c>
      <c r="G1482" s="213" t="s">
        <v>1624</v>
      </c>
      <c r="H1482" s="213" t="s">
        <v>1624</v>
      </c>
      <c r="I1482" s="211">
        <v>11535039</v>
      </c>
      <c r="J1482" s="211">
        <v>10991431</v>
      </c>
      <c r="K1482" s="211">
        <v>11520225</v>
      </c>
      <c r="L1482" s="212">
        <v>13349769</v>
      </c>
    </row>
    <row r="1483" spans="1:12">
      <c r="A1483" s="208" t="s">
        <v>693</v>
      </c>
      <c r="B1483" s="209" t="s">
        <v>1673</v>
      </c>
      <c r="C1483" s="209" t="s">
        <v>1623</v>
      </c>
      <c r="D1483" s="210" t="s">
        <v>1624</v>
      </c>
      <c r="E1483" s="211">
        <v>9336</v>
      </c>
      <c r="F1483" s="211">
        <v>7273</v>
      </c>
      <c r="G1483" s="211">
        <v>6781</v>
      </c>
      <c r="H1483" s="211">
        <v>6370</v>
      </c>
      <c r="I1483" s="211">
        <v>5634</v>
      </c>
      <c r="J1483" s="211">
        <v>6678</v>
      </c>
      <c r="K1483" s="211">
        <v>5493</v>
      </c>
      <c r="L1483" s="212">
        <v>4741</v>
      </c>
    </row>
    <row r="1484" spans="1:12">
      <c r="A1484" s="208" t="s">
        <v>693</v>
      </c>
      <c r="B1484" s="209" t="s">
        <v>1673</v>
      </c>
      <c r="C1484" s="209" t="s">
        <v>1625</v>
      </c>
      <c r="D1484" s="210" t="s">
        <v>1624</v>
      </c>
      <c r="E1484" s="211">
        <v>5176</v>
      </c>
      <c r="F1484" s="211">
        <v>4187</v>
      </c>
      <c r="G1484" s="211">
        <v>4407</v>
      </c>
      <c r="H1484" s="211">
        <v>5191</v>
      </c>
      <c r="I1484" s="211">
        <v>5416</v>
      </c>
      <c r="J1484" s="211">
        <v>6536</v>
      </c>
      <c r="K1484" s="211">
        <v>5548</v>
      </c>
      <c r="L1484" s="212">
        <v>5477</v>
      </c>
    </row>
    <row r="1485" spans="1:12">
      <c r="A1485" s="208" t="s">
        <v>1735</v>
      </c>
      <c r="B1485" s="209" t="s">
        <v>1673</v>
      </c>
      <c r="C1485" s="209" t="s">
        <v>1627</v>
      </c>
      <c r="D1485" s="210" t="s">
        <v>1624</v>
      </c>
      <c r="E1485" s="211">
        <v>3156935</v>
      </c>
      <c r="F1485" s="213" t="s">
        <v>1624</v>
      </c>
      <c r="G1485" s="213" t="s">
        <v>1624</v>
      </c>
      <c r="H1485" s="213" t="s">
        <v>1624</v>
      </c>
      <c r="I1485" s="213" t="s">
        <v>1624</v>
      </c>
      <c r="J1485" s="213" t="s">
        <v>1624</v>
      </c>
      <c r="K1485" s="213" t="s">
        <v>1624</v>
      </c>
      <c r="L1485" s="214" t="s">
        <v>1624</v>
      </c>
    </row>
    <row r="1486" spans="1:12">
      <c r="A1486" s="208" t="s">
        <v>1362</v>
      </c>
      <c r="B1486" s="209" t="s">
        <v>1651</v>
      </c>
      <c r="C1486" s="209" t="s">
        <v>1625</v>
      </c>
      <c r="D1486" s="210" t="s">
        <v>1624</v>
      </c>
      <c r="E1486" s="213" t="s">
        <v>1624</v>
      </c>
      <c r="F1486" s="213" t="s">
        <v>1624</v>
      </c>
      <c r="G1486" s="213" t="s">
        <v>1624</v>
      </c>
      <c r="H1486" s="213" t="s">
        <v>1624</v>
      </c>
      <c r="I1486" s="213" t="s">
        <v>1624</v>
      </c>
      <c r="J1486" s="211">
        <v>876179</v>
      </c>
      <c r="K1486" s="211">
        <v>1637625</v>
      </c>
      <c r="L1486" s="212">
        <v>1527145</v>
      </c>
    </row>
    <row r="1487" spans="1:12">
      <c r="A1487" s="208" t="s">
        <v>1362</v>
      </c>
      <c r="B1487" s="209" t="s">
        <v>1651</v>
      </c>
      <c r="C1487" s="209" t="s">
        <v>1626</v>
      </c>
      <c r="D1487" s="210" t="s">
        <v>1624</v>
      </c>
      <c r="E1487" s="213" t="s">
        <v>1624</v>
      </c>
      <c r="F1487" s="213" t="s">
        <v>1624</v>
      </c>
      <c r="G1487" s="213" t="s">
        <v>1624</v>
      </c>
      <c r="H1487" s="213" t="s">
        <v>1624</v>
      </c>
      <c r="I1487" s="213" t="s">
        <v>1624</v>
      </c>
      <c r="J1487" s="211">
        <v>1246029</v>
      </c>
      <c r="K1487" s="211">
        <v>1301376</v>
      </c>
      <c r="L1487" s="212">
        <v>293543</v>
      </c>
    </row>
    <row r="1488" spans="1:12">
      <c r="A1488" s="208" t="s">
        <v>1362</v>
      </c>
      <c r="B1488" s="209" t="s">
        <v>1651</v>
      </c>
      <c r="C1488" s="209" t="s">
        <v>1627</v>
      </c>
      <c r="D1488" s="210" t="s">
        <v>1624</v>
      </c>
      <c r="E1488" s="213" t="s">
        <v>1624</v>
      </c>
      <c r="F1488" s="213" t="s">
        <v>1624</v>
      </c>
      <c r="G1488" s="213" t="s">
        <v>1624</v>
      </c>
      <c r="H1488" s="213" t="s">
        <v>1624</v>
      </c>
      <c r="I1488" s="213" t="s">
        <v>1624</v>
      </c>
      <c r="J1488" s="211">
        <v>72141716</v>
      </c>
      <c r="K1488" s="211">
        <v>66051412</v>
      </c>
      <c r="L1488" s="212">
        <v>60679858</v>
      </c>
    </row>
    <row r="1489" spans="1:12">
      <c r="A1489" s="208" t="s">
        <v>1004</v>
      </c>
      <c r="B1489" s="209" t="s">
        <v>1643</v>
      </c>
      <c r="C1489" s="209" t="s">
        <v>1623</v>
      </c>
      <c r="D1489" s="210" t="s">
        <v>1624</v>
      </c>
      <c r="E1489" s="211">
        <v>59433</v>
      </c>
      <c r="F1489" s="211">
        <v>54417</v>
      </c>
      <c r="G1489" s="211">
        <v>58247</v>
      </c>
      <c r="H1489" s="211">
        <v>64512</v>
      </c>
      <c r="I1489" s="211">
        <v>58382</v>
      </c>
      <c r="J1489" s="211">
        <v>59248</v>
      </c>
      <c r="K1489" s="211">
        <v>52671</v>
      </c>
      <c r="L1489" s="212">
        <v>43419</v>
      </c>
    </row>
    <row r="1490" spans="1:12">
      <c r="A1490" s="208" t="s">
        <v>1004</v>
      </c>
      <c r="B1490" s="209" t="s">
        <v>1643</v>
      </c>
      <c r="C1490" s="209" t="s">
        <v>1625</v>
      </c>
      <c r="D1490" s="210" t="s">
        <v>1624</v>
      </c>
      <c r="E1490" s="211">
        <v>9243</v>
      </c>
      <c r="F1490" s="211">
        <v>15323</v>
      </c>
      <c r="G1490" s="211">
        <v>9087</v>
      </c>
      <c r="H1490" s="211">
        <v>9768</v>
      </c>
      <c r="I1490" s="211">
        <v>9330</v>
      </c>
      <c r="J1490" s="211">
        <v>8590</v>
      </c>
      <c r="K1490" s="211">
        <v>10313</v>
      </c>
      <c r="L1490" s="212">
        <v>5913</v>
      </c>
    </row>
    <row r="1491" spans="1:12">
      <c r="A1491" s="208" t="s">
        <v>1004</v>
      </c>
      <c r="B1491" s="209" t="s">
        <v>1643</v>
      </c>
      <c r="C1491" s="209" t="s">
        <v>1626</v>
      </c>
      <c r="D1491" s="210" t="s">
        <v>1624</v>
      </c>
      <c r="E1491" s="213" t="s">
        <v>1624</v>
      </c>
      <c r="F1491" s="213" t="s">
        <v>1624</v>
      </c>
      <c r="G1491" s="213" t="s">
        <v>1624</v>
      </c>
      <c r="H1491" s="213" t="s">
        <v>1624</v>
      </c>
      <c r="I1491" s="213" t="s">
        <v>1624</v>
      </c>
      <c r="J1491" s="213" t="s">
        <v>1624</v>
      </c>
      <c r="K1491" s="211">
        <v>23499</v>
      </c>
      <c r="L1491" s="212">
        <v>33055</v>
      </c>
    </row>
    <row r="1492" spans="1:12">
      <c r="A1492" s="208" t="s">
        <v>616</v>
      </c>
      <c r="B1492" s="209" t="s">
        <v>1640</v>
      </c>
      <c r="C1492" s="209" t="s">
        <v>1623</v>
      </c>
      <c r="D1492" s="210" t="s">
        <v>1624</v>
      </c>
      <c r="E1492" s="211">
        <v>9386</v>
      </c>
      <c r="F1492" s="211">
        <v>7390</v>
      </c>
      <c r="G1492" s="211">
        <v>6515</v>
      </c>
      <c r="H1492" s="211">
        <v>8236</v>
      </c>
      <c r="I1492" s="211">
        <v>6636</v>
      </c>
      <c r="J1492" s="211">
        <v>8512</v>
      </c>
      <c r="K1492" s="211">
        <v>8413</v>
      </c>
      <c r="L1492" s="212">
        <v>4697</v>
      </c>
    </row>
    <row r="1493" spans="1:12">
      <c r="A1493" s="208" t="s">
        <v>616</v>
      </c>
      <c r="B1493" s="209" t="s">
        <v>1640</v>
      </c>
      <c r="C1493" s="209" t="s">
        <v>1625</v>
      </c>
      <c r="D1493" s="210" t="s">
        <v>1624</v>
      </c>
      <c r="E1493" s="211">
        <v>11904</v>
      </c>
      <c r="F1493" s="211">
        <v>628</v>
      </c>
      <c r="G1493" s="211">
        <v>547</v>
      </c>
      <c r="H1493" s="211">
        <v>547</v>
      </c>
      <c r="I1493" s="211">
        <v>386</v>
      </c>
      <c r="J1493" s="211">
        <v>4093</v>
      </c>
      <c r="K1493" s="211">
        <v>3881</v>
      </c>
      <c r="L1493" s="212">
        <v>9277</v>
      </c>
    </row>
    <row r="1494" spans="1:12">
      <c r="A1494" s="208" t="s">
        <v>616</v>
      </c>
      <c r="B1494" s="209" t="s">
        <v>1640</v>
      </c>
      <c r="C1494" s="209" t="s">
        <v>1626</v>
      </c>
      <c r="D1494" s="210" t="s">
        <v>1624</v>
      </c>
      <c r="E1494" s="213" t="s">
        <v>1624</v>
      </c>
      <c r="F1494" s="211">
        <v>18287</v>
      </c>
      <c r="G1494" s="211">
        <v>16213</v>
      </c>
      <c r="H1494" s="211">
        <v>22787</v>
      </c>
      <c r="I1494" s="211">
        <v>19293</v>
      </c>
      <c r="J1494" s="211">
        <v>16904</v>
      </c>
      <c r="K1494" s="211">
        <v>25386</v>
      </c>
      <c r="L1494" s="212">
        <v>28219</v>
      </c>
    </row>
    <row r="1495" spans="1:12">
      <c r="A1495" s="208" t="s">
        <v>616</v>
      </c>
      <c r="B1495" s="209" t="s">
        <v>1640</v>
      </c>
      <c r="C1495" s="209" t="s">
        <v>1629</v>
      </c>
      <c r="D1495" s="210" t="s">
        <v>1624</v>
      </c>
      <c r="E1495" s="213" t="s">
        <v>1624</v>
      </c>
      <c r="F1495" s="213" t="s">
        <v>1624</v>
      </c>
      <c r="G1495" s="213" t="s">
        <v>1624</v>
      </c>
      <c r="H1495" s="213" t="s">
        <v>1624</v>
      </c>
      <c r="I1495" s="213" t="s">
        <v>1624</v>
      </c>
      <c r="J1495" s="213" t="s">
        <v>1624</v>
      </c>
      <c r="K1495" s="213" t="s">
        <v>1624</v>
      </c>
      <c r="L1495" s="212">
        <v>0</v>
      </c>
    </row>
    <row r="1496" spans="1:12">
      <c r="A1496" s="208" t="s">
        <v>1114</v>
      </c>
      <c r="B1496" s="209" t="s">
        <v>1676</v>
      </c>
      <c r="C1496" s="209" t="s">
        <v>1627</v>
      </c>
      <c r="D1496" s="210" t="s">
        <v>1624</v>
      </c>
      <c r="E1496" s="211">
        <v>14628968</v>
      </c>
      <c r="F1496" s="211">
        <v>10909676</v>
      </c>
      <c r="G1496" s="211">
        <v>18266457</v>
      </c>
      <c r="H1496" s="211">
        <v>16537550</v>
      </c>
      <c r="I1496" s="211">
        <v>22483755</v>
      </c>
      <c r="J1496" s="211">
        <v>25072620</v>
      </c>
      <c r="K1496" s="211">
        <v>20985288</v>
      </c>
      <c r="L1496" s="212">
        <v>28553011</v>
      </c>
    </row>
    <row r="1497" spans="1:12">
      <c r="A1497" s="208" t="s">
        <v>1476</v>
      </c>
      <c r="B1497" s="209" t="s">
        <v>1650</v>
      </c>
      <c r="C1497" s="209" t="s">
        <v>1627</v>
      </c>
      <c r="D1497" s="210" t="s">
        <v>1624</v>
      </c>
      <c r="E1497" s="211">
        <v>2840178</v>
      </c>
      <c r="F1497" s="211">
        <v>1023180</v>
      </c>
      <c r="G1497" s="211">
        <v>1585193</v>
      </c>
      <c r="H1497" s="211">
        <v>255487</v>
      </c>
      <c r="I1497" s="211">
        <v>453142</v>
      </c>
      <c r="J1497" s="211">
        <v>1129265</v>
      </c>
      <c r="K1497" s="211">
        <v>361879</v>
      </c>
      <c r="L1497" s="212">
        <v>1022218</v>
      </c>
    </row>
    <row r="1498" spans="1:12">
      <c r="A1498" s="208" t="s">
        <v>1476</v>
      </c>
      <c r="B1498" s="209" t="s">
        <v>1662</v>
      </c>
      <c r="C1498" s="209" t="s">
        <v>1626</v>
      </c>
      <c r="D1498" s="210" t="s">
        <v>1624</v>
      </c>
      <c r="E1498" s="213" t="s">
        <v>1624</v>
      </c>
      <c r="F1498" s="213" t="s">
        <v>1624</v>
      </c>
      <c r="G1498" s="211">
        <v>0</v>
      </c>
      <c r="H1498" s="213" t="s">
        <v>1624</v>
      </c>
      <c r="I1498" s="213" t="s">
        <v>1624</v>
      </c>
      <c r="J1498" s="213" t="s">
        <v>1624</v>
      </c>
      <c r="K1498" s="213" t="s">
        <v>1624</v>
      </c>
      <c r="L1498" s="214" t="s">
        <v>1624</v>
      </c>
    </row>
    <row r="1499" spans="1:12">
      <c r="A1499" s="208" t="s">
        <v>1476</v>
      </c>
      <c r="B1499" s="209" t="s">
        <v>1662</v>
      </c>
      <c r="C1499" s="209" t="s">
        <v>1627</v>
      </c>
      <c r="D1499" s="210" t="s">
        <v>1624</v>
      </c>
      <c r="E1499" s="211">
        <v>1129118</v>
      </c>
      <c r="F1499" s="211">
        <v>1206077</v>
      </c>
      <c r="G1499" s="211">
        <v>288387</v>
      </c>
      <c r="H1499" s="211">
        <v>113927</v>
      </c>
      <c r="I1499" s="211">
        <v>301284</v>
      </c>
      <c r="J1499" s="211">
        <v>406798</v>
      </c>
      <c r="K1499" s="211">
        <v>795622</v>
      </c>
      <c r="L1499" s="212">
        <v>1454103</v>
      </c>
    </row>
    <row r="1500" spans="1:12">
      <c r="A1500" s="208" t="s">
        <v>1476</v>
      </c>
      <c r="B1500" s="209" t="s">
        <v>1665</v>
      </c>
      <c r="C1500" s="209" t="s">
        <v>1627</v>
      </c>
      <c r="D1500" s="210" t="s">
        <v>1624</v>
      </c>
      <c r="E1500" s="213" t="s">
        <v>1624</v>
      </c>
      <c r="F1500" s="213" t="s">
        <v>1624</v>
      </c>
      <c r="G1500" s="213" t="s">
        <v>1624</v>
      </c>
      <c r="H1500" s="211">
        <v>65821</v>
      </c>
      <c r="I1500" s="211">
        <v>12326</v>
      </c>
      <c r="J1500" s="211">
        <v>15125</v>
      </c>
      <c r="K1500" s="211">
        <v>164921</v>
      </c>
      <c r="L1500" s="212">
        <v>18083867</v>
      </c>
    </row>
    <row r="1501" spans="1:12">
      <c r="A1501" s="208" t="s">
        <v>1476</v>
      </c>
      <c r="B1501" s="209" t="s">
        <v>1668</v>
      </c>
      <c r="C1501" s="209" t="s">
        <v>1627</v>
      </c>
      <c r="D1501" s="210" t="s">
        <v>1624</v>
      </c>
      <c r="E1501" s="211">
        <v>3987383</v>
      </c>
      <c r="F1501" s="211">
        <v>2586245</v>
      </c>
      <c r="G1501" s="211">
        <v>5612625</v>
      </c>
      <c r="H1501" s="211">
        <v>1424910</v>
      </c>
      <c r="I1501" s="211">
        <v>5295530</v>
      </c>
      <c r="J1501" s="211">
        <v>6869270</v>
      </c>
      <c r="K1501" s="211">
        <v>5894383</v>
      </c>
      <c r="L1501" s="212">
        <v>23761299</v>
      </c>
    </row>
    <row r="1502" spans="1:12">
      <c r="A1502" s="208" t="s">
        <v>1476</v>
      </c>
      <c r="B1502" s="209" t="s">
        <v>1678</v>
      </c>
      <c r="C1502" s="209" t="s">
        <v>1626</v>
      </c>
      <c r="D1502" s="210" t="s">
        <v>1624</v>
      </c>
      <c r="E1502" s="211">
        <v>41756</v>
      </c>
      <c r="F1502" s="211">
        <v>45945</v>
      </c>
      <c r="G1502" s="211">
        <v>33234</v>
      </c>
      <c r="H1502" s="211">
        <v>37203</v>
      </c>
      <c r="I1502" s="211">
        <v>4816</v>
      </c>
      <c r="J1502" s="211">
        <v>729</v>
      </c>
      <c r="K1502" s="213" t="s">
        <v>1624</v>
      </c>
      <c r="L1502" s="214" t="s">
        <v>1624</v>
      </c>
    </row>
    <row r="1503" spans="1:12">
      <c r="A1503" s="208" t="s">
        <v>1476</v>
      </c>
      <c r="B1503" s="209" t="s">
        <v>1678</v>
      </c>
      <c r="C1503" s="209" t="s">
        <v>1627</v>
      </c>
      <c r="D1503" s="210" t="s">
        <v>1624</v>
      </c>
      <c r="E1503" s="211">
        <v>286226</v>
      </c>
      <c r="F1503" s="211">
        <v>337033</v>
      </c>
      <c r="G1503" s="211">
        <v>111146</v>
      </c>
      <c r="H1503" s="211">
        <v>26247</v>
      </c>
      <c r="I1503" s="211">
        <v>3189</v>
      </c>
      <c r="J1503" s="211">
        <v>231254</v>
      </c>
      <c r="K1503" s="211">
        <v>1511634</v>
      </c>
      <c r="L1503" s="212">
        <v>784415</v>
      </c>
    </row>
    <row r="1504" spans="1:12">
      <c r="A1504" s="208" t="s">
        <v>1390</v>
      </c>
      <c r="B1504" s="209" t="s">
        <v>1648</v>
      </c>
      <c r="C1504" s="209" t="s">
        <v>1623</v>
      </c>
      <c r="D1504" s="210" t="s">
        <v>1624</v>
      </c>
      <c r="E1504" s="211">
        <v>88551</v>
      </c>
      <c r="F1504" s="211">
        <v>67277</v>
      </c>
      <c r="G1504" s="211">
        <v>67528</v>
      </c>
      <c r="H1504" s="211">
        <v>69697</v>
      </c>
      <c r="I1504" s="211">
        <v>64799</v>
      </c>
      <c r="J1504" s="211">
        <v>81839</v>
      </c>
      <c r="K1504" s="211">
        <v>57808</v>
      </c>
      <c r="L1504" s="212">
        <v>52124</v>
      </c>
    </row>
    <row r="1505" spans="1:12">
      <c r="A1505" s="208" t="s">
        <v>1390</v>
      </c>
      <c r="B1505" s="209" t="s">
        <v>1648</v>
      </c>
      <c r="C1505" s="209" t="s">
        <v>1625</v>
      </c>
      <c r="D1505" s="210" t="s">
        <v>1624</v>
      </c>
      <c r="E1505" s="211">
        <v>17667</v>
      </c>
      <c r="F1505" s="211">
        <v>24049</v>
      </c>
      <c r="G1505" s="211">
        <v>24902</v>
      </c>
      <c r="H1505" s="211">
        <v>27375</v>
      </c>
      <c r="I1505" s="211">
        <v>29796</v>
      </c>
      <c r="J1505" s="211">
        <v>34702</v>
      </c>
      <c r="K1505" s="211">
        <v>33721</v>
      </c>
      <c r="L1505" s="212">
        <v>24409</v>
      </c>
    </row>
    <row r="1506" spans="1:12">
      <c r="A1506" s="208" t="s">
        <v>1390</v>
      </c>
      <c r="B1506" s="209" t="s">
        <v>1648</v>
      </c>
      <c r="C1506" s="209" t="s">
        <v>1626</v>
      </c>
      <c r="D1506" s="210" t="s">
        <v>1624</v>
      </c>
      <c r="E1506" s="211">
        <v>4416</v>
      </c>
      <c r="F1506" s="211">
        <v>6012</v>
      </c>
      <c r="G1506" s="211">
        <v>6226</v>
      </c>
      <c r="H1506" s="211">
        <v>6844</v>
      </c>
      <c r="I1506" s="211">
        <v>7745</v>
      </c>
      <c r="J1506" s="211">
        <v>8675</v>
      </c>
      <c r="K1506" s="211">
        <v>8430</v>
      </c>
      <c r="L1506" s="212">
        <v>6102</v>
      </c>
    </row>
    <row r="1507" spans="1:12">
      <c r="A1507" s="208" t="s">
        <v>617</v>
      </c>
      <c r="B1507" s="209" t="s">
        <v>1640</v>
      </c>
      <c r="C1507" s="209" t="s">
        <v>1623</v>
      </c>
      <c r="D1507" s="210" t="s">
        <v>1624</v>
      </c>
      <c r="E1507" s="211">
        <v>12026</v>
      </c>
      <c r="F1507" s="211">
        <v>11075</v>
      </c>
      <c r="G1507" s="211">
        <v>9870</v>
      </c>
      <c r="H1507" s="211">
        <v>10360</v>
      </c>
      <c r="I1507" s="211">
        <v>9002</v>
      </c>
      <c r="J1507" s="211">
        <v>10305</v>
      </c>
      <c r="K1507" s="211">
        <v>12948</v>
      </c>
      <c r="L1507" s="212">
        <v>10819</v>
      </c>
    </row>
    <row r="1508" spans="1:12">
      <c r="A1508" s="208" t="s">
        <v>617</v>
      </c>
      <c r="B1508" s="209" t="s">
        <v>1640</v>
      </c>
      <c r="C1508" s="209" t="s">
        <v>1625</v>
      </c>
      <c r="D1508" s="210" t="s">
        <v>1624</v>
      </c>
      <c r="E1508" s="211">
        <v>32249</v>
      </c>
      <c r="F1508" s="211">
        <v>1298</v>
      </c>
      <c r="G1508" s="211">
        <v>1378</v>
      </c>
      <c r="H1508" s="211">
        <v>1337</v>
      </c>
      <c r="I1508" s="211">
        <v>3990</v>
      </c>
      <c r="J1508" s="211">
        <v>3838</v>
      </c>
      <c r="K1508" s="211">
        <v>3719</v>
      </c>
      <c r="L1508" s="212">
        <v>3838</v>
      </c>
    </row>
    <row r="1509" spans="1:12">
      <c r="A1509" s="208" t="s">
        <v>617</v>
      </c>
      <c r="B1509" s="209" t="s">
        <v>1640</v>
      </c>
      <c r="C1509" s="209" t="s">
        <v>1626</v>
      </c>
      <c r="D1509" s="210" t="s">
        <v>1624</v>
      </c>
      <c r="E1509" s="213" t="s">
        <v>1624</v>
      </c>
      <c r="F1509" s="211">
        <v>31522</v>
      </c>
      <c r="G1509" s="211">
        <v>28346</v>
      </c>
      <c r="H1509" s="211">
        <v>25404</v>
      </c>
      <c r="I1509" s="211">
        <v>25676</v>
      </c>
      <c r="J1509" s="211">
        <v>20462</v>
      </c>
      <c r="K1509" s="211">
        <v>19205</v>
      </c>
      <c r="L1509" s="212">
        <v>29400</v>
      </c>
    </row>
    <row r="1510" spans="1:12">
      <c r="A1510" s="208" t="s">
        <v>465</v>
      </c>
      <c r="B1510" s="209" t="s">
        <v>1630</v>
      </c>
      <c r="C1510" s="209" t="s">
        <v>1623</v>
      </c>
      <c r="D1510" s="210" t="s">
        <v>1624</v>
      </c>
      <c r="E1510" s="211">
        <v>34761</v>
      </c>
      <c r="F1510" s="211">
        <v>29101</v>
      </c>
      <c r="G1510" s="211">
        <v>28242</v>
      </c>
      <c r="H1510" s="211">
        <v>28867</v>
      </c>
      <c r="I1510" s="211">
        <v>28550</v>
      </c>
      <c r="J1510" s="211">
        <v>33486</v>
      </c>
      <c r="K1510" s="211">
        <v>25487</v>
      </c>
      <c r="L1510" s="212">
        <v>21985</v>
      </c>
    </row>
    <row r="1511" spans="1:12">
      <c r="A1511" s="208" t="s">
        <v>465</v>
      </c>
      <c r="B1511" s="209" t="s">
        <v>1630</v>
      </c>
      <c r="C1511" s="209" t="s">
        <v>1625</v>
      </c>
      <c r="D1511" s="210" t="s">
        <v>1624</v>
      </c>
      <c r="E1511" s="211">
        <v>6951</v>
      </c>
      <c r="F1511" s="211">
        <v>7006</v>
      </c>
      <c r="G1511" s="211">
        <v>5825</v>
      </c>
      <c r="H1511" s="211">
        <v>6611</v>
      </c>
      <c r="I1511" s="211">
        <v>6031</v>
      </c>
      <c r="J1511" s="211">
        <v>7737</v>
      </c>
      <c r="K1511" s="211">
        <v>7740</v>
      </c>
      <c r="L1511" s="212">
        <v>6142</v>
      </c>
    </row>
    <row r="1512" spans="1:12">
      <c r="A1512" s="208" t="s">
        <v>618</v>
      </c>
      <c r="B1512" s="209" t="s">
        <v>1640</v>
      </c>
      <c r="C1512" s="209" t="s">
        <v>1623</v>
      </c>
      <c r="D1512" s="210" t="s">
        <v>1624</v>
      </c>
      <c r="E1512" s="211">
        <v>44145</v>
      </c>
      <c r="F1512" s="211">
        <v>49438</v>
      </c>
      <c r="G1512" s="211">
        <v>39241</v>
      </c>
      <c r="H1512" s="211">
        <v>31135</v>
      </c>
      <c r="I1512" s="211">
        <v>32219</v>
      </c>
      <c r="J1512" s="211">
        <v>35713</v>
      </c>
      <c r="K1512" s="211">
        <v>22086</v>
      </c>
      <c r="L1512" s="212">
        <v>20652</v>
      </c>
    </row>
    <row r="1513" spans="1:12">
      <c r="A1513" s="208" t="s">
        <v>618</v>
      </c>
      <c r="B1513" s="209" t="s">
        <v>1640</v>
      </c>
      <c r="C1513" s="209" t="s">
        <v>1625</v>
      </c>
      <c r="D1513" s="210" t="s">
        <v>1624</v>
      </c>
      <c r="E1513" s="211">
        <v>88437</v>
      </c>
      <c r="F1513" s="211">
        <v>92632</v>
      </c>
      <c r="G1513" s="211">
        <v>82131</v>
      </c>
      <c r="H1513" s="211">
        <v>83164</v>
      </c>
      <c r="I1513" s="211">
        <v>75956</v>
      </c>
      <c r="J1513" s="211">
        <v>89831</v>
      </c>
      <c r="K1513" s="211">
        <v>63251</v>
      </c>
      <c r="L1513" s="212">
        <v>65904</v>
      </c>
    </row>
    <row r="1514" spans="1:12">
      <c r="A1514" s="208" t="s">
        <v>618</v>
      </c>
      <c r="B1514" s="209" t="s">
        <v>1640</v>
      </c>
      <c r="C1514" s="209" t="s">
        <v>1626</v>
      </c>
      <c r="D1514" s="210" t="s">
        <v>1624</v>
      </c>
      <c r="E1514" s="211">
        <v>429049</v>
      </c>
      <c r="F1514" s="211">
        <v>423153</v>
      </c>
      <c r="G1514" s="211">
        <v>443891</v>
      </c>
      <c r="H1514" s="211">
        <v>469145</v>
      </c>
      <c r="I1514" s="211">
        <v>361757</v>
      </c>
      <c r="J1514" s="211">
        <v>331589</v>
      </c>
      <c r="K1514" s="211">
        <v>535159</v>
      </c>
      <c r="L1514" s="212">
        <v>551297</v>
      </c>
    </row>
    <row r="1515" spans="1:12">
      <c r="A1515" s="208" t="s">
        <v>1736</v>
      </c>
      <c r="B1515" s="209" t="s">
        <v>1648</v>
      </c>
      <c r="C1515" s="209" t="s">
        <v>1626</v>
      </c>
      <c r="D1515" s="210" t="s">
        <v>1624</v>
      </c>
      <c r="E1515" s="211">
        <v>16394740</v>
      </c>
      <c r="F1515" s="211">
        <v>21238271</v>
      </c>
      <c r="G1515" s="211">
        <v>22075325</v>
      </c>
      <c r="H1515" s="211">
        <v>19774126</v>
      </c>
      <c r="I1515" s="211">
        <v>17066660</v>
      </c>
      <c r="J1515" s="211">
        <v>18634825</v>
      </c>
      <c r="K1515" s="211">
        <v>22058118</v>
      </c>
      <c r="L1515" s="212">
        <v>21860175</v>
      </c>
    </row>
    <row r="1516" spans="1:12">
      <c r="A1516" s="208" t="s">
        <v>1737</v>
      </c>
      <c r="B1516" s="209" t="s">
        <v>1673</v>
      </c>
      <c r="C1516" s="209" t="s">
        <v>1625</v>
      </c>
      <c r="D1516" s="210" t="s">
        <v>1624</v>
      </c>
      <c r="E1516" s="213" t="s">
        <v>1624</v>
      </c>
      <c r="F1516" s="213" t="s">
        <v>1624</v>
      </c>
      <c r="G1516" s="213" t="s">
        <v>1624</v>
      </c>
      <c r="H1516" s="213" t="s">
        <v>1624</v>
      </c>
      <c r="I1516" s="213" t="s">
        <v>1624</v>
      </c>
      <c r="J1516" s="213" t="s">
        <v>1624</v>
      </c>
      <c r="K1516" s="213" t="s">
        <v>1624</v>
      </c>
      <c r="L1516" s="214" t="s">
        <v>1624</v>
      </c>
    </row>
    <row r="1517" spans="1:12">
      <c r="A1517" s="208" t="s">
        <v>1737</v>
      </c>
      <c r="B1517" s="209" t="s">
        <v>1673</v>
      </c>
      <c r="C1517" s="209" t="s">
        <v>1626</v>
      </c>
      <c r="D1517" s="210" t="s">
        <v>1624</v>
      </c>
      <c r="E1517" s="211">
        <v>96327318</v>
      </c>
      <c r="F1517" s="211">
        <v>85467737</v>
      </c>
      <c r="G1517" s="211">
        <v>84697507</v>
      </c>
      <c r="H1517" s="211">
        <v>79461702</v>
      </c>
      <c r="I1517" s="211">
        <v>74585268</v>
      </c>
      <c r="J1517" s="211">
        <v>82146402</v>
      </c>
      <c r="K1517" s="211">
        <v>78525395</v>
      </c>
      <c r="L1517" s="212">
        <v>81434289</v>
      </c>
    </row>
    <row r="1518" spans="1:12">
      <c r="A1518" s="208" t="s">
        <v>733</v>
      </c>
      <c r="B1518" s="209" t="s">
        <v>1647</v>
      </c>
      <c r="C1518" s="209" t="s">
        <v>1623</v>
      </c>
      <c r="D1518" s="210" t="s">
        <v>1624</v>
      </c>
      <c r="E1518" s="211">
        <v>63106</v>
      </c>
      <c r="F1518" s="211">
        <v>40586</v>
      </c>
      <c r="G1518" s="211">
        <v>35802</v>
      </c>
      <c r="H1518" s="211">
        <v>39618</v>
      </c>
      <c r="I1518" s="211">
        <v>44926</v>
      </c>
      <c r="J1518" s="211">
        <v>53333</v>
      </c>
      <c r="K1518" s="211">
        <v>41212</v>
      </c>
      <c r="L1518" s="212">
        <v>64133</v>
      </c>
    </row>
    <row r="1519" spans="1:12">
      <c r="A1519" s="208" t="s">
        <v>733</v>
      </c>
      <c r="B1519" s="209" t="s">
        <v>1647</v>
      </c>
      <c r="C1519" s="209" t="s">
        <v>1625</v>
      </c>
      <c r="D1519" s="210" t="s">
        <v>1624</v>
      </c>
      <c r="E1519" s="211">
        <v>5701</v>
      </c>
      <c r="F1519" s="213" t="s">
        <v>1624</v>
      </c>
      <c r="G1519" s="213" t="s">
        <v>1624</v>
      </c>
      <c r="H1519" s="213" t="s">
        <v>1624</v>
      </c>
      <c r="I1519" s="213" t="s">
        <v>1624</v>
      </c>
      <c r="J1519" s="213" t="s">
        <v>1624</v>
      </c>
      <c r="K1519" s="213" t="s">
        <v>1624</v>
      </c>
      <c r="L1519" s="214" t="s">
        <v>1624</v>
      </c>
    </row>
    <row r="1520" spans="1:12">
      <c r="A1520" s="208" t="s">
        <v>700</v>
      </c>
      <c r="B1520" s="209" t="s">
        <v>1666</v>
      </c>
      <c r="C1520" s="209" t="s">
        <v>1623</v>
      </c>
      <c r="D1520" s="210" t="s">
        <v>1624</v>
      </c>
      <c r="E1520" s="211">
        <v>69125</v>
      </c>
      <c r="F1520" s="211">
        <v>54856</v>
      </c>
      <c r="G1520" s="211">
        <v>57003</v>
      </c>
      <c r="H1520" s="211">
        <v>67825</v>
      </c>
      <c r="I1520" s="211">
        <v>64472</v>
      </c>
      <c r="J1520" s="211">
        <v>61667</v>
      </c>
      <c r="K1520" s="211">
        <v>57599</v>
      </c>
      <c r="L1520" s="212">
        <v>44870</v>
      </c>
    </row>
    <row r="1521" spans="1:12">
      <c r="A1521" s="208" t="s">
        <v>700</v>
      </c>
      <c r="B1521" s="209" t="s">
        <v>1666</v>
      </c>
      <c r="C1521" s="209" t="s">
        <v>1625</v>
      </c>
      <c r="D1521" s="210" t="s">
        <v>1624</v>
      </c>
      <c r="E1521" s="211">
        <v>46704</v>
      </c>
      <c r="F1521" s="211">
        <v>39287</v>
      </c>
      <c r="G1521" s="211">
        <v>42864</v>
      </c>
      <c r="H1521" s="211">
        <v>48474</v>
      </c>
      <c r="I1521" s="211">
        <v>44587</v>
      </c>
      <c r="J1521" s="211">
        <v>43964</v>
      </c>
      <c r="K1521" s="211">
        <v>35744</v>
      </c>
      <c r="L1521" s="212">
        <v>34531</v>
      </c>
    </row>
    <row r="1522" spans="1:12">
      <c r="A1522" s="208" t="s">
        <v>700</v>
      </c>
      <c r="B1522" s="209" t="s">
        <v>1666</v>
      </c>
      <c r="C1522" s="209" t="s">
        <v>1626</v>
      </c>
      <c r="D1522" s="210" t="s">
        <v>1624</v>
      </c>
      <c r="E1522" s="211">
        <v>1667</v>
      </c>
      <c r="F1522" s="211">
        <v>2020</v>
      </c>
      <c r="G1522" s="211">
        <v>1486</v>
      </c>
      <c r="H1522" s="211">
        <v>2946</v>
      </c>
      <c r="I1522" s="211">
        <v>2650</v>
      </c>
      <c r="J1522" s="211">
        <v>322</v>
      </c>
      <c r="K1522" s="211">
        <v>471</v>
      </c>
      <c r="L1522" s="212">
        <v>561</v>
      </c>
    </row>
    <row r="1523" spans="1:12">
      <c r="A1523" s="208" t="s">
        <v>619</v>
      </c>
      <c r="B1523" s="209" t="s">
        <v>1640</v>
      </c>
      <c r="C1523" s="209" t="s">
        <v>1623</v>
      </c>
      <c r="D1523" s="210" t="s">
        <v>1624</v>
      </c>
      <c r="E1523" s="211">
        <v>103205</v>
      </c>
      <c r="F1523" s="211">
        <v>90606</v>
      </c>
      <c r="G1523" s="211">
        <v>84588</v>
      </c>
      <c r="H1523" s="211">
        <v>90698</v>
      </c>
      <c r="I1523" s="211">
        <v>78988</v>
      </c>
      <c r="J1523" s="211">
        <v>98524</v>
      </c>
      <c r="K1523" s="211">
        <v>86884</v>
      </c>
      <c r="L1523" s="212">
        <v>58215</v>
      </c>
    </row>
    <row r="1524" spans="1:12">
      <c r="A1524" s="208" t="s">
        <v>619</v>
      </c>
      <c r="B1524" s="209" t="s">
        <v>1640</v>
      </c>
      <c r="C1524" s="209" t="s">
        <v>1625</v>
      </c>
      <c r="D1524" s="210" t="s">
        <v>1624</v>
      </c>
      <c r="E1524" s="211">
        <v>131560</v>
      </c>
      <c r="F1524" s="211">
        <v>151007</v>
      </c>
      <c r="G1524" s="211">
        <v>151197</v>
      </c>
      <c r="H1524" s="211">
        <v>166418</v>
      </c>
      <c r="I1524" s="211">
        <v>162518</v>
      </c>
      <c r="J1524" s="211">
        <v>177303</v>
      </c>
      <c r="K1524" s="211">
        <v>153687</v>
      </c>
      <c r="L1524" s="212">
        <v>124620</v>
      </c>
    </row>
    <row r="1525" spans="1:12">
      <c r="A1525" s="208" t="s">
        <v>619</v>
      </c>
      <c r="B1525" s="209" t="s">
        <v>1640</v>
      </c>
      <c r="C1525" s="209" t="s">
        <v>1626</v>
      </c>
      <c r="D1525" s="210" t="s">
        <v>1624</v>
      </c>
      <c r="E1525" s="211">
        <v>972015</v>
      </c>
      <c r="F1525" s="211">
        <v>888822</v>
      </c>
      <c r="G1525" s="211">
        <v>892379</v>
      </c>
      <c r="H1525" s="211">
        <v>822418</v>
      </c>
      <c r="I1525" s="211">
        <v>634443</v>
      </c>
      <c r="J1525" s="211">
        <v>807947</v>
      </c>
      <c r="K1525" s="211">
        <v>1043265</v>
      </c>
      <c r="L1525" s="212">
        <v>2479673</v>
      </c>
    </row>
    <row r="1526" spans="1:12">
      <c r="A1526" s="208" t="s">
        <v>904</v>
      </c>
      <c r="B1526" s="209" t="s">
        <v>1654</v>
      </c>
      <c r="C1526" s="209" t="s">
        <v>1623</v>
      </c>
      <c r="D1526" s="210" t="s">
        <v>1624</v>
      </c>
      <c r="E1526" s="211">
        <v>37215</v>
      </c>
      <c r="F1526" s="211">
        <v>12247</v>
      </c>
      <c r="G1526" s="211">
        <v>13048</v>
      </c>
      <c r="H1526" s="211">
        <v>17651</v>
      </c>
      <c r="I1526" s="211">
        <v>16650</v>
      </c>
      <c r="J1526" s="211">
        <v>30335</v>
      </c>
      <c r="K1526" s="211">
        <v>25618</v>
      </c>
      <c r="L1526" s="212">
        <v>20756</v>
      </c>
    </row>
    <row r="1527" spans="1:12">
      <c r="A1527" s="208" t="s">
        <v>904</v>
      </c>
      <c r="B1527" s="209" t="s">
        <v>1654</v>
      </c>
      <c r="C1527" s="209" t="s">
        <v>1625</v>
      </c>
      <c r="D1527" s="210" t="s">
        <v>1624</v>
      </c>
      <c r="E1527" s="211">
        <v>1429</v>
      </c>
      <c r="F1527" s="211">
        <v>747</v>
      </c>
      <c r="G1527" s="211">
        <v>1809</v>
      </c>
      <c r="H1527" s="211">
        <v>4226</v>
      </c>
      <c r="I1527" s="211">
        <v>6221</v>
      </c>
      <c r="J1527" s="211">
        <v>2033</v>
      </c>
      <c r="K1527" s="211">
        <v>1686</v>
      </c>
      <c r="L1527" s="212">
        <v>1519</v>
      </c>
    </row>
    <row r="1528" spans="1:12">
      <c r="A1528" s="208" t="s">
        <v>904</v>
      </c>
      <c r="B1528" s="209" t="s">
        <v>1654</v>
      </c>
      <c r="C1528" s="209" t="s">
        <v>1626</v>
      </c>
      <c r="D1528" s="210" t="s">
        <v>1624</v>
      </c>
      <c r="E1528" s="211">
        <v>12579</v>
      </c>
      <c r="F1528" s="211">
        <v>5340</v>
      </c>
      <c r="G1528" s="211">
        <v>8851</v>
      </c>
      <c r="H1528" s="211">
        <v>16271</v>
      </c>
      <c r="I1528" s="211">
        <v>13960</v>
      </c>
      <c r="J1528" s="211">
        <v>6704</v>
      </c>
      <c r="K1528" s="211">
        <v>27662</v>
      </c>
      <c r="L1528" s="212">
        <v>16979</v>
      </c>
    </row>
    <row r="1529" spans="1:12">
      <c r="A1529" s="208" t="s">
        <v>1336</v>
      </c>
      <c r="B1529" s="209" t="s">
        <v>1647</v>
      </c>
      <c r="C1529" s="209" t="s">
        <v>1623</v>
      </c>
      <c r="D1529" s="210" t="s">
        <v>1624</v>
      </c>
      <c r="E1529" s="211">
        <v>6693510</v>
      </c>
      <c r="F1529" s="211">
        <v>5687112</v>
      </c>
      <c r="G1529" s="211">
        <v>6287726</v>
      </c>
      <c r="H1529" s="211">
        <v>6677731</v>
      </c>
      <c r="I1529" s="211">
        <v>6387550</v>
      </c>
      <c r="J1529" s="211">
        <v>6531587</v>
      </c>
      <c r="K1529" s="211">
        <v>6043620</v>
      </c>
      <c r="L1529" s="212">
        <v>5230077</v>
      </c>
    </row>
    <row r="1530" spans="1:12">
      <c r="A1530" s="208" t="s">
        <v>1336</v>
      </c>
      <c r="B1530" s="209" t="s">
        <v>1647</v>
      </c>
      <c r="C1530" s="209" t="s">
        <v>1625</v>
      </c>
      <c r="D1530" s="210" t="s">
        <v>1624</v>
      </c>
      <c r="E1530" s="211">
        <v>4362008</v>
      </c>
      <c r="F1530" s="211">
        <v>3954850</v>
      </c>
      <c r="G1530" s="211">
        <v>4281334</v>
      </c>
      <c r="H1530" s="211">
        <v>4659355</v>
      </c>
      <c r="I1530" s="211">
        <v>4350910</v>
      </c>
      <c r="J1530" s="211">
        <v>4615627</v>
      </c>
      <c r="K1530" s="211">
        <v>4393883</v>
      </c>
      <c r="L1530" s="212">
        <v>3977527</v>
      </c>
    </row>
    <row r="1531" spans="1:12">
      <c r="A1531" s="208" t="s">
        <v>1336</v>
      </c>
      <c r="B1531" s="209" t="s">
        <v>1647</v>
      </c>
      <c r="C1531" s="209" t="s">
        <v>1626</v>
      </c>
      <c r="D1531" s="210" t="s">
        <v>1624</v>
      </c>
      <c r="E1531" s="211">
        <v>2579113</v>
      </c>
      <c r="F1531" s="211">
        <v>2652375</v>
      </c>
      <c r="G1531" s="211">
        <v>2722135</v>
      </c>
      <c r="H1531" s="211">
        <v>2479274</v>
      </c>
      <c r="I1531" s="211">
        <v>2239960</v>
      </c>
      <c r="J1531" s="211">
        <v>2380062</v>
      </c>
      <c r="K1531" s="211">
        <v>2396479</v>
      </c>
      <c r="L1531" s="212">
        <v>2458337</v>
      </c>
    </row>
    <row r="1532" spans="1:12">
      <c r="A1532" s="208" t="s">
        <v>978</v>
      </c>
      <c r="B1532" s="209" t="s">
        <v>1665</v>
      </c>
      <c r="C1532" s="209" t="s">
        <v>1623</v>
      </c>
      <c r="D1532" s="210" t="s">
        <v>1624</v>
      </c>
      <c r="E1532" s="211">
        <v>32543343</v>
      </c>
      <c r="F1532" s="211">
        <v>27978156</v>
      </c>
      <c r="G1532" s="211">
        <v>30654443</v>
      </c>
      <c r="H1532" s="211">
        <v>31992352</v>
      </c>
      <c r="I1532" s="211">
        <v>30797228</v>
      </c>
      <c r="J1532" s="211">
        <v>31332756</v>
      </c>
      <c r="K1532" s="211">
        <v>29262577</v>
      </c>
      <c r="L1532" s="212">
        <v>25780309</v>
      </c>
    </row>
    <row r="1533" spans="1:12">
      <c r="A1533" s="208" t="s">
        <v>978</v>
      </c>
      <c r="B1533" s="209" t="s">
        <v>1665</v>
      </c>
      <c r="C1533" s="209" t="s">
        <v>1625</v>
      </c>
      <c r="D1533" s="210" t="s">
        <v>1624</v>
      </c>
      <c r="E1533" s="211">
        <v>24283998</v>
      </c>
      <c r="F1533" s="211">
        <v>21172337</v>
      </c>
      <c r="G1533" s="211">
        <v>22395092</v>
      </c>
      <c r="H1533" s="211">
        <v>23344559</v>
      </c>
      <c r="I1533" s="211">
        <v>22843468</v>
      </c>
      <c r="J1533" s="211">
        <v>24733773</v>
      </c>
      <c r="K1533" s="211">
        <v>23500276</v>
      </c>
      <c r="L1533" s="212">
        <v>22053492</v>
      </c>
    </row>
    <row r="1534" spans="1:12">
      <c r="A1534" s="208" t="s">
        <v>978</v>
      </c>
      <c r="B1534" s="209" t="s">
        <v>1665</v>
      </c>
      <c r="C1534" s="209" t="s">
        <v>1626</v>
      </c>
      <c r="D1534" s="210" t="s">
        <v>1624</v>
      </c>
      <c r="E1534" s="211">
        <v>18243162</v>
      </c>
      <c r="F1534" s="211">
        <v>17814678</v>
      </c>
      <c r="G1534" s="211">
        <v>17560022</v>
      </c>
      <c r="H1534" s="211">
        <v>17285929</v>
      </c>
      <c r="I1534" s="211">
        <v>16219657</v>
      </c>
      <c r="J1534" s="211">
        <v>17013381</v>
      </c>
      <c r="K1534" s="211">
        <v>17351460</v>
      </c>
      <c r="L1534" s="212">
        <v>18187428</v>
      </c>
    </row>
    <row r="1535" spans="1:12">
      <c r="A1535" s="208" t="s">
        <v>978</v>
      </c>
      <c r="B1535" s="209" t="s">
        <v>1665</v>
      </c>
      <c r="C1535" s="209" t="s">
        <v>1627</v>
      </c>
      <c r="D1535" s="210" t="s">
        <v>1624</v>
      </c>
      <c r="E1535" s="213" t="s">
        <v>1624</v>
      </c>
      <c r="F1535" s="213" t="s">
        <v>1624</v>
      </c>
      <c r="G1535" s="213" t="s">
        <v>1624</v>
      </c>
      <c r="H1535" s="213" t="s">
        <v>1624</v>
      </c>
      <c r="I1535" s="213" t="s">
        <v>1624</v>
      </c>
      <c r="J1535" s="211">
        <v>18978</v>
      </c>
      <c r="K1535" s="211">
        <v>28942</v>
      </c>
      <c r="L1535" s="212">
        <v>33821</v>
      </c>
    </row>
    <row r="1536" spans="1:12">
      <c r="A1536" s="208" t="s">
        <v>297</v>
      </c>
      <c r="B1536" s="209" t="s">
        <v>1653</v>
      </c>
      <c r="C1536" s="209" t="s">
        <v>1623</v>
      </c>
      <c r="D1536" s="210" t="s">
        <v>1624</v>
      </c>
      <c r="E1536" s="211">
        <v>2579782</v>
      </c>
      <c r="F1536" s="211">
        <v>2301716</v>
      </c>
      <c r="G1536" s="211">
        <v>2517100</v>
      </c>
      <c r="H1536" s="211">
        <v>2717843</v>
      </c>
      <c r="I1536" s="211">
        <v>2617107</v>
      </c>
      <c r="J1536" s="211">
        <v>2492421</v>
      </c>
      <c r="K1536" s="211">
        <v>2535355</v>
      </c>
      <c r="L1536" s="212">
        <v>2422667</v>
      </c>
    </row>
    <row r="1537" spans="1:12">
      <c r="A1537" s="208" t="s">
        <v>297</v>
      </c>
      <c r="B1537" s="209" t="s">
        <v>1653</v>
      </c>
      <c r="C1537" s="209" t="s">
        <v>1625</v>
      </c>
      <c r="D1537" s="210" t="s">
        <v>1624</v>
      </c>
      <c r="E1537" s="211">
        <v>1789468</v>
      </c>
      <c r="F1537" s="211">
        <v>1670878</v>
      </c>
      <c r="G1537" s="211">
        <v>1423220</v>
      </c>
      <c r="H1537" s="211">
        <v>1440874</v>
      </c>
      <c r="I1537" s="211">
        <v>1241817</v>
      </c>
      <c r="J1537" s="211">
        <v>1208775</v>
      </c>
      <c r="K1537" s="211">
        <v>1228682</v>
      </c>
      <c r="L1537" s="212">
        <v>1528894</v>
      </c>
    </row>
    <row r="1538" spans="1:12">
      <c r="A1538" s="208" t="s">
        <v>297</v>
      </c>
      <c r="B1538" s="209" t="s">
        <v>1653</v>
      </c>
      <c r="C1538" s="209" t="s">
        <v>1626</v>
      </c>
      <c r="D1538" s="210" t="s">
        <v>1624</v>
      </c>
      <c r="E1538" s="211">
        <v>384843</v>
      </c>
      <c r="F1538" s="211">
        <v>382295</v>
      </c>
      <c r="G1538" s="211">
        <v>875516</v>
      </c>
      <c r="H1538" s="211">
        <v>976570</v>
      </c>
      <c r="I1538" s="211">
        <v>1095840</v>
      </c>
      <c r="J1538" s="211">
        <v>1143118</v>
      </c>
      <c r="K1538" s="211">
        <v>1165508</v>
      </c>
      <c r="L1538" s="212">
        <v>576449</v>
      </c>
    </row>
    <row r="1539" spans="1:12">
      <c r="A1539" s="208" t="s">
        <v>694</v>
      </c>
      <c r="B1539" s="209" t="s">
        <v>1673</v>
      </c>
      <c r="C1539" s="209" t="s">
        <v>1623</v>
      </c>
      <c r="D1539" s="210" t="s">
        <v>1624</v>
      </c>
      <c r="E1539" s="211">
        <v>264388</v>
      </c>
      <c r="F1539" s="211">
        <v>227873</v>
      </c>
      <c r="G1539" s="211">
        <v>268782</v>
      </c>
      <c r="H1539" s="211">
        <v>252406</v>
      </c>
      <c r="I1539" s="211">
        <v>247922</v>
      </c>
      <c r="J1539" s="211">
        <v>271495</v>
      </c>
      <c r="K1539" s="211">
        <v>264909</v>
      </c>
      <c r="L1539" s="212">
        <v>202292</v>
      </c>
    </row>
    <row r="1540" spans="1:12">
      <c r="A1540" s="208" t="s">
        <v>694</v>
      </c>
      <c r="B1540" s="209" t="s">
        <v>1673</v>
      </c>
      <c r="C1540" s="209" t="s">
        <v>1625</v>
      </c>
      <c r="D1540" s="210" t="s">
        <v>1624</v>
      </c>
      <c r="E1540" s="211">
        <v>109847</v>
      </c>
      <c r="F1540" s="211">
        <v>110651</v>
      </c>
      <c r="G1540" s="211">
        <v>168727</v>
      </c>
      <c r="H1540" s="211">
        <v>176046</v>
      </c>
      <c r="I1540" s="211">
        <v>159055</v>
      </c>
      <c r="J1540" s="211">
        <v>177982</v>
      </c>
      <c r="K1540" s="211">
        <v>209144</v>
      </c>
      <c r="L1540" s="212">
        <v>169947</v>
      </c>
    </row>
    <row r="1541" spans="1:12">
      <c r="A1541" s="208" t="s">
        <v>541</v>
      </c>
      <c r="B1541" s="209" t="s">
        <v>1672</v>
      </c>
      <c r="C1541" s="209" t="s">
        <v>1623</v>
      </c>
      <c r="D1541" s="210" t="s">
        <v>1624</v>
      </c>
      <c r="E1541" s="211">
        <v>73128</v>
      </c>
      <c r="F1541" s="211">
        <v>63447</v>
      </c>
      <c r="G1541" s="211">
        <v>60629</v>
      </c>
      <c r="H1541" s="211">
        <v>66217</v>
      </c>
      <c r="I1541" s="211">
        <v>61726</v>
      </c>
      <c r="J1541" s="211">
        <v>74847</v>
      </c>
      <c r="K1541" s="211">
        <v>66586</v>
      </c>
      <c r="L1541" s="212">
        <v>50595</v>
      </c>
    </row>
    <row r="1542" spans="1:12">
      <c r="A1542" s="208" t="s">
        <v>541</v>
      </c>
      <c r="B1542" s="209" t="s">
        <v>1672</v>
      </c>
      <c r="C1542" s="209" t="s">
        <v>1625</v>
      </c>
      <c r="D1542" s="210" t="s">
        <v>1624</v>
      </c>
      <c r="E1542" s="211">
        <v>51906</v>
      </c>
      <c r="F1542" s="211">
        <v>49083</v>
      </c>
      <c r="G1542" s="211">
        <v>49635</v>
      </c>
      <c r="H1542" s="211">
        <v>52713</v>
      </c>
      <c r="I1542" s="211">
        <v>49343</v>
      </c>
      <c r="J1542" s="211">
        <v>56458</v>
      </c>
      <c r="K1542" s="211">
        <v>50807</v>
      </c>
      <c r="L1542" s="212">
        <v>41809</v>
      </c>
    </row>
    <row r="1543" spans="1:12">
      <c r="A1543" s="208" t="s">
        <v>541</v>
      </c>
      <c r="B1543" s="209" t="s">
        <v>1672</v>
      </c>
      <c r="C1543" s="209" t="s">
        <v>1626</v>
      </c>
      <c r="D1543" s="210" t="s">
        <v>1624</v>
      </c>
      <c r="E1543" s="211">
        <v>60781</v>
      </c>
      <c r="F1543" s="211">
        <v>57167</v>
      </c>
      <c r="G1543" s="211">
        <v>58298</v>
      </c>
      <c r="H1543" s="211">
        <v>49128</v>
      </c>
      <c r="I1543" s="211">
        <v>30799</v>
      </c>
      <c r="J1543" s="211">
        <v>8336</v>
      </c>
      <c r="K1543" s="211">
        <v>8868</v>
      </c>
      <c r="L1543" s="212">
        <v>10059</v>
      </c>
    </row>
    <row r="1544" spans="1:12">
      <c r="A1544" s="208" t="s">
        <v>1005</v>
      </c>
      <c r="B1544" s="209" t="s">
        <v>1643</v>
      </c>
      <c r="C1544" s="209" t="s">
        <v>1623</v>
      </c>
      <c r="D1544" s="210" t="s">
        <v>1624</v>
      </c>
      <c r="E1544" s="211">
        <v>71324</v>
      </c>
      <c r="F1544" s="211">
        <v>63114</v>
      </c>
      <c r="G1544" s="211">
        <v>68174</v>
      </c>
      <c r="H1544" s="211">
        <v>74969</v>
      </c>
      <c r="I1544" s="211">
        <v>68321</v>
      </c>
      <c r="J1544" s="211">
        <v>69791</v>
      </c>
      <c r="K1544" s="211">
        <v>73390</v>
      </c>
      <c r="L1544" s="212">
        <v>53424</v>
      </c>
    </row>
    <row r="1545" spans="1:12">
      <c r="A1545" s="208" t="s">
        <v>1005</v>
      </c>
      <c r="B1545" s="209" t="s">
        <v>1643</v>
      </c>
      <c r="C1545" s="209" t="s">
        <v>1625</v>
      </c>
      <c r="D1545" s="210" t="s">
        <v>1624</v>
      </c>
      <c r="E1545" s="211">
        <v>19926</v>
      </c>
      <c r="F1545" s="211">
        <v>17759</v>
      </c>
      <c r="G1545" s="211">
        <v>22235</v>
      </c>
      <c r="H1545" s="211">
        <v>27512</v>
      </c>
      <c r="I1545" s="211">
        <v>30887</v>
      </c>
      <c r="J1545" s="211">
        <v>38781</v>
      </c>
      <c r="K1545" s="211">
        <v>39762</v>
      </c>
      <c r="L1545" s="212">
        <v>26804</v>
      </c>
    </row>
    <row r="1546" spans="1:12">
      <c r="A1546" s="208" t="s">
        <v>1005</v>
      </c>
      <c r="B1546" s="209" t="s">
        <v>1643</v>
      </c>
      <c r="C1546" s="209" t="s">
        <v>1626</v>
      </c>
      <c r="D1546" s="210" t="s">
        <v>1624</v>
      </c>
      <c r="E1546" s="211">
        <v>193875</v>
      </c>
      <c r="F1546" s="211">
        <v>25856</v>
      </c>
      <c r="G1546" s="211">
        <v>33998</v>
      </c>
      <c r="H1546" s="211">
        <v>31988</v>
      </c>
      <c r="I1546" s="211">
        <v>28219</v>
      </c>
      <c r="J1546" s="211">
        <v>21148</v>
      </c>
      <c r="K1546" s="211">
        <v>27302</v>
      </c>
      <c r="L1546" s="212">
        <v>5786</v>
      </c>
    </row>
    <row r="1547" spans="1:12">
      <c r="A1547" s="208" t="s">
        <v>701</v>
      </c>
      <c r="B1547" s="209" t="s">
        <v>1666</v>
      </c>
      <c r="C1547" s="209" t="s">
        <v>1623</v>
      </c>
      <c r="D1547" s="210" t="s">
        <v>1624</v>
      </c>
      <c r="E1547" s="211">
        <v>7780</v>
      </c>
      <c r="F1547" s="211">
        <v>9354</v>
      </c>
      <c r="G1547" s="211">
        <v>12000</v>
      </c>
      <c r="H1547" s="213" t="s">
        <v>1624</v>
      </c>
      <c r="I1547" s="213" t="s">
        <v>1624</v>
      </c>
      <c r="J1547" s="213" t="s">
        <v>1624</v>
      </c>
      <c r="K1547" s="213" t="s">
        <v>1624</v>
      </c>
      <c r="L1547" s="214" t="s">
        <v>1624</v>
      </c>
    </row>
    <row r="1548" spans="1:12">
      <c r="A1548" s="208" t="s">
        <v>701</v>
      </c>
      <c r="B1548" s="209" t="s">
        <v>1666</v>
      </c>
      <c r="C1548" s="209" t="s">
        <v>1625</v>
      </c>
      <c r="D1548" s="210" t="s">
        <v>1624</v>
      </c>
      <c r="E1548" s="211">
        <v>1573</v>
      </c>
      <c r="F1548" s="211">
        <v>1817</v>
      </c>
      <c r="G1548" s="211">
        <v>2015</v>
      </c>
      <c r="H1548" s="213" t="s">
        <v>1624</v>
      </c>
      <c r="I1548" s="213" t="s">
        <v>1624</v>
      </c>
      <c r="J1548" s="213" t="s">
        <v>1624</v>
      </c>
      <c r="K1548" s="213" t="s">
        <v>1624</v>
      </c>
      <c r="L1548" s="214" t="s">
        <v>1624</v>
      </c>
    </row>
    <row r="1549" spans="1:12">
      <c r="A1549" s="208" t="s">
        <v>542</v>
      </c>
      <c r="B1549" s="209" t="s">
        <v>1672</v>
      </c>
      <c r="C1549" s="209" t="s">
        <v>1623</v>
      </c>
      <c r="D1549" s="210" t="s">
        <v>1624</v>
      </c>
      <c r="E1549" s="211">
        <v>421409</v>
      </c>
      <c r="F1549" s="211">
        <v>338198</v>
      </c>
      <c r="G1549" s="211">
        <v>338315</v>
      </c>
      <c r="H1549" s="211">
        <v>377430</v>
      </c>
      <c r="I1549" s="211">
        <v>354429</v>
      </c>
      <c r="J1549" s="211">
        <v>390191</v>
      </c>
      <c r="K1549" s="211">
        <v>360860</v>
      </c>
      <c r="L1549" s="212">
        <v>274726</v>
      </c>
    </row>
    <row r="1550" spans="1:12">
      <c r="A1550" s="208" t="s">
        <v>542</v>
      </c>
      <c r="B1550" s="209" t="s">
        <v>1672</v>
      </c>
      <c r="C1550" s="209" t="s">
        <v>1625</v>
      </c>
      <c r="D1550" s="210" t="s">
        <v>1624</v>
      </c>
      <c r="E1550" s="211">
        <v>233686</v>
      </c>
      <c r="F1550" s="211">
        <v>211288</v>
      </c>
      <c r="G1550" s="211">
        <v>217425</v>
      </c>
      <c r="H1550" s="211">
        <v>240932</v>
      </c>
      <c r="I1550" s="211">
        <v>220567</v>
      </c>
      <c r="J1550" s="211">
        <v>235793</v>
      </c>
      <c r="K1550" s="211">
        <v>211789</v>
      </c>
      <c r="L1550" s="212">
        <v>162483</v>
      </c>
    </row>
    <row r="1551" spans="1:12">
      <c r="A1551" s="208" t="s">
        <v>542</v>
      </c>
      <c r="B1551" s="209" t="s">
        <v>1672</v>
      </c>
      <c r="C1551" s="209" t="s">
        <v>1626</v>
      </c>
      <c r="D1551" s="210" t="s">
        <v>1624</v>
      </c>
      <c r="E1551" s="211">
        <v>1057108</v>
      </c>
      <c r="F1551" s="211">
        <v>896226</v>
      </c>
      <c r="G1551" s="211">
        <v>781032</v>
      </c>
      <c r="H1551" s="211">
        <v>788794</v>
      </c>
      <c r="I1551" s="211">
        <v>716718</v>
      </c>
      <c r="J1551" s="211">
        <v>625384</v>
      </c>
      <c r="K1551" s="211">
        <v>507916</v>
      </c>
      <c r="L1551" s="212">
        <v>470528</v>
      </c>
    </row>
    <row r="1552" spans="1:12">
      <c r="A1552" s="208" t="s">
        <v>1921</v>
      </c>
      <c r="B1552" s="209" t="s">
        <v>1653</v>
      </c>
      <c r="C1552" s="209" t="s">
        <v>1623</v>
      </c>
      <c r="D1552" s="210" t="s">
        <v>1624</v>
      </c>
      <c r="E1552" s="211">
        <v>29455</v>
      </c>
      <c r="F1552" s="211">
        <v>27168</v>
      </c>
      <c r="G1552" s="211">
        <v>30825</v>
      </c>
      <c r="H1552" s="211">
        <v>34870</v>
      </c>
      <c r="I1552" s="211">
        <v>32825</v>
      </c>
      <c r="J1552" s="211">
        <v>30086</v>
      </c>
      <c r="K1552" s="211">
        <v>31386</v>
      </c>
      <c r="L1552" s="212">
        <v>29280</v>
      </c>
    </row>
    <row r="1553" spans="1:12">
      <c r="A1553" s="208" t="s">
        <v>1921</v>
      </c>
      <c r="B1553" s="209" t="s">
        <v>1653</v>
      </c>
      <c r="C1553" s="209" t="s">
        <v>1625</v>
      </c>
      <c r="D1553" s="210" t="s">
        <v>1624</v>
      </c>
      <c r="E1553" s="211">
        <v>60832</v>
      </c>
      <c r="F1553" s="211">
        <v>66649</v>
      </c>
      <c r="G1553" s="211">
        <v>68330</v>
      </c>
      <c r="H1553" s="211">
        <v>67705</v>
      </c>
      <c r="I1553" s="211">
        <v>62673</v>
      </c>
      <c r="J1553" s="211">
        <v>61416</v>
      </c>
      <c r="K1553" s="211">
        <v>67063</v>
      </c>
      <c r="L1553" s="212">
        <v>64749</v>
      </c>
    </row>
    <row r="1554" spans="1:12">
      <c r="A1554" s="208" t="s">
        <v>1738</v>
      </c>
      <c r="B1554" s="209" t="s">
        <v>1674</v>
      </c>
      <c r="C1554" s="209" t="s">
        <v>1623</v>
      </c>
      <c r="D1554" s="210" t="s">
        <v>1624</v>
      </c>
      <c r="E1554" s="213" t="s">
        <v>1624</v>
      </c>
      <c r="F1554" s="213" t="s">
        <v>1624</v>
      </c>
      <c r="G1554" s="213" t="s">
        <v>1624</v>
      </c>
      <c r="H1554" s="213" t="s">
        <v>1624</v>
      </c>
      <c r="I1554" s="211">
        <v>372826</v>
      </c>
      <c r="J1554" s="211">
        <v>329822</v>
      </c>
      <c r="K1554" s="211">
        <v>500084</v>
      </c>
      <c r="L1554" s="212">
        <v>398493</v>
      </c>
    </row>
    <row r="1555" spans="1:12">
      <c r="A1555" s="208" t="s">
        <v>1738</v>
      </c>
      <c r="B1555" s="209" t="s">
        <v>1674</v>
      </c>
      <c r="C1555" s="209" t="s">
        <v>1625</v>
      </c>
      <c r="D1555" s="210" t="s">
        <v>1624</v>
      </c>
      <c r="E1555" s="213" t="s">
        <v>1624</v>
      </c>
      <c r="F1555" s="213" t="s">
        <v>1624</v>
      </c>
      <c r="G1555" s="213" t="s">
        <v>1624</v>
      </c>
      <c r="H1555" s="213" t="s">
        <v>1624</v>
      </c>
      <c r="I1555" s="211">
        <v>23797</v>
      </c>
      <c r="J1555" s="211">
        <v>18021</v>
      </c>
      <c r="K1555" s="211">
        <v>77509</v>
      </c>
      <c r="L1555" s="212">
        <v>12583</v>
      </c>
    </row>
    <row r="1556" spans="1:12">
      <c r="A1556" s="208" t="s">
        <v>466</v>
      </c>
      <c r="B1556" s="209" t="s">
        <v>1630</v>
      </c>
      <c r="C1556" s="209" t="s">
        <v>1623</v>
      </c>
      <c r="D1556" s="210" t="s">
        <v>1624</v>
      </c>
      <c r="E1556" s="211">
        <v>158951</v>
      </c>
      <c r="F1556" s="211">
        <v>141830</v>
      </c>
      <c r="G1556" s="211">
        <v>125168</v>
      </c>
      <c r="H1556" s="211">
        <v>131587</v>
      </c>
      <c r="I1556" s="211">
        <v>132099</v>
      </c>
      <c r="J1556" s="211">
        <v>150968</v>
      </c>
      <c r="K1556" s="211">
        <v>118683</v>
      </c>
      <c r="L1556" s="212">
        <v>95281</v>
      </c>
    </row>
    <row r="1557" spans="1:12">
      <c r="A1557" s="208" t="s">
        <v>466</v>
      </c>
      <c r="B1557" s="209" t="s">
        <v>1630</v>
      </c>
      <c r="C1557" s="209" t="s">
        <v>1625</v>
      </c>
      <c r="D1557" s="210" t="s">
        <v>1624</v>
      </c>
      <c r="E1557" s="211">
        <v>75897</v>
      </c>
      <c r="F1557" s="211">
        <v>80500</v>
      </c>
      <c r="G1557" s="211">
        <v>71694</v>
      </c>
      <c r="H1557" s="211">
        <v>74879</v>
      </c>
      <c r="I1557" s="211">
        <v>68135</v>
      </c>
      <c r="J1557" s="211">
        <v>89143</v>
      </c>
      <c r="K1557" s="211">
        <v>86263</v>
      </c>
      <c r="L1557" s="212">
        <v>81982</v>
      </c>
    </row>
    <row r="1558" spans="1:12">
      <c r="A1558" s="208" t="s">
        <v>466</v>
      </c>
      <c r="B1558" s="209" t="s">
        <v>1630</v>
      </c>
      <c r="C1558" s="209" t="s">
        <v>1626</v>
      </c>
      <c r="D1558" s="210" t="s">
        <v>1624</v>
      </c>
      <c r="E1558" s="211">
        <v>162611</v>
      </c>
      <c r="F1558" s="211">
        <v>159218</v>
      </c>
      <c r="G1558" s="211">
        <v>109872</v>
      </c>
      <c r="H1558" s="211">
        <v>111313</v>
      </c>
      <c r="I1558" s="211">
        <v>90814</v>
      </c>
      <c r="J1558" s="211">
        <v>121693</v>
      </c>
      <c r="K1558" s="211">
        <v>108704</v>
      </c>
      <c r="L1558" s="212">
        <v>98846</v>
      </c>
    </row>
    <row r="1559" spans="1:12">
      <c r="A1559" s="208" t="s">
        <v>702</v>
      </c>
      <c r="B1559" s="209" t="s">
        <v>1666</v>
      </c>
      <c r="C1559" s="209" t="s">
        <v>1623</v>
      </c>
      <c r="D1559" s="210" t="s">
        <v>1624</v>
      </c>
      <c r="E1559" s="211">
        <v>30024</v>
      </c>
      <c r="F1559" s="211">
        <v>25594</v>
      </c>
      <c r="G1559" s="211">
        <v>31319</v>
      </c>
      <c r="H1559" s="211">
        <v>26723</v>
      </c>
      <c r="I1559" s="211">
        <v>19976</v>
      </c>
      <c r="J1559" s="211">
        <v>18705</v>
      </c>
      <c r="K1559" s="211">
        <v>15584</v>
      </c>
      <c r="L1559" s="212">
        <v>12243</v>
      </c>
    </row>
    <row r="1560" spans="1:12">
      <c r="A1560" s="208" t="s">
        <v>702</v>
      </c>
      <c r="B1560" s="209" t="s">
        <v>1666</v>
      </c>
      <c r="C1560" s="209" t="s">
        <v>1625</v>
      </c>
      <c r="D1560" s="210" t="s">
        <v>1624</v>
      </c>
      <c r="E1560" s="211">
        <v>2980</v>
      </c>
      <c r="F1560" s="211">
        <v>3359</v>
      </c>
      <c r="G1560" s="211">
        <v>3985</v>
      </c>
      <c r="H1560" s="211">
        <v>11262</v>
      </c>
      <c r="I1560" s="211">
        <v>4724</v>
      </c>
      <c r="J1560" s="211">
        <v>7767</v>
      </c>
      <c r="K1560" s="211">
        <v>7412</v>
      </c>
      <c r="L1560" s="212">
        <v>5414</v>
      </c>
    </row>
    <row r="1561" spans="1:12">
      <c r="A1561" s="208" t="s">
        <v>1337</v>
      </c>
      <c r="B1561" s="209" t="s">
        <v>1647</v>
      </c>
      <c r="C1561" s="209" t="s">
        <v>1623</v>
      </c>
      <c r="D1561" s="210" t="s">
        <v>1624</v>
      </c>
      <c r="E1561" s="211">
        <v>47729</v>
      </c>
      <c r="F1561" s="211">
        <v>38072</v>
      </c>
      <c r="G1561" s="211">
        <v>40859</v>
      </c>
      <c r="H1561" s="211">
        <v>42955</v>
      </c>
      <c r="I1561" s="213" t="s">
        <v>1624</v>
      </c>
      <c r="J1561" s="213" t="s">
        <v>1624</v>
      </c>
      <c r="K1561" s="213" t="s">
        <v>1624</v>
      </c>
      <c r="L1561" s="214" t="s">
        <v>1624</v>
      </c>
    </row>
    <row r="1562" spans="1:12">
      <c r="A1562" s="208" t="s">
        <v>1337</v>
      </c>
      <c r="B1562" s="209" t="s">
        <v>1647</v>
      </c>
      <c r="C1562" s="209" t="s">
        <v>1625</v>
      </c>
      <c r="D1562" s="210" t="s">
        <v>1624</v>
      </c>
      <c r="E1562" s="211">
        <v>19063</v>
      </c>
      <c r="F1562" s="211">
        <v>14591</v>
      </c>
      <c r="G1562" s="211">
        <v>10474</v>
      </c>
      <c r="H1562" s="211">
        <v>14318</v>
      </c>
      <c r="I1562" s="213" t="s">
        <v>1624</v>
      </c>
      <c r="J1562" s="213" t="s">
        <v>1624</v>
      </c>
      <c r="K1562" s="213" t="s">
        <v>1624</v>
      </c>
      <c r="L1562" s="214" t="s">
        <v>1624</v>
      </c>
    </row>
    <row r="1563" spans="1:12">
      <c r="A1563" s="208" t="s">
        <v>1739</v>
      </c>
      <c r="B1563" s="209" t="s">
        <v>1665</v>
      </c>
      <c r="C1563" s="209" t="s">
        <v>1623</v>
      </c>
      <c r="D1563" s="210" t="s">
        <v>1624</v>
      </c>
      <c r="E1563" s="211">
        <v>129538367</v>
      </c>
      <c r="F1563" s="211">
        <v>109382261</v>
      </c>
      <c r="G1563" s="211">
        <v>117686624</v>
      </c>
      <c r="H1563" s="211">
        <v>119355210</v>
      </c>
      <c r="I1563" s="211">
        <v>113382840</v>
      </c>
      <c r="J1563" s="211">
        <v>107285983</v>
      </c>
      <c r="K1563" s="211">
        <v>107958185</v>
      </c>
      <c r="L1563" s="212">
        <v>95961055</v>
      </c>
    </row>
    <row r="1564" spans="1:12">
      <c r="A1564" s="208" t="s">
        <v>1739</v>
      </c>
      <c r="B1564" s="209" t="s">
        <v>1665</v>
      </c>
      <c r="C1564" s="209" t="s">
        <v>1625</v>
      </c>
      <c r="D1564" s="210" t="s">
        <v>1624</v>
      </c>
      <c r="E1564" s="211">
        <v>55486213</v>
      </c>
      <c r="F1564" s="211">
        <v>48215581</v>
      </c>
      <c r="G1564" s="211">
        <v>52482430</v>
      </c>
      <c r="H1564" s="211">
        <v>53865007</v>
      </c>
      <c r="I1564" s="211">
        <v>51109795</v>
      </c>
      <c r="J1564" s="211">
        <v>49257075</v>
      </c>
      <c r="K1564" s="211">
        <v>52647696</v>
      </c>
      <c r="L1564" s="212">
        <v>47556049</v>
      </c>
    </row>
    <row r="1565" spans="1:12">
      <c r="A1565" s="208" t="s">
        <v>1739</v>
      </c>
      <c r="B1565" s="209" t="s">
        <v>1665</v>
      </c>
      <c r="C1565" s="209" t="s">
        <v>1626</v>
      </c>
      <c r="D1565" s="210" t="s">
        <v>1624</v>
      </c>
      <c r="E1565" s="211">
        <v>84983250</v>
      </c>
      <c r="F1565" s="211">
        <v>84280557</v>
      </c>
      <c r="G1565" s="211">
        <v>83370904</v>
      </c>
      <c r="H1565" s="211">
        <v>86423959</v>
      </c>
      <c r="I1565" s="211">
        <v>64404085</v>
      </c>
      <c r="J1565" s="211">
        <v>86130697</v>
      </c>
      <c r="K1565" s="211">
        <v>91301970</v>
      </c>
      <c r="L1565" s="212">
        <v>87650545</v>
      </c>
    </row>
    <row r="1566" spans="1:12">
      <c r="A1566" s="208" t="s">
        <v>1739</v>
      </c>
      <c r="B1566" s="209" t="s">
        <v>1665</v>
      </c>
      <c r="C1566" s="209" t="s">
        <v>1627</v>
      </c>
      <c r="D1566" s="210" t="s">
        <v>1624</v>
      </c>
      <c r="E1566" s="211">
        <v>580949</v>
      </c>
      <c r="F1566" s="211">
        <v>468946</v>
      </c>
      <c r="G1566" s="211">
        <v>628940</v>
      </c>
      <c r="H1566" s="211">
        <v>325399</v>
      </c>
      <c r="I1566" s="211">
        <v>478086</v>
      </c>
      <c r="J1566" s="211">
        <v>2048463</v>
      </c>
      <c r="K1566" s="211">
        <v>3332645</v>
      </c>
      <c r="L1566" s="212">
        <v>27737567</v>
      </c>
    </row>
    <row r="1567" spans="1:12">
      <c r="A1567" s="208" t="s">
        <v>1739</v>
      </c>
      <c r="B1567" s="209" t="s">
        <v>1665</v>
      </c>
      <c r="C1567" s="209" t="s">
        <v>1628</v>
      </c>
      <c r="D1567" s="210" t="s">
        <v>1624</v>
      </c>
      <c r="E1567" s="211">
        <v>338133</v>
      </c>
      <c r="F1567" s="211">
        <v>296395</v>
      </c>
      <c r="G1567" s="211">
        <v>240500</v>
      </c>
      <c r="H1567" s="211">
        <v>187017</v>
      </c>
      <c r="I1567" s="211">
        <v>106395</v>
      </c>
      <c r="J1567" s="211">
        <v>72240</v>
      </c>
      <c r="K1567" s="211">
        <v>60066</v>
      </c>
      <c r="L1567" s="212">
        <v>72161</v>
      </c>
    </row>
    <row r="1568" spans="1:12">
      <c r="A1568" s="208" t="s">
        <v>620</v>
      </c>
      <c r="B1568" s="209" t="s">
        <v>1640</v>
      </c>
      <c r="C1568" s="209" t="s">
        <v>1627</v>
      </c>
      <c r="D1568" s="210" t="s">
        <v>1624</v>
      </c>
      <c r="E1568" s="211">
        <v>8687871</v>
      </c>
      <c r="F1568" s="211">
        <v>8575652</v>
      </c>
      <c r="G1568" s="211">
        <v>12403594</v>
      </c>
      <c r="H1568" s="211">
        <v>8806488</v>
      </c>
      <c r="I1568" s="211">
        <v>15918806</v>
      </c>
      <c r="J1568" s="211">
        <v>18282169</v>
      </c>
      <c r="K1568" s="211">
        <v>21736479</v>
      </c>
      <c r="L1568" s="212">
        <v>29064423</v>
      </c>
    </row>
    <row r="1569" spans="1:12">
      <c r="A1569" s="208" t="s">
        <v>620</v>
      </c>
      <c r="B1569" s="209" t="s">
        <v>1672</v>
      </c>
      <c r="C1569" s="209" t="s">
        <v>1626</v>
      </c>
      <c r="D1569" s="210" t="s">
        <v>1624</v>
      </c>
      <c r="E1569" s="211">
        <v>8054561</v>
      </c>
      <c r="F1569" s="211">
        <v>8111124</v>
      </c>
      <c r="G1569" s="211">
        <v>8252846</v>
      </c>
      <c r="H1569" s="211">
        <v>7421652</v>
      </c>
      <c r="I1569" s="211">
        <v>6500067</v>
      </c>
      <c r="J1569" s="211">
        <v>5253116</v>
      </c>
      <c r="K1569" s="211">
        <v>14276035</v>
      </c>
      <c r="L1569" s="212">
        <v>13273188</v>
      </c>
    </row>
    <row r="1570" spans="1:12">
      <c r="A1570" s="208" t="s">
        <v>620</v>
      </c>
      <c r="B1570" s="209" t="s">
        <v>1672</v>
      </c>
      <c r="C1570" s="209" t="s">
        <v>1627</v>
      </c>
      <c r="D1570" s="210" t="s">
        <v>1624</v>
      </c>
      <c r="E1570" s="213" t="s">
        <v>1624</v>
      </c>
      <c r="F1570" s="213" t="s">
        <v>1624</v>
      </c>
      <c r="G1570" s="213" t="s">
        <v>1624</v>
      </c>
      <c r="H1570" s="213" t="s">
        <v>1624</v>
      </c>
      <c r="I1570" s="213" t="s">
        <v>1624</v>
      </c>
      <c r="J1570" s="213" t="s">
        <v>1624</v>
      </c>
      <c r="K1570" s="211">
        <v>39623</v>
      </c>
      <c r="L1570" s="212">
        <v>26410951</v>
      </c>
    </row>
    <row r="1571" spans="1:12">
      <c r="A1571" s="208" t="s">
        <v>620</v>
      </c>
      <c r="B1571" s="209" t="s">
        <v>1676</v>
      </c>
      <c r="C1571" s="209" t="s">
        <v>1627</v>
      </c>
      <c r="D1571" s="210" t="s">
        <v>1624</v>
      </c>
      <c r="E1571" s="211">
        <v>1087290</v>
      </c>
      <c r="F1571" s="211">
        <v>1660365</v>
      </c>
      <c r="G1571" s="211">
        <v>2166836</v>
      </c>
      <c r="H1571" s="211">
        <v>1262750</v>
      </c>
      <c r="I1571" s="211">
        <v>466579</v>
      </c>
      <c r="J1571" s="211">
        <v>656305</v>
      </c>
      <c r="K1571" s="211">
        <v>497952</v>
      </c>
      <c r="L1571" s="212">
        <v>629093</v>
      </c>
    </row>
    <row r="1572" spans="1:12">
      <c r="A1572" s="208" t="s">
        <v>781</v>
      </c>
      <c r="B1572" s="209" t="s">
        <v>1635</v>
      </c>
      <c r="C1572" s="209" t="s">
        <v>1623</v>
      </c>
      <c r="D1572" s="210" t="s">
        <v>1624</v>
      </c>
      <c r="E1572" s="211">
        <v>235062</v>
      </c>
      <c r="F1572" s="211">
        <v>229890</v>
      </c>
      <c r="G1572" s="211">
        <v>294415</v>
      </c>
      <c r="H1572" s="211">
        <v>248075</v>
      </c>
      <c r="I1572" s="211">
        <v>244612</v>
      </c>
      <c r="J1572" s="211">
        <v>292667</v>
      </c>
      <c r="K1572" s="213" t="s">
        <v>1624</v>
      </c>
      <c r="L1572" s="214" t="s">
        <v>1624</v>
      </c>
    </row>
    <row r="1573" spans="1:12">
      <c r="A1573" s="208" t="s">
        <v>781</v>
      </c>
      <c r="B1573" s="209" t="s">
        <v>1635</v>
      </c>
      <c r="C1573" s="209" t="s">
        <v>1625</v>
      </c>
      <c r="D1573" s="210" t="s">
        <v>1624</v>
      </c>
      <c r="E1573" s="211">
        <v>108563</v>
      </c>
      <c r="F1573" s="211">
        <v>106170</v>
      </c>
      <c r="G1573" s="211">
        <v>133755</v>
      </c>
      <c r="H1573" s="211">
        <v>113590</v>
      </c>
      <c r="I1573" s="211">
        <v>111582</v>
      </c>
      <c r="J1573" s="211">
        <v>136842</v>
      </c>
      <c r="K1573" s="213" t="s">
        <v>1624</v>
      </c>
      <c r="L1573" s="214" t="s">
        <v>1624</v>
      </c>
    </row>
    <row r="1574" spans="1:12">
      <c r="A1574" s="208" t="s">
        <v>979</v>
      </c>
      <c r="B1574" s="209" t="s">
        <v>1665</v>
      </c>
      <c r="C1574" s="209" t="s">
        <v>1623</v>
      </c>
      <c r="D1574" s="210" t="s">
        <v>1624</v>
      </c>
      <c r="E1574" s="211">
        <v>623526</v>
      </c>
      <c r="F1574" s="211">
        <v>533328</v>
      </c>
      <c r="G1574" s="211">
        <v>549970</v>
      </c>
      <c r="H1574" s="211">
        <v>561563</v>
      </c>
      <c r="I1574" s="211">
        <v>546173</v>
      </c>
      <c r="J1574" s="211">
        <v>529311</v>
      </c>
      <c r="K1574" s="211">
        <v>539134</v>
      </c>
      <c r="L1574" s="212">
        <v>468602</v>
      </c>
    </row>
    <row r="1575" spans="1:12">
      <c r="A1575" s="208" t="s">
        <v>979</v>
      </c>
      <c r="B1575" s="209" t="s">
        <v>1665</v>
      </c>
      <c r="C1575" s="209" t="s">
        <v>1625</v>
      </c>
      <c r="D1575" s="210" t="s">
        <v>1624</v>
      </c>
      <c r="E1575" s="211">
        <v>231832</v>
      </c>
      <c r="F1575" s="211">
        <v>191410</v>
      </c>
      <c r="G1575" s="211">
        <v>199827</v>
      </c>
      <c r="H1575" s="211">
        <v>210818</v>
      </c>
      <c r="I1575" s="211">
        <v>191851</v>
      </c>
      <c r="J1575" s="211">
        <v>185633</v>
      </c>
      <c r="K1575" s="211">
        <v>190391</v>
      </c>
      <c r="L1575" s="212">
        <v>158024</v>
      </c>
    </row>
    <row r="1576" spans="1:12">
      <c r="A1576" s="208" t="s">
        <v>979</v>
      </c>
      <c r="B1576" s="209" t="s">
        <v>1665</v>
      </c>
      <c r="C1576" s="209" t="s">
        <v>1626</v>
      </c>
      <c r="D1576" s="210" t="s">
        <v>1624</v>
      </c>
      <c r="E1576" s="211">
        <v>127909</v>
      </c>
      <c r="F1576" s="211">
        <v>97943</v>
      </c>
      <c r="G1576" s="211">
        <v>56873</v>
      </c>
      <c r="H1576" s="211">
        <v>44142</v>
      </c>
      <c r="I1576" s="211">
        <v>39655</v>
      </c>
      <c r="J1576" s="211">
        <v>38499</v>
      </c>
      <c r="K1576" s="211">
        <v>34423</v>
      </c>
      <c r="L1576" s="212">
        <v>29147</v>
      </c>
    </row>
    <row r="1577" spans="1:12">
      <c r="A1577" s="208" t="s">
        <v>430</v>
      </c>
      <c r="B1577" s="209" t="s">
        <v>1661</v>
      </c>
      <c r="C1577" s="209" t="s">
        <v>1623</v>
      </c>
      <c r="D1577" s="210" t="s">
        <v>1624</v>
      </c>
      <c r="E1577" s="211">
        <v>43469</v>
      </c>
      <c r="F1577" s="211">
        <v>36648</v>
      </c>
      <c r="G1577" s="211">
        <v>40696</v>
      </c>
      <c r="H1577" s="211">
        <v>38783</v>
      </c>
      <c r="I1577" s="211">
        <v>39939</v>
      </c>
      <c r="J1577" s="211">
        <v>43179</v>
      </c>
      <c r="K1577" s="211">
        <v>41667</v>
      </c>
      <c r="L1577" s="212">
        <v>37932</v>
      </c>
    </row>
    <row r="1578" spans="1:12">
      <c r="A1578" s="208" t="s">
        <v>430</v>
      </c>
      <c r="B1578" s="209" t="s">
        <v>1661</v>
      </c>
      <c r="C1578" s="209" t="s">
        <v>1625</v>
      </c>
      <c r="D1578" s="210" t="s">
        <v>1624</v>
      </c>
      <c r="E1578" s="211">
        <v>36781</v>
      </c>
      <c r="F1578" s="211">
        <v>30899</v>
      </c>
      <c r="G1578" s="211">
        <v>35909</v>
      </c>
      <c r="H1578" s="211">
        <v>34205</v>
      </c>
      <c r="I1578" s="211">
        <v>29888</v>
      </c>
      <c r="J1578" s="211">
        <v>31436</v>
      </c>
      <c r="K1578" s="211">
        <v>31716</v>
      </c>
      <c r="L1578" s="212">
        <v>27435</v>
      </c>
    </row>
    <row r="1579" spans="1:12">
      <c r="A1579" s="208" t="s">
        <v>430</v>
      </c>
      <c r="B1579" s="209" t="s">
        <v>1661</v>
      </c>
      <c r="C1579" s="209" t="s">
        <v>1626</v>
      </c>
      <c r="D1579" s="210" t="s">
        <v>1624</v>
      </c>
      <c r="E1579" s="211">
        <v>3344</v>
      </c>
      <c r="F1579" s="211">
        <v>4312</v>
      </c>
      <c r="G1579" s="211">
        <v>3192</v>
      </c>
      <c r="H1579" s="211">
        <v>3621</v>
      </c>
      <c r="I1579" s="211">
        <v>1249</v>
      </c>
      <c r="J1579" s="211">
        <v>177</v>
      </c>
      <c r="K1579" s="211">
        <v>1029</v>
      </c>
      <c r="L1579" s="212">
        <v>4567</v>
      </c>
    </row>
    <row r="1580" spans="1:12">
      <c r="A1580" s="208" t="s">
        <v>1063</v>
      </c>
      <c r="B1580" s="209" t="s">
        <v>1678</v>
      </c>
      <c r="C1580" s="209" t="s">
        <v>1626</v>
      </c>
      <c r="D1580" s="210" t="s">
        <v>1624</v>
      </c>
      <c r="E1580" s="211">
        <v>2106045</v>
      </c>
      <c r="F1580" s="211">
        <v>2069160</v>
      </c>
      <c r="G1580" s="211">
        <v>2366184</v>
      </c>
      <c r="H1580" s="211">
        <v>2332177</v>
      </c>
      <c r="I1580" s="211">
        <v>1872124</v>
      </c>
      <c r="J1580" s="211">
        <v>1758884</v>
      </c>
      <c r="K1580" s="211">
        <v>1978922</v>
      </c>
      <c r="L1580" s="212">
        <v>2103264</v>
      </c>
    </row>
    <row r="1581" spans="1:12">
      <c r="A1581" s="208" t="s">
        <v>810</v>
      </c>
      <c r="B1581" s="209" t="s">
        <v>1637</v>
      </c>
      <c r="C1581" s="209" t="s">
        <v>1625</v>
      </c>
      <c r="D1581" s="210" t="s">
        <v>1624</v>
      </c>
      <c r="E1581" s="211">
        <v>189016</v>
      </c>
      <c r="F1581" s="211">
        <v>560144</v>
      </c>
      <c r="G1581" s="211">
        <v>740237</v>
      </c>
      <c r="H1581" s="211">
        <v>750142</v>
      </c>
      <c r="I1581" s="211">
        <v>799634</v>
      </c>
      <c r="J1581" s="211">
        <v>910615</v>
      </c>
      <c r="K1581" s="211">
        <v>1391849</v>
      </c>
      <c r="L1581" s="212">
        <v>1712522</v>
      </c>
    </row>
    <row r="1582" spans="1:12">
      <c r="A1582" s="208" t="s">
        <v>810</v>
      </c>
      <c r="B1582" s="209" t="s">
        <v>1637</v>
      </c>
      <c r="C1582" s="209" t="s">
        <v>1626</v>
      </c>
      <c r="D1582" s="210" t="s">
        <v>1624</v>
      </c>
      <c r="E1582" s="211">
        <v>8578087</v>
      </c>
      <c r="F1582" s="211">
        <v>9282260</v>
      </c>
      <c r="G1582" s="211">
        <v>8258335</v>
      </c>
      <c r="H1582" s="211">
        <v>10927707</v>
      </c>
      <c r="I1582" s="211">
        <v>13815258</v>
      </c>
      <c r="J1582" s="211">
        <v>4062772</v>
      </c>
      <c r="K1582" s="211">
        <v>13077600</v>
      </c>
      <c r="L1582" s="212">
        <v>22162045</v>
      </c>
    </row>
    <row r="1583" spans="1:12">
      <c r="A1583" s="208" t="s">
        <v>810</v>
      </c>
      <c r="B1583" s="209" t="s">
        <v>1637</v>
      </c>
      <c r="C1583" s="209" t="s">
        <v>1627</v>
      </c>
      <c r="D1583" s="210" t="s">
        <v>1624</v>
      </c>
      <c r="E1583" s="211">
        <v>504253</v>
      </c>
      <c r="F1583" s="211">
        <v>500108</v>
      </c>
      <c r="G1583" s="211">
        <v>711169</v>
      </c>
      <c r="H1583" s="211">
        <v>439815</v>
      </c>
      <c r="I1583" s="211">
        <v>383691</v>
      </c>
      <c r="J1583" s="211">
        <v>1202545</v>
      </c>
      <c r="K1583" s="211">
        <v>767122</v>
      </c>
      <c r="L1583" s="212">
        <v>912229</v>
      </c>
    </row>
    <row r="1584" spans="1:12">
      <c r="A1584" s="208" t="s">
        <v>810</v>
      </c>
      <c r="B1584" s="209" t="s">
        <v>1650</v>
      </c>
      <c r="C1584" s="209" t="s">
        <v>1625</v>
      </c>
      <c r="D1584" s="210" t="s">
        <v>1624</v>
      </c>
      <c r="E1584" s="211">
        <v>58054</v>
      </c>
      <c r="F1584" s="211">
        <v>66660</v>
      </c>
      <c r="G1584" s="211">
        <v>199323</v>
      </c>
      <c r="H1584" s="211">
        <v>549736</v>
      </c>
      <c r="I1584" s="211">
        <v>1006045</v>
      </c>
      <c r="J1584" s="211">
        <v>1031348</v>
      </c>
      <c r="K1584" s="211">
        <v>1071542</v>
      </c>
      <c r="L1584" s="212">
        <v>1190829</v>
      </c>
    </row>
    <row r="1585" spans="1:12">
      <c r="A1585" s="208" t="s">
        <v>810</v>
      </c>
      <c r="B1585" s="209" t="s">
        <v>1650</v>
      </c>
      <c r="C1585" s="209" t="s">
        <v>1626</v>
      </c>
      <c r="D1585" s="210" t="s">
        <v>1624</v>
      </c>
      <c r="E1585" s="211">
        <v>154792</v>
      </c>
      <c r="F1585" s="211">
        <v>138977</v>
      </c>
      <c r="G1585" s="211">
        <v>137294</v>
      </c>
      <c r="H1585" s="211">
        <v>263848</v>
      </c>
      <c r="I1585" s="211">
        <v>665986</v>
      </c>
      <c r="J1585" s="211">
        <v>752602</v>
      </c>
      <c r="K1585" s="211">
        <v>656064</v>
      </c>
      <c r="L1585" s="212">
        <v>445223</v>
      </c>
    </row>
    <row r="1586" spans="1:12">
      <c r="A1586" s="208" t="s">
        <v>695</v>
      </c>
      <c r="B1586" s="209" t="s">
        <v>1673</v>
      </c>
      <c r="C1586" s="209" t="s">
        <v>1623</v>
      </c>
      <c r="D1586" s="210" t="s">
        <v>1624</v>
      </c>
      <c r="E1586" s="211">
        <v>12385</v>
      </c>
      <c r="F1586" s="211">
        <v>9176</v>
      </c>
      <c r="G1586" s="211">
        <v>8748</v>
      </c>
      <c r="H1586" s="211">
        <v>8584</v>
      </c>
      <c r="I1586" s="211">
        <v>8841</v>
      </c>
      <c r="J1586" s="211">
        <v>10416</v>
      </c>
      <c r="K1586" s="211">
        <v>5877</v>
      </c>
      <c r="L1586" s="212">
        <v>3785</v>
      </c>
    </row>
    <row r="1587" spans="1:12">
      <c r="A1587" s="208" t="s">
        <v>1477</v>
      </c>
      <c r="B1587" s="209" t="s">
        <v>1650</v>
      </c>
      <c r="C1587" s="209" t="s">
        <v>1623</v>
      </c>
      <c r="D1587" s="210" t="s">
        <v>1624</v>
      </c>
      <c r="E1587" s="211">
        <v>218095</v>
      </c>
      <c r="F1587" s="211">
        <v>195375</v>
      </c>
      <c r="G1587" s="211">
        <v>213510</v>
      </c>
      <c r="H1587" s="211">
        <v>211158</v>
      </c>
      <c r="I1587" s="211">
        <v>219890</v>
      </c>
      <c r="J1587" s="211">
        <v>229870</v>
      </c>
      <c r="K1587" s="211">
        <v>235544</v>
      </c>
      <c r="L1587" s="212">
        <v>195914</v>
      </c>
    </row>
    <row r="1588" spans="1:12">
      <c r="A1588" s="208" t="s">
        <v>1477</v>
      </c>
      <c r="B1588" s="209" t="s">
        <v>1650</v>
      </c>
      <c r="C1588" s="209" t="s">
        <v>1625</v>
      </c>
      <c r="D1588" s="210" t="s">
        <v>1624</v>
      </c>
      <c r="E1588" s="211">
        <v>161125</v>
      </c>
      <c r="F1588" s="211">
        <v>142391</v>
      </c>
      <c r="G1588" s="211">
        <v>163304</v>
      </c>
      <c r="H1588" s="211">
        <v>304602</v>
      </c>
      <c r="I1588" s="211">
        <v>292496</v>
      </c>
      <c r="J1588" s="211">
        <v>278499</v>
      </c>
      <c r="K1588" s="211">
        <v>294510</v>
      </c>
      <c r="L1588" s="212">
        <v>271555</v>
      </c>
    </row>
    <row r="1589" spans="1:12">
      <c r="A1589" s="208" t="s">
        <v>1477</v>
      </c>
      <c r="B1589" s="209" t="s">
        <v>1650</v>
      </c>
      <c r="C1589" s="209" t="s">
        <v>1626</v>
      </c>
      <c r="D1589" s="210" t="s">
        <v>1624</v>
      </c>
      <c r="E1589" s="211">
        <v>123594</v>
      </c>
      <c r="F1589" s="211">
        <v>122410</v>
      </c>
      <c r="G1589" s="211">
        <v>133017</v>
      </c>
      <c r="H1589" s="213" t="s">
        <v>1624</v>
      </c>
      <c r="I1589" s="213" t="s">
        <v>1624</v>
      </c>
      <c r="J1589" s="213" t="s">
        <v>1624</v>
      </c>
      <c r="K1589" s="213" t="s">
        <v>1624</v>
      </c>
      <c r="L1589" s="214" t="s">
        <v>1624</v>
      </c>
    </row>
    <row r="1590" spans="1:12">
      <c r="A1590" s="208" t="s">
        <v>621</v>
      </c>
      <c r="B1590" s="209" t="s">
        <v>1640</v>
      </c>
      <c r="C1590" s="209" t="s">
        <v>1623</v>
      </c>
      <c r="D1590" s="210" t="s">
        <v>1624</v>
      </c>
      <c r="E1590" s="211">
        <v>85484</v>
      </c>
      <c r="F1590" s="211">
        <v>82432</v>
      </c>
      <c r="G1590" s="211">
        <v>69161</v>
      </c>
      <c r="H1590" s="211">
        <v>72687</v>
      </c>
      <c r="I1590" s="211">
        <v>76394</v>
      </c>
      <c r="J1590" s="211">
        <v>74412</v>
      </c>
      <c r="K1590" s="211">
        <v>55124</v>
      </c>
      <c r="L1590" s="212">
        <v>43705</v>
      </c>
    </row>
    <row r="1591" spans="1:12">
      <c r="A1591" s="208" t="s">
        <v>621</v>
      </c>
      <c r="B1591" s="209" t="s">
        <v>1640</v>
      </c>
      <c r="C1591" s="209" t="s">
        <v>1625</v>
      </c>
      <c r="D1591" s="210" t="s">
        <v>1624</v>
      </c>
      <c r="E1591" s="211">
        <v>55806</v>
      </c>
      <c r="F1591" s="211">
        <v>65509</v>
      </c>
      <c r="G1591" s="211">
        <v>57006</v>
      </c>
      <c r="H1591" s="211">
        <v>61401</v>
      </c>
      <c r="I1591" s="211">
        <v>64450</v>
      </c>
      <c r="J1591" s="211">
        <v>67807</v>
      </c>
      <c r="K1591" s="211">
        <v>56189</v>
      </c>
      <c r="L1591" s="212">
        <v>51894</v>
      </c>
    </row>
    <row r="1592" spans="1:12">
      <c r="A1592" s="208" t="s">
        <v>621</v>
      </c>
      <c r="B1592" s="209" t="s">
        <v>1640</v>
      </c>
      <c r="C1592" s="209" t="s">
        <v>1626</v>
      </c>
      <c r="D1592" s="210" t="s">
        <v>1624</v>
      </c>
      <c r="E1592" s="211">
        <v>43805</v>
      </c>
      <c r="F1592" s="211">
        <v>38230</v>
      </c>
      <c r="G1592" s="211">
        <v>27406</v>
      </c>
      <c r="H1592" s="211">
        <v>30566</v>
      </c>
      <c r="I1592" s="211">
        <v>28074</v>
      </c>
      <c r="J1592" s="211">
        <v>31333</v>
      </c>
      <c r="K1592" s="211">
        <v>19063</v>
      </c>
      <c r="L1592" s="212">
        <v>13001</v>
      </c>
    </row>
    <row r="1593" spans="1:12">
      <c r="A1593" s="208" t="s">
        <v>1740</v>
      </c>
      <c r="B1593" s="209" t="s">
        <v>1666</v>
      </c>
      <c r="C1593" s="209" t="s">
        <v>1623</v>
      </c>
      <c r="D1593" s="210" t="s">
        <v>1624</v>
      </c>
      <c r="E1593" s="211">
        <v>1710</v>
      </c>
      <c r="F1593" s="213" t="s">
        <v>1624</v>
      </c>
      <c r="G1593" s="213" t="s">
        <v>1624</v>
      </c>
      <c r="H1593" s="213" t="s">
        <v>1624</v>
      </c>
      <c r="I1593" s="213" t="s">
        <v>1624</v>
      </c>
      <c r="J1593" s="213" t="s">
        <v>1624</v>
      </c>
      <c r="K1593" s="213" t="s">
        <v>1624</v>
      </c>
      <c r="L1593" s="214" t="s">
        <v>1624</v>
      </c>
    </row>
    <row r="1594" spans="1:12">
      <c r="A1594" s="208" t="s">
        <v>1740</v>
      </c>
      <c r="B1594" s="209" t="s">
        <v>1666</v>
      </c>
      <c r="C1594" s="209" t="s">
        <v>1625</v>
      </c>
      <c r="D1594" s="210" t="s">
        <v>1624</v>
      </c>
      <c r="E1594" s="211">
        <v>720</v>
      </c>
      <c r="F1594" s="213" t="s">
        <v>1624</v>
      </c>
      <c r="G1594" s="213" t="s">
        <v>1624</v>
      </c>
      <c r="H1594" s="213" t="s">
        <v>1624</v>
      </c>
      <c r="I1594" s="213" t="s">
        <v>1624</v>
      </c>
      <c r="J1594" s="213" t="s">
        <v>1624</v>
      </c>
      <c r="K1594" s="213" t="s">
        <v>1624</v>
      </c>
      <c r="L1594" s="214" t="s">
        <v>1624</v>
      </c>
    </row>
    <row r="1595" spans="1:12">
      <c r="A1595" s="208" t="s">
        <v>1006</v>
      </c>
      <c r="B1595" s="209" t="s">
        <v>1643</v>
      </c>
      <c r="C1595" s="209" t="s">
        <v>1623</v>
      </c>
      <c r="D1595" s="210" t="s">
        <v>1624</v>
      </c>
      <c r="E1595" s="211">
        <v>37700</v>
      </c>
      <c r="F1595" s="211">
        <v>33894</v>
      </c>
      <c r="G1595" s="211">
        <v>33704</v>
      </c>
      <c r="H1595" s="211">
        <v>44570</v>
      </c>
      <c r="I1595" s="211">
        <v>36979</v>
      </c>
      <c r="J1595" s="211">
        <v>37378</v>
      </c>
      <c r="K1595" s="211">
        <v>33783</v>
      </c>
      <c r="L1595" s="212">
        <v>27470</v>
      </c>
    </row>
    <row r="1596" spans="1:12">
      <c r="A1596" s="208" t="s">
        <v>1006</v>
      </c>
      <c r="B1596" s="209" t="s">
        <v>1643</v>
      </c>
      <c r="C1596" s="209" t="s">
        <v>1625</v>
      </c>
      <c r="D1596" s="210" t="s">
        <v>1624</v>
      </c>
      <c r="E1596" s="211">
        <v>10032</v>
      </c>
      <c r="F1596" s="211">
        <v>10344</v>
      </c>
      <c r="G1596" s="211">
        <v>9410</v>
      </c>
      <c r="H1596" s="211">
        <v>17075</v>
      </c>
      <c r="I1596" s="211">
        <v>20778</v>
      </c>
      <c r="J1596" s="211">
        <v>10502</v>
      </c>
      <c r="K1596" s="211">
        <v>10378</v>
      </c>
      <c r="L1596" s="212">
        <v>8941</v>
      </c>
    </row>
    <row r="1597" spans="1:12">
      <c r="A1597" s="208" t="s">
        <v>622</v>
      </c>
      <c r="B1597" s="209" t="s">
        <v>1640</v>
      </c>
      <c r="C1597" s="209" t="s">
        <v>1623</v>
      </c>
      <c r="D1597" s="210" t="s">
        <v>1624</v>
      </c>
      <c r="E1597" s="211">
        <v>5939</v>
      </c>
      <c r="F1597" s="211">
        <v>6195</v>
      </c>
      <c r="G1597" s="211">
        <v>5920</v>
      </c>
      <c r="H1597" s="211">
        <v>8813</v>
      </c>
      <c r="I1597" s="211">
        <v>8213</v>
      </c>
      <c r="J1597" s="211">
        <v>7786</v>
      </c>
      <c r="K1597" s="211">
        <v>7406</v>
      </c>
      <c r="L1597" s="212">
        <v>4397</v>
      </c>
    </row>
    <row r="1598" spans="1:12">
      <c r="A1598" s="208" t="s">
        <v>622</v>
      </c>
      <c r="B1598" s="209" t="s">
        <v>1640</v>
      </c>
      <c r="C1598" s="209" t="s">
        <v>1625</v>
      </c>
      <c r="D1598" s="210" t="s">
        <v>1624</v>
      </c>
      <c r="E1598" s="211">
        <v>31099</v>
      </c>
      <c r="F1598" s="211">
        <v>3261</v>
      </c>
      <c r="G1598" s="211">
        <v>550</v>
      </c>
      <c r="H1598" s="211">
        <v>480</v>
      </c>
      <c r="I1598" s="211">
        <v>552</v>
      </c>
      <c r="J1598" s="211">
        <v>3891</v>
      </c>
      <c r="K1598" s="211">
        <v>3752</v>
      </c>
      <c r="L1598" s="212">
        <v>2931</v>
      </c>
    </row>
    <row r="1599" spans="1:12">
      <c r="A1599" s="208" t="s">
        <v>622</v>
      </c>
      <c r="B1599" s="209" t="s">
        <v>1640</v>
      </c>
      <c r="C1599" s="209" t="s">
        <v>1626</v>
      </c>
      <c r="D1599" s="210" t="s">
        <v>1624</v>
      </c>
      <c r="E1599" s="213" t="s">
        <v>1624</v>
      </c>
      <c r="F1599" s="211">
        <v>31679</v>
      </c>
      <c r="G1599" s="211">
        <v>27572</v>
      </c>
      <c r="H1599" s="211">
        <v>25372</v>
      </c>
      <c r="I1599" s="211">
        <v>25872</v>
      </c>
      <c r="J1599" s="211">
        <v>24122</v>
      </c>
      <c r="K1599" s="211">
        <v>24522</v>
      </c>
      <c r="L1599" s="212">
        <v>28450</v>
      </c>
    </row>
    <row r="1600" spans="1:12">
      <c r="A1600" s="208" t="s">
        <v>1332</v>
      </c>
      <c r="B1600" s="209" t="s">
        <v>1647</v>
      </c>
      <c r="C1600" s="209" t="s">
        <v>1623</v>
      </c>
      <c r="D1600" s="210" t="s">
        <v>1624</v>
      </c>
      <c r="E1600" s="211">
        <v>47433</v>
      </c>
      <c r="F1600" s="211">
        <v>48045</v>
      </c>
      <c r="G1600" s="211">
        <v>39140</v>
      </c>
      <c r="H1600" s="211">
        <v>43827</v>
      </c>
      <c r="I1600" s="211">
        <v>38520</v>
      </c>
      <c r="J1600" s="211">
        <v>43024</v>
      </c>
      <c r="K1600" s="211">
        <v>45725</v>
      </c>
      <c r="L1600" s="212">
        <v>32503</v>
      </c>
    </row>
    <row r="1601" spans="1:12">
      <c r="A1601" s="208" t="s">
        <v>1332</v>
      </c>
      <c r="B1601" s="209" t="s">
        <v>1647</v>
      </c>
      <c r="C1601" s="209" t="s">
        <v>1625</v>
      </c>
      <c r="D1601" s="210" t="s">
        <v>1624</v>
      </c>
      <c r="E1601" s="211">
        <v>82530</v>
      </c>
      <c r="F1601" s="211">
        <v>77094</v>
      </c>
      <c r="G1601" s="211">
        <v>66685</v>
      </c>
      <c r="H1601" s="211">
        <v>60703</v>
      </c>
      <c r="I1601" s="211">
        <v>62244</v>
      </c>
      <c r="J1601" s="211">
        <v>71613</v>
      </c>
      <c r="K1601" s="211">
        <v>63982</v>
      </c>
      <c r="L1601" s="212">
        <v>57964</v>
      </c>
    </row>
    <row r="1602" spans="1:12">
      <c r="A1602" s="208" t="s">
        <v>1332</v>
      </c>
      <c r="B1602" s="209" t="s">
        <v>1647</v>
      </c>
      <c r="C1602" s="209" t="s">
        <v>1626</v>
      </c>
      <c r="D1602" s="210" t="s">
        <v>1624</v>
      </c>
      <c r="E1602" s="211">
        <v>13539</v>
      </c>
      <c r="F1602" s="211">
        <v>15002</v>
      </c>
      <c r="G1602" s="211">
        <v>5122</v>
      </c>
      <c r="H1602" s="211">
        <v>5162</v>
      </c>
      <c r="I1602" s="211">
        <v>6415</v>
      </c>
      <c r="J1602" s="211">
        <v>3942</v>
      </c>
      <c r="K1602" s="211">
        <v>6405</v>
      </c>
      <c r="L1602" s="212">
        <v>4743</v>
      </c>
    </row>
    <row r="1603" spans="1:12">
      <c r="A1603" s="208" t="s">
        <v>1922</v>
      </c>
      <c r="B1603" s="209" t="s">
        <v>1632</v>
      </c>
      <c r="C1603" s="209" t="s">
        <v>1626</v>
      </c>
      <c r="D1603" s="210" t="s">
        <v>1624</v>
      </c>
      <c r="E1603" s="211">
        <v>4534360</v>
      </c>
      <c r="F1603" s="211">
        <v>6128405</v>
      </c>
      <c r="G1603" s="211">
        <v>6595297</v>
      </c>
      <c r="H1603" s="211">
        <v>6818161</v>
      </c>
      <c r="I1603" s="211">
        <v>5529508</v>
      </c>
      <c r="J1603" s="211">
        <v>6071946</v>
      </c>
      <c r="K1603" s="211">
        <v>6114840</v>
      </c>
      <c r="L1603" s="212">
        <v>6057753</v>
      </c>
    </row>
    <row r="1604" spans="1:12">
      <c r="A1604" s="208" t="s">
        <v>1922</v>
      </c>
      <c r="B1604" s="209" t="s">
        <v>1632</v>
      </c>
      <c r="C1604" s="209" t="s">
        <v>1627</v>
      </c>
      <c r="D1604" s="210" t="s">
        <v>1624</v>
      </c>
      <c r="E1604" s="211">
        <v>203641040</v>
      </c>
      <c r="F1604" s="211">
        <v>229521780</v>
      </c>
      <c r="G1604" s="211">
        <v>260609890</v>
      </c>
      <c r="H1604" s="211">
        <v>260869048</v>
      </c>
      <c r="I1604" s="211">
        <v>206845165</v>
      </c>
      <c r="J1604" s="211">
        <v>162179496</v>
      </c>
      <c r="K1604" s="211">
        <v>123282134</v>
      </c>
      <c r="L1604" s="212">
        <v>154664251</v>
      </c>
    </row>
    <row r="1605" spans="1:12">
      <c r="A1605" s="208" t="s">
        <v>1922</v>
      </c>
      <c r="B1605" s="209" t="s">
        <v>1661</v>
      </c>
      <c r="C1605" s="209" t="s">
        <v>1626</v>
      </c>
      <c r="D1605" s="210" t="s">
        <v>1624</v>
      </c>
      <c r="E1605" s="211">
        <v>2829147</v>
      </c>
      <c r="F1605" s="211">
        <v>303640</v>
      </c>
      <c r="G1605" s="211">
        <v>413507</v>
      </c>
      <c r="H1605" s="211">
        <v>2031151</v>
      </c>
      <c r="I1605" s="211">
        <v>415233</v>
      </c>
      <c r="J1605" s="211">
        <v>425403</v>
      </c>
      <c r="K1605" s="211">
        <v>930238</v>
      </c>
      <c r="L1605" s="212">
        <v>409999</v>
      </c>
    </row>
    <row r="1606" spans="1:12">
      <c r="A1606" s="208" t="s">
        <v>1922</v>
      </c>
      <c r="B1606" s="209" t="s">
        <v>1661</v>
      </c>
      <c r="C1606" s="209" t="s">
        <v>1627</v>
      </c>
      <c r="D1606" s="210" t="s">
        <v>1624</v>
      </c>
      <c r="E1606" s="211">
        <v>10248439</v>
      </c>
      <c r="F1606" s="211">
        <v>22778325</v>
      </c>
      <c r="G1606" s="211">
        <v>28688527</v>
      </c>
      <c r="H1606" s="211">
        <v>31941473</v>
      </c>
      <c r="I1606" s="211">
        <v>37616102</v>
      </c>
      <c r="J1606" s="211">
        <v>37595525</v>
      </c>
      <c r="K1606" s="211">
        <v>41265413</v>
      </c>
      <c r="L1606" s="212">
        <v>44295351</v>
      </c>
    </row>
    <row r="1607" spans="1:12">
      <c r="A1607" s="208" t="s">
        <v>1922</v>
      </c>
      <c r="B1607" s="209" t="s">
        <v>1673</v>
      </c>
      <c r="C1607" s="209" t="s">
        <v>1626</v>
      </c>
      <c r="D1607" s="210" t="s">
        <v>1624</v>
      </c>
      <c r="E1607" s="211">
        <v>3784698</v>
      </c>
      <c r="F1607" s="211">
        <v>2897698</v>
      </c>
      <c r="G1607" s="211">
        <v>1676232</v>
      </c>
      <c r="H1607" s="211">
        <v>1561951</v>
      </c>
      <c r="I1607" s="211">
        <v>1130008</v>
      </c>
      <c r="J1607" s="211">
        <v>1645049</v>
      </c>
      <c r="K1607" s="211">
        <v>1547958</v>
      </c>
      <c r="L1607" s="212">
        <v>1736696</v>
      </c>
    </row>
    <row r="1608" spans="1:12">
      <c r="A1608" s="208" t="s">
        <v>1922</v>
      </c>
      <c r="B1608" s="209" t="s">
        <v>1673</v>
      </c>
      <c r="C1608" s="209" t="s">
        <v>1627</v>
      </c>
      <c r="D1608" s="210" t="s">
        <v>1624</v>
      </c>
      <c r="E1608" s="211">
        <v>68782523</v>
      </c>
      <c r="F1608" s="211">
        <v>58363676</v>
      </c>
      <c r="G1608" s="211">
        <v>69124354</v>
      </c>
      <c r="H1608" s="211">
        <v>44471738</v>
      </c>
      <c r="I1608" s="211">
        <v>43630445</v>
      </c>
      <c r="J1608" s="211">
        <v>43701452</v>
      </c>
      <c r="K1608" s="211">
        <v>45254896</v>
      </c>
      <c r="L1608" s="212">
        <v>50834990</v>
      </c>
    </row>
    <row r="1609" spans="1:12">
      <c r="A1609" s="208" t="s">
        <v>1741</v>
      </c>
      <c r="B1609" s="209" t="s">
        <v>1640</v>
      </c>
      <c r="C1609" s="209" t="s">
        <v>1623</v>
      </c>
      <c r="D1609" s="210" t="s">
        <v>1624</v>
      </c>
      <c r="E1609" s="211">
        <v>190307</v>
      </c>
      <c r="F1609" s="211">
        <v>168040</v>
      </c>
      <c r="G1609" s="211">
        <v>156821</v>
      </c>
      <c r="H1609" s="211">
        <v>175585</v>
      </c>
      <c r="I1609" s="211">
        <v>165878</v>
      </c>
      <c r="J1609" s="211">
        <v>193641</v>
      </c>
      <c r="K1609" s="211">
        <v>153787</v>
      </c>
      <c r="L1609" s="212">
        <v>131576</v>
      </c>
    </row>
    <row r="1610" spans="1:12">
      <c r="A1610" s="208" t="s">
        <v>1741</v>
      </c>
      <c r="B1610" s="209" t="s">
        <v>1640</v>
      </c>
      <c r="C1610" s="209" t="s">
        <v>1625</v>
      </c>
      <c r="D1610" s="210" t="s">
        <v>1624</v>
      </c>
      <c r="E1610" s="211">
        <v>87836</v>
      </c>
      <c r="F1610" s="211">
        <v>79599</v>
      </c>
      <c r="G1610" s="211">
        <v>78517</v>
      </c>
      <c r="H1610" s="211">
        <v>80307</v>
      </c>
      <c r="I1610" s="211">
        <v>89109</v>
      </c>
      <c r="J1610" s="211">
        <v>103233</v>
      </c>
      <c r="K1610" s="211">
        <v>93708</v>
      </c>
      <c r="L1610" s="212">
        <v>80695</v>
      </c>
    </row>
    <row r="1611" spans="1:12">
      <c r="A1611" s="208" t="s">
        <v>1741</v>
      </c>
      <c r="B1611" s="209" t="s">
        <v>1640</v>
      </c>
      <c r="C1611" s="209" t="s">
        <v>1626</v>
      </c>
      <c r="D1611" s="210" t="s">
        <v>1624</v>
      </c>
      <c r="E1611" s="211">
        <v>148529</v>
      </c>
      <c r="F1611" s="211">
        <v>152775</v>
      </c>
      <c r="G1611" s="211">
        <v>175227</v>
      </c>
      <c r="H1611" s="211">
        <v>159119</v>
      </c>
      <c r="I1611" s="211">
        <v>120244</v>
      </c>
      <c r="J1611" s="211">
        <v>124695</v>
      </c>
      <c r="K1611" s="211">
        <v>102985</v>
      </c>
      <c r="L1611" s="212">
        <v>126638</v>
      </c>
    </row>
    <row r="1612" spans="1:12">
      <c r="A1612" s="208" t="s">
        <v>589</v>
      </c>
      <c r="B1612" s="209" t="s">
        <v>1673</v>
      </c>
      <c r="C1612" s="209" t="s">
        <v>1623</v>
      </c>
      <c r="D1612" s="210" t="s">
        <v>1624</v>
      </c>
      <c r="E1612" s="211">
        <v>27312</v>
      </c>
      <c r="F1612" s="211">
        <v>22746</v>
      </c>
      <c r="G1612" s="211">
        <v>26217</v>
      </c>
      <c r="H1612" s="211">
        <v>25214</v>
      </c>
      <c r="I1612" s="211">
        <v>23351</v>
      </c>
      <c r="J1612" s="211">
        <v>26495</v>
      </c>
      <c r="K1612" s="211">
        <v>23137</v>
      </c>
      <c r="L1612" s="212">
        <v>20648</v>
      </c>
    </row>
    <row r="1613" spans="1:12">
      <c r="A1613" s="208" t="s">
        <v>589</v>
      </c>
      <c r="B1613" s="209" t="s">
        <v>1673</v>
      </c>
      <c r="C1613" s="209" t="s">
        <v>1625</v>
      </c>
      <c r="D1613" s="210" t="s">
        <v>1624</v>
      </c>
      <c r="E1613" s="211">
        <v>12520</v>
      </c>
      <c r="F1613" s="211">
        <v>10281</v>
      </c>
      <c r="G1613" s="211">
        <v>12549</v>
      </c>
      <c r="H1613" s="211">
        <v>12672</v>
      </c>
      <c r="I1613" s="211">
        <v>10687</v>
      </c>
      <c r="J1613" s="211">
        <v>13844</v>
      </c>
      <c r="K1613" s="211">
        <v>13008</v>
      </c>
      <c r="L1613" s="212">
        <v>9080</v>
      </c>
    </row>
    <row r="1614" spans="1:12">
      <c r="A1614" s="208" t="s">
        <v>1391</v>
      </c>
      <c r="B1614" s="209" t="s">
        <v>1648</v>
      </c>
      <c r="C1614" s="209" t="s">
        <v>1623</v>
      </c>
      <c r="D1614" s="210" t="s">
        <v>1624</v>
      </c>
      <c r="E1614" s="211">
        <v>7729</v>
      </c>
      <c r="F1614" s="211">
        <v>7454</v>
      </c>
      <c r="G1614" s="211">
        <v>8364</v>
      </c>
      <c r="H1614" s="211">
        <v>9027</v>
      </c>
      <c r="I1614" s="211">
        <v>9060</v>
      </c>
      <c r="J1614" s="211">
        <v>11096</v>
      </c>
      <c r="K1614" s="211">
        <v>9736</v>
      </c>
      <c r="L1614" s="212">
        <v>8495</v>
      </c>
    </row>
    <row r="1615" spans="1:12">
      <c r="A1615" s="208" t="s">
        <v>1391</v>
      </c>
      <c r="B1615" s="209" t="s">
        <v>1648</v>
      </c>
      <c r="C1615" s="209" t="s">
        <v>1625</v>
      </c>
      <c r="D1615" s="210" t="s">
        <v>1624</v>
      </c>
      <c r="E1615" s="211">
        <v>48100</v>
      </c>
      <c r="F1615" s="211">
        <v>38220</v>
      </c>
      <c r="G1615" s="211">
        <v>42093</v>
      </c>
      <c r="H1615" s="211">
        <v>45821</v>
      </c>
      <c r="I1615" s="211">
        <v>47287</v>
      </c>
      <c r="J1615" s="211">
        <v>49873</v>
      </c>
      <c r="K1615" s="211">
        <v>55761</v>
      </c>
      <c r="L1615" s="212">
        <v>55553</v>
      </c>
    </row>
    <row r="1616" spans="1:12">
      <c r="A1616" s="208" t="s">
        <v>1391</v>
      </c>
      <c r="B1616" s="209" t="s">
        <v>1648</v>
      </c>
      <c r="C1616" s="209" t="s">
        <v>1626</v>
      </c>
      <c r="D1616" s="210" t="s">
        <v>1624</v>
      </c>
      <c r="E1616" s="213" t="s">
        <v>1624</v>
      </c>
      <c r="F1616" s="213" t="s">
        <v>1624</v>
      </c>
      <c r="G1616" s="211">
        <v>137648</v>
      </c>
      <c r="H1616" s="211">
        <v>259249</v>
      </c>
      <c r="I1616" s="211">
        <v>297808</v>
      </c>
      <c r="J1616" s="211">
        <v>546001</v>
      </c>
      <c r="K1616" s="211">
        <v>395796</v>
      </c>
      <c r="L1616" s="212">
        <v>383665</v>
      </c>
    </row>
    <row r="1617" spans="1:12">
      <c r="A1617" s="208" t="s">
        <v>1392</v>
      </c>
      <c r="B1617" s="209" t="s">
        <v>1648</v>
      </c>
      <c r="C1617" s="209" t="s">
        <v>1623</v>
      </c>
      <c r="D1617" s="210" t="s">
        <v>1624</v>
      </c>
      <c r="E1617" s="211">
        <v>11137</v>
      </c>
      <c r="F1617" s="211">
        <v>11213</v>
      </c>
      <c r="G1617" s="211">
        <v>12559</v>
      </c>
      <c r="H1617" s="211">
        <v>13089</v>
      </c>
      <c r="I1617" s="213" t="s">
        <v>1624</v>
      </c>
      <c r="J1617" s="213" t="s">
        <v>1624</v>
      </c>
      <c r="K1617" s="213" t="s">
        <v>1624</v>
      </c>
      <c r="L1617" s="214" t="s">
        <v>1624</v>
      </c>
    </row>
    <row r="1618" spans="1:12">
      <c r="A1618" s="208" t="s">
        <v>1392</v>
      </c>
      <c r="B1618" s="209" t="s">
        <v>1648</v>
      </c>
      <c r="C1618" s="209" t="s">
        <v>1625</v>
      </c>
      <c r="D1618" s="210" t="s">
        <v>1624</v>
      </c>
      <c r="E1618" s="211">
        <v>52190</v>
      </c>
      <c r="F1618" s="211">
        <v>47480</v>
      </c>
      <c r="G1618" s="211">
        <v>49816</v>
      </c>
      <c r="H1618" s="211">
        <v>49295</v>
      </c>
      <c r="I1618" s="213" t="s">
        <v>1624</v>
      </c>
      <c r="J1618" s="213" t="s">
        <v>1624</v>
      </c>
      <c r="K1618" s="213" t="s">
        <v>1624</v>
      </c>
      <c r="L1618" s="214" t="s">
        <v>1624</v>
      </c>
    </row>
    <row r="1619" spans="1:12">
      <c r="A1619" s="208" t="s">
        <v>1392</v>
      </c>
      <c r="B1619" s="209" t="s">
        <v>1648</v>
      </c>
      <c r="C1619" s="209" t="s">
        <v>1626</v>
      </c>
      <c r="D1619" s="210" t="s">
        <v>1624</v>
      </c>
      <c r="E1619" s="211">
        <v>54320</v>
      </c>
      <c r="F1619" s="211">
        <v>57346</v>
      </c>
      <c r="G1619" s="211">
        <v>61903</v>
      </c>
      <c r="H1619" s="211">
        <v>67508</v>
      </c>
      <c r="I1619" s="213" t="s">
        <v>1624</v>
      </c>
      <c r="J1619" s="213" t="s">
        <v>1624</v>
      </c>
      <c r="K1619" s="213" t="s">
        <v>1624</v>
      </c>
      <c r="L1619" s="214" t="s">
        <v>1624</v>
      </c>
    </row>
    <row r="1620" spans="1:12">
      <c r="A1620" s="208" t="s">
        <v>1333</v>
      </c>
      <c r="B1620" s="209" t="s">
        <v>1647</v>
      </c>
      <c r="C1620" s="209" t="s">
        <v>1623</v>
      </c>
      <c r="D1620" s="210" t="s">
        <v>1624</v>
      </c>
      <c r="E1620" s="211">
        <v>915836</v>
      </c>
      <c r="F1620" s="211">
        <v>801049</v>
      </c>
      <c r="G1620" s="211">
        <v>834042</v>
      </c>
      <c r="H1620" s="211">
        <v>558984</v>
      </c>
      <c r="I1620" s="211">
        <v>512614</v>
      </c>
      <c r="J1620" s="211">
        <v>586082</v>
      </c>
      <c r="K1620" s="211">
        <v>503697</v>
      </c>
      <c r="L1620" s="212">
        <v>478780</v>
      </c>
    </row>
    <row r="1621" spans="1:12">
      <c r="A1621" s="208" t="s">
        <v>1333</v>
      </c>
      <c r="B1621" s="209" t="s">
        <v>1647</v>
      </c>
      <c r="C1621" s="209" t="s">
        <v>1625</v>
      </c>
      <c r="D1621" s="210" t="s">
        <v>1624</v>
      </c>
      <c r="E1621" s="211">
        <v>129652</v>
      </c>
      <c r="F1621" s="211">
        <v>126765</v>
      </c>
      <c r="G1621" s="211">
        <v>152757</v>
      </c>
      <c r="H1621" s="211">
        <v>479982</v>
      </c>
      <c r="I1621" s="211">
        <v>446790</v>
      </c>
      <c r="J1621" s="211">
        <v>658852</v>
      </c>
      <c r="K1621" s="211">
        <v>442767</v>
      </c>
      <c r="L1621" s="212">
        <v>430177</v>
      </c>
    </row>
    <row r="1622" spans="1:12">
      <c r="A1622" s="208" t="s">
        <v>1333</v>
      </c>
      <c r="B1622" s="209" t="s">
        <v>1647</v>
      </c>
      <c r="C1622" s="209" t="s">
        <v>1626</v>
      </c>
      <c r="D1622" s="210" t="s">
        <v>1624</v>
      </c>
      <c r="E1622" s="211">
        <v>1053541</v>
      </c>
      <c r="F1622" s="211">
        <v>1030955</v>
      </c>
      <c r="G1622" s="211">
        <v>998310</v>
      </c>
      <c r="H1622" s="211">
        <v>903960</v>
      </c>
      <c r="I1622" s="211">
        <v>755860</v>
      </c>
      <c r="J1622" s="211">
        <v>859378</v>
      </c>
      <c r="K1622" s="211">
        <v>908009</v>
      </c>
      <c r="L1622" s="212">
        <v>938472</v>
      </c>
    </row>
    <row r="1623" spans="1:12">
      <c r="A1623" s="208" t="s">
        <v>543</v>
      </c>
      <c r="B1623" s="209" t="s">
        <v>1672</v>
      </c>
      <c r="C1623" s="209" t="s">
        <v>1623</v>
      </c>
      <c r="D1623" s="210" t="s">
        <v>1624</v>
      </c>
      <c r="E1623" s="211">
        <v>717631</v>
      </c>
      <c r="F1623" s="211">
        <v>670708</v>
      </c>
      <c r="G1623" s="211">
        <v>632512</v>
      </c>
      <c r="H1623" s="211">
        <v>679476</v>
      </c>
      <c r="I1623" s="211">
        <v>687414</v>
      </c>
      <c r="J1623" s="211">
        <v>794716</v>
      </c>
      <c r="K1623" s="211">
        <v>721226</v>
      </c>
      <c r="L1623" s="212">
        <v>564842</v>
      </c>
    </row>
    <row r="1624" spans="1:12">
      <c r="A1624" s="208" t="s">
        <v>543</v>
      </c>
      <c r="B1624" s="209" t="s">
        <v>1672</v>
      </c>
      <c r="C1624" s="209" t="s">
        <v>1625</v>
      </c>
      <c r="D1624" s="210" t="s">
        <v>1624</v>
      </c>
      <c r="E1624" s="211">
        <v>1199823</v>
      </c>
      <c r="F1624" s="211">
        <v>1135277</v>
      </c>
      <c r="G1624" s="211">
        <v>1226428</v>
      </c>
      <c r="H1624" s="211">
        <v>1243685</v>
      </c>
      <c r="I1624" s="211">
        <v>1172125</v>
      </c>
      <c r="J1624" s="211">
        <v>1300595</v>
      </c>
      <c r="K1624" s="211">
        <v>1162065</v>
      </c>
      <c r="L1624" s="212">
        <v>1057110</v>
      </c>
    </row>
    <row r="1625" spans="1:12">
      <c r="A1625" s="208" t="s">
        <v>543</v>
      </c>
      <c r="B1625" s="209" t="s">
        <v>1672</v>
      </c>
      <c r="C1625" s="209" t="s">
        <v>1626</v>
      </c>
      <c r="D1625" s="210" t="s">
        <v>1624</v>
      </c>
      <c r="E1625" s="211">
        <v>706620</v>
      </c>
      <c r="F1625" s="211">
        <v>876483</v>
      </c>
      <c r="G1625" s="211">
        <v>727453</v>
      </c>
      <c r="H1625" s="211">
        <v>703817</v>
      </c>
      <c r="I1625" s="211">
        <v>680172</v>
      </c>
      <c r="J1625" s="211">
        <v>856600</v>
      </c>
      <c r="K1625" s="211">
        <v>917095</v>
      </c>
      <c r="L1625" s="212">
        <v>852472</v>
      </c>
    </row>
    <row r="1626" spans="1:12">
      <c r="A1626" s="208" t="s">
        <v>543</v>
      </c>
      <c r="B1626" s="209" t="s">
        <v>1672</v>
      </c>
      <c r="C1626" s="209" t="s">
        <v>1628</v>
      </c>
      <c r="D1626" s="210" t="s">
        <v>1624</v>
      </c>
      <c r="E1626" s="213" t="s">
        <v>1624</v>
      </c>
      <c r="F1626" s="213" t="s">
        <v>1624</v>
      </c>
      <c r="G1626" s="213" t="s">
        <v>1624</v>
      </c>
      <c r="H1626" s="213" t="s">
        <v>1624</v>
      </c>
      <c r="I1626" s="213" t="s">
        <v>1624</v>
      </c>
      <c r="J1626" s="213" t="s">
        <v>1624</v>
      </c>
      <c r="K1626" s="213" t="s">
        <v>1624</v>
      </c>
      <c r="L1626" s="212">
        <v>346</v>
      </c>
    </row>
    <row r="1627" spans="1:12">
      <c r="A1627" s="208" t="s">
        <v>253</v>
      </c>
      <c r="B1627" s="209" t="s">
        <v>1677</v>
      </c>
      <c r="C1627" s="209" t="s">
        <v>1623</v>
      </c>
      <c r="D1627" s="210" t="s">
        <v>1624</v>
      </c>
      <c r="E1627" s="211">
        <v>216116</v>
      </c>
      <c r="F1627" s="211">
        <v>245360</v>
      </c>
      <c r="G1627" s="211">
        <v>231413</v>
      </c>
      <c r="H1627" s="211">
        <v>236917</v>
      </c>
      <c r="I1627" s="211">
        <v>236801</v>
      </c>
      <c r="J1627" s="211">
        <v>218044</v>
      </c>
      <c r="K1627" s="211">
        <v>232429</v>
      </c>
      <c r="L1627" s="212">
        <v>228249</v>
      </c>
    </row>
    <row r="1628" spans="1:12">
      <c r="A1628" s="208" t="s">
        <v>253</v>
      </c>
      <c r="B1628" s="209" t="s">
        <v>1677</v>
      </c>
      <c r="C1628" s="209" t="s">
        <v>1625</v>
      </c>
      <c r="D1628" s="210" t="s">
        <v>1624</v>
      </c>
      <c r="E1628" s="211">
        <v>447590</v>
      </c>
      <c r="F1628" s="211">
        <v>429090</v>
      </c>
      <c r="G1628" s="211">
        <v>467882</v>
      </c>
      <c r="H1628" s="211">
        <v>498583</v>
      </c>
      <c r="I1628" s="211">
        <v>497259</v>
      </c>
      <c r="J1628" s="211">
        <v>502387</v>
      </c>
      <c r="K1628" s="211">
        <v>502551</v>
      </c>
      <c r="L1628" s="212">
        <v>500581</v>
      </c>
    </row>
    <row r="1629" spans="1:12">
      <c r="A1629" s="208" t="s">
        <v>253</v>
      </c>
      <c r="B1629" s="209" t="s">
        <v>1677</v>
      </c>
      <c r="C1629" s="209" t="s">
        <v>1626</v>
      </c>
      <c r="D1629" s="210" t="s">
        <v>1624</v>
      </c>
      <c r="E1629" s="211">
        <v>45774</v>
      </c>
      <c r="F1629" s="211">
        <v>53833</v>
      </c>
      <c r="G1629" s="211">
        <v>50585</v>
      </c>
      <c r="H1629" s="211">
        <v>58523</v>
      </c>
      <c r="I1629" s="211">
        <v>53060</v>
      </c>
      <c r="J1629" s="211">
        <v>28880</v>
      </c>
      <c r="K1629" s="211">
        <v>32633</v>
      </c>
      <c r="L1629" s="212">
        <v>40428</v>
      </c>
    </row>
    <row r="1630" spans="1:12">
      <c r="A1630" s="208" t="s">
        <v>253</v>
      </c>
      <c r="B1630" s="209" t="s">
        <v>1677</v>
      </c>
      <c r="C1630" s="209" t="s">
        <v>1628</v>
      </c>
      <c r="D1630" s="210" t="s">
        <v>1624</v>
      </c>
      <c r="E1630" s="211">
        <v>170</v>
      </c>
      <c r="F1630" s="211">
        <v>85</v>
      </c>
      <c r="G1630" s="211">
        <v>48</v>
      </c>
      <c r="H1630" s="211">
        <v>25</v>
      </c>
      <c r="I1630" s="213" t="s">
        <v>1624</v>
      </c>
      <c r="J1630" s="213" t="s">
        <v>1624</v>
      </c>
      <c r="K1630" s="213" t="s">
        <v>1624</v>
      </c>
      <c r="L1630" s="214" t="s">
        <v>1624</v>
      </c>
    </row>
    <row r="1631" spans="1:12">
      <c r="A1631" s="208" t="s">
        <v>1742</v>
      </c>
      <c r="B1631" s="209" t="s">
        <v>1668</v>
      </c>
      <c r="C1631" s="209" t="s">
        <v>1625</v>
      </c>
      <c r="D1631" s="210" t="s">
        <v>1624</v>
      </c>
      <c r="E1631" s="211">
        <v>30000</v>
      </c>
      <c r="F1631" s="213" t="s">
        <v>1624</v>
      </c>
      <c r="G1631" s="213" t="s">
        <v>1624</v>
      </c>
      <c r="H1631" s="213" t="s">
        <v>1624</v>
      </c>
      <c r="I1631" s="213" t="s">
        <v>1624</v>
      </c>
      <c r="J1631" s="213" t="s">
        <v>1624</v>
      </c>
      <c r="K1631" s="213" t="s">
        <v>1624</v>
      </c>
      <c r="L1631" s="214" t="s">
        <v>1624</v>
      </c>
    </row>
    <row r="1632" spans="1:12">
      <c r="A1632" s="208" t="s">
        <v>167</v>
      </c>
      <c r="B1632" s="209" t="s">
        <v>1645</v>
      </c>
      <c r="C1632" s="209" t="s">
        <v>1623</v>
      </c>
      <c r="D1632" s="210" t="s">
        <v>1624</v>
      </c>
      <c r="E1632" s="211">
        <v>127544</v>
      </c>
      <c r="F1632" s="211">
        <v>117450</v>
      </c>
      <c r="G1632" s="211">
        <v>121457</v>
      </c>
      <c r="H1632" s="211">
        <v>150488</v>
      </c>
      <c r="I1632" s="211">
        <v>117962</v>
      </c>
      <c r="J1632" s="211">
        <v>117448</v>
      </c>
      <c r="K1632" s="211">
        <v>108497</v>
      </c>
      <c r="L1632" s="212">
        <v>90203</v>
      </c>
    </row>
    <row r="1633" spans="1:12">
      <c r="A1633" s="208" t="s">
        <v>167</v>
      </c>
      <c r="B1633" s="209" t="s">
        <v>1645</v>
      </c>
      <c r="C1633" s="209" t="s">
        <v>1625</v>
      </c>
      <c r="D1633" s="210" t="s">
        <v>1624</v>
      </c>
      <c r="E1633" s="211">
        <v>120557</v>
      </c>
      <c r="F1633" s="211">
        <v>113400</v>
      </c>
      <c r="G1633" s="211">
        <v>134206</v>
      </c>
      <c r="H1633" s="211">
        <v>123164</v>
      </c>
      <c r="I1633" s="211">
        <v>101818</v>
      </c>
      <c r="J1633" s="211">
        <v>110467</v>
      </c>
      <c r="K1633" s="211">
        <v>110799</v>
      </c>
      <c r="L1633" s="212">
        <v>90511</v>
      </c>
    </row>
    <row r="1634" spans="1:12">
      <c r="A1634" s="208" t="s">
        <v>167</v>
      </c>
      <c r="B1634" s="209" t="s">
        <v>1645</v>
      </c>
      <c r="C1634" s="209" t="s">
        <v>1626</v>
      </c>
      <c r="D1634" s="210" t="s">
        <v>1624</v>
      </c>
      <c r="E1634" s="211">
        <v>9712</v>
      </c>
      <c r="F1634" s="211">
        <v>8700</v>
      </c>
      <c r="G1634" s="211">
        <v>874</v>
      </c>
      <c r="H1634" s="211">
        <v>31464</v>
      </c>
      <c r="I1634" s="211">
        <v>38767</v>
      </c>
      <c r="J1634" s="211">
        <v>4878</v>
      </c>
      <c r="K1634" s="211">
        <v>85</v>
      </c>
      <c r="L1634" s="212">
        <v>1686</v>
      </c>
    </row>
    <row r="1635" spans="1:12">
      <c r="A1635" s="208" t="s">
        <v>327</v>
      </c>
      <c r="B1635" s="209" t="s">
        <v>1655</v>
      </c>
      <c r="C1635" s="209" t="s">
        <v>1623</v>
      </c>
      <c r="D1635" s="210" t="s">
        <v>1624</v>
      </c>
      <c r="E1635" s="213" t="s">
        <v>1624</v>
      </c>
      <c r="F1635" s="211">
        <v>2353875</v>
      </c>
      <c r="G1635" s="211">
        <v>2835649</v>
      </c>
      <c r="H1635" s="211">
        <v>3051981</v>
      </c>
      <c r="I1635" s="211">
        <v>2687136</v>
      </c>
      <c r="J1635" s="211">
        <v>2676307</v>
      </c>
      <c r="K1635" s="211">
        <v>2563793</v>
      </c>
      <c r="L1635" s="212">
        <v>2011558</v>
      </c>
    </row>
    <row r="1636" spans="1:12">
      <c r="A1636" s="208" t="s">
        <v>327</v>
      </c>
      <c r="B1636" s="209" t="s">
        <v>1655</v>
      </c>
      <c r="C1636" s="209" t="s">
        <v>1625</v>
      </c>
      <c r="D1636" s="210" t="s">
        <v>1624</v>
      </c>
      <c r="E1636" s="213" t="s">
        <v>1624</v>
      </c>
      <c r="F1636" s="211">
        <v>1494122</v>
      </c>
      <c r="G1636" s="211">
        <v>1943851</v>
      </c>
      <c r="H1636" s="211">
        <v>2170680</v>
      </c>
      <c r="I1636" s="211">
        <v>2016153</v>
      </c>
      <c r="J1636" s="211">
        <v>2244854</v>
      </c>
      <c r="K1636" s="211">
        <v>2264169</v>
      </c>
      <c r="L1636" s="212">
        <v>1965698</v>
      </c>
    </row>
    <row r="1637" spans="1:12">
      <c r="A1637" s="208" t="s">
        <v>327</v>
      </c>
      <c r="B1637" s="209" t="s">
        <v>1655</v>
      </c>
      <c r="C1637" s="209" t="s">
        <v>1626</v>
      </c>
      <c r="D1637" s="210" t="s">
        <v>1624</v>
      </c>
      <c r="E1637" s="213" t="s">
        <v>1624</v>
      </c>
      <c r="F1637" s="211">
        <v>3634263</v>
      </c>
      <c r="G1637" s="211">
        <v>3762576</v>
      </c>
      <c r="H1637" s="211">
        <v>3880343</v>
      </c>
      <c r="I1637" s="211">
        <v>3841373</v>
      </c>
      <c r="J1637" s="211">
        <v>3990343</v>
      </c>
      <c r="K1637" s="211">
        <v>3680983</v>
      </c>
      <c r="L1637" s="212">
        <v>3414127</v>
      </c>
    </row>
    <row r="1638" spans="1:12">
      <c r="A1638" s="208" t="s">
        <v>327</v>
      </c>
      <c r="B1638" s="209" t="s">
        <v>1655</v>
      </c>
      <c r="C1638" s="209" t="s">
        <v>1627</v>
      </c>
      <c r="D1638" s="210" t="s">
        <v>1624</v>
      </c>
      <c r="E1638" s="213" t="s">
        <v>1624</v>
      </c>
      <c r="F1638" s="213" t="s">
        <v>1624</v>
      </c>
      <c r="G1638" s="213" t="s">
        <v>1624</v>
      </c>
      <c r="H1638" s="213" t="s">
        <v>1624</v>
      </c>
      <c r="I1638" s="213" t="s">
        <v>1624</v>
      </c>
      <c r="J1638" s="213" t="s">
        <v>1624</v>
      </c>
      <c r="K1638" s="211">
        <v>5406</v>
      </c>
      <c r="L1638" s="212">
        <v>1233</v>
      </c>
    </row>
    <row r="1639" spans="1:12">
      <c r="A1639" s="208" t="s">
        <v>957</v>
      </c>
      <c r="B1639" s="209" t="s">
        <v>1662</v>
      </c>
      <c r="C1639" s="209" t="s">
        <v>1626</v>
      </c>
      <c r="D1639" s="210" t="s">
        <v>1624</v>
      </c>
      <c r="E1639" s="211">
        <v>238258</v>
      </c>
      <c r="F1639" s="211">
        <v>171117</v>
      </c>
      <c r="G1639" s="211">
        <v>120655</v>
      </c>
      <c r="H1639" s="211">
        <v>48206</v>
      </c>
      <c r="I1639" s="211">
        <v>28631</v>
      </c>
      <c r="J1639" s="211">
        <v>66741</v>
      </c>
      <c r="K1639" s="211">
        <v>72379</v>
      </c>
      <c r="L1639" s="212">
        <v>104598</v>
      </c>
    </row>
    <row r="1640" spans="1:12">
      <c r="A1640" s="208" t="s">
        <v>957</v>
      </c>
      <c r="B1640" s="209" t="s">
        <v>1662</v>
      </c>
      <c r="C1640" s="209" t="s">
        <v>1627</v>
      </c>
      <c r="D1640" s="210" t="s">
        <v>1624</v>
      </c>
      <c r="E1640" s="211">
        <v>21770605</v>
      </c>
      <c r="F1640" s="211">
        <v>13200984</v>
      </c>
      <c r="G1640" s="211">
        <v>18247268</v>
      </c>
      <c r="H1640" s="211">
        <v>9420567</v>
      </c>
      <c r="I1640" s="211">
        <v>21850451</v>
      </c>
      <c r="J1640" s="211">
        <v>26000039</v>
      </c>
      <c r="K1640" s="211">
        <v>23557738</v>
      </c>
      <c r="L1640" s="212">
        <v>40250191</v>
      </c>
    </row>
    <row r="1641" spans="1:12">
      <c r="A1641" s="208" t="s">
        <v>431</v>
      </c>
      <c r="B1641" s="209" t="s">
        <v>1661</v>
      </c>
      <c r="C1641" s="209" t="s">
        <v>1623</v>
      </c>
      <c r="D1641" s="210" t="s">
        <v>1624</v>
      </c>
      <c r="E1641" s="211">
        <v>267618</v>
      </c>
      <c r="F1641" s="211">
        <v>238256</v>
      </c>
      <c r="G1641" s="211">
        <v>263854</v>
      </c>
      <c r="H1641" s="211">
        <v>261088</v>
      </c>
      <c r="I1641" s="211">
        <v>262105</v>
      </c>
      <c r="J1641" s="211">
        <v>256548</v>
      </c>
      <c r="K1641" s="211">
        <v>263978</v>
      </c>
      <c r="L1641" s="212">
        <v>281125</v>
      </c>
    </row>
    <row r="1642" spans="1:12">
      <c r="A1642" s="208" t="s">
        <v>431</v>
      </c>
      <c r="B1642" s="209" t="s">
        <v>1661</v>
      </c>
      <c r="C1642" s="209" t="s">
        <v>1625</v>
      </c>
      <c r="D1642" s="210" t="s">
        <v>1624</v>
      </c>
      <c r="E1642" s="211">
        <v>148669</v>
      </c>
      <c r="F1642" s="211">
        <v>126978</v>
      </c>
      <c r="G1642" s="211">
        <v>135076</v>
      </c>
      <c r="H1642" s="211">
        <v>140258</v>
      </c>
      <c r="I1642" s="211">
        <v>129397</v>
      </c>
      <c r="J1642" s="211">
        <v>113608</v>
      </c>
      <c r="K1642" s="211">
        <v>163876</v>
      </c>
      <c r="L1642" s="212">
        <v>156817</v>
      </c>
    </row>
    <row r="1643" spans="1:12">
      <c r="A1643" s="208" t="s">
        <v>431</v>
      </c>
      <c r="B1643" s="209" t="s">
        <v>1661</v>
      </c>
      <c r="C1643" s="209" t="s">
        <v>1626</v>
      </c>
      <c r="D1643" s="210" t="s">
        <v>1624</v>
      </c>
      <c r="E1643" s="211">
        <v>39941</v>
      </c>
      <c r="F1643" s="211">
        <v>37995</v>
      </c>
      <c r="G1643" s="211">
        <v>24660</v>
      </c>
      <c r="H1643" s="211">
        <v>8498</v>
      </c>
      <c r="I1643" s="211">
        <v>5433</v>
      </c>
      <c r="J1643" s="211">
        <v>40839</v>
      </c>
      <c r="K1643" s="211">
        <v>47962</v>
      </c>
      <c r="L1643" s="212">
        <v>54893</v>
      </c>
    </row>
    <row r="1644" spans="1:12">
      <c r="A1644" s="208" t="s">
        <v>1743</v>
      </c>
      <c r="B1644" s="209" t="s">
        <v>1673</v>
      </c>
      <c r="C1644" s="209" t="s">
        <v>1626</v>
      </c>
      <c r="D1644" s="210" t="s">
        <v>1624</v>
      </c>
      <c r="E1644" s="213" t="s">
        <v>1624</v>
      </c>
      <c r="F1644" s="213" t="s">
        <v>1624</v>
      </c>
      <c r="G1644" s="213" t="s">
        <v>1624</v>
      </c>
      <c r="H1644" s="213" t="s">
        <v>1624</v>
      </c>
      <c r="I1644" s="211">
        <v>263839</v>
      </c>
      <c r="J1644" s="211">
        <v>3422252</v>
      </c>
      <c r="K1644" s="213" t="s">
        <v>1624</v>
      </c>
      <c r="L1644" s="212">
        <v>4892728</v>
      </c>
    </row>
    <row r="1645" spans="1:12">
      <c r="A1645" s="208" t="s">
        <v>590</v>
      </c>
      <c r="B1645" s="209" t="s">
        <v>1673</v>
      </c>
      <c r="C1645" s="209" t="s">
        <v>1625</v>
      </c>
      <c r="D1645" s="210" t="s">
        <v>1624</v>
      </c>
      <c r="E1645" s="211">
        <v>0</v>
      </c>
      <c r="F1645" s="213" t="s">
        <v>1624</v>
      </c>
      <c r="G1645" s="213" t="s">
        <v>1624</v>
      </c>
      <c r="H1645" s="213" t="s">
        <v>1624</v>
      </c>
      <c r="I1645" s="213" t="s">
        <v>1624</v>
      </c>
      <c r="J1645" s="213" t="s">
        <v>1624</v>
      </c>
      <c r="K1645" s="213" t="s">
        <v>1624</v>
      </c>
      <c r="L1645" s="214" t="s">
        <v>1624</v>
      </c>
    </row>
    <row r="1646" spans="1:12">
      <c r="A1646" s="208" t="s">
        <v>590</v>
      </c>
      <c r="B1646" s="209" t="s">
        <v>1673</v>
      </c>
      <c r="C1646" s="209" t="s">
        <v>1626</v>
      </c>
      <c r="D1646" s="210" t="s">
        <v>1624</v>
      </c>
      <c r="E1646" s="211">
        <v>14767356</v>
      </c>
      <c r="F1646" s="211">
        <v>13681453</v>
      </c>
      <c r="G1646" s="211">
        <v>16449000</v>
      </c>
      <c r="H1646" s="211">
        <v>19708381</v>
      </c>
      <c r="I1646" s="211">
        <v>18287801</v>
      </c>
      <c r="J1646" s="211">
        <v>22485997</v>
      </c>
      <c r="K1646" s="211">
        <v>22102027</v>
      </c>
      <c r="L1646" s="212">
        <v>21551259</v>
      </c>
    </row>
    <row r="1647" spans="1:12">
      <c r="A1647" s="208" t="s">
        <v>590</v>
      </c>
      <c r="B1647" s="209" t="s">
        <v>1673</v>
      </c>
      <c r="C1647" s="209" t="s">
        <v>1627</v>
      </c>
      <c r="D1647" s="210" t="s">
        <v>1624</v>
      </c>
      <c r="E1647" s="211">
        <v>2389084</v>
      </c>
      <c r="F1647" s="211">
        <v>4261846</v>
      </c>
      <c r="G1647" s="211">
        <v>4589402</v>
      </c>
      <c r="H1647" s="211">
        <v>5321551</v>
      </c>
      <c r="I1647" s="213" t="s">
        <v>1624</v>
      </c>
      <c r="J1647" s="213" t="s">
        <v>1624</v>
      </c>
      <c r="K1647" s="213" t="s">
        <v>1624</v>
      </c>
      <c r="L1647" s="214" t="s">
        <v>1624</v>
      </c>
    </row>
    <row r="1648" spans="1:12">
      <c r="A1648" s="208" t="s">
        <v>591</v>
      </c>
      <c r="B1648" s="209" t="s">
        <v>1673</v>
      </c>
      <c r="C1648" s="209" t="s">
        <v>1626</v>
      </c>
      <c r="D1648" s="210" t="s">
        <v>1624</v>
      </c>
      <c r="E1648" s="213" t="s">
        <v>1624</v>
      </c>
      <c r="F1648" s="213" t="s">
        <v>1624</v>
      </c>
      <c r="G1648" s="211">
        <v>702971</v>
      </c>
      <c r="H1648" s="211">
        <v>334309</v>
      </c>
      <c r="I1648" s="211">
        <v>762842</v>
      </c>
      <c r="J1648" s="211">
        <v>438818</v>
      </c>
      <c r="K1648" s="211">
        <v>657</v>
      </c>
      <c r="L1648" s="212">
        <v>20788</v>
      </c>
    </row>
    <row r="1649" spans="1:12">
      <c r="A1649" s="208" t="s">
        <v>592</v>
      </c>
      <c r="B1649" s="209" t="s">
        <v>1673</v>
      </c>
      <c r="C1649" s="209" t="s">
        <v>1625</v>
      </c>
      <c r="D1649" s="210" t="s">
        <v>1624</v>
      </c>
      <c r="E1649" s="211">
        <v>141662</v>
      </c>
      <c r="F1649" s="213" t="s">
        <v>1624</v>
      </c>
      <c r="G1649" s="213" t="s">
        <v>1624</v>
      </c>
      <c r="H1649" s="213" t="s">
        <v>1624</v>
      </c>
      <c r="I1649" s="213" t="s">
        <v>1624</v>
      </c>
      <c r="J1649" s="213" t="s">
        <v>1624</v>
      </c>
      <c r="K1649" s="213" t="s">
        <v>1624</v>
      </c>
      <c r="L1649" s="214" t="s">
        <v>1624</v>
      </c>
    </row>
    <row r="1650" spans="1:12">
      <c r="A1650" s="208" t="s">
        <v>592</v>
      </c>
      <c r="B1650" s="209" t="s">
        <v>1673</v>
      </c>
      <c r="C1650" s="209" t="s">
        <v>1626</v>
      </c>
      <c r="D1650" s="210" t="s">
        <v>1624</v>
      </c>
      <c r="E1650" s="211">
        <v>1274955</v>
      </c>
      <c r="F1650" s="211">
        <v>350023</v>
      </c>
      <c r="G1650" s="211">
        <v>529449</v>
      </c>
      <c r="H1650" s="211">
        <v>783797</v>
      </c>
      <c r="I1650" s="211">
        <v>614885</v>
      </c>
      <c r="J1650" s="211">
        <v>849428</v>
      </c>
      <c r="K1650" s="211">
        <v>751417</v>
      </c>
      <c r="L1650" s="212">
        <v>1384546</v>
      </c>
    </row>
    <row r="1651" spans="1:12">
      <c r="A1651" s="208" t="s">
        <v>1744</v>
      </c>
      <c r="B1651" s="209" t="s">
        <v>1673</v>
      </c>
      <c r="C1651" s="209" t="s">
        <v>1625</v>
      </c>
      <c r="D1651" s="210" t="s">
        <v>1624</v>
      </c>
      <c r="E1651" s="211">
        <v>148070</v>
      </c>
      <c r="F1651" s="211">
        <v>74220</v>
      </c>
      <c r="G1651" s="211">
        <v>36422</v>
      </c>
      <c r="H1651" s="211">
        <v>48675</v>
      </c>
      <c r="I1651" s="213" t="s">
        <v>1624</v>
      </c>
      <c r="J1651" s="213" t="s">
        <v>1624</v>
      </c>
      <c r="K1651" s="213" t="s">
        <v>1624</v>
      </c>
      <c r="L1651" s="214" t="s">
        <v>1624</v>
      </c>
    </row>
    <row r="1652" spans="1:12">
      <c r="A1652" s="208" t="s">
        <v>1744</v>
      </c>
      <c r="B1652" s="209" t="s">
        <v>1673</v>
      </c>
      <c r="C1652" s="209" t="s">
        <v>1626</v>
      </c>
      <c r="D1652" s="210" t="s">
        <v>1624</v>
      </c>
      <c r="E1652" s="213" t="s">
        <v>1624</v>
      </c>
      <c r="F1652" s="213" t="s">
        <v>1624</v>
      </c>
      <c r="G1652" s="213" t="s">
        <v>1624</v>
      </c>
      <c r="H1652" s="213" t="s">
        <v>1624</v>
      </c>
      <c r="I1652" s="211">
        <v>6586</v>
      </c>
      <c r="J1652" s="213" t="s">
        <v>1624</v>
      </c>
      <c r="K1652" s="213" t="s">
        <v>1624</v>
      </c>
      <c r="L1652" s="214" t="s">
        <v>1624</v>
      </c>
    </row>
    <row r="1653" spans="1:12">
      <c r="A1653" s="208" t="s">
        <v>1745</v>
      </c>
      <c r="B1653" s="209" t="s">
        <v>1665</v>
      </c>
      <c r="C1653" s="209" t="s">
        <v>1623</v>
      </c>
      <c r="D1653" s="210" t="s">
        <v>1624</v>
      </c>
      <c r="E1653" s="211">
        <v>9926</v>
      </c>
      <c r="F1653" s="211">
        <v>8182</v>
      </c>
      <c r="G1653" s="213" t="s">
        <v>1624</v>
      </c>
      <c r="H1653" s="213" t="s">
        <v>1624</v>
      </c>
      <c r="I1653" s="213" t="s">
        <v>1624</v>
      </c>
      <c r="J1653" s="213" t="s">
        <v>1624</v>
      </c>
      <c r="K1653" s="213" t="s">
        <v>1624</v>
      </c>
      <c r="L1653" s="214" t="s">
        <v>1624</v>
      </c>
    </row>
    <row r="1654" spans="1:12">
      <c r="A1654" s="208" t="s">
        <v>1745</v>
      </c>
      <c r="B1654" s="209" t="s">
        <v>1665</v>
      </c>
      <c r="C1654" s="209" t="s">
        <v>1625</v>
      </c>
      <c r="D1654" s="210" t="s">
        <v>1624</v>
      </c>
      <c r="E1654" s="211">
        <v>58</v>
      </c>
      <c r="F1654" s="211">
        <v>75</v>
      </c>
      <c r="G1654" s="213" t="s">
        <v>1624</v>
      </c>
      <c r="H1654" s="213" t="s">
        <v>1624</v>
      </c>
      <c r="I1654" s="213" t="s">
        <v>1624</v>
      </c>
      <c r="J1654" s="213" t="s">
        <v>1624</v>
      </c>
      <c r="K1654" s="213" t="s">
        <v>1624</v>
      </c>
      <c r="L1654" s="214" t="s">
        <v>1624</v>
      </c>
    </row>
    <row r="1655" spans="1:12">
      <c r="A1655" s="208" t="s">
        <v>819</v>
      </c>
      <c r="B1655" s="209" t="s">
        <v>1639</v>
      </c>
      <c r="C1655" s="209" t="s">
        <v>1623</v>
      </c>
      <c r="D1655" s="210" t="s">
        <v>1624</v>
      </c>
      <c r="E1655" s="211">
        <v>1230396</v>
      </c>
      <c r="F1655" s="211">
        <v>1183714</v>
      </c>
      <c r="G1655" s="211">
        <v>1056563</v>
      </c>
      <c r="H1655" s="211">
        <v>1069275</v>
      </c>
      <c r="I1655" s="211">
        <v>990203</v>
      </c>
      <c r="J1655" s="211">
        <v>1283765</v>
      </c>
      <c r="K1655" s="211">
        <v>1103943</v>
      </c>
      <c r="L1655" s="212">
        <v>807164</v>
      </c>
    </row>
    <row r="1656" spans="1:12">
      <c r="A1656" s="208" t="s">
        <v>819</v>
      </c>
      <c r="B1656" s="209" t="s">
        <v>1639</v>
      </c>
      <c r="C1656" s="209" t="s">
        <v>1625</v>
      </c>
      <c r="D1656" s="210" t="s">
        <v>1624</v>
      </c>
      <c r="E1656" s="211">
        <v>920644</v>
      </c>
      <c r="F1656" s="211">
        <v>961588</v>
      </c>
      <c r="G1656" s="211">
        <v>876865</v>
      </c>
      <c r="H1656" s="211">
        <v>878862</v>
      </c>
      <c r="I1656" s="211">
        <v>782572</v>
      </c>
      <c r="J1656" s="211">
        <v>918715</v>
      </c>
      <c r="K1656" s="211">
        <v>856025</v>
      </c>
      <c r="L1656" s="212">
        <v>694009</v>
      </c>
    </row>
    <row r="1657" spans="1:12">
      <c r="A1657" s="208" t="s">
        <v>819</v>
      </c>
      <c r="B1657" s="209" t="s">
        <v>1639</v>
      </c>
      <c r="C1657" s="209" t="s">
        <v>1626</v>
      </c>
      <c r="D1657" s="210" t="s">
        <v>1624</v>
      </c>
      <c r="E1657" s="211">
        <v>1641094</v>
      </c>
      <c r="F1657" s="211">
        <v>1790096</v>
      </c>
      <c r="G1657" s="211">
        <v>2276472</v>
      </c>
      <c r="H1657" s="211">
        <v>1851450</v>
      </c>
      <c r="I1657" s="211">
        <v>1456889</v>
      </c>
      <c r="J1657" s="211">
        <v>1533279</v>
      </c>
      <c r="K1657" s="211">
        <v>1691150</v>
      </c>
      <c r="L1657" s="212">
        <v>1863927</v>
      </c>
    </row>
    <row r="1658" spans="1:12">
      <c r="A1658" s="208" t="s">
        <v>271</v>
      </c>
      <c r="B1658" s="209" t="s">
        <v>1673</v>
      </c>
      <c r="C1658" s="209" t="s">
        <v>1627</v>
      </c>
      <c r="D1658" s="210" t="s">
        <v>1624</v>
      </c>
      <c r="E1658" s="211">
        <v>79090767</v>
      </c>
      <c r="F1658" s="211">
        <v>78146956</v>
      </c>
      <c r="G1658" s="211">
        <v>78519544</v>
      </c>
      <c r="H1658" s="211">
        <v>73256107</v>
      </c>
      <c r="I1658" s="211">
        <v>70052934</v>
      </c>
      <c r="J1658" s="211">
        <v>72681089</v>
      </c>
      <c r="K1658" s="211">
        <v>67188893</v>
      </c>
      <c r="L1658" s="212">
        <v>43373907</v>
      </c>
    </row>
    <row r="1659" spans="1:12">
      <c r="A1659" s="208" t="s">
        <v>1288</v>
      </c>
      <c r="B1659" s="209" t="s">
        <v>1656</v>
      </c>
      <c r="C1659" s="209" t="s">
        <v>1623</v>
      </c>
      <c r="D1659" s="210" t="s">
        <v>1624</v>
      </c>
      <c r="E1659" s="211">
        <v>1812682</v>
      </c>
      <c r="F1659" s="211">
        <v>1807423</v>
      </c>
      <c r="G1659" s="211">
        <v>1859408</v>
      </c>
      <c r="H1659" s="211">
        <v>2050453</v>
      </c>
      <c r="I1659" s="211">
        <v>2075468</v>
      </c>
      <c r="J1659" s="211">
        <v>2003152</v>
      </c>
      <c r="K1659" s="211">
        <v>2120858</v>
      </c>
      <c r="L1659" s="212">
        <v>1850550</v>
      </c>
    </row>
    <row r="1660" spans="1:12">
      <c r="A1660" s="208" t="s">
        <v>1288</v>
      </c>
      <c r="B1660" s="209" t="s">
        <v>1656</v>
      </c>
      <c r="C1660" s="209" t="s">
        <v>1625</v>
      </c>
      <c r="D1660" s="210" t="s">
        <v>1624</v>
      </c>
      <c r="E1660" s="211">
        <v>1655962</v>
      </c>
      <c r="F1660" s="211">
        <v>1529628</v>
      </c>
      <c r="G1660" s="211">
        <v>1585208</v>
      </c>
      <c r="H1660" s="211">
        <v>1731602</v>
      </c>
      <c r="I1660" s="211">
        <v>1803013</v>
      </c>
      <c r="J1660" s="211">
        <v>1741943</v>
      </c>
      <c r="K1660" s="211">
        <v>1872543</v>
      </c>
      <c r="L1660" s="212">
        <v>1662245</v>
      </c>
    </row>
    <row r="1661" spans="1:12">
      <c r="A1661" s="208" t="s">
        <v>1288</v>
      </c>
      <c r="B1661" s="209" t="s">
        <v>1656</v>
      </c>
      <c r="C1661" s="209" t="s">
        <v>1626</v>
      </c>
      <c r="D1661" s="210" t="s">
        <v>1624</v>
      </c>
      <c r="E1661" s="211">
        <v>800400</v>
      </c>
      <c r="F1661" s="211">
        <v>797674</v>
      </c>
      <c r="G1661" s="211">
        <v>833865</v>
      </c>
      <c r="H1661" s="211">
        <v>833241</v>
      </c>
      <c r="I1661" s="211">
        <v>911182</v>
      </c>
      <c r="J1661" s="211">
        <v>828759</v>
      </c>
      <c r="K1661" s="211">
        <v>907114</v>
      </c>
      <c r="L1661" s="212">
        <v>1050662</v>
      </c>
    </row>
    <row r="1662" spans="1:12">
      <c r="A1662" s="208" t="s">
        <v>1288</v>
      </c>
      <c r="B1662" s="209" t="s">
        <v>1656</v>
      </c>
      <c r="C1662" s="209" t="s">
        <v>1627</v>
      </c>
      <c r="D1662" s="210" t="s">
        <v>1624</v>
      </c>
      <c r="E1662" s="213" t="s">
        <v>1624</v>
      </c>
      <c r="F1662" s="213" t="s">
        <v>1624</v>
      </c>
      <c r="G1662" s="213" t="s">
        <v>1624</v>
      </c>
      <c r="H1662" s="213" t="s">
        <v>1624</v>
      </c>
      <c r="I1662" s="213" t="s">
        <v>1624</v>
      </c>
      <c r="J1662" s="213" t="s">
        <v>1624</v>
      </c>
      <c r="K1662" s="213" t="s">
        <v>1624</v>
      </c>
      <c r="L1662" s="212">
        <v>4657</v>
      </c>
    </row>
    <row r="1663" spans="1:12">
      <c r="A1663" s="208" t="s">
        <v>1746</v>
      </c>
      <c r="B1663" s="209" t="s">
        <v>1656</v>
      </c>
      <c r="C1663" s="209" t="s">
        <v>1623</v>
      </c>
      <c r="D1663" s="210" t="s">
        <v>1624</v>
      </c>
      <c r="E1663" s="213" t="s">
        <v>1624</v>
      </c>
      <c r="F1663" s="213" t="s">
        <v>1624</v>
      </c>
      <c r="G1663" s="213" t="s">
        <v>1624</v>
      </c>
      <c r="H1663" s="213" t="s">
        <v>1624</v>
      </c>
      <c r="I1663" s="211">
        <v>28363</v>
      </c>
      <c r="J1663" s="211">
        <v>28395</v>
      </c>
      <c r="K1663" s="211">
        <v>28317</v>
      </c>
      <c r="L1663" s="212">
        <v>24472</v>
      </c>
    </row>
    <row r="1664" spans="1:12">
      <c r="A1664" s="208" t="s">
        <v>1746</v>
      </c>
      <c r="B1664" s="209" t="s">
        <v>1656</v>
      </c>
      <c r="C1664" s="209" t="s">
        <v>1625</v>
      </c>
      <c r="D1664" s="210" t="s">
        <v>1624</v>
      </c>
      <c r="E1664" s="213" t="s">
        <v>1624</v>
      </c>
      <c r="F1664" s="213" t="s">
        <v>1624</v>
      </c>
      <c r="G1664" s="213" t="s">
        <v>1624</v>
      </c>
      <c r="H1664" s="213" t="s">
        <v>1624</v>
      </c>
      <c r="I1664" s="211">
        <v>88019</v>
      </c>
      <c r="J1664" s="211">
        <v>89682</v>
      </c>
      <c r="K1664" s="211">
        <v>88667</v>
      </c>
      <c r="L1664" s="212">
        <v>86500</v>
      </c>
    </row>
    <row r="1665" spans="1:12">
      <c r="A1665" s="208" t="s">
        <v>1077</v>
      </c>
      <c r="B1665" s="209" t="s">
        <v>1680</v>
      </c>
      <c r="C1665" s="209" t="s">
        <v>1623</v>
      </c>
      <c r="D1665" s="210" t="s">
        <v>1624</v>
      </c>
      <c r="E1665" s="211">
        <v>440569</v>
      </c>
      <c r="F1665" s="211">
        <v>406138</v>
      </c>
      <c r="G1665" s="211">
        <v>449759</v>
      </c>
      <c r="H1665" s="211">
        <v>488809</v>
      </c>
      <c r="I1665" s="211">
        <v>494288</v>
      </c>
      <c r="J1665" s="211">
        <v>461071</v>
      </c>
      <c r="K1665" s="211">
        <v>494784</v>
      </c>
      <c r="L1665" s="212">
        <v>426185</v>
      </c>
    </row>
    <row r="1666" spans="1:12">
      <c r="A1666" s="208" t="s">
        <v>1077</v>
      </c>
      <c r="B1666" s="209" t="s">
        <v>1680</v>
      </c>
      <c r="C1666" s="209" t="s">
        <v>1625</v>
      </c>
      <c r="D1666" s="210" t="s">
        <v>1624</v>
      </c>
      <c r="E1666" s="211">
        <v>490247</v>
      </c>
      <c r="F1666" s="211">
        <v>479138</v>
      </c>
      <c r="G1666" s="211">
        <v>504416</v>
      </c>
      <c r="H1666" s="211">
        <v>532216</v>
      </c>
      <c r="I1666" s="211">
        <v>536215</v>
      </c>
      <c r="J1666" s="211">
        <v>510879</v>
      </c>
      <c r="K1666" s="211">
        <v>534673</v>
      </c>
      <c r="L1666" s="212">
        <v>503180</v>
      </c>
    </row>
    <row r="1667" spans="1:12">
      <c r="A1667" s="208" t="s">
        <v>1077</v>
      </c>
      <c r="B1667" s="209" t="s">
        <v>1680</v>
      </c>
      <c r="C1667" s="209" t="s">
        <v>1626</v>
      </c>
      <c r="D1667" s="210" t="s">
        <v>1624</v>
      </c>
      <c r="E1667" s="211">
        <v>551114</v>
      </c>
      <c r="F1667" s="211">
        <v>482854</v>
      </c>
      <c r="G1667" s="211">
        <v>334216</v>
      </c>
      <c r="H1667" s="211">
        <v>275790</v>
      </c>
      <c r="I1667" s="211">
        <v>160365</v>
      </c>
      <c r="J1667" s="211">
        <v>129139</v>
      </c>
      <c r="K1667" s="211">
        <v>149528</v>
      </c>
      <c r="L1667" s="212">
        <v>178133</v>
      </c>
    </row>
    <row r="1668" spans="1:12">
      <c r="A1668" s="208" t="s">
        <v>941</v>
      </c>
      <c r="B1668" s="209" t="s">
        <v>1659</v>
      </c>
      <c r="C1668" s="209" t="s">
        <v>1623</v>
      </c>
      <c r="D1668" s="210" t="s">
        <v>1624</v>
      </c>
      <c r="E1668" s="211">
        <v>6147758</v>
      </c>
      <c r="F1668" s="211">
        <v>5306975</v>
      </c>
      <c r="G1668" s="211">
        <v>5760527</v>
      </c>
      <c r="H1668" s="211">
        <v>5601813</v>
      </c>
      <c r="I1668" s="211">
        <v>5656723</v>
      </c>
      <c r="J1668" s="211">
        <v>5257342</v>
      </c>
      <c r="K1668" s="211">
        <v>5389081</v>
      </c>
      <c r="L1668" s="214" t="s">
        <v>1624</v>
      </c>
    </row>
    <row r="1669" spans="1:12">
      <c r="A1669" s="208" t="s">
        <v>941</v>
      </c>
      <c r="B1669" s="209" t="s">
        <v>1659</v>
      </c>
      <c r="C1669" s="209" t="s">
        <v>1625</v>
      </c>
      <c r="D1669" s="210" t="s">
        <v>1624</v>
      </c>
      <c r="E1669" s="211">
        <v>5975804</v>
      </c>
      <c r="F1669" s="211">
        <v>5217310</v>
      </c>
      <c r="G1669" s="211">
        <v>5539322</v>
      </c>
      <c r="H1669" s="211">
        <v>6565823</v>
      </c>
      <c r="I1669" s="211">
        <v>7420738</v>
      </c>
      <c r="J1669" s="211">
        <v>6068324</v>
      </c>
      <c r="K1669" s="211">
        <v>6321527</v>
      </c>
      <c r="L1669" s="214" t="s">
        <v>1624</v>
      </c>
    </row>
    <row r="1670" spans="1:12">
      <c r="A1670" s="208" t="s">
        <v>941</v>
      </c>
      <c r="B1670" s="209" t="s">
        <v>1659</v>
      </c>
      <c r="C1670" s="209" t="s">
        <v>1626</v>
      </c>
      <c r="D1670" s="210" t="s">
        <v>1624</v>
      </c>
      <c r="E1670" s="211">
        <v>1768243</v>
      </c>
      <c r="F1670" s="211">
        <v>1944502</v>
      </c>
      <c r="G1670" s="211">
        <v>2159818</v>
      </c>
      <c r="H1670" s="211">
        <v>2604855</v>
      </c>
      <c r="I1670" s="211">
        <v>1530263</v>
      </c>
      <c r="J1670" s="211">
        <v>2773303</v>
      </c>
      <c r="K1670" s="211">
        <v>2851224</v>
      </c>
      <c r="L1670" s="214" t="s">
        <v>1624</v>
      </c>
    </row>
    <row r="1671" spans="1:12">
      <c r="A1671" s="208" t="s">
        <v>1007</v>
      </c>
      <c r="B1671" s="209" t="s">
        <v>1643</v>
      </c>
      <c r="C1671" s="209" t="s">
        <v>1623</v>
      </c>
      <c r="D1671" s="210" t="s">
        <v>1624</v>
      </c>
      <c r="E1671" s="211">
        <v>18726</v>
      </c>
      <c r="F1671" s="211">
        <v>16557</v>
      </c>
      <c r="G1671" s="211">
        <v>19495</v>
      </c>
      <c r="H1671" s="211">
        <v>19725</v>
      </c>
      <c r="I1671" s="211">
        <v>17936</v>
      </c>
      <c r="J1671" s="211">
        <v>18280</v>
      </c>
      <c r="K1671" s="211">
        <v>18236</v>
      </c>
      <c r="L1671" s="212">
        <v>15205</v>
      </c>
    </row>
    <row r="1672" spans="1:12">
      <c r="A1672" s="208" t="s">
        <v>1007</v>
      </c>
      <c r="B1672" s="209" t="s">
        <v>1643</v>
      </c>
      <c r="C1672" s="209" t="s">
        <v>1625</v>
      </c>
      <c r="D1672" s="210" t="s">
        <v>1624</v>
      </c>
      <c r="E1672" s="211">
        <v>8768</v>
      </c>
      <c r="F1672" s="211">
        <v>6487</v>
      </c>
      <c r="G1672" s="211">
        <v>6585</v>
      </c>
      <c r="H1672" s="211">
        <v>8777</v>
      </c>
      <c r="I1672" s="211">
        <v>13473</v>
      </c>
      <c r="J1672" s="211">
        <v>8509</v>
      </c>
      <c r="K1672" s="211">
        <v>9479</v>
      </c>
      <c r="L1672" s="212">
        <v>7844</v>
      </c>
    </row>
    <row r="1673" spans="1:12">
      <c r="A1673" s="208" t="s">
        <v>544</v>
      </c>
      <c r="B1673" s="209" t="s">
        <v>1672</v>
      </c>
      <c r="C1673" s="209" t="s">
        <v>1623</v>
      </c>
      <c r="D1673" s="210" t="s">
        <v>1624</v>
      </c>
      <c r="E1673" s="211">
        <v>15060</v>
      </c>
      <c r="F1673" s="211">
        <v>16421</v>
      </c>
      <c r="G1673" s="211">
        <v>14943</v>
      </c>
      <c r="H1673" s="211">
        <v>11102</v>
      </c>
      <c r="I1673" s="211">
        <v>15576</v>
      </c>
      <c r="J1673" s="211">
        <v>18842</v>
      </c>
      <c r="K1673" s="211">
        <v>17461</v>
      </c>
      <c r="L1673" s="212">
        <v>12345</v>
      </c>
    </row>
    <row r="1674" spans="1:12">
      <c r="A1674" s="208" t="s">
        <v>544</v>
      </c>
      <c r="B1674" s="209" t="s">
        <v>1672</v>
      </c>
      <c r="C1674" s="209" t="s">
        <v>1625</v>
      </c>
      <c r="D1674" s="210" t="s">
        <v>1624</v>
      </c>
      <c r="E1674" s="211">
        <v>1084</v>
      </c>
      <c r="F1674" s="211">
        <v>946</v>
      </c>
      <c r="G1674" s="211">
        <v>989</v>
      </c>
      <c r="H1674" s="211">
        <v>1177</v>
      </c>
      <c r="I1674" s="211">
        <v>1288</v>
      </c>
      <c r="J1674" s="211">
        <v>1286</v>
      </c>
      <c r="K1674" s="211">
        <v>2804</v>
      </c>
      <c r="L1674" s="212">
        <v>1497</v>
      </c>
    </row>
    <row r="1675" spans="1:12">
      <c r="A1675" s="208" t="s">
        <v>1747</v>
      </c>
      <c r="B1675" s="209" t="s">
        <v>1666</v>
      </c>
      <c r="C1675" s="209" t="s">
        <v>1623</v>
      </c>
      <c r="D1675" s="210" t="s">
        <v>1624</v>
      </c>
      <c r="E1675" s="211">
        <v>2661</v>
      </c>
      <c r="F1675" s="211">
        <v>3951</v>
      </c>
      <c r="G1675" s="211">
        <v>2669</v>
      </c>
      <c r="H1675" s="211">
        <v>2626</v>
      </c>
      <c r="I1675" s="211">
        <v>2016</v>
      </c>
      <c r="J1675" s="211">
        <v>2877</v>
      </c>
      <c r="K1675" s="211">
        <v>956</v>
      </c>
      <c r="L1675" s="212">
        <v>851</v>
      </c>
    </row>
    <row r="1676" spans="1:12">
      <c r="A1676" s="208" t="s">
        <v>1747</v>
      </c>
      <c r="B1676" s="209" t="s">
        <v>1666</v>
      </c>
      <c r="C1676" s="209" t="s">
        <v>1625</v>
      </c>
      <c r="D1676" s="210" t="s">
        <v>1624</v>
      </c>
      <c r="E1676" s="211">
        <v>45576</v>
      </c>
      <c r="F1676" s="211">
        <v>43455</v>
      </c>
      <c r="G1676" s="211">
        <v>45934</v>
      </c>
      <c r="H1676" s="213" t="s">
        <v>1624</v>
      </c>
      <c r="I1676" s="213" t="s">
        <v>1624</v>
      </c>
      <c r="J1676" s="213" t="s">
        <v>1624</v>
      </c>
      <c r="K1676" s="213" t="s">
        <v>1624</v>
      </c>
      <c r="L1676" s="214" t="s">
        <v>1624</v>
      </c>
    </row>
    <row r="1677" spans="1:12">
      <c r="A1677" s="208" t="s">
        <v>1747</v>
      </c>
      <c r="B1677" s="209" t="s">
        <v>1666</v>
      </c>
      <c r="C1677" s="209" t="s">
        <v>1626</v>
      </c>
      <c r="D1677" s="210" t="s">
        <v>1624</v>
      </c>
      <c r="E1677" s="211">
        <v>255457</v>
      </c>
      <c r="F1677" s="211">
        <v>264232</v>
      </c>
      <c r="G1677" s="211">
        <v>216442</v>
      </c>
      <c r="H1677" s="211">
        <v>18559459</v>
      </c>
      <c r="I1677" s="211">
        <v>11155156</v>
      </c>
      <c r="J1677" s="211">
        <v>10696403</v>
      </c>
      <c r="K1677" s="211">
        <v>10646993</v>
      </c>
      <c r="L1677" s="212">
        <v>8762466</v>
      </c>
    </row>
    <row r="1678" spans="1:12">
      <c r="A1678" s="208" t="s">
        <v>1747</v>
      </c>
      <c r="B1678" s="209" t="s">
        <v>1666</v>
      </c>
      <c r="C1678" s="209" t="s">
        <v>1627</v>
      </c>
      <c r="D1678" s="210" t="s">
        <v>1624</v>
      </c>
      <c r="E1678" s="211">
        <v>140447970</v>
      </c>
      <c r="F1678" s="211">
        <v>151462364</v>
      </c>
      <c r="G1678" s="211">
        <v>168238851</v>
      </c>
      <c r="H1678" s="211">
        <v>167398490</v>
      </c>
      <c r="I1678" s="211">
        <v>161104026</v>
      </c>
      <c r="J1678" s="211">
        <v>169804336</v>
      </c>
      <c r="K1678" s="211">
        <v>168471483</v>
      </c>
      <c r="L1678" s="212">
        <v>188603969</v>
      </c>
    </row>
    <row r="1679" spans="1:12">
      <c r="A1679" s="208" t="s">
        <v>451</v>
      </c>
      <c r="B1679" s="209" t="s">
        <v>1631</v>
      </c>
      <c r="C1679" s="209" t="s">
        <v>1623</v>
      </c>
      <c r="D1679" s="210" t="s">
        <v>1624</v>
      </c>
      <c r="E1679" s="211">
        <v>17764781</v>
      </c>
      <c r="F1679" s="211">
        <v>20351433</v>
      </c>
      <c r="G1679" s="211">
        <v>19574437</v>
      </c>
      <c r="H1679" s="211">
        <v>21156926</v>
      </c>
      <c r="I1679" s="211">
        <v>19704220</v>
      </c>
      <c r="J1679" s="211">
        <v>18439402</v>
      </c>
      <c r="K1679" s="211">
        <v>19987692</v>
      </c>
      <c r="L1679" s="212">
        <v>21097878</v>
      </c>
    </row>
    <row r="1680" spans="1:12">
      <c r="A1680" s="208" t="s">
        <v>451</v>
      </c>
      <c r="B1680" s="209" t="s">
        <v>1631</v>
      </c>
      <c r="C1680" s="209" t="s">
        <v>1625</v>
      </c>
      <c r="D1680" s="210" t="s">
        <v>1624</v>
      </c>
      <c r="E1680" s="211">
        <v>14089467</v>
      </c>
      <c r="F1680" s="211">
        <v>15623838</v>
      </c>
      <c r="G1680" s="211">
        <v>15498064</v>
      </c>
      <c r="H1680" s="211">
        <v>14707940</v>
      </c>
      <c r="I1680" s="211">
        <v>13626906</v>
      </c>
      <c r="J1680" s="211">
        <v>13011196</v>
      </c>
      <c r="K1680" s="211">
        <v>13966125</v>
      </c>
      <c r="L1680" s="212">
        <v>14598709</v>
      </c>
    </row>
    <row r="1681" spans="1:12">
      <c r="A1681" s="208" t="s">
        <v>451</v>
      </c>
      <c r="B1681" s="209" t="s">
        <v>1631</v>
      </c>
      <c r="C1681" s="209" t="s">
        <v>1626</v>
      </c>
      <c r="D1681" s="210" t="s">
        <v>1624</v>
      </c>
      <c r="E1681" s="211">
        <v>16581985</v>
      </c>
      <c r="F1681" s="211">
        <v>11619143</v>
      </c>
      <c r="G1681" s="211">
        <v>5933771</v>
      </c>
      <c r="H1681" s="211">
        <v>1303675</v>
      </c>
      <c r="I1681" s="211">
        <v>1826968</v>
      </c>
      <c r="J1681" s="211">
        <v>1893077</v>
      </c>
      <c r="K1681" s="211">
        <v>2656830</v>
      </c>
      <c r="L1681" s="214" t="s">
        <v>1624</v>
      </c>
    </row>
    <row r="1682" spans="1:12">
      <c r="A1682" s="208" t="s">
        <v>451</v>
      </c>
      <c r="B1682" s="209" t="s">
        <v>1631</v>
      </c>
      <c r="C1682" s="209" t="s">
        <v>1627</v>
      </c>
      <c r="D1682" s="210" t="s">
        <v>1624</v>
      </c>
      <c r="E1682" s="211">
        <v>14155603</v>
      </c>
      <c r="F1682" s="211">
        <v>15416682</v>
      </c>
      <c r="G1682" s="211">
        <v>14469582</v>
      </c>
      <c r="H1682" s="211">
        <v>17462216</v>
      </c>
      <c r="I1682" s="211">
        <v>16021333</v>
      </c>
      <c r="J1682" s="211">
        <v>17176566</v>
      </c>
      <c r="K1682" s="211">
        <v>17109741</v>
      </c>
      <c r="L1682" s="212">
        <v>17748206</v>
      </c>
    </row>
    <row r="1683" spans="1:12">
      <c r="A1683" s="208" t="s">
        <v>1748</v>
      </c>
      <c r="B1683" s="209" t="s">
        <v>1648</v>
      </c>
      <c r="C1683" s="209" t="s">
        <v>1623</v>
      </c>
      <c r="D1683" s="210" t="s">
        <v>1624</v>
      </c>
      <c r="E1683" s="211">
        <v>3998180</v>
      </c>
      <c r="F1683" s="211">
        <v>3836127</v>
      </c>
      <c r="G1683" s="211">
        <v>3872825</v>
      </c>
      <c r="H1683" s="211">
        <v>3971281</v>
      </c>
      <c r="I1683" s="211">
        <v>3628837</v>
      </c>
      <c r="J1683" s="211">
        <v>4890280</v>
      </c>
      <c r="K1683" s="211">
        <v>4127210</v>
      </c>
      <c r="L1683" s="212">
        <v>3315464</v>
      </c>
    </row>
    <row r="1684" spans="1:12">
      <c r="A1684" s="208" t="s">
        <v>1748</v>
      </c>
      <c r="B1684" s="209" t="s">
        <v>1648</v>
      </c>
      <c r="C1684" s="209" t="s">
        <v>1625</v>
      </c>
      <c r="D1684" s="210" t="s">
        <v>1624</v>
      </c>
      <c r="E1684" s="211">
        <v>2249228</v>
      </c>
      <c r="F1684" s="211">
        <v>2337204</v>
      </c>
      <c r="G1684" s="211">
        <v>2375642</v>
      </c>
      <c r="H1684" s="211">
        <v>2436921</v>
      </c>
      <c r="I1684" s="211">
        <v>2470380</v>
      </c>
      <c r="J1684" s="211">
        <v>2755114</v>
      </c>
      <c r="K1684" s="211">
        <v>2583975</v>
      </c>
      <c r="L1684" s="212">
        <v>2456240</v>
      </c>
    </row>
    <row r="1685" spans="1:12">
      <c r="A1685" s="208" t="s">
        <v>1748</v>
      </c>
      <c r="B1685" s="209" t="s">
        <v>1648</v>
      </c>
      <c r="C1685" s="209" t="s">
        <v>1626</v>
      </c>
      <c r="D1685" s="210" t="s">
        <v>1624</v>
      </c>
      <c r="E1685" s="211">
        <v>542763</v>
      </c>
      <c r="F1685" s="211">
        <v>482654</v>
      </c>
      <c r="G1685" s="211">
        <v>488068</v>
      </c>
      <c r="H1685" s="211">
        <v>456690</v>
      </c>
      <c r="I1685" s="211">
        <v>354502</v>
      </c>
      <c r="J1685" s="211">
        <v>388661</v>
      </c>
      <c r="K1685" s="211">
        <v>374446</v>
      </c>
      <c r="L1685" s="212">
        <v>402837</v>
      </c>
    </row>
    <row r="1686" spans="1:12">
      <c r="A1686" s="208" t="s">
        <v>1748</v>
      </c>
      <c r="B1686" s="209" t="s">
        <v>1648</v>
      </c>
      <c r="C1686" s="209" t="s">
        <v>1628</v>
      </c>
      <c r="D1686" s="210" t="s">
        <v>1624</v>
      </c>
      <c r="E1686" s="211">
        <v>8394</v>
      </c>
      <c r="F1686" s="211">
        <v>5464</v>
      </c>
      <c r="G1686" s="211">
        <v>4671</v>
      </c>
      <c r="H1686" s="211">
        <v>3229</v>
      </c>
      <c r="I1686" s="211">
        <v>2387</v>
      </c>
      <c r="J1686" s="211">
        <v>3110</v>
      </c>
      <c r="K1686" s="211">
        <v>8761</v>
      </c>
      <c r="L1686" s="212">
        <v>8848</v>
      </c>
    </row>
    <row r="1687" spans="1:12">
      <c r="A1687" s="208" t="s">
        <v>100</v>
      </c>
      <c r="B1687" s="209" t="s">
        <v>1648</v>
      </c>
      <c r="C1687" s="209" t="s">
        <v>1623</v>
      </c>
      <c r="D1687" s="210" t="s">
        <v>1624</v>
      </c>
      <c r="E1687" s="211">
        <v>5264536</v>
      </c>
      <c r="F1687" s="211">
        <v>2490618</v>
      </c>
      <c r="G1687" s="211">
        <v>3021710</v>
      </c>
      <c r="H1687" s="211">
        <v>3517622</v>
      </c>
      <c r="I1687" s="211">
        <v>3399685</v>
      </c>
      <c r="J1687" s="211">
        <v>4827595</v>
      </c>
      <c r="K1687" s="211">
        <v>4093120</v>
      </c>
      <c r="L1687" s="212">
        <v>3102037</v>
      </c>
    </row>
    <row r="1688" spans="1:12">
      <c r="A1688" s="208" t="s">
        <v>100</v>
      </c>
      <c r="B1688" s="209" t="s">
        <v>1648</v>
      </c>
      <c r="C1688" s="209" t="s">
        <v>1625</v>
      </c>
      <c r="D1688" s="210" t="s">
        <v>1624</v>
      </c>
      <c r="E1688" s="211">
        <v>4961639</v>
      </c>
      <c r="F1688" s="211">
        <v>3705516</v>
      </c>
      <c r="G1688" s="211">
        <v>4325670</v>
      </c>
      <c r="H1688" s="211">
        <v>4172212</v>
      </c>
      <c r="I1688" s="211">
        <v>4228947</v>
      </c>
      <c r="J1688" s="211">
        <v>4370131</v>
      </c>
      <c r="K1688" s="211">
        <v>4733731</v>
      </c>
      <c r="L1688" s="212">
        <v>4749948</v>
      </c>
    </row>
    <row r="1689" spans="1:12">
      <c r="A1689" s="208" t="s">
        <v>100</v>
      </c>
      <c r="B1689" s="209" t="s">
        <v>1648</v>
      </c>
      <c r="C1689" s="209" t="s">
        <v>1626</v>
      </c>
      <c r="D1689" s="210" t="s">
        <v>1624</v>
      </c>
      <c r="E1689" s="211">
        <v>11268325</v>
      </c>
      <c r="F1689" s="211">
        <v>7684102</v>
      </c>
      <c r="G1689" s="211">
        <v>13281199</v>
      </c>
      <c r="H1689" s="211">
        <v>9735062</v>
      </c>
      <c r="I1689" s="211">
        <v>4777634</v>
      </c>
      <c r="J1689" s="211">
        <v>1440918</v>
      </c>
      <c r="K1689" s="211">
        <v>1393526</v>
      </c>
      <c r="L1689" s="212">
        <v>1590866</v>
      </c>
    </row>
    <row r="1690" spans="1:12">
      <c r="A1690" s="208" t="s">
        <v>100</v>
      </c>
      <c r="B1690" s="209" t="s">
        <v>1648</v>
      </c>
      <c r="C1690" s="209" t="s">
        <v>1627</v>
      </c>
      <c r="D1690" s="210" t="s">
        <v>1624</v>
      </c>
      <c r="E1690" s="211">
        <v>17870939</v>
      </c>
      <c r="F1690" s="211">
        <v>9039306</v>
      </c>
      <c r="G1690" s="211">
        <v>20131523</v>
      </c>
      <c r="H1690" s="211">
        <v>23299774</v>
      </c>
      <c r="I1690" s="211">
        <v>25115918</v>
      </c>
      <c r="J1690" s="211">
        <v>20596004</v>
      </c>
      <c r="K1690" s="211">
        <v>26400739</v>
      </c>
      <c r="L1690" s="212">
        <v>26410926</v>
      </c>
    </row>
    <row r="1691" spans="1:12">
      <c r="A1691" s="208" t="s">
        <v>467</v>
      </c>
      <c r="B1691" s="209" t="s">
        <v>1630</v>
      </c>
      <c r="C1691" s="209" t="s">
        <v>1625</v>
      </c>
      <c r="D1691" s="210" t="s">
        <v>1624</v>
      </c>
      <c r="E1691" s="213" t="s">
        <v>1624</v>
      </c>
      <c r="F1691" s="211">
        <v>1247</v>
      </c>
      <c r="G1691" s="211">
        <v>779</v>
      </c>
      <c r="H1691" s="211">
        <v>4808</v>
      </c>
      <c r="I1691" s="211">
        <v>1502</v>
      </c>
      <c r="J1691" s="211">
        <v>2139</v>
      </c>
      <c r="K1691" s="211">
        <v>7465</v>
      </c>
      <c r="L1691" s="212">
        <v>3073</v>
      </c>
    </row>
    <row r="1692" spans="1:12">
      <c r="A1692" s="208" t="s">
        <v>1923</v>
      </c>
      <c r="B1692" s="209" t="s">
        <v>1673</v>
      </c>
      <c r="C1692" s="209" t="s">
        <v>1625</v>
      </c>
      <c r="D1692" s="210" t="s">
        <v>1624</v>
      </c>
      <c r="E1692" s="213" t="s">
        <v>1624</v>
      </c>
      <c r="F1692" s="213" t="s">
        <v>1624</v>
      </c>
      <c r="G1692" s="213" t="s">
        <v>1624</v>
      </c>
      <c r="H1692" s="213" t="s">
        <v>1624</v>
      </c>
      <c r="I1692" s="213" t="s">
        <v>1624</v>
      </c>
      <c r="J1692" s="213" t="s">
        <v>1624</v>
      </c>
      <c r="K1692" s="211">
        <v>0</v>
      </c>
      <c r="L1692" s="214" t="s">
        <v>1624</v>
      </c>
    </row>
    <row r="1693" spans="1:12">
      <c r="A1693" s="208" t="s">
        <v>1923</v>
      </c>
      <c r="B1693" s="209" t="s">
        <v>1673</v>
      </c>
      <c r="C1693" s="209" t="s">
        <v>1626</v>
      </c>
      <c r="D1693" s="210" t="s">
        <v>1624</v>
      </c>
      <c r="E1693" s="211">
        <v>102788193</v>
      </c>
      <c r="F1693" s="211">
        <v>92924914</v>
      </c>
      <c r="G1693" s="211">
        <v>99010332</v>
      </c>
      <c r="H1693" s="211">
        <v>117194407</v>
      </c>
      <c r="I1693" s="211">
        <v>111355144</v>
      </c>
      <c r="J1693" s="211">
        <v>101647217</v>
      </c>
      <c r="K1693" s="211">
        <v>102351902</v>
      </c>
      <c r="L1693" s="212">
        <v>108374101</v>
      </c>
    </row>
    <row r="1694" spans="1:12">
      <c r="A1694" s="208" t="s">
        <v>1923</v>
      </c>
      <c r="B1694" s="209" t="s">
        <v>1673</v>
      </c>
      <c r="C1694" s="209" t="s">
        <v>1627</v>
      </c>
      <c r="D1694" s="210" t="s">
        <v>1624</v>
      </c>
      <c r="E1694" s="211">
        <v>70148995</v>
      </c>
      <c r="F1694" s="211">
        <v>30548670</v>
      </c>
      <c r="G1694" s="211">
        <v>25781307</v>
      </c>
      <c r="H1694" s="211">
        <v>17553278</v>
      </c>
      <c r="I1694" s="211">
        <v>25292412</v>
      </c>
      <c r="J1694" s="211">
        <v>26045591</v>
      </c>
      <c r="K1694" s="211">
        <v>24997642</v>
      </c>
      <c r="L1694" s="212">
        <v>18166349</v>
      </c>
    </row>
    <row r="1695" spans="1:12">
      <c r="A1695" s="208" t="s">
        <v>272</v>
      </c>
      <c r="B1695" s="209" t="s">
        <v>1673</v>
      </c>
      <c r="C1695" s="209" t="s">
        <v>1623</v>
      </c>
      <c r="D1695" s="210" t="s">
        <v>1624</v>
      </c>
      <c r="E1695" s="211">
        <v>376</v>
      </c>
      <c r="F1695" s="211">
        <v>235</v>
      </c>
      <c r="G1695" s="213" t="s">
        <v>1624</v>
      </c>
      <c r="H1695" s="211">
        <v>0</v>
      </c>
      <c r="I1695" s="213" t="s">
        <v>1624</v>
      </c>
      <c r="J1695" s="213" t="s">
        <v>1624</v>
      </c>
      <c r="K1695" s="213" t="s">
        <v>1624</v>
      </c>
      <c r="L1695" s="214" t="s">
        <v>1624</v>
      </c>
    </row>
    <row r="1696" spans="1:12">
      <c r="A1696" s="208" t="s">
        <v>272</v>
      </c>
      <c r="B1696" s="209" t="s">
        <v>1673</v>
      </c>
      <c r="C1696" s="209" t="s">
        <v>1625</v>
      </c>
      <c r="D1696" s="210" t="s">
        <v>1624</v>
      </c>
      <c r="E1696" s="211">
        <v>1171507</v>
      </c>
      <c r="F1696" s="211">
        <v>737248</v>
      </c>
      <c r="G1696" s="211">
        <v>916568</v>
      </c>
      <c r="H1696" s="211">
        <v>1383512</v>
      </c>
      <c r="I1696" s="211">
        <v>1365501</v>
      </c>
      <c r="J1696" s="211">
        <v>1499790</v>
      </c>
      <c r="K1696" s="211">
        <v>1490488</v>
      </c>
      <c r="L1696" s="212">
        <v>1061843</v>
      </c>
    </row>
    <row r="1697" spans="1:12">
      <c r="A1697" s="208" t="s">
        <v>272</v>
      </c>
      <c r="B1697" s="209" t="s">
        <v>1673</v>
      </c>
      <c r="C1697" s="209" t="s">
        <v>1626</v>
      </c>
      <c r="D1697" s="210" t="s">
        <v>1624</v>
      </c>
      <c r="E1697" s="211">
        <v>89932432</v>
      </c>
      <c r="F1697" s="211">
        <v>81115639</v>
      </c>
      <c r="G1697" s="211">
        <v>82269422</v>
      </c>
      <c r="H1697" s="211">
        <v>92948894</v>
      </c>
      <c r="I1697" s="211">
        <v>92206621</v>
      </c>
      <c r="J1697" s="211">
        <v>111914009</v>
      </c>
      <c r="K1697" s="211">
        <v>118934870</v>
      </c>
      <c r="L1697" s="212">
        <v>115760638</v>
      </c>
    </row>
    <row r="1698" spans="1:12">
      <c r="A1698" s="208" t="s">
        <v>272</v>
      </c>
      <c r="B1698" s="209" t="s">
        <v>1673</v>
      </c>
      <c r="C1698" s="209" t="s">
        <v>1627</v>
      </c>
      <c r="D1698" s="210" t="s">
        <v>1624</v>
      </c>
      <c r="E1698" s="211">
        <v>170189574</v>
      </c>
      <c r="F1698" s="211">
        <v>82712918</v>
      </c>
      <c r="G1698" s="211">
        <v>76495468</v>
      </c>
      <c r="H1698" s="211">
        <v>174103664</v>
      </c>
      <c r="I1698" s="211">
        <v>166222454</v>
      </c>
      <c r="J1698" s="211">
        <v>127294459</v>
      </c>
      <c r="K1698" s="211">
        <v>153690438</v>
      </c>
      <c r="L1698" s="212">
        <v>169841002</v>
      </c>
    </row>
    <row r="1699" spans="1:12">
      <c r="A1699" s="208" t="s">
        <v>254</v>
      </c>
      <c r="B1699" s="209" t="s">
        <v>1677</v>
      </c>
      <c r="C1699" s="209" t="s">
        <v>1623</v>
      </c>
      <c r="D1699" s="210" t="s">
        <v>1624</v>
      </c>
      <c r="E1699" s="211">
        <v>252006</v>
      </c>
      <c r="F1699" s="211">
        <v>279508</v>
      </c>
      <c r="G1699" s="211">
        <v>265564</v>
      </c>
      <c r="H1699" s="211">
        <v>268781</v>
      </c>
      <c r="I1699" s="211">
        <v>270870</v>
      </c>
      <c r="J1699" s="211">
        <v>228421</v>
      </c>
      <c r="K1699" s="211">
        <v>265486</v>
      </c>
      <c r="L1699" s="212">
        <v>252042</v>
      </c>
    </row>
    <row r="1700" spans="1:12">
      <c r="A1700" s="208" t="s">
        <v>254</v>
      </c>
      <c r="B1700" s="209" t="s">
        <v>1677</v>
      </c>
      <c r="C1700" s="209" t="s">
        <v>1625</v>
      </c>
      <c r="D1700" s="210" t="s">
        <v>1624</v>
      </c>
      <c r="E1700" s="211">
        <v>144523</v>
      </c>
      <c r="F1700" s="211">
        <v>160588</v>
      </c>
      <c r="G1700" s="211">
        <v>157787</v>
      </c>
      <c r="H1700" s="211">
        <v>166936</v>
      </c>
      <c r="I1700" s="211">
        <v>171849</v>
      </c>
      <c r="J1700" s="211">
        <v>152878</v>
      </c>
      <c r="K1700" s="211">
        <v>175374</v>
      </c>
      <c r="L1700" s="212">
        <v>165439</v>
      </c>
    </row>
    <row r="1701" spans="1:12">
      <c r="A1701" s="208" t="s">
        <v>254</v>
      </c>
      <c r="B1701" s="209" t="s">
        <v>1677</v>
      </c>
      <c r="C1701" s="209" t="s">
        <v>1628</v>
      </c>
      <c r="D1701" s="210" t="s">
        <v>1624</v>
      </c>
      <c r="E1701" s="211">
        <v>76</v>
      </c>
      <c r="F1701" s="211">
        <v>83</v>
      </c>
      <c r="G1701" s="211">
        <v>100</v>
      </c>
      <c r="H1701" s="211">
        <v>72</v>
      </c>
      <c r="I1701" s="211">
        <v>28</v>
      </c>
      <c r="J1701" s="211">
        <v>46</v>
      </c>
      <c r="K1701" s="211">
        <v>62</v>
      </c>
      <c r="L1701" s="212">
        <v>84</v>
      </c>
    </row>
    <row r="1702" spans="1:12">
      <c r="A1702" s="208" t="s">
        <v>1008</v>
      </c>
      <c r="B1702" s="209" t="s">
        <v>1643</v>
      </c>
      <c r="C1702" s="209" t="s">
        <v>1623</v>
      </c>
      <c r="D1702" s="210" t="s">
        <v>1624</v>
      </c>
      <c r="E1702" s="211">
        <v>14741</v>
      </c>
      <c r="F1702" s="211">
        <v>13473</v>
      </c>
      <c r="G1702" s="211">
        <v>13946</v>
      </c>
      <c r="H1702" s="211">
        <v>16008</v>
      </c>
      <c r="I1702" s="211">
        <v>14238</v>
      </c>
      <c r="J1702" s="211">
        <v>14708</v>
      </c>
      <c r="K1702" s="211">
        <v>13607</v>
      </c>
      <c r="L1702" s="212">
        <v>10829</v>
      </c>
    </row>
    <row r="1703" spans="1:12">
      <c r="A1703" s="208" t="s">
        <v>1008</v>
      </c>
      <c r="B1703" s="209" t="s">
        <v>1643</v>
      </c>
      <c r="C1703" s="209" t="s">
        <v>1625</v>
      </c>
      <c r="D1703" s="210" t="s">
        <v>1624</v>
      </c>
      <c r="E1703" s="211">
        <v>2631</v>
      </c>
      <c r="F1703" s="211">
        <v>2231</v>
      </c>
      <c r="G1703" s="211">
        <v>2514</v>
      </c>
      <c r="H1703" s="211">
        <v>3193</v>
      </c>
      <c r="I1703" s="211">
        <v>2834</v>
      </c>
      <c r="J1703" s="211">
        <v>3487</v>
      </c>
      <c r="K1703" s="211">
        <v>2724</v>
      </c>
      <c r="L1703" s="212">
        <v>2165</v>
      </c>
    </row>
    <row r="1704" spans="1:12">
      <c r="A1704" s="208" t="s">
        <v>1334</v>
      </c>
      <c r="B1704" s="209" t="s">
        <v>1647</v>
      </c>
      <c r="C1704" s="209" t="s">
        <v>1623</v>
      </c>
      <c r="D1704" s="210" t="s">
        <v>1624</v>
      </c>
      <c r="E1704" s="211">
        <v>254775</v>
      </c>
      <c r="F1704" s="211">
        <v>216162</v>
      </c>
      <c r="G1704" s="211">
        <v>215045</v>
      </c>
      <c r="H1704" s="213" t="s">
        <v>1624</v>
      </c>
      <c r="I1704" s="211">
        <v>206488</v>
      </c>
      <c r="J1704" s="211">
        <v>219582</v>
      </c>
      <c r="K1704" s="211">
        <v>205905</v>
      </c>
      <c r="L1704" s="212">
        <v>185513</v>
      </c>
    </row>
    <row r="1705" spans="1:12">
      <c r="A1705" s="208" t="s">
        <v>1334</v>
      </c>
      <c r="B1705" s="209" t="s">
        <v>1647</v>
      </c>
      <c r="C1705" s="209" t="s">
        <v>1625</v>
      </c>
      <c r="D1705" s="210" t="s">
        <v>1624</v>
      </c>
      <c r="E1705" s="211">
        <v>1794</v>
      </c>
      <c r="F1705" s="211">
        <v>1697</v>
      </c>
      <c r="G1705" s="211">
        <v>1378</v>
      </c>
      <c r="H1705" s="213" t="s">
        <v>1624</v>
      </c>
      <c r="I1705" s="211">
        <v>1371</v>
      </c>
      <c r="J1705" s="213" t="s">
        <v>1624</v>
      </c>
      <c r="K1705" s="213" t="s">
        <v>1624</v>
      </c>
      <c r="L1705" s="214" t="s">
        <v>1624</v>
      </c>
    </row>
    <row r="1706" spans="1:12">
      <c r="A1706" s="208" t="s">
        <v>1334</v>
      </c>
      <c r="B1706" s="209" t="s">
        <v>1647</v>
      </c>
      <c r="C1706" s="209" t="s">
        <v>1626</v>
      </c>
      <c r="D1706" s="210" t="s">
        <v>1624</v>
      </c>
      <c r="E1706" s="213" t="s">
        <v>1624</v>
      </c>
      <c r="F1706" s="213" t="s">
        <v>1624</v>
      </c>
      <c r="G1706" s="213" t="s">
        <v>1624</v>
      </c>
      <c r="H1706" s="213" t="s">
        <v>1624</v>
      </c>
      <c r="I1706" s="213" t="s">
        <v>1624</v>
      </c>
      <c r="J1706" s="211">
        <v>584</v>
      </c>
      <c r="K1706" s="211">
        <v>817</v>
      </c>
      <c r="L1706" s="214" t="s">
        <v>1624</v>
      </c>
    </row>
    <row r="1707" spans="1:12">
      <c r="A1707" s="208" t="s">
        <v>1334</v>
      </c>
      <c r="B1707" s="209" t="s">
        <v>1668</v>
      </c>
      <c r="C1707" s="209" t="s">
        <v>1623</v>
      </c>
      <c r="D1707" s="210" t="s">
        <v>1624</v>
      </c>
      <c r="E1707" s="211">
        <v>23455156</v>
      </c>
      <c r="F1707" s="211">
        <v>19935114</v>
      </c>
      <c r="G1707" s="211">
        <v>22378032</v>
      </c>
      <c r="H1707" s="211">
        <v>22686224</v>
      </c>
      <c r="I1707" s="211">
        <v>22000188</v>
      </c>
      <c r="J1707" s="211">
        <v>21987207</v>
      </c>
      <c r="K1707" s="211">
        <v>18955717</v>
      </c>
      <c r="L1707" s="212">
        <v>18307307</v>
      </c>
    </row>
    <row r="1708" spans="1:12">
      <c r="A1708" s="208" t="s">
        <v>1334</v>
      </c>
      <c r="B1708" s="209" t="s">
        <v>1668</v>
      </c>
      <c r="C1708" s="209" t="s">
        <v>1625</v>
      </c>
      <c r="D1708" s="210" t="s">
        <v>1624</v>
      </c>
      <c r="E1708" s="211">
        <v>13706422</v>
      </c>
      <c r="F1708" s="211">
        <v>12496942</v>
      </c>
      <c r="G1708" s="211">
        <v>15273034</v>
      </c>
      <c r="H1708" s="211">
        <v>14242602</v>
      </c>
      <c r="I1708" s="211">
        <v>14551358</v>
      </c>
      <c r="J1708" s="211">
        <v>14346127</v>
      </c>
      <c r="K1708" s="211">
        <v>12904688</v>
      </c>
      <c r="L1708" s="212">
        <v>11660886</v>
      </c>
    </row>
    <row r="1709" spans="1:12">
      <c r="A1709" s="208" t="s">
        <v>1334</v>
      </c>
      <c r="B1709" s="209" t="s">
        <v>1668</v>
      </c>
      <c r="C1709" s="209" t="s">
        <v>1626</v>
      </c>
      <c r="D1709" s="210" t="s">
        <v>1624</v>
      </c>
      <c r="E1709" s="211">
        <v>9860160</v>
      </c>
      <c r="F1709" s="211">
        <v>9356353</v>
      </c>
      <c r="G1709" s="211">
        <v>9122835</v>
      </c>
      <c r="H1709" s="211">
        <v>11668648</v>
      </c>
      <c r="I1709" s="211">
        <v>14513638</v>
      </c>
      <c r="J1709" s="211">
        <v>12438878</v>
      </c>
      <c r="K1709" s="211">
        <v>14136419</v>
      </c>
      <c r="L1709" s="212">
        <v>14542446</v>
      </c>
    </row>
    <row r="1710" spans="1:12">
      <c r="A1710" s="208" t="s">
        <v>1334</v>
      </c>
      <c r="B1710" s="209" t="s">
        <v>1678</v>
      </c>
      <c r="C1710" s="209" t="s">
        <v>1623</v>
      </c>
      <c r="D1710" s="210" t="s">
        <v>1624</v>
      </c>
      <c r="E1710" s="211">
        <v>969971</v>
      </c>
      <c r="F1710" s="211">
        <v>862690</v>
      </c>
      <c r="G1710" s="211">
        <v>901005</v>
      </c>
      <c r="H1710" s="211">
        <v>919958</v>
      </c>
      <c r="I1710" s="211">
        <v>891217</v>
      </c>
      <c r="J1710" s="211">
        <v>925447</v>
      </c>
      <c r="K1710" s="211">
        <v>916772</v>
      </c>
      <c r="L1710" s="212">
        <v>792622</v>
      </c>
    </row>
    <row r="1711" spans="1:12">
      <c r="A1711" s="208" t="s">
        <v>1334</v>
      </c>
      <c r="B1711" s="209" t="s">
        <v>1678</v>
      </c>
      <c r="C1711" s="209" t="s">
        <v>1625</v>
      </c>
      <c r="D1711" s="210" t="s">
        <v>1624</v>
      </c>
      <c r="E1711" s="211">
        <v>1317590</v>
      </c>
      <c r="F1711" s="211">
        <v>1425359</v>
      </c>
      <c r="G1711" s="211">
        <v>637699</v>
      </c>
      <c r="H1711" s="211">
        <v>552848</v>
      </c>
      <c r="I1711" s="211">
        <v>669092</v>
      </c>
      <c r="J1711" s="211">
        <v>620258</v>
      </c>
      <c r="K1711" s="211">
        <v>658213</v>
      </c>
      <c r="L1711" s="212">
        <v>694038</v>
      </c>
    </row>
    <row r="1712" spans="1:12">
      <c r="A1712" s="208" t="s">
        <v>1334</v>
      </c>
      <c r="B1712" s="209" t="s">
        <v>1678</v>
      </c>
      <c r="C1712" s="209" t="s">
        <v>1626</v>
      </c>
      <c r="D1712" s="210" t="s">
        <v>1624</v>
      </c>
      <c r="E1712" s="211">
        <v>119185</v>
      </c>
      <c r="F1712" s="211">
        <v>113342</v>
      </c>
      <c r="G1712" s="211">
        <v>966516</v>
      </c>
      <c r="H1712" s="211">
        <v>947065</v>
      </c>
      <c r="I1712" s="211">
        <v>817248</v>
      </c>
      <c r="J1712" s="211">
        <v>1044011</v>
      </c>
      <c r="K1712" s="211">
        <v>1010286</v>
      </c>
      <c r="L1712" s="212">
        <v>753564</v>
      </c>
    </row>
    <row r="1713" spans="1:12">
      <c r="A1713" s="208" t="s">
        <v>1180</v>
      </c>
      <c r="B1713" s="209" t="s">
        <v>1646</v>
      </c>
      <c r="C1713" s="209" t="s">
        <v>1623</v>
      </c>
      <c r="D1713" s="210" t="s">
        <v>1624</v>
      </c>
      <c r="E1713" s="211">
        <v>33515</v>
      </c>
      <c r="F1713" s="211">
        <v>26070</v>
      </c>
      <c r="G1713" s="211">
        <v>28875</v>
      </c>
      <c r="H1713" s="211">
        <v>34764</v>
      </c>
      <c r="I1713" s="211">
        <v>30364</v>
      </c>
      <c r="J1713" s="211">
        <v>32089</v>
      </c>
      <c r="K1713" s="211">
        <v>29312</v>
      </c>
      <c r="L1713" s="212">
        <v>21806</v>
      </c>
    </row>
    <row r="1714" spans="1:12">
      <c r="A1714" s="208" t="s">
        <v>1180</v>
      </c>
      <c r="B1714" s="209" t="s">
        <v>1646</v>
      </c>
      <c r="C1714" s="209" t="s">
        <v>1625</v>
      </c>
      <c r="D1714" s="210" t="s">
        <v>1624</v>
      </c>
      <c r="E1714" s="211">
        <v>19704</v>
      </c>
      <c r="F1714" s="211">
        <v>17846</v>
      </c>
      <c r="G1714" s="211">
        <v>21487</v>
      </c>
      <c r="H1714" s="211">
        <v>22935</v>
      </c>
      <c r="I1714" s="211">
        <v>21506</v>
      </c>
      <c r="J1714" s="211">
        <v>19942</v>
      </c>
      <c r="K1714" s="211">
        <v>18217</v>
      </c>
      <c r="L1714" s="212">
        <v>15530</v>
      </c>
    </row>
    <row r="1715" spans="1:12">
      <c r="A1715" s="208" t="s">
        <v>1363</v>
      </c>
      <c r="B1715" s="209" t="s">
        <v>1651</v>
      </c>
      <c r="C1715" s="209" t="s">
        <v>1623</v>
      </c>
      <c r="D1715" s="210" t="s">
        <v>1624</v>
      </c>
      <c r="E1715" s="213" t="s">
        <v>1624</v>
      </c>
      <c r="F1715" s="211">
        <v>3726459</v>
      </c>
      <c r="G1715" s="211">
        <v>4084455</v>
      </c>
      <c r="H1715" s="211">
        <v>3944114</v>
      </c>
      <c r="I1715" s="211">
        <v>4526916</v>
      </c>
      <c r="J1715" s="211">
        <v>2707502</v>
      </c>
      <c r="K1715" s="213" t="s">
        <v>1624</v>
      </c>
      <c r="L1715" s="214" t="s">
        <v>1624</v>
      </c>
    </row>
    <row r="1716" spans="1:12">
      <c r="A1716" s="208" t="s">
        <v>1363</v>
      </c>
      <c r="B1716" s="209" t="s">
        <v>1651</v>
      </c>
      <c r="C1716" s="209" t="s">
        <v>1625</v>
      </c>
      <c r="D1716" s="210" t="s">
        <v>1624</v>
      </c>
      <c r="E1716" s="213" t="s">
        <v>1624</v>
      </c>
      <c r="F1716" s="211">
        <v>1836074</v>
      </c>
      <c r="G1716" s="211">
        <v>2045630</v>
      </c>
      <c r="H1716" s="211">
        <v>2036318</v>
      </c>
      <c r="I1716" s="211">
        <v>1898667</v>
      </c>
      <c r="J1716" s="211">
        <v>1127139</v>
      </c>
      <c r="K1716" s="213" t="s">
        <v>1624</v>
      </c>
      <c r="L1716" s="214" t="s">
        <v>1624</v>
      </c>
    </row>
    <row r="1717" spans="1:12">
      <c r="A1717" s="208" t="s">
        <v>1363</v>
      </c>
      <c r="B1717" s="209" t="s">
        <v>1651</v>
      </c>
      <c r="C1717" s="209" t="s">
        <v>1626</v>
      </c>
      <c r="D1717" s="210" t="s">
        <v>1624</v>
      </c>
      <c r="E1717" s="213" t="s">
        <v>1624</v>
      </c>
      <c r="F1717" s="211">
        <v>154858</v>
      </c>
      <c r="G1717" s="211">
        <v>140425</v>
      </c>
      <c r="H1717" s="211">
        <v>286242</v>
      </c>
      <c r="I1717" s="211">
        <v>217730</v>
      </c>
      <c r="J1717" s="211">
        <v>513177</v>
      </c>
      <c r="K1717" s="213" t="s">
        <v>1624</v>
      </c>
      <c r="L1717" s="214" t="s">
        <v>1624</v>
      </c>
    </row>
    <row r="1718" spans="1:12">
      <c r="A1718" s="208" t="s">
        <v>101</v>
      </c>
      <c r="B1718" s="209" t="s">
        <v>1648</v>
      </c>
      <c r="C1718" s="209" t="s">
        <v>1623</v>
      </c>
      <c r="D1718" s="210" t="s">
        <v>1624</v>
      </c>
      <c r="E1718" s="211">
        <v>5087</v>
      </c>
      <c r="F1718" s="211">
        <v>4295</v>
      </c>
      <c r="G1718" s="211">
        <v>4340</v>
      </c>
      <c r="H1718" s="211">
        <v>4361</v>
      </c>
      <c r="I1718" s="211">
        <v>4128</v>
      </c>
      <c r="J1718" s="211">
        <v>5164</v>
      </c>
      <c r="K1718" s="211">
        <v>4965</v>
      </c>
      <c r="L1718" s="212">
        <v>3707</v>
      </c>
    </row>
    <row r="1719" spans="1:12">
      <c r="A1719" s="208" t="s">
        <v>101</v>
      </c>
      <c r="B1719" s="209" t="s">
        <v>1648</v>
      </c>
      <c r="C1719" s="209" t="s">
        <v>1625</v>
      </c>
      <c r="D1719" s="210" t="s">
        <v>1624</v>
      </c>
      <c r="E1719" s="211">
        <v>463</v>
      </c>
      <c r="F1719" s="211">
        <v>497</v>
      </c>
      <c r="G1719" s="211">
        <v>569</v>
      </c>
      <c r="H1719" s="211">
        <v>450</v>
      </c>
      <c r="I1719" s="211">
        <v>440</v>
      </c>
      <c r="J1719" s="211">
        <v>679</v>
      </c>
      <c r="K1719" s="211">
        <v>719</v>
      </c>
      <c r="L1719" s="212">
        <v>439</v>
      </c>
    </row>
    <row r="1720" spans="1:12">
      <c r="A1720" s="208" t="s">
        <v>298</v>
      </c>
      <c r="B1720" s="209" t="s">
        <v>1653</v>
      </c>
      <c r="C1720" s="209" t="s">
        <v>1626</v>
      </c>
      <c r="D1720" s="210" t="s">
        <v>1624</v>
      </c>
      <c r="E1720" s="211">
        <v>1128910</v>
      </c>
      <c r="F1720" s="211">
        <v>1142481</v>
      </c>
      <c r="G1720" s="211">
        <v>1137909</v>
      </c>
      <c r="H1720" s="211">
        <v>1147515</v>
      </c>
      <c r="I1720" s="211">
        <v>1089619</v>
      </c>
      <c r="J1720" s="211">
        <v>1114897</v>
      </c>
      <c r="K1720" s="213" t="s">
        <v>1624</v>
      </c>
      <c r="L1720" s="214" t="s">
        <v>1624</v>
      </c>
    </row>
    <row r="1721" spans="1:12">
      <c r="A1721" s="208" t="s">
        <v>545</v>
      </c>
      <c r="B1721" s="209" t="s">
        <v>1672</v>
      </c>
      <c r="C1721" s="209" t="s">
        <v>1623</v>
      </c>
      <c r="D1721" s="210" t="s">
        <v>1624</v>
      </c>
      <c r="E1721" s="211">
        <v>86072</v>
      </c>
      <c r="F1721" s="211">
        <v>70106</v>
      </c>
      <c r="G1721" s="211">
        <v>70441</v>
      </c>
      <c r="H1721" s="211">
        <v>74537</v>
      </c>
      <c r="I1721" s="211">
        <v>71637</v>
      </c>
      <c r="J1721" s="211">
        <v>82914</v>
      </c>
      <c r="K1721" s="211">
        <v>75798</v>
      </c>
      <c r="L1721" s="212">
        <v>56884</v>
      </c>
    </row>
    <row r="1722" spans="1:12">
      <c r="A1722" s="208" t="s">
        <v>545</v>
      </c>
      <c r="B1722" s="209" t="s">
        <v>1672</v>
      </c>
      <c r="C1722" s="209" t="s">
        <v>1625</v>
      </c>
      <c r="D1722" s="210" t="s">
        <v>1624</v>
      </c>
      <c r="E1722" s="211">
        <v>52748</v>
      </c>
      <c r="F1722" s="211">
        <v>46533</v>
      </c>
      <c r="G1722" s="211">
        <v>43782</v>
      </c>
      <c r="H1722" s="211">
        <v>48794</v>
      </c>
      <c r="I1722" s="211">
        <v>42851</v>
      </c>
      <c r="J1722" s="211">
        <v>49791</v>
      </c>
      <c r="K1722" s="211">
        <v>49600</v>
      </c>
      <c r="L1722" s="212">
        <v>43560</v>
      </c>
    </row>
    <row r="1723" spans="1:12">
      <c r="A1723" s="208" t="s">
        <v>545</v>
      </c>
      <c r="B1723" s="209" t="s">
        <v>1672</v>
      </c>
      <c r="C1723" s="209" t="s">
        <v>1626</v>
      </c>
      <c r="D1723" s="210" t="s">
        <v>1624</v>
      </c>
      <c r="E1723" s="211">
        <v>1997156</v>
      </c>
      <c r="F1723" s="211">
        <v>1884151</v>
      </c>
      <c r="G1723" s="211">
        <v>2068273</v>
      </c>
      <c r="H1723" s="211">
        <v>2286266</v>
      </c>
      <c r="I1723" s="211">
        <v>1990024</v>
      </c>
      <c r="J1723" s="211">
        <v>1968982</v>
      </c>
      <c r="K1723" s="211">
        <v>2017358</v>
      </c>
      <c r="L1723" s="212">
        <v>2133635</v>
      </c>
    </row>
    <row r="1724" spans="1:12">
      <c r="A1724" s="208" t="s">
        <v>905</v>
      </c>
      <c r="B1724" s="209" t="s">
        <v>1654</v>
      </c>
      <c r="C1724" s="209" t="s">
        <v>1623</v>
      </c>
      <c r="D1724" s="210" t="s">
        <v>1624</v>
      </c>
      <c r="E1724" s="211">
        <v>28272</v>
      </c>
      <c r="F1724" s="211">
        <v>24426</v>
      </c>
      <c r="G1724" s="211">
        <v>24608</v>
      </c>
      <c r="H1724" s="211">
        <v>13409</v>
      </c>
      <c r="I1724" s="211">
        <v>10143</v>
      </c>
      <c r="J1724" s="213" t="s">
        <v>1624</v>
      </c>
      <c r="K1724" s="213" t="s">
        <v>1624</v>
      </c>
      <c r="L1724" s="214" t="s">
        <v>1624</v>
      </c>
    </row>
    <row r="1725" spans="1:12">
      <c r="A1725" s="208" t="s">
        <v>905</v>
      </c>
      <c r="B1725" s="209" t="s">
        <v>1654</v>
      </c>
      <c r="C1725" s="209" t="s">
        <v>1625</v>
      </c>
      <c r="D1725" s="210" t="s">
        <v>1624</v>
      </c>
      <c r="E1725" s="211">
        <v>26122</v>
      </c>
      <c r="F1725" s="211">
        <v>31939</v>
      </c>
      <c r="G1725" s="211">
        <v>21036</v>
      </c>
      <c r="H1725" s="211">
        <v>19946</v>
      </c>
      <c r="I1725" s="211">
        <v>16617</v>
      </c>
      <c r="J1725" s="213" t="s">
        <v>1624</v>
      </c>
      <c r="K1725" s="213" t="s">
        <v>1624</v>
      </c>
      <c r="L1725" s="214" t="s">
        <v>1624</v>
      </c>
    </row>
    <row r="1726" spans="1:12">
      <c r="A1726" s="208" t="s">
        <v>905</v>
      </c>
      <c r="B1726" s="209" t="s">
        <v>1654</v>
      </c>
      <c r="C1726" s="209" t="s">
        <v>1626</v>
      </c>
      <c r="D1726" s="210" t="s">
        <v>1624</v>
      </c>
      <c r="E1726" s="211">
        <v>6436</v>
      </c>
      <c r="F1726" s="211">
        <v>11741</v>
      </c>
      <c r="G1726" s="211">
        <v>6279</v>
      </c>
      <c r="H1726" s="213" t="s">
        <v>1624</v>
      </c>
      <c r="I1726" s="211">
        <v>6448</v>
      </c>
      <c r="J1726" s="213" t="s">
        <v>1624</v>
      </c>
      <c r="K1726" s="213" t="s">
        <v>1624</v>
      </c>
      <c r="L1726" s="214" t="s">
        <v>1624</v>
      </c>
    </row>
    <row r="1727" spans="1:12">
      <c r="A1727" s="208" t="s">
        <v>102</v>
      </c>
      <c r="B1727" s="209" t="s">
        <v>1648</v>
      </c>
      <c r="C1727" s="209" t="s">
        <v>1623</v>
      </c>
      <c r="D1727" s="210" t="s">
        <v>1624</v>
      </c>
      <c r="E1727" s="211">
        <v>113261</v>
      </c>
      <c r="F1727" s="211">
        <v>101577</v>
      </c>
      <c r="G1727" s="211">
        <v>108206</v>
      </c>
      <c r="H1727" s="211">
        <v>98427</v>
      </c>
      <c r="I1727" s="211">
        <v>105495</v>
      </c>
      <c r="J1727" s="211">
        <v>114978</v>
      </c>
      <c r="K1727" s="211">
        <v>99467</v>
      </c>
      <c r="L1727" s="212">
        <v>86483</v>
      </c>
    </row>
    <row r="1728" spans="1:12">
      <c r="A1728" s="208" t="s">
        <v>102</v>
      </c>
      <c r="B1728" s="209" t="s">
        <v>1648</v>
      </c>
      <c r="C1728" s="209" t="s">
        <v>1625</v>
      </c>
      <c r="D1728" s="210" t="s">
        <v>1624</v>
      </c>
      <c r="E1728" s="211">
        <v>83153</v>
      </c>
      <c r="F1728" s="211">
        <v>88668</v>
      </c>
      <c r="G1728" s="211">
        <v>96969</v>
      </c>
      <c r="H1728" s="211">
        <v>73534</v>
      </c>
      <c r="I1728" s="211">
        <v>65123</v>
      </c>
      <c r="J1728" s="211">
        <v>72436</v>
      </c>
      <c r="K1728" s="211">
        <v>67849</v>
      </c>
      <c r="L1728" s="212">
        <v>64739</v>
      </c>
    </row>
    <row r="1729" spans="1:12">
      <c r="A1729" s="208" t="s">
        <v>103</v>
      </c>
      <c r="B1729" s="209" t="s">
        <v>1648</v>
      </c>
      <c r="C1729" s="209" t="s">
        <v>1623</v>
      </c>
      <c r="D1729" s="210" t="s">
        <v>1624</v>
      </c>
      <c r="E1729" s="211">
        <v>139761</v>
      </c>
      <c r="F1729" s="211">
        <v>115655</v>
      </c>
      <c r="G1729" s="211">
        <v>114747</v>
      </c>
      <c r="H1729" s="211">
        <v>120075</v>
      </c>
      <c r="I1729" s="211">
        <v>110375</v>
      </c>
      <c r="J1729" s="211">
        <v>138275</v>
      </c>
      <c r="K1729" s="211">
        <v>121438</v>
      </c>
      <c r="L1729" s="212">
        <v>86885</v>
      </c>
    </row>
    <row r="1730" spans="1:12">
      <c r="A1730" s="208" t="s">
        <v>103</v>
      </c>
      <c r="B1730" s="209" t="s">
        <v>1648</v>
      </c>
      <c r="C1730" s="209" t="s">
        <v>1625</v>
      </c>
      <c r="D1730" s="210" t="s">
        <v>1624</v>
      </c>
      <c r="E1730" s="211">
        <v>82088</v>
      </c>
      <c r="F1730" s="211">
        <v>68088</v>
      </c>
      <c r="G1730" s="211">
        <v>66140</v>
      </c>
      <c r="H1730" s="211">
        <v>77491</v>
      </c>
      <c r="I1730" s="211">
        <v>75046</v>
      </c>
      <c r="J1730" s="211">
        <v>70423</v>
      </c>
      <c r="K1730" s="211">
        <v>70209</v>
      </c>
      <c r="L1730" s="212">
        <v>80735</v>
      </c>
    </row>
    <row r="1731" spans="1:12">
      <c r="A1731" s="208" t="s">
        <v>168</v>
      </c>
      <c r="B1731" s="209" t="s">
        <v>1645</v>
      </c>
      <c r="C1731" s="209" t="s">
        <v>1623</v>
      </c>
      <c r="D1731" s="210" t="s">
        <v>1624</v>
      </c>
      <c r="E1731" s="211">
        <v>22193</v>
      </c>
      <c r="F1731" s="211">
        <v>20362</v>
      </c>
      <c r="G1731" s="211">
        <v>23132</v>
      </c>
      <c r="H1731" s="211">
        <v>24577</v>
      </c>
      <c r="I1731" s="211">
        <v>22502</v>
      </c>
      <c r="J1731" s="211">
        <v>21735</v>
      </c>
      <c r="K1731" s="211">
        <v>20471</v>
      </c>
      <c r="L1731" s="212">
        <v>17313</v>
      </c>
    </row>
    <row r="1732" spans="1:12">
      <c r="A1732" s="208" t="s">
        <v>168</v>
      </c>
      <c r="B1732" s="209" t="s">
        <v>1645</v>
      </c>
      <c r="C1732" s="209" t="s">
        <v>1625</v>
      </c>
      <c r="D1732" s="210" t="s">
        <v>1624</v>
      </c>
      <c r="E1732" s="211">
        <v>7066</v>
      </c>
      <c r="F1732" s="211">
        <v>3847</v>
      </c>
      <c r="G1732" s="211">
        <v>7972</v>
      </c>
      <c r="H1732" s="211">
        <v>9797</v>
      </c>
      <c r="I1732" s="211">
        <v>7544</v>
      </c>
      <c r="J1732" s="211">
        <v>9627</v>
      </c>
      <c r="K1732" s="211">
        <v>5442</v>
      </c>
      <c r="L1732" s="212">
        <v>4111</v>
      </c>
    </row>
    <row r="1733" spans="1:12">
      <c r="A1733" s="208" t="s">
        <v>168</v>
      </c>
      <c r="B1733" s="209" t="s">
        <v>1645</v>
      </c>
      <c r="C1733" s="209" t="s">
        <v>1626</v>
      </c>
      <c r="D1733" s="210" t="s">
        <v>1624</v>
      </c>
      <c r="E1733" s="211">
        <v>20207</v>
      </c>
      <c r="F1733" s="211">
        <v>16046</v>
      </c>
      <c r="G1733" s="211">
        <v>6385</v>
      </c>
      <c r="H1733" s="211">
        <v>17026</v>
      </c>
      <c r="I1733" s="211">
        <v>23022</v>
      </c>
      <c r="J1733" s="211">
        <v>3340</v>
      </c>
      <c r="K1733" s="211">
        <v>4035</v>
      </c>
      <c r="L1733" s="212">
        <v>7670</v>
      </c>
    </row>
    <row r="1734" spans="1:12">
      <c r="A1734" s="208" t="s">
        <v>1064</v>
      </c>
      <c r="B1734" s="209" t="s">
        <v>1678</v>
      </c>
      <c r="C1734" s="209" t="s">
        <v>1626</v>
      </c>
      <c r="D1734" s="210" t="s">
        <v>1624</v>
      </c>
      <c r="E1734" s="211">
        <v>2995907</v>
      </c>
      <c r="F1734" s="211">
        <v>3032442</v>
      </c>
      <c r="G1734" s="211">
        <v>2958534</v>
      </c>
      <c r="H1734" s="211">
        <v>2825285</v>
      </c>
      <c r="I1734" s="211">
        <v>1975864</v>
      </c>
      <c r="J1734" s="211">
        <v>1586815</v>
      </c>
      <c r="K1734" s="211">
        <v>1544374</v>
      </c>
      <c r="L1734" s="212">
        <v>1707774</v>
      </c>
    </row>
    <row r="1735" spans="1:12">
      <c r="A1735" s="208" t="s">
        <v>169</v>
      </c>
      <c r="B1735" s="209" t="s">
        <v>1645</v>
      </c>
      <c r="C1735" s="209" t="s">
        <v>1623</v>
      </c>
      <c r="D1735" s="210" t="s">
        <v>1624</v>
      </c>
      <c r="E1735" s="211">
        <v>26223</v>
      </c>
      <c r="F1735" s="211">
        <v>25146</v>
      </c>
      <c r="G1735" s="211">
        <v>26771</v>
      </c>
      <c r="H1735" s="211">
        <v>30746</v>
      </c>
      <c r="I1735" s="211">
        <v>28258</v>
      </c>
      <c r="J1735" s="211">
        <v>27308</v>
      </c>
      <c r="K1735" s="211">
        <v>26972</v>
      </c>
      <c r="L1735" s="212">
        <v>24376</v>
      </c>
    </row>
    <row r="1736" spans="1:12">
      <c r="A1736" s="208" t="s">
        <v>169</v>
      </c>
      <c r="B1736" s="209" t="s">
        <v>1645</v>
      </c>
      <c r="C1736" s="209" t="s">
        <v>1625</v>
      </c>
      <c r="D1736" s="210" t="s">
        <v>1624</v>
      </c>
      <c r="E1736" s="211">
        <v>7781</v>
      </c>
      <c r="F1736" s="211">
        <v>8464</v>
      </c>
      <c r="G1736" s="211">
        <v>7429</v>
      </c>
      <c r="H1736" s="211">
        <v>8699</v>
      </c>
      <c r="I1736" s="211">
        <v>7880</v>
      </c>
      <c r="J1736" s="211">
        <v>7434</v>
      </c>
      <c r="K1736" s="211">
        <v>5803</v>
      </c>
      <c r="L1736" s="212">
        <v>5267</v>
      </c>
    </row>
    <row r="1737" spans="1:12">
      <c r="A1737" s="208" t="s">
        <v>169</v>
      </c>
      <c r="B1737" s="209" t="s">
        <v>1645</v>
      </c>
      <c r="C1737" s="209" t="s">
        <v>1626</v>
      </c>
      <c r="D1737" s="210" t="s">
        <v>1624</v>
      </c>
      <c r="E1737" s="213" t="s">
        <v>1624</v>
      </c>
      <c r="F1737" s="213" t="s">
        <v>1624</v>
      </c>
      <c r="G1737" s="211">
        <v>1169</v>
      </c>
      <c r="H1737" s="211">
        <v>2132</v>
      </c>
      <c r="I1737" s="211">
        <v>3078</v>
      </c>
      <c r="J1737" s="211">
        <v>520</v>
      </c>
      <c r="K1737" s="211">
        <v>1145</v>
      </c>
      <c r="L1737" s="212">
        <v>609</v>
      </c>
    </row>
    <row r="1738" spans="1:12">
      <c r="A1738" s="208" t="s">
        <v>452</v>
      </c>
      <c r="B1738" s="209" t="s">
        <v>1631</v>
      </c>
      <c r="C1738" s="209" t="s">
        <v>1623</v>
      </c>
      <c r="D1738" s="210" t="s">
        <v>1624</v>
      </c>
      <c r="E1738" s="211">
        <v>45159</v>
      </c>
      <c r="F1738" s="211">
        <v>53370</v>
      </c>
      <c r="G1738" s="211">
        <v>56285</v>
      </c>
      <c r="H1738" s="211">
        <v>60354</v>
      </c>
      <c r="I1738" s="211">
        <v>56475</v>
      </c>
      <c r="J1738" s="211">
        <v>55056</v>
      </c>
      <c r="K1738" s="211">
        <v>55587</v>
      </c>
      <c r="L1738" s="212">
        <v>60291</v>
      </c>
    </row>
    <row r="1739" spans="1:12">
      <c r="A1739" s="208" t="s">
        <v>452</v>
      </c>
      <c r="B1739" s="209" t="s">
        <v>1631</v>
      </c>
      <c r="C1739" s="209" t="s">
        <v>1625</v>
      </c>
      <c r="D1739" s="210" t="s">
        <v>1624</v>
      </c>
      <c r="E1739" s="211">
        <v>548764</v>
      </c>
      <c r="F1739" s="211">
        <v>637260</v>
      </c>
      <c r="G1739" s="211">
        <v>653413</v>
      </c>
      <c r="H1739" s="211">
        <v>774549</v>
      </c>
      <c r="I1739" s="211">
        <v>646734</v>
      </c>
      <c r="J1739" s="211">
        <v>669436</v>
      </c>
      <c r="K1739" s="211">
        <v>785066</v>
      </c>
      <c r="L1739" s="212">
        <v>838867</v>
      </c>
    </row>
    <row r="1740" spans="1:12">
      <c r="A1740" s="208" t="s">
        <v>1749</v>
      </c>
      <c r="B1740" s="209" t="s">
        <v>1653</v>
      </c>
      <c r="C1740" s="209" t="s">
        <v>1623</v>
      </c>
      <c r="D1740" s="210" t="s">
        <v>1624</v>
      </c>
      <c r="E1740" s="213" t="s">
        <v>1624</v>
      </c>
      <c r="F1740" s="213" t="s">
        <v>1624</v>
      </c>
      <c r="G1740" s="213" t="s">
        <v>1624</v>
      </c>
      <c r="H1740" s="213" t="s">
        <v>1624</v>
      </c>
      <c r="I1740" s="211">
        <v>34268</v>
      </c>
      <c r="J1740" s="211">
        <v>34509</v>
      </c>
      <c r="K1740" s="211">
        <v>37698</v>
      </c>
      <c r="L1740" s="212">
        <v>32799</v>
      </c>
    </row>
    <row r="1741" spans="1:12">
      <c r="A1741" s="208" t="s">
        <v>1749</v>
      </c>
      <c r="B1741" s="209" t="s">
        <v>1653</v>
      </c>
      <c r="C1741" s="209" t="s">
        <v>1625</v>
      </c>
      <c r="D1741" s="210" t="s">
        <v>1624</v>
      </c>
      <c r="E1741" s="213" t="s">
        <v>1624</v>
      </c>
      <c r="F1741" s="213" t="s">
        <v>1624</v>
      </c>
      <c r="G1741" s="213" t="s">
        <v>1624</v>
      </c>
      <c r="H1741" s="213" t="s">
        <v>1624</v>
      </c>
      <c r="I1741" s="211">
        <v>24469</v>
      </c>
      <c r="J1741" s="211">
        <v>19559</v>
      </c>
      <c r="K1741" s="211">
        <v>19430</v>
      </c>
      <c r="L1741" s="212">
        <v>16251</v>
      </c>
    </row>
    <row r="1742" spans="1:12">
      <c r="A1742" s="208" t="s">
        <v>1749</v>
      </c>
      <c r="B1742" s="209" t="s">
        <v>1653</v>
      </c>
      <c r="C1742" s="209" t="s">
        <v>1626</v>
      </c>
      <c r="D1742" s="210" t="s">
        <v>1624</v>
      </c>
      <c r="E1742" s="213" t="s">
        <v>1624</v>
      </c>
      <c r="F1742" s="213" t="s">
        <v>1624</v>
      </c>
      <c r="G1742" s="213" t="s">
        <v>1624</v>
      </c>
      <c r="H1742" s="213" t="s">
        <v>1624</v>
      </c>
      <c r="I1742" s="211">
        <v>712746</v>
      </c>
      <c r="J1742" s="211">
        <v>3152904</v>
      </c>
      <c r="K1742" s="211">
        <v>3101456</v>
      </c>
      <c r="L1742" s="212">
        <v>2977754</v>
      </c>
    </row>
    <row r="1743" spans="1:12">
      <c r="A1743" s="208" t="s">
        <v>703</v>
      </c>
      <c r="B1743" s="209" t="s">
        <v>1666</v>
      </c>
      <c r="C1743" s="209" t="s">
        <v>1623</v>
      </c>
      <c r="D1743" s="210" t="s">
        <v>1624</v>
      </c>
      <c r="E1743" s="211">
        <v>39504</v>
      </c>
      <c r="F1743" s="211">
        <v>34715</v>
      </c>
      <c r="G1743" s="211">
        <v>44683</v>
      </c>
      <c r="H1743" s="211">
        <v>44807</v>
      </c>
      <c r="I1743" s="211">
        <v>46632</v>
      </c>
      <c r="J1743" s="211">
        <v>44715</v>
      </c>
      <c r="K1743" s="211">
        <v>44098</v>
      </c>
      <c r="L1743" s="212">
        <v>26423</v>
      </c>
    </row>
    <row r="1744" spans="1:12">
      <c r="A1744" s="208" t="s">
        <v>703</v>
      </c>
      <c r="B1744" s="209" t="s">
        <v>1666</v>
      </c>
      <c r="C1744" s="209" t="s">
        <v>1625</v>
      </c>
      <c r="D1744" s="210" t="s">
        <v>1624</v>
      </c>
      <c r="E1744" s="211">
        <v>7315</v>
      </c>
      <c r="F1744" s="211">
        <v>5942</v>
      </c>
      <c r="G1744" s="211">
        <v>6463</v>
      </c>
      <c r="H1744" s="211">
        <v>6227</v>
      </c>
      <c r="I1744" s="211">
        <v>6264</v>
      </c>
      <c r="J1744" s="211">
        <v>5971</v>
      </c>
      <c r="K1744" s="211">
        <v>6286</v>
      </c>
      <c r="L1744" s="212">
        <v>4134</v>
      </c>
    </row>
    <row r="1745" spans="1:12">
      <c r="A1745" s="208" t="s">
        <v>1009</v>
      </c>
      <c r="B1745" s="209" t="s">
        <v>1643</v>
      </c>
      <c r="C1745" s="209" t="s">
        <v>1623</v>
      </c>
      <c r="D1745" s="210" t="s">
        <v>1624</v>
      </c>
      <c r="E1745" s="211">
        <v>173877</v>
      </c>
      <c r="F1745" s="211">
        <v>144199</v>
      </c>
      <c r="G1745" s="211">
        <v>150285</v>
      </c>
      <c r="H1745" s="211">
        <v>162546</v>
      </c>
      <c r="I1745" s="211">
        <v>154504</v>
      </c>
      <c r="J1745" s="211">
        <v>152232</v>
      </c>
      <c r="K1745" s="211">
        <v>153894</v>
      </c>
      <c r="L1745" s="212">
        <v>123358</v>
      </c>
    </row>
    <row r="1746" spans="1:12">
      <c r="A1746" s="208" t="s">
        <v>1009</v>
      </c>
      <c r="B1746" s="209" t="s">
        <v>1643</v>
      </c>
      <c r="C1746" s="209" t="s">
        <v>1625</v>
      </c>
      <c r="D1746" s="210" t="s">
        <v>1624</v>
      </c>
      <c r="E1746" s="211">
        <v>89390</v>
      </c>
      <c r="F1746" s="211">
        <v>80488</v>
      </c>
      <c r="G1746" s="211">
        <v>82590</v>
      </c>
      <c r="H1746" s="211">
        <v>91127</v>
      </c>
      <c r="I1746" s="211">
        <v>88402</v>
      </c>
      <c r="J1746" s="211">
        <v>86199</v>
      </c>
      <c r="K1746" s="211">
        <v>87868</v>
      </c>
      <c r="L1746" s="212">
        <v>72969</v>
      </c>
    </row>
    <row r="1747" spans="1:12">
      <c r="A1747" s="208" t="s">
        <v>1009</v>
      </c>
      <c r="B1747" s="209" t="s">
        <v>1643</v>
      </c>
      <c r="C1747" s="209" t="s">
        <v>1626</v>
      </c>
      <c r="D1747" s="210" t="s">
        <v>1624</v>
      </c>
      <c r="E1747" s="211">
        <v>51368</v>
      </c>
      <c r="F1747" s="211">
        <v>50154</v>
      </c>
      <c r="G1747" s="211">
        <v>42280</v>
      </c>
      <c r="H1747" s="211">
        <v>43020</v>
      </c>
      <c r="I1747" s="211">
        <v>39905</v>
      </c>
      <c r="J1747" s="211">
        <v>37616</v>
      </c>
      <c r="K1747" s="211">
        <v>38361</v>
      </c>
      <c r="L1747" s="212">
        <v>34102</v>
      </c>
    </row>
    <row r="1748" spans="1:12">
      <c r="A1748" s="208" t="s">
        <v>468</v>
      </c>
      <c r="B1748" s="209" t="s">
        <v>1630</v>
      </c>
      <c r="C1748" s="209" t="s">
        <v>1623</v>
      </c>
      <c r="D1748" s="210" t="s">
        <v>1624</v>
      </c>
      <c r="E1748" s="211">
        <v>253903</v>
      </c>
      <c r="F1748" s="211">
        <v>228215</v>
      </c>
      <c r="G1748" s="211">
        <v>237165</v>
      </c>
      <c r="H1748" s="211">
        <v>251524</v>
      </c>
      <c r="I1748" s="211">
        <v>229560</v>
      </c>
      <c r="J1748" s="211">
        <v>302513</v>
      </c>
      <c r="K1748" s="211">
        <v>277347</v>
      </c>
      <c r="L1748" s="212">
        <v>203579</v>
      </c>
    </row>
    <row r="1749" spans="1:12">
      <c r="A1749" s="208" t="s">
        <v>468</v>
      </c>
      <c r="B1749" s="209" t="s">
        <v>1630</v>
      </c>
      <c r="C1749" s="209" t="s">
        <v>1625</v>
      </c>
      <c r="D1749" s="210" t="s">
        <v>1624</v>
      </c>
      <c r="E1749" s="211">
        <v>107226</v>
      </c>
      <c r="F1749" s="211">
        <v>102003</v>
      </c>
      <c r="G1749" s="211">
        <v>112875</v>
      </c>
      <c r="H1749" s="211">
        <v>129113</v>
      </c>
      <c r="I1749" s="211">
        <v>121419</v>
      </c>
      <c r="J1749" s="211">
        <v>167367</v>
      </c>
      <c r="K1749" s="211">
        <v>118381</v>
      </c>
      <c r="L1749" s="212">
        <v>136691</v>
      </c>
    </row>
    <row r="1750" spans="1:12">
      <c r="A1750" s="208" t="s">
        <v>468</v>
      </c>
      <c r="B1750" s="209" t="s">
        <v>1630</v>
      </c>
      <c r="C1750" s="209" t="s">
        <v>1626</v>
      </c>
      <c r="D1750" s="210" t="s">
        <v>1624</v>
      </c>
      <c r="E1750" s="211">
        <v>29701</v>
      </c>
      <c r="F1750" s="211">
        <v>29266</v>
      </c>
      <c r="G1750" s="211">
        <v>38819</v>
      </c>
      <c r="H1750" s="211">
        <v>39864</v>
      </c>
      <c r="I1750" s="211">
        <v>46083</v>
      </c>
      <c r="J1750" s="211">
        <v>50619</v>
      </c>
      <c r="K1750" s="211">
        <v>49985</v>
      </c>
      <c r="L1750" s="212">
        <v>48208</v>
      </c>
    </row>
    <row r="1751" spans="1:12">
      <c r="A1751" s="208" t="s">
        <v>704</v>
      </c>
      <c r="B1751" s="209" t="s">
        <v>1666</v>
      </c>
      <c r="C1751" s="209" t="s">
        <v>1623</v>
      </c>
      <c r="D1751" s="210" t="s">
        <v>1624</v>
      </c>
      <c r="E1751" s="211">
        <v>27031</v>
      </c>
      <c r="F1751" s="211">
        <v>25195</v>
      </c>
      <c r="G1751" s="211">
        <v>32521</v>
      </c>
      <c r="H1751" s="211">
        <v>28142</v>
      </c>
      <c r="I1751" s="211">
        <v>26967</v>
      </c>
      <c r="J1751" s="211">
        <v>24239</v>
      </c>
      <c r="K1751" s="211">
        <v>22485</v>
      </c>
      <c r="L1751" s="212">
        <v>16866</v>
      </c>
    </row>
    <row r="1752" spans="1:12">
      <c r="A1752" s="208" t="s">
        <v>704</v>
      </c>
      <c r="B1752" s="209" t="s">
        <v>1666</v>
      </c>
      <c r="C1752" s="209" t="s">
        <v>1625</v>
      </c>
      <c r="D1752" s="210" t="s">
        <v>1624</v>
      </c>
      <c r="E1752" s="211">
        <v>7726</v>
      </c>
      <c r="F1752" s="211">
        <v>11670</v>
      </c>
      <c r="G1752" s="211">
        <v>20581</v>
      </c>
      <c r="H1752" s="211">
        <v>19940</v>
      </c>
      <c r="I1752" s="211">
        <v>5900</v>
      </c>
      <c r="J1752" s="211">
        <v>11695</v>
      </c>
      <c r="K1752" s="211">
        <v>10667</v>
      </c>
      <c r="L1752" s="212">
        <v>14791</v>
      </c>
    </row>
    <row r="1753" spans="1:12">
      <c r="A1753" s="208" t="s">
        <v>704</v>
      </c>
      <c r="B1753" s="209" t="s">
        <v>1666</v>
      </c>
      <c r="C1753" s="209" t="s">
        <v>1626</v>
      </c>
      <c r="D1753" s="210" t="s">
        <v>1624</v>
      </c>
      <c r="E1753" s="211">
        <v>86690</v>
      </c>
      <c r="F1753" s="211">
        <v>50211</v>
      </c>
      <c r="G1753" s="211">
        <v>90798</v>
      </c>
      <c r="H1753" s="211">
        <v>59619</v>
      </c>
      <c r="I1753" s="211">
        <v>80802</v>
      </c>
      <c r="J1753" s="211">
        <v>83602</v>
      </c>
      <c r="K1753" s="211">
        <v>81277</v>
      </c>
      <c r="L1753" s="212">
        <v>111212</v>
      </c>
    </row>
    <row r="1754" spans="1:12">
      <c r="A1754" s="208" t="s">
        <v>273</v>
      </c>
      <c r="B1754" s="209" t="s">
        <v>1673</v>
      </c>
      <c r="C1754" s="209" t="s">
        <v>1623</v>
      </c>
      <c r="D1754" s="210" t="s">
        <v>1624</v>
      </c>
      <c r="E1754" s="211">
        <v>27067</v>
      </c>
      <c r="F1754" s="211">
        <v>25501</v>
      </c>
      <c r="G1754" s="211">
        <v>27848</v>
      </c>
      <c r="H1754" s="211">
        <v>23284</v>
      </c>
      <c r="I1754" s="211">
        <v>20792</v>
      </c>
      <c r="J1754" s="211">
        <v>23438</v>
      </c>
      <c r="K1754" s="211">
        <v>21037</v>
      </c>
      <c r="L1754" s="212">
        <v>18177</v>
      </c>
    </row>
    <row r="1755" spans="1:12">
      <c r="A1755" s="208" t="s">
        <v>273</v>
      </c>
      <c r="B1755" s="209" t="s">
        <v>1673</v>
      </c>
      <c r="C1755" s="209" t="s">
        <v>1625</v>
      </c>
      <c r="D1755" s="210" t="s">
        <v>1624</v>
      </c>
      <c r="E1755" s="211">
        <v>16736</v>
      </c>
      <c r="F1755" s="211">
        <v>18682</v>
      </c>
      <c r="G1755" s="211">
        <v>17273</v>
      </c>
      <c r="H1755" s="211">
        <v>18095</v>
      </c>
      <c r="I1755" s="211">
        <v>13285</v>
      </c>
      <c r="J1755" s="211">
        <v>16198</v>
      </c>
      <c r="K1755" s="211">
        <v>20653</v>
      </c>
      <c r="L1755" s="212">
        <v>17072</v>
      </c>
    </row>
    <row r="1756" spans="1:12">
      <c r="A1756" s="208" t="s">
        <v>1576</v>
      </c>
      <c r="B1756" s="209" t="s">
        <v>1657</v>
      </c>
      <c r="C1756" s="209" t="s">
        <v>1623</v>
      </c>
      <c r="D1756" s="210" t="s">
        <v>1624</v>
      </c>
      <c r="E1756" s="211">
        <v>147901</v>
      </c>
      <c r="F1756" s="211">
        <v>125448</v>
      </c>
      <c r="G1756" s="211">
        <v>141085</v>
      </c>
      <c r="H1756" s="211">
        <v>151588</v>
      </c>
      <c r="I1756" s="211">
        <v>132364</v>
      </c>
      <c r="J1756" s="211">
        <v>138857</v>
      </c>
      <c r="K1756" s="211">
        <v>133206</v>
      </c>
      <c r="L1756" s="212">
        <v>94070</v>
      </c>
    </row>
    <row r="1757" spans="1:12">
      <c r="A1757" s="208" t="s">
        <v>1576</v>
      </c>
      <c r="B1757" s="209" t="s">
        <v>1657</v>
      </c>
      <c r="C1757" s="209" t="s">
        <v>1625</v>
      </c>
      <c r="D1757" s="210" t="s">
        <v>1624</v>
      </c>
      <c r="E1757" s="211">
        <v>56594</v>
      </c>
      <c r="F1757" s="211">
        <v>43033</v>
      </c>
      <c r="G1757" s="211">
        <v>70429</v>
      </c>
      <c r="H1757" s="211">
        <v>82308</v>
      </c>
      <c r="I1757" s="211">
        <v>76753</v>
      </c>
      <c r="J1757" s="211">
        <v>83633</v>
      </c>
      <c r="K1757" s="211">
        <v>80900</v>
      </c>
      <c r="L1757" s="212">
        <v>81710</v>
      </c>
    </row>
    <row r="1758" spans="1:12">
      <c r="A1758" s="208" t="s">
        <v>1576</v>
      </c>
      <c r="B1758" s="209" t="s">
        <v>1657</v>
      </c>
      <c r="C1758" s="209" t="s">
        <v>1626</v>
      </c>
      <c r="D1758" s="210" t="s">
        <v>1624</v>
      </c>
      <c r="E1758" s="211">
        <v>170211</v>
      </c>
      <c r="F1758" s="211">
        <v>162329</v>
      </c>
      <c r="G1758" s="211">
        <v>125657</v>
      </c>
      <c r="H1758" s="211">
        <v>53770</v>
      </c>
      <c r="I1758" s="211">
        <v>34981</v>
      </c>
      <c r="J1758" s="211">
        <v>36929</v>
      </c>
      <c r="K1758" s="211">
        <v>40979</v>
      </c>
      <c r="L1758" s="212">
        <v>51527</v>
      </c>
    </row>
    <row r="1759" spans="1:12">
      <c r="A1759" s="208" t="s">
        <v>1576</v>
      </c>
      <c r="B1759" s="209" t="s">
        <v>1657</v>
      </c>
      <c r="C1759" s="209" t="s">
        <v>1627</v>
      </c>
      <c r="D1759" s="210" t="s">
        <v>1624</v>
      </c>
      <c r="E1759" s="211">
        <v>8189</v>
      </c>
      <c r="F1759" s="211">
        <v>10407</v>
      </c>
      <c r="G1759" s="211">
        <v>14511</v>
      </c>
      <c r="H1759" s="213" t="s">
        <v>1624</v>
      </c>
      <c r="I1759" s="213" t="s">
        <v>1624</v>
      </c>
      <c r="J1759" s="213" t="s">
        <v>1624</v>
      </c>
      <c r="K1759" s="213" t="s">
        <v>1624</v>
      </c>
      <c r="L1759" s="214" t="s">
        <v>1624</v>
      </c>
    </row>
    <row r="1760" spans="1:12">
      <c r="A1760" s="208" t="s">
        <v>469</v>
      </c>
      <c r="B1760" s="209" t="s">
        <v>1630</v>
      </c>
      <c r="C1760" s="209" t="s">
        <v>1623</v>
      </c>
      <c r="D1760" s="210" t="s">
        <v>1624</v>
      </c>
      <c r="E1760" s="211">
        <v>79708</v>
      </c>
      <c r="F1760" s="211">
        <v>71330</v>
      </c>
      <c r="G1760" s="211">
        <v>64045</v>
      </c>
      <c r="H1760" s="211">
        <v>67597</v>
      </c>
      <c r="I1760" s="211">
        <v>63875</v>
      </c>
      <c r="J1760" s="211">
        <v>75856</v>
      </c>
      <c r="K1760" s="211">
        <v>70492</v>
      </c>
      <c r="L1760" s="212">
        <v>53578</v>
      </c>
    </row>
    <row r="1761" spans="1:12">
      <c r="A1761" s="208" t="s">
        <v>469</v>
      </c>
      <c r="B1761" s="209" t="s">
        <v>1630</v>
      </c>
      <c r="C1761" s="209" t="s">
        <v>1625</v>
      </c>
      <c r="D1761" s="210" t="s">
        <v>1624</v>
      </c>
      <c r="E1761" s="211">
        <v>71911</v>
      </c>
      <c r="F1761" s="211">
        <v>67130</v>
      </c>
      <c r="G1761" s="211">
        <v>58985</v>
      </c>
      <c r="H1761" s="211">
        <v>65685</v>
      </c>
      <c r="I1761" s="211">
        <v>54739</v>
      </c>
      <c r="J1761" s="211">
        <v>63207</v>
      </c>
      <c r="K1761" s="211">
        <v>71752</v>
      </c>
      <c r="L1761" s="212">
        <v>64796</v>
      </c>
    </row>
    <row r="1762" spans="1:12">
      <c r="A1762" s="208" t="s">
        <v>469</v>
      </c>
      <c r="B1762" s="209" t="s">
        <v>1630</v>
      </c>
      <c r="C1762" s="209" t="s">
        <v>1626</v>
      </c>
      <c r="D1762" s="210" t="s">
        <v>1624</v>
      </c>
      <c r="E1762" s="211">
        <v>607450</v>
      </c>
      <c r="F1762" s="211">
        <v>512289</v>
      </c>
      <c r="G1762" s="211">
        <v>518805</v>
      </c>
      <c r="H1762" s="211">
        <v>426384</v>
      </c>
      <c r="I1762" s="211">
        <v>368553</v>
      </c>
      <c r="J1762" s="211">
        <v>329305</v>
      </c>
      <c r="K1762" s="211">
        <v>293542</v>
      </c>
      <c r="L1762" s="212">
        <v>357830</v>
      </c>
    </row>
    <row r="1763" spans="1:12">
      <c r="A1763" s="208" t="s">
        <v>546</v>
      </c>
      <c r="B1763" s="209" t="s">
        <v>1672</v>
      </c>
      <c r="C1763" s="209" t="s">
        <v>1623</v>
      </c>
      <c r="D1763" s="210" t="s">
        <v>1624</v>
      </c>
      <c r="E1763" s="211">
        <v>253243</v>
      </c>
      <c r="F1763" s="211">
        <v>240836</v>
      </c>
      <c r="G1763" s="211">
        <v>225022</v>
      </c>
      <c r="H1763" s="211">
        <v>246577</v>
      </c>
      <c r="I1763" s="211">
        <v>232826</v>
      </c>
      <c r="J1763" s="211">
        <v>274815</v>
      </c>
      <c r="K1763" s="211">
        <v>242670</v>
      </c>
      <c r="L1763" s="212">
        <v>193816</v>
      </c>
    </row>
    <row r="1764" spans="1:12">
      <c r="A1764" s="208" t="s">
        <v>546</v>
      </c>
      <c r="B1764" s="209" t="s">
        <v>1672</v>
      </c>
      <c r="C1764" s="209" t="s">
        <v>1625</v>
      </c>
      <c r="D1764" s="210" t="s">
        <v>1624</v>
      </c>
      <c r="E1764" s="211">
        <v>168481</v>
      </c>
      <c r="F1764" s="211">
        <v>159534</v>
      </c>
      <c r="G1764" s="211">
        <v>151323</v>
      </c>
      <c r="H1764" s="211">
        <v>155168</v>
      </c>
      <c r="I1764" s="211">
        <v>146610</v>
      </c>
      <c r="J1764" s="211">
        <v>181802</v>
      </c>
      <c r="K1764" s="211">
        <v>157690</v>
      </c>
      <c r="L1764" s="212">
        <v>133665</v>
      </c>
    </row>
    <row r="1765" spans="1:12">
      <c r="A1765" s="208" t="s">
        <v>546</v>
      </c>
      <c r="B1765" s="209" t="s">
        <v>1672</v>
      </c>
      <c r="C1765" s="209" t="s">
        <v>1626</v>
      </c>
      <c r="D1765" s="210" t="s">
        <v>1624</v>
      </c>
      <c r="E1765" s="211">
        <v>481792</v>
      </c>
      <c r="F1765" s="211">
        <v>436502</v>
      </c>
      <c r="G1765" s="211">
        <v>421968</v>
      </c>
      <c r="H1765" s="211">
        <v>414363</v>
      </c>
      <c r="I1765" s="211">
        <v>421509</v>
      </c>
      <c r="J1765" s="211">
        <v>448861</v>
      </c>
      <c r="K1765" s="211">
        <v>406689</v>
      </c>
      <c r="L1765" s="212">
        <v>390967</v>
      </c>
    </row>
    <row r="1766" spans="1:12">
      <c r="A1766" s="208" t="s">
        <v>705</v>
      </c>
      <c r="B1766" s="209" t="s">
        <v>1666</v>
      </c>
      <c r="C1766" s="209" t="s">
        <v>1623</v>
      </c>
      <c r="D1766" s="210" t="s">
        <v>1624</v>
      </c>
      <c r="E1766" s="211">
        <v>6519</v>
      </c>
      <c r="F1766" s="211">
        <v>6333</v>
      </c>
      <c r="G1766" s="213" t="s">
        <v>1624</v>
      </c>
      <c r="H1766" s="213" t="s">
        <v>1624</v>
      </c>
      <c r="I1766" s="213" t="s">
        <v>1624</v>
      </c>
      <c r="J1766" s="213" t="s">
        <v>1624</v>
      </c>
      <c r="K1766" s="213" t="s">
        <v>1624</v>
      </c>
      <c r="L1766" s="214" t="s">
        <v>1624</v>
      </c>
    </row>
    <row r="1767" spans="1:12">
      <c r="A1767" s="208" t="s">
        <v>705</v>
      </c>
      <c r="B1767" s="209" t="s">
        <v>1666</v>
      </c>
      <c r="C1767" s="209" t="s">
        <v>1625</v>
      </c>
      <c r="D1767" s="210" t="s">
        <v>1624</v>
      </c>
      <c r="E1767" s="211">
        <v>3079</v>
      </c>
      <c r="F1767" s="211">
        <v>3053</v>
      </c>
      <c r="G1767" s="213" t="s">
        <v>1624</v>
      </c>
      <c r="H1767" s="213" t="s">
        <v>1624</v>
      </c>
      <c r="I1767" s="213" t="s">
        <v>1624</v>
      </c>
      <c r="J1767" s="213" t="s">
        <v>1624</v>
      </c>
      <c r="K1767" s="213" t="s">
        <v>1624</v>
      </c>
      <c r="L1767" s="214" t="s">
        <v>1624</v>
      </c>
    </row>
    <row r="1768" spans="1:12">
      <c r="A1768" s="208" t="s">
        <v>705</v>
      </c>
      <c r="B1768" s="209" t="s">
        <v>1666</v>
      </c>
      <c r="C1768" s="209" t="s">
        <v>1626</v>
      </c>
      <c r="D1768" s="210" t="s">
        <v>1624</v>
      </c>
      <c r="E1768" s="211">
        <v>175313</v>
      </c>
      <c r="F1768" s="211">
        <v>171032</v>
      </c>
      <c r="G1768" s="213" t="s">
        <v>1624</v>
      </c>
      <c r="H1768" s="213" t="s">
        <v>1624</v>
      </c>
      <c r="I1768" s="213" t="s">
        <v>1624</v>
      </c>
      <c r="J1768" s="213" t="s">
        <v>1624</v>
      </c>
      <c r="K1768" s="213" t="s">
        <v>1624</v>
      </c>
      <c r="L1768" s="214" t="s">
        <v>1624</v>
      </c>
    </row>
    <row r="1769" spans="1:12">
      <c r="A1769" s="208" t="s">
        <v>1335</v>
      </c>
      <c r="B1769" s="209" t="s">
        <v>1647</v>
      </c>
      <c r="C1769" s="209" t="s">
        <v>1623</v>
      </c>
      <c r="D1769" s="210" t="s">
        <v>1624</v>
      </c>
      <c r="E1769" s="211">
        <v>13399</v>
      </c>
      <c r="F1769" s="211">
        <v>12533</v>
      </c>
      <c r="G1769" s="211">
        <v>9365</v>
      </c>
      <c r="H1769" s="211">
        <v>12155</v>
      </c>
      <c r="I1769" s="211">
        <v>8826</v>
      </c>
      <c r="J1769" s="211">
        <v>9617</v>
      </c>
      <c r="K1769" s="211">
        <v>9016</v>
      </c>
      <c r="L1769" s="212">
        <v>7032</v>
      </c>
    </row>
    <row r="1770" spans="1:12">
      <c r="A1770" s="208" t="s">
        <v>1335</v>
      </c>
      <c r="B1770" s="209" t="s">
        <v>1647</v>
      </c>
      <c r="C1770" s="209" t="s">
        <v>1625</v>
      </c>
      <c r="D1770" s="210" t="s">
        <v>1624</v>
      </c>
      <c r="E1770" s="211">
        <v>804</v>
      </c>
      <c r="F1770" s="211">
        <v>747</v>
      </c>
      <c r="G1770" s="211">
        <v>603</v>
      </c>
      <c r="H1770" s="211">
        <v>1600</v>
      </c>
      <c r="I1770" s="211">
        <v>994</v>
      </c>
      <c r="J1770" s="211">
        <v>1089</v>
      </c>
      <c r="K1770" s="211">
        <v>906</v>
      </c>
      <c r="L1770" s="212">
        <v>608</v>
      </c>
    </row>
    <row r="1771" spans="1:12">
      <c r="A1771" s="208" t="s">
        <v>1335</v>
      </c>
      <c r="B1771" s="209" t="s">
        <v>1647</v>
      </c>
      <c r="C1771" s="209" t="s">
        <v>1626</v>
      </c>
      <c r="D1771" s="210" t="s">
        <v>1624</v>
      </c>
      <c r="E1771" s="213" t="s">
        <v>1624</v>
      </c>
      <c r="F1771" s="211">
        <v>877</v>
      </c>
      <c r="G1771" s="211">
        <v>634</v>
      </c>
      <c r="H1771" s="213" t="s">
        <v>1624</v>
      </c>
      <c r="I1771" s="213" t="s">
        <v>1624</v>
      </c>
      <c r="J1771" s="213" t="s">
        <v>1624</v>
      </c>
      <c r="K1771" s="213" t="s">
        <v>1624</v>
      </c>
      <c r="L1771" s="214" t="s">
        <v>1624</v>
      </c>
    </row>
    <row r="1772" spans="1:12">
      <c r="A1772" s="208" t="s">
        <v>1750</v>
      </c>
      <c r="B1772" s="209" t="s">
        <v>1655</v>
      </c>
      <c r="C1772" s="209" t="s">
        <v>1623</v>
      </c>
      <c r="D1772" s="210" t="s">
        <v>1624</v>
      </c>
      <c r="E1772" s="211">
        <v>72576</v>
      </c>
      <c r="F1772" s="211">
        <v>30334</v>
      </c>
      <c r="G1772" s="213" t="s">
        <v>1624</v>
      </c>
      <c r="H1772" s="213" t="s">
        <v>1624</v>
      </c>
      <c r="I1772" s="213" t="s">
        <v>1624</v>
      </c>
      <c r="J1772" s="213" t="s">
        <v>1624</v>
      </c>
      <c r="K1772" s="213" t="s">
        <v>1624</v>
      </c>
      <c r="L1772" s="214" t="s">
        <v>1624</v>
      </c>
    </row>
    <row r="1773" spans="1:12">
      <c r="A1773" s="208" t="s">
        <v>1750</v>
      </c>
      <c r="B1773" s="209" t="s">
        <v>1655</v>
      </c>
      <c r="C1773" s="209" t="s">
        <v>1625</v>
      </c>
      <c r="D1773" s="210" t="s">
        <v>1624</v>
      </c>
      <c r="E1773" s="211">
        <v>68932</v>
      </c>
      <c r="F1773" s="211">
        <v>29282</v>
      </c>
      <c r="G1773" s="213" t="s">
        <v>1624</v>
      </c>
      <c r="H1773" s="213" t="s">
        <v>1624</v>
      </c>
      <c r="I1773" s="213" t="s">
        <v>1624</v>
      </c>
      <c r="J1773" s="213" t="s">
        <v>1624</v>
      </c>
      <c r="K1773" s="213" t="s">
        <v>1624</v>
      </c>
      <c r="L1773" s="214" t="s">
        <v>1624</v>
      </c>
    </row>
    <row r="1774" spans="1:12">
      <c r="A1774" s="208" t="s">
        <v>1750</v>
      </c>
      <c r="B1774" s="209" t="s">
        <v>1655</v>
      </c>
      <c r="C1774" s="209" t="s">
        <v>1626</v>
      </c>
      <c r="D1774" s="210" t="s">
        <v>1624</v>
      </c>
      <c r="E1774" s="211">
        <v>97592</v>
      </c>
      <c r="F1774" s="211">
        <v>32840</v>
      </c>
      <c r="G1774" s="213" t="s">
        <v>1624</v>
      </c>
      <c r="H1774" s="213" t="s">
        <v>1624</v>
      </c>
      <c r="I1774" s="213" t="s">
        <v>1624</v>
      </c>
      <c r="J1774" s="213" t="s">
        <v>1624</v>
      </c>
      <c r="K1774" s="213" t="s">
        <v>1624</v>
      </c>
      <c r="L1774" s="214" t="s">
        <v>1624</v>
      </c>
    </row>
    <row r="1775" spans="1:12">
      <c r="A1775" s="208" t="s">
        <v>958</v>
      </c>
      <c r="B1775" s="209" t="s">
        <v>1662</v>
      </c>
      <c r="C1775" s="209" t="s">
        <v>1623</v>
      </c>
      <c r="D1775" s="210" t="s">
        <v>1624</v>
      </c>
      <c r="E1775" s="211">
        <v>117284</v>
      </c>
      <c r="F1775" s="211">
        <v>103717</v>
      </c>
      <c r="G1775" s="211">
        <v>111182</v>
      </c>
      <c r="H1775" s="211">
        <v>110434</v>
      </c>
      <c r="I1775" s="211">
        <v>112202</v>
      </c>
      <c r="J1775" s="211">
        <v>105903</v>
      </c>
      <c r="K1775" s="211">
        <v>108062</v>
      </c>
      <c r="L1775" s="212">
        <v>99995</v>
      </c>
    </row>
    <row r="1776" spans="1:12">
      <c r="A1776" s="208" t="s">
        <v>958</v>
      </c>
      <c r="B1776" s="209" t="s">
        <v>1662</v>
      </c>
      <c r="C1776" s="209" t="s">
        <v>1625</v>
      </c>
      <c r="D1776" s="210" t="s">
        <v>1624</v>
      </c>
      <c r="E1776" s="211">
        <v>13276</v>
      </c>
      <c r="F1776" s="211">
        <v>103643</v>
      </c>
      <c r="G1776" s="211">
        <v>59627</v>
      </c>
      <c r="H1776" s="211">
        <v>42388</v>
      </c>
      <c r="I1776" s="211">
        <v>91016</v>
      </c>
      <c r="J1776" s="211">
        <v>82395</v>
      </c>
      <c r="K1776" s="211">
        <v>104351</v>
      </c>
      <c r="L1776" s="212">
        <v>107625</v>
      </c>
    </row>
    <row r="1777" spans="1:12">
      <c r="A1777" s="208" t="s">
        <v>958</v>
      </c>
      <c r="B1777" s="209" t="s">
        <v>1662</v>
      </c>
      <c r="C1777" s="209" t="s">
        <v>1626</v>
      </c>
      <c r="D1777" s="210" t="s">
        <v>1624</v>
      </c>
      <c r="E1777" s="211">
        <v>82567</v>
      </c>
      <c r="F1777" s="213" t="s">
        <v>1624</v>
      </c>
      <c r="G1777" s="213" t="s">
        <v>1624</v>
      </c>
      <c r="H1777" s="213" t="s">
        <v>1624</v>
      </c>
      <c r="I1777" s="213" t="s">
        <v>1624</v>
      </c>
      <c r="J1777" s="213" t="s">
        <v>1624</v>
      </c>
      <c r="K1777" s="213" t="s">
        <v>1624</v>
      </c>
      <c r="L1777" s="214" t="s">
        <v>1624</v>
      </c>
    </row>
    <row r="1778" spans="1:12">
      <c r="A1778" s="208" t="s">
        <v>958</v>
      </c>
      <c r="B1778" s="209" t="s">
        <v>1662</v>
      </c>
      <c r="C1778" s="209" t="s">
        <v>1627</v>
      </c>
      <c r="D1778" s="210" t="s">
        <v>1624</v>
      </c>
      <c r="E1778" s="211">
        <v>735301</v>
      </c>
      <c r="F1778" s="211">
        <v>556528</v>
      </c>
      <c r="G1778" s="211">
        <v>653891</v>
      </c>
      <c r="H1778" s="211">
        <v>294301</v>
      </c>
      <c r="I1778" s="211">
        <v>448680</v>
      </c>
      <c r="J1778" s="211">
        <v>412507</v>
      </c>
      <c r="K1778" s="211">
        <v>648717</v>
      </c>
      <c r="L1778" s="212">
        <v>668907</v>
      </c>
    </row>
    <row r="1779" spans="1:12">
      <c r="A1779" s="208" t="s">
        <v>1010</v>
      </c>
      <c r="B1779" s="209" t="s">
        <v>1643</v>
      </c>
      <c r="C1779" s="209" t="s">
        <v>1623</v>
      </c>
      <c r="D1779" s="210" t="s">
        <v>1624</v>
      </c>
      <c r="E1779" s="211">
        <v>33897</v>
      </c>
      <c r="F1779" s="211">
        <v>30447</v>
      </c>
      <c r="G1779" s="211">
        <v>35147</v>
      </c>
      <c r="H1779" s="211">
        <v>40428</v>
      </c>
      <c r="I1779" s="211">
        <v>35096</v>
      </c>
      <c r="J1779" s="211">
        <v>33976</v>
      </c>
      <c r="K1779" s="211">
        <v>31958</v>
      </c>
      <c r="L1779" s="212">
        <v>27202</v>
      </c>
    </row>
    <row r="1780" spans="1:12">
      <c r="A1780" s="208" t="s">
        <v>1010</v>
      </c>
      <c r="B1780" s="209" t="s">
        <v>1643</v>
      </c>
      <c r="C1780" s="209" t="s">
        <v>1625</v>
      </c>
      <c r="D1780" s="210" t="s">
        <v>1624</v>
      </c>
      <c r="E1780" s="211">
        <v>14623</v>
      </c>
      <c r="F1780" s="211">
        <v>15045</v>
      </c>
      <c r="G1780" s="211">
        <v>17018</v>
      </c>
      <c r="H1780" s="211">
        <v>16595</v>
      </c>
      <c r="I1780" s="211">
        <v>21479</v>
      </c>
      <c r="J1780" s="211">
        <v>9698</v>
      </c>
      <c r="K1780" s="211">
        <v>9368</v>
      </c>
      <c r="L1780" s="212">
        <v>10974</v>
      </c>
    </row>
    <row r="1781" spans="1:12">
      <c r="A1781" s="208" t="s">
        <v>547</v>
      </c>
      <c r="B1781" s="209" t="s">
        <v>1672</v>
      </c>
      <c r="C1781" s="209" t="s">
        <v>1623</v>
      </c>
      <c r="D1781" s="210" t="s">
        <v>1624</v>
      </c>
      <c r="E1781" s="211">
        <v>121435</v>
      </c>
      <c r="F1781" s="211">
        <v>111572</v>
      </c>
      <c r="G1781" s="211">
        <v>118098</v>
      </c>
      <c r="H1781" s="211">
        <v>139857</v>
      </c>
      <c r="I1781" s="211">
        <v>131052</v>
      </c>
      <c r="J1781" s="211">
        <v>143640</v>
      </c>
      <c r="K1781" s="211">
        <v>127179</v>
      </c>
      <c r="L1781" s="212">
        <v>105611</v>
      </c>
    </row>
    <row r="1782" spans="1:12">
      <c r="A1782" s="208" t="s">
        <v>547</v>
      </c>
      <c r="B1782" s="209" t="s">
        <v>1672</v>
      </c>
      <c r="C1782" s="209" t="s">
        <v>1625</v>
      </c>
      <c r="D1782" s="210" t="s">
        <v>1624</v>
      </c>
      <c r="E1782" s="211">
        <v>2755</v>
      </c>
      <c r="F1782" s="211">
        <v>2552</v>
      </c>
      <c r="G1782" s="211">
        <v>2605</v>
      </c>
      <c r="H1782" s="211">
        <v>3221</v>
      </c>
      <c r="I1782" s="211">
        <v>4975</v>
      </c>
      <c r="J1782" s="211">
        <v>6759</v>
      </c>
      <c r="K1782" s="211">
        <v>5930</v>
      </c>
      <c r="L1782" s="212">
        <v>5331</v>
      </c>
    </row>
    <row r="1783" spans="1:12">
      <c r="A1783" s="208" t="s">
        <v>547</v>
      </c>
      <c r="B1783" s="209" t="s">
        <v>1672</v>
      </c>
      <c r="C1783" s="209" t="s">
        <v>1626</v>
      </c>
      <c r="D1783" s="210" t="s">
        <v>1624</v>
      </c>
      <c r="E1783" s="211">
        <v>8118</v>
      </c>
      <c r="F1783" s="211">
        <v>11730</v>
      </c>
      <c r="G1783" s="211">
        <v>9538</v>
      </c>
      <c r="H1783" s="211">
        <v>3330</v>
      </c>
      <c r="I1783" s="211">
        <v>6130</v>
      </c>
      <c r="J1783" s="211">
        <v>3601</v>
      </c>
      <c r="K1783" s="211">
        <v>2992</v>
      </c>
      <c r="L1783" s="212">
        <v>6552</v>
      </c>
    </row>
    <row r="1784" spans="1:12">
      <c r="A1784" s="208" t="s">
        <v>1364</v>
      </c>
      <c r="B1784" s="209" t="s">
        <v>1651</v>
      </c>
      <c r="C1784" s="209" t="s">
        <v>1623</v>
      </c>
      <c r="D1784" s="210" t="s">
        <v>1624</v>
      </c>
      <c r="E1784" s="211">
        <v>1072559</v>
      </c>
      <c r="F1784" s="211">
        <v>945368</v>
      </c>
      <c r="G1784" s="211">
        <v>989881</v>
      </c>
      <c r="H1784" s="211">
        <v>968284</v>
      </c>
      <c r="I1784" s="211">
        <v>955907</v>
      </c>
      <c r="J1784" s="211">
        <v>919576</v>
      </c>
      <c r="K1784" s="211">
        <v>955523</v>
      </c>
      <c r="L1784" s="212">
        <v>848629</v>
      </c>
    </row>
    <row r="1785" spans="1:12">
      <c r="A1785" s="208" t="s">
        <v>1364</v>
      </c>
      <c r="B1785" s="209" t="s">
        <v>1651</v>
      </c>
      <c r="C1785" s="209" t="s">
        <v>1625</v>
      </c>
      <c r="D1785" s="210" t="s">
        <v>1624</v>
      </c>
      <c r="E1785" s="211">
        <v>727707</v>
      </c>
      <c r="F1785" s="211">
        <v>642463</v>
      </c>
      <c r="G1785" s="211">
        <v>699830</v>
      </c>
      <c r="H1785" s="211">
        <v>720722</v>
      </c>
      <c r="I1785" s="211">
        <v>706597</v>
      </c>
      <c r="J1785" s="211">
        <v>679250</v>
      </c>
      <c r="K1785" s="211">
        <v>714895</v>
      </c>
      <c r="L1785" s="212">
        <v>648248</v>
      </c>
    </row>
    <row r="1786" spans="1:12">
      <c r="A1786" s="208" t="s">
        <v>1364</v>
      </c>
      <c r="B1786" s="209" t="s">
        <v>1651</v>
      </c>
      <c r="C1786" s="209" t="s">
        <v>1626</v>
      </c>
      <c r="D1786" s="210" t="s">
        <v>1624</v>
      </c>
      <c r="E1786" s="211">
        <v>833724</v>
      </c>
      <c r="F1786" s="211">
        <v>1226891</v>
      </c>
      <c r="G1786" s="211">
        <v>1401770</v>
      </c>
      <c r="H1786" s="211">
        <v>1353753</v>
      </c>
      <c r="I1786" s="211">
        <v>1189628</v>
      </c>
      <c r="J1786" s="211">
        <v>1209927</v>
      </c>
      <c r="K1786" s="211">
        <v>1274169</v>
      </c>
      <c r="L1786" s="212">
        <v>1162372</v>
      </c>
    </row>
    <row r="1787" spans="1:12">
      <c r="A1787" s="208" t="s">
        <v>441</v>
      </c>
      <c r="B1787" s="209" t="s">
        <v>1640</v>
      </c>
      <c r="C1787" s="209" t="s">
        <v>1623</v>
      </c>
      <c r="D1787" s="210" t="s">
        <v>1624</v>
      </c>
      <c r="E1787" s="211">
        <v>65079</v>
      </c>
      <c r="F1787" s="211">
        <v>55763</v>
      </c>
      <c r="G1787" s="211">
        <v>54756</v>
      </c>
      <c r="H1787" s="211">
        <v>51079</v>
      </c>
      <c r="I1787" s="211">
        <v>46349</v>
      </c>
      <c r="J1787" s="211">
        <v>53314</v>
      </c>
      <c r="K1787" s="211">
        <v>52989</v>
      </c>
      <c r="L1787" s="212">
        <v>34807</v>
      </c>
    </row>
    <row r="1788" spans="1:12">
      <c r="A1788" s="208" t="s">
        <v>441</v>
      </c>
      <c r="B1788" s="209" t="s">
        <v>1640</v>
      </c>
      <c r="C1788" s="209" t="s">
        <v>1625</v>
      </c>
      <c r="D1788" s="210" t="s">
        <v>1624</v>
      </c>
      <c r="E1788" s="211">
        <v>37859</v>
      </c>
      <c r="F1788" s="211">
        <v>34193</v>
      </c>
      <c r="G1788" s="211">
        <v>31295</v>
      </c>
      <c r="H1788" s="211">
        <v>32666</v>
      </c>
      <c r="I1788" s="211">
        <v>28106</v>
      </c>
      <c r="J1788" s="211">
        <v>31388</v>
      </c>
      <c r="K1788" s="211">
        <v>29721</v>
      </c>
      <c r="L1788" s="212">
        <v>25406</v>
      </c>
    </row>
    <row r="1789" spans="1:12">
      <c r="A1789" s="208" t="s">
        <v>441</v>
      </c>
      <c r="B1789" s="209" t="s">
        <v>1640</v>
      </c>
      <c r="C1789" s="209" t="s">
        <v>1626</v>
      </c>
      <c r="D1789" s="210" t="s">
        <v>1624</v>
      </c>
      <c r="E1789" s="211">
        <v>820800</v>
      </c>
      <c r="F1789" s="211">
        <v>736333</v>
      </c>
      <c r="G1789" s="211">
        <v>695435</v>
      </c>
      <c r="H1789" s="211">
        <v>519409</v>
      </c>
      <c r="I1789" s="211">
        <v>502630</v>
      </c>
      <c r="J1789" s="211">
        <v>573551</v>
      </c>
      <c r="K1789" s="211">
        <v>568891</v>
      </c>
      <c r="L1789" s="212">
        <v>625185</v>
      </c>
    </row>
    <row r="1790" spans="1:12">
      <c r="A1790" s="208" t="s">
        <v>1011</v>
      </c>
      <c r="B1790" s="209" t="s">
        <v>1643</v>
      </c>
      <c r="C1790" s="209" t="s">
        <v>1623</v>
      </c>
      <c r="D1790" s="210" t="s">
        <v>1624</v>
      </c>
      <c r="E1790" s="211">
        <v>16334</v>
      </c>
      <c r="F1790" s="211">
        <v>12941</v>
      </c>
      <c r="G1790" s="211">
        <v>14651</v>
      </c>
      <c r="H1790" s="211">
        <v>16540</v>
      </c>
      <c r="I1790" s="211">
        <v>13743</v>
      </c>
      <c r="J1790" s="211">
        <v>15347</v>
      </c>
      <c r="K1790" s="211">
        <v>14961</v>
      </c>
      <c r="L1790" s="212">
        <v>13188</v>
      </c>
    </row>
    <row r="1791" spans="1:12">
      <c r="A1791" s="208" t="s">
        <v>1011</v>
      </c>
      <c r="B1791" s="209" t="s">
        <v>1643</v>
      </c>
      <c r="C1791" s="209" t="s">
        <v>1625</v>
      </c>
      <c r="D1791" s="210" t="s">
        <v>1624</v>
      </c>
      <c r="E1791" s="211">
        <v>3311</v>
      </c>
      <c r="F1791" s="211">
        <v>4099</v>
      </c>
      <c r="G1791" s="211">
        <v>3945</v>
      </c>
      <c r="H1791" s="211">
        <v>5860</v>
      </c>
      <c r="I1791" s="211">
        <v>6897</v>
      </c>
      <c r="J1791" s="211">
        <v>2988</v>
      </c>
      <c r="K1791" s="211">
        <v>2325</v>
      </c>
      <c r="L1791" s="212">
        <v>1782</v>
      </c>
    </row>
    <row r="1792" spans="1:12">
      <c r="A1792" s="208" t="s">
        <v>1011</v>
      </c>
      <c r="B1792" s="209" t="s">
        <v>1643</v>
      </c>
      <c r="C1792" s="209" t="s">
        <v>1626</v>
      </c>
      <c r="D1792" s="210" t="s">
        <v>1624</v>
      </c>
      <c r="E1792" s="213" t="s">
        <v>1624</v>
      </c>
      <c r="F1792" s="213" t="s">
        <v>1624</v>
      </c>
      <c r="G1792" s="213" t="s">
        <v>1624</v>
      </c>
      <c r="H1792" s="213" t="s">
        <v>1624</v>
      </c>
      <c r="I1792" s="213" t="s">
        <v>1624</v>
      </c>
      <c r="J1792" s="213" t="s">
        <v>1624</v>
      </c>
      <c r="K1792" s="211">
        <v>853</v>
      </c>
      <c r="L1792" s="212">
        <v>816</v>
      </c>
    </row>
    <row r="1793" spans="1:12">
      <c r="A1793" s="208" t="s">
        <v>1115</v>
      </c>
      <c r="B1793" s="209" t="s">
        <v>1647</v>
      </c>
      <c r="C1793" s="209" t="s">
        <v>1623</v>
      </c>
      <c r="D1793" s="210" t="s">
        <v>1624</v>
      </c>
      <c r="E1793" s="211">
        <v>133000</v>
      </c>
      <c r="F1793" s="211">
        <v>110957</v>
      </c>
      <c r="G1793" s="211">
        <v>115785</v>
      </c>
      <c r="H1793" s="211">
        <v>121748</v>
      </c>
      <c r="I1793" s="211">
        <v>108805</v>
      </c>
      <c r="J1793" s="211">
        <v>117959</v>
      </c>
      <c r="K1793" s="211">
        <v>110638</v>
      </c>
      <c r="L1793" s="212">
        <v>120155</v>
      </c>
    </row>
    <row r="1794" spans="1:12">
      <c r="A1794" s="208" t="s">
        <v>1751</v>
      </c>
      <c r="B1794" s="209" t="s">
        <v>1646</v>
      </c>
      <c r="C1794" s="209" t="s">
        <v>1623</v>
      </c>
      <c r="D1794" s="210" t="s">
        <v>1624</v>
      </c>
      <c r="E1794" s="211">
        <v>1650</v>
      </c>
      <c r="F1794" s="211">
        <v>1403</v>
      </c>
      <c r="G1794" s="211">
        <v>1191</v>
      </c>
      <c r="H1794" s="211">
        <v>1585</v>
      </c>
      <c r="I1794" s="211">
        <v>1370</v>
      </c>
      <c r="J1794" s="211">
        <v>1436</v>
      </c>
      <c r="K1794" s="211">
        <v>1198</v>
      </c>
      <c r="L1794" s="212">
        <v>860</v>
      </c>
    </row>
    <row r="1795" spans="1:12">
      <c r="A1795" s="208" t="s">
        <v>1751</v>
      </c>
      <c r="B1795" s="209" t="s">
        <v>1646</v>
      </c>
      <c r="C1795" s="209" t="s">
        <v>1625</v>
      </c>
      <c r="D1795" s="210" t="s">
        <v>1624</v>
      </c>
      <c r="E1795" s="211">
        <v>366</v>
      </c>
      <c r="F1795" s="211">
        <v>291</v>
      </c>
      <c r="G1795" s="211">
        <v>63</v>
      </c>
      <c r="H1795" s="211">
        <v>120</v>
      </c>
      <c r="I1795" s="211">
        <v>73</v>
      </c>
      <c r="J1795" s="211">
        <v>92</v>
      </c>
      <c r="K1795" s="211">
        <v>398</v>
      </c>
      <c r="L1795" s="212">
        <v>280</v>
      </c>
    </row>
    <row r="1796" spans="1:12">
      <c r="A1796" s="208" t="s">
        <v>1752</v>
      </c>
      <c r="B1796" s="209" t="s">
        <v>1630</v>
      </c>
      <c r="C1796" s="209" t="s">
        <v>1623</v>
      </c>
      <c r="D1796" s="210" t="s">
        <v>1624</v>
      </c>
      <c r="E1796" s="211">
        <v>7198</v>
      </c>
      <c r="F1796" s="211">
        <v>6389</v>
      </c>
      <c r="G1796" s="213" t="s">
        <v>1624</v>
      </c>
      <c r="H1796" s="213" t="s">
        <v>1624</v>
      </c>
      <c r="I1796" s="213" t="s">
        <v>1624</v>
      </c>
      <c r="J1796" s="213" t="s">
        <v>1624</v>
      </c>
      <c r="K1796" s="213" t="s">
        <v>1624</v>
      </c>
      <c r="L1796" s="214" t="s">
        <v>1624</v>
      </c>
    </row>
    <row r="1797" spans="1:12">
      <c r="A1797" s="208" t="s">
        <v>1752</v>
      </c>
      <c r="B1797" s="209" t="s">
        <v>1630</v>
      </c>
      <c r="C1797" s="209" t="s">
        <v>1625</v>
      </c>
      <c r="D1797" s="210" t="s">
        <v>1624</v>
      </c>
      <c r="E1797" s="211">
        <v>5963</v>
      </c>
      <c r="F1797" s="211">
        <v>5384</v>
      </c>
      <c r="G1797" s="213" t="s">
        <v>1624</v>
      </c>
      <c r="H1797" s="213" t="s">
        <v>1624</v>
      </c>
      <c r="I1797" s="213" t="s">
        <v>1624</v>
      </c>
      <c r="J1797" s="213" t="s">
        <v>1624</v>
      </c>
      <c r="K1797" s="213" t="s">
        <v>1624</v>
      </c>
      <c r="L1797" s="214" t="s">
        <v>1624</v>
      </c>
    </row>
    <row r="1798" spans="1:12">
      <c r="A1798" s="208" t="s">
        <v>1012</v>
      </c>
      <c r="B1798" s="209" t="s">
        <v>1643</v>
      </c>
      <c r="C1798" s="209" t="s">
        <v>1623</v>
      </c>
      <c r="D1798" s="210" t="s">
        <v>1624</v>
      </c>
      <c r="E1798" s="211">
        <v>139720</v>
      </c>
      <c r="F1798" s="211">
        <v>132227</v>
      </c>
      <c r="G1798" s="211">
        <v>140958</v>
      </c>
      <c r="H1798" s="211">
        <v>154506</v>
      </c>
      <c r="I1798" s="211">
        <v>147462</v>
      </c>
      <c r="J1798" s="211">
        <v>194425</v>
      </c>
      <c r="K1798" s="211">
        <v>180037</v>
      </c>
      <c r="L1798" s="212">
        <v>115978</v>
      </c>
    </row>
    <row r="1799" spans="1:12">
      <c r="A1799" s="208" t="s">
        <v>1012</v>
      </c>
      <c r="B1799" s="209" t="s">
        <v>1643</v>
      </c>
      <c r="C1799" s="209" t="s">
        <v>1625</v>
      </c>
      <c r="D1799" s="210" t="s">
        <v>1624</v>
      </c>
      <c r="E1799" s="211">
        <v>110032</v>
      </c>
      <c r="F1799" s="211">
        <v>105105</v>
      </c>
      <c r="G1799" s="211">
        <v>111844</v>
      </c>
      <c r="H1799" s="211">
        <v>109525</v>
      </c>
      <c r="I1799" s="211">
        <v>74653</v>
      </c>
      <c r="J1799" s="211">
        <v>73047</v>
      </c>
      <c r="K1799" s="211">
        <v>87199</v>
      </c>
      <c r="L1799" s="212">
        <v>119138</v>
      </c>
    </row>
    <row r="1800" spans="1:12">
      <c r="A1800" s="208" t="s">
        <v>1012</v>
      </c>
      <c r="B1800" s="209" t="s">
        <v>1643</v>
      </c>
      <c r="C1800" s="209" t="s">
        <v>1626</v>
      </c>
      <c r="D1800" s="210" t="s">
        <v>1624</v>
      </c>
      <c r="E1800" s="211">
        <v>69158</v>
      </c>
      <c r="F1800" s="211">
        <v>62504</v>
      </c>
      <c r="G1800" s="211">
        <v>65901</v>
      </c>
      <c r="H1800" s="211">
        <v>82114</v>
      </c>
      <c r="I1800" s="211">
        <v>104985</v>
      </c>
      <c r="J1800" s="211">
        <v>55258</v>
      </c>
      <c r="K1800" s="211">
        <v>63367</v>
      </c>
      <c r="L1800" s="212">
        <v>8607</v>
      </c>
    </row>
    <row r="1801" spans="1:12">
      <c r="A1801" s="208" t="s">
        <v>470</v>
      </c>
      <c r="B1801" s="209" t="s">
        <v>1630</v>
      </c>
      <c r="C1801" s="209" t="s">
        <v>1623</v>
      </c>
      <c r="D1801" s="210" t="s">
        <v>1624</v>
      </c>
      <c r="E1801" s="211">
        <v>15584</v>
      </c>
      <c r="F1801" s="211">
        <v>12912</v>
      </c>
      <c r="G1801" s="211">
        <v>12849</v>
      </c>
      <c r="H1801" s="211">
        <v>12098</v>
      </c>
      <c r="I1801" s="211">
        <v>8890</v>
      </c>
      <c r="J1801" s="213" t="s">
        <v>1624</v>
      </c>
      <c r="K1801" s="211">
        <v>9819</v>
      </c>
      <c r="L1801" s="212">
        <v>7948</v>
      </c>
    </row>
    <row r="1802" spans="1:12">
      <c r="A1802" s="208" t="s">
        <v>470</v>
      </c>
      <c r="B1802" s="209" t="s">
        <v>1630</v>
      </c>
      <c r="C1802" s="209" t="s">
        <v>1625</v>
      </c>
      <c r="D1802" s="210" t="s">
        <v>1624</v>
      </c>
      <c r="E1802" s="211">
        <v>890</v>
      </c>
      <c r="F1802" s="211">
        <v>876</v>
      </c>
      <c r="G1802" s="211">
        <v>1102</v>
      </c>
      <c r="H1802" s="211">
        <v>1474</v>
      </c>
      <c r="I1802" s="211">
        <v>1855</v>
      </c>
      <c r="J1802" s="213" t="s">
        <v>1624</v>
      </c>
      <c r="K1802" s="211">
        <v>1501</v>
      </c>
      <c r="L1802" s="212">
        <v>1279</v>
      </c>
    </row>
    <row r="1803" spans="1:12">
      <c r="A1803" s="208" t="s">
        <v>470</v>
      </c>
      <c r="B1803" s="209" t="s">
        <v>1630</v>
      </c>
      <c r="C1803" s="209" t="s">
        <v>1626</v>
      </c>
      <c r="D1803" s="210" t="s">
        <v>1624</v>
      </c>
      <c r="E1803" s="211">
        <v>5162</v>
      </c>
      <c r="F1803" s="211">
        <v>6913</v>
      </c>
      <c r="G1803" s="211">
        <v>4562</v>
      </c>
      <c r="H1803" s="211">
        <v>5607</v>
      </c>
      <c r="I1803" s="211">
        <v>7085</v>
      </c>
      <c r="J1803" s="213" t="s">
        <v>1624</v>
      </c>
      <c r="K1803" s="211">
        <v>7366</v>
      </c>
      <c r="L1803" s="212">
        <v>7062</v>
      </c>
    </row>
    <row r="1804" spans="1:12">
      <c r="A1804" s="208" t="s">
        <v>470</v>
      </c>
      <c r="B1804" s="209" t="s">
        <v>1639</v>
      </c>
      <c r="C1804" s="209" t="s">
        <v>1623</v>
      </c>
      <c r="D1804" s="210" t="s">
        <v>1624</v>
      </c>
      <c r="E1804" s="211">
        <v>2211</v>
      </c>
      <c r="F1804" s="211">
        <v>1753</v>
      </c>
      <c r="G1804" s="211">
        <v>1675</v>
      </c>
      <c r="H1804" s="211">
        <v>1755</v>
      </c>
      <c r="I1804" s="211">
        <v>1168</v>
      </c>
      <c r="J1804" s="211">
        <v>1886</v>
      </c>
      <c r="K1804" s="211">
        <v>1468</v>
      </c>
      <c r="L1804" s="212">
        <v>1097</v>
      </c>
    </row>
    <row r="1805" spans="1:12">
      <c r="A1805" s="208" t="s">
        <v>471</v>
      </c>
      <c r="B1805" s="209" t="s">
        <v>1630</v>
      </c>
      <c r="C1805" s="209" t="s">
        <v>1623</v>
      </c>
      <c r="D1805" s="210" t="s">
        <v>1624</v>
      </c>
      <c r="E1805" s="211">
        <v>580211</v>
      </c>
      <c r="F1805" s="211">
        <v>509325</v>
      </c>
      <c r="G1805" s="211">
        <v>498546</v>
      </c>
      <c r="H1805" s="211">
        <v>558854</v>
      </c>
      <c r="I1805" s="211">
        <v>531116</v>
      </c>
      <c r="J1805" s="211">
        <v>634008</v>
      </c>
      <c r="K1805" s="211">
        <v>556287</v>
      </c>
      <c r="L1805" s="212">
        <v>413851</v>
      </c>
    </row>
    <row r="1806" spans="1:12">
      <c r="A1806" s="208" t="s">
        <v>471</v>
      </c>
      <c r="B1806" s="209" t="s">
        <v>1630</v>
      </c>
      <c r="C1806" s="209" t="s">
        <v>1625</v>
      </c>
      <c r="D1806" s="210" t="s">
        <v>1624</v>
      </c>
      <c r="E1806" s="211">
        <v>347287</v>
      </c>
      <c r="F1806" s="211">
        <v>325752</v>
      </c>
      <c r="G1806" s="211">
        <v>322616</v>
      </c>
      <c r="H1806" s="211">
        <v>377630</v>
      </c>
      <c r="I1806" s="211">
        <v>354672</v>
      </c>
      <c r="J1806" s="211">
        <v>395444</v>
      </c>
      <c r="K1806" s="211">
        <v>365243</v>
      </c>
      <c r="L1806" s="212">
        <v>309416</v>
      </c>
    </row>
    <row r="1807" spans="1:12">
      <c r="A1807" s="208" t="s">
        <v>471</v>
      </c>
      <c r="B1807" s="209" t="s">
        <v>1630</v>
      </c>
      <c r="C1807" s="209" t="s">
        <v>1626</v>
      </c>
      <c r="D1807" s="210" t="s">
        <v>1624</v>
      </c>
      <c r="E1807" s="211">
        <v>1277366</v>
      </c>
      <c r="F1807" s="211">
        <v>1251686</v>
      </c>
      <c r="G1807" s="211">
        <v>1257466</v>
      </c>
      <c r="H1807" s="211">
        <v>1205409</v>
      </c>
      <c r="I1807" s="211">
        <v>1031872</v>
      </c>
      <c r="J1807" s="211">
        <v>1198122</v>
      </c>
      <c r="K1807" s="211">
        <v>1177504</v>
      </c>
      <c r="L1807" s="212">
        <v>1046473</v>
      </c>
    </row>
    <row r="1808" spans="1:12">
      <c r="A1808" s="208" t="s">
        <v>257</v>
      </c>
      <c r="B1808" s="209" t="s">
        <v>1679</v>
      </c>
      <c r="C1808" s="209" t="s">
        <v>1623</v>
      </c>
      <c r="D1808" s="210" t="s">
        <v>1624</v>
      </c>
      <c r="E1808" s="211">
        <v>77395</v>
      </c>
      <c r="F1808" s="211">
        <v>71439</v>
      </c>
      <c r="G1808" s="211">
        <v>78562</v>
      </c>
      <c r="H1808" s="211">
        <v>84815</v>
      </c>
      <c r="I1808" s="211">
        <v>83984</v>
      </c>
      <c r="J1808" s="211">
        <v>75389</v>
      </c>
      <c r="K1808" s="211">
        <v>84653</v>
      </c>
      <c r="L1808" s="212">
        <v>76691</v>
      </c>
    </row>
    <row r="1809" spans="1:12">
      <c r="A1809" s="208" t="s">
        <v>257</v>
      </c>
      <c r="B1809" s="209" t="s">
        <v>1679</v>
      </c>
      <c r="C1809" s="209" t="s">
        <v>1625</v>
      </c>
      <c r="D1809" s="210" t="s">
        <v>1624</v>
      </c>
      <c r="E1809" s="211">
        <v>41597</v>
      </c>
      <c r="F1809" s="211">
        <v>41418</v>
      </c>
      <c r="G1809" s="211">
        <v>43589</v>
      </c>
      <c r="H1809" s="211">
        <v>42537</v>
      </c>
      <c r="I1809" s="211">
        <v>41190</v>
      </c>
      <c r="J1809" s="211">
        <v>30957</v>
      </c>
      <c r="K1809" s="211">
        <v>40318</v>
      </c>
      <c r="L1809" s="212">
        <v>34829</v>
      </c>
    </row>
    <row r="1810" spans="1:12">
      <c r="A1810" s="208" t="s">
        <v>257</v>
      </c>
      <c r="B1810" s="209" t="s">
        <v>1679</v>
      </c>
      <c r="C1810" s="209" t="s">
        <v>1626</v>
      </c>
      <c r="D1810" s="210" t="s">
        <v>1624</v>
      </c>
      <c r="E1810" s="213" t="s">
        <v>1624</v>
      </c>
      <c r="F1810" s="213" t="s">
        <v>1624</v>
      </c>
      <c r="G1810" s="213" t="s">
        <v>1624</v>
      </c>
      <c r="H1810" s="211">
        <v>4673</v>
      </c>
      <c r="I1810" s="211">
        <v>4956</v>
      </c>
      <c r="J1810" s="211">
        <v>13044</v>
      </c>
      <c r="K1810" s="211">
        <v>4935</v>
      </c>
      <c r="L1810" s="212">
        <v>7605</v>
      </c>
    </row>
    <row r="1811" spans="1:12">
      <c r="A1811" s="208" t="s">
        <v>472</v>
      </c>
      <c r="B1811" s="209" t="s">
        <v>1630</v>
      </c>
      <c r="C1811" s="209" t="s">
        <v>1626</v>
      </c>
      <c r="D1811" s="210" t="s">
        <v>1624</v>
      </c>
      <c r="E1811" s="213" t="s">
        <v>1624</v>
      </c>
      <c r="F1811" s="213" t="s">
        <v>1624</v>
      </c>
      <c r="G1811" s="213" t="s">
        <v>1624</v>
      </c>
      <c r="H1811" s="213" t="s">
        <v>1624</v>
      </c>
      <c r="I1811" s="213" t="s">
        <v>1624</v>
      </c>
      <c r="J1811" s="211">
        <v>337294</v>
      </c>
      <c r="K1811" s="211">
        <v>86700</v>
      </c>
      <c r="L1811" s="212">
        <v>94315</v>
      </c>
    </row>
    <row r="1812" spans="1:12">
      <c r="A1812" s="208" t="s">
        <v>472</v>
      </c>
      <c r="B1812" s="209" t="s">
        <v>1630</v>
      </c>
      <c r="C1812" s="209" t="s">
        <v>1627</v>
      </c>
      <c r="D1812" s="210" t="s">
        <v>1624</v>
      </c>
      <c r="E1812" s="213" t="s">
        <v>1624</v>
      </c>
      <c r="F1812" s="213" t="s">
        <v>1624</v>
      </c>
      <c r="G1812" s="213" t="s">
        <v>1624</v>
      </c>
      <c r="H1812" s="213" t="s">
        <v>1624</v>
      </c>
      <c r="I1812" s="213" t="s">
        <v>1624</v>
      </c>
      <c r="J1812" s="211">
        <v>23403034</v>
      </c>
      <c r="K1812" s="211">
        <v>22186240</v>
      </c>
      <c r="L1812" s="212">
        <v>25092832</v>
      </c>
    </row>
    <row r="1813" spans="1:12">
      <c r="A1813" s="208" t="s">
        <v>472</v>
      </c>
      <c r="B1813" s="209" t="s">
        <v>1639</v>
      </c>
      <c r="C1813" s="209" t="s">
        <v>1626</v>
      </c>
      <c r="D1813" s="210" t="s">
        <v>1624</v>
      </c>
      <c r="E1813" s="211">
        <v>9271266</v>
      </c>
      <c r="F1813" s="211">
        <v>9163551</v>
      </c>
      <c r="G1813" s="211">
        <v>7632758</v>
      </c>
      <c r="H1813" s="211">
        <v>9453725</v>
      </c>
      <c r="I1813" s="211">
        <v>8710387</v>
      </c>
      <c r="J1813" s="211">
        <v>10640220</v>
      </c>
      <c r="K1813" s="211">
        <v>11902157</v>
      </c>
      <c r="L1813" s="212">
        <v>13722687</v>
      </c>
    </row>
    <row r="1814" spans="1:12">
      <c r="A1814" s="208" t="s">
        <v>472</v>
      </c>
      <c r="B1814" s="209" t="s">
        <v>1639</v>
      </c>
      <c r="C1814" s="209" t="s">
        <v>1627</v>
      </c>
      <c r="D1814" s="210" t="s">
        <v>1624</v>
      </c>
      <c r="E1814" s="211">
        <v>446612150</v>
      </c>
      <c r="F1814" s="211">
        <v>480425886</v>
      </c>
      <c r="G1814" s="211">
        <v>492012712</v>
      </c>
      <c r="H1814" s="211">
        <v>491817679</v>
      </c>
      <c r="I1814" s="211">
        <v>533303291</v>
      </c>
      <c r="J1814" s="211">
        <v>540494411</v>
      </c>
      <c r="K1814" s="211">
        <v>573711966</v>
      </c>
      <c r="L1814" s="212">
        <v>630378872</v>
      </c>
    </row>
    <row r="1815" spans="1:12">
      <c r="A1815" s="208" t="s">
        <v>472</v>
      </c>
      <c r="B1815" s="209" t="s">
        <v>1648</v>
      </c>
      <c r="C1815" s="209" t="s">
        <v>1626</v>
      </c>
      <c r="D1815" s="210" t="s">
        <v>1624</v>
      </c>
      <c r="E1815" s="213" t="s">
        <v>1624</v>
      </c>
      <c r="F1815" s="213" t="s">
        <v>1624</v>
      </c>
      <c r="G1815" s="213" t="s">
        <v>1624</v>
      </c>
      <c r="H1815" s="213" t="s">
        <v>1624</v>
      </c>
      <c r="I1815" s="213" t="s">
        <v>1624</v>
      </c>
      <c r="J1815" s="211">
        <v>76770</v>
      </c>
      <c r="K1815" s="211">
        <v>92289</v>
      </c>
      <c r="L1815" s="212">
        <v>360767</v>
      </c>
    </row>
    <row r="1816" spans="1:12">
      <c r="A1816" s="208" t="s">
        <v>472</v>
      </c>
      <c r="B1816" s="209" t="s">
        <v>1648</v>
      </c>
      <c r="C1816" s="209" t="s">
        <v>1627</v>
      </c>
      <c r="D1816" s="210" t="s">
        <v>1624</v>
      </c>
      <c r="E1816" s="213" t="s">
        <v>1624</v>
      </c>
      <c r="F1816" s="213" t="s">
        <v>1624</v>
      </c>
      <c r="G1816" s="213" t="s">
        <v>1624</v>
      </c>
      <c r="H1816" s="213" t="s">
        <v>1624</v>
      </c>
      <c r="I1816" s="213" t="s">
        <v>1624</v>
      </c>
      <c r="J1816" s="211">
        <v>5181040</v>
      </c>
      <c r="K1816" s="211">
        <v>6915261</v>
      </c>
      <c r="L1816" s="212">
        <v>7136289</v>
      </c>
    </row>
    <row r="1817" spans="1:12">
      <c r="A1817" s="208" t="s">
        <v>472</v>
      </c>
      <c r="B1817" s="209" t="s">
        <v>1648</v>
      </c>
      <c r="C1817" s="209" t="s">
        <v>1629</v>
      </c>
      <c r="D1817" s="210" t="s">
        <v>1624</v>
      </c>
      <c r="E1817" s="213" t="s">
        <v>1624</v>
      </c>
      <c r="F1817" s="213" t="s">
        <v>1624</v>
      </c>
      <c r="G1817" s="213" t="s">
        <v>1624</v>
      </c>
      <c r="H1817" s="213" t="s">
        <v>1624</v>
      </c>
      <c r="I1817" s="213" t="s">
        <v>1624</v>
      </c>
      <c r="J1817" s="211">
        <v>8301</v>
      </c>
      <c r="K1817" s="213" t="s">
        <v>1624</v>
      </c>
      <c r="L1817" s="212">
        <v>0</v>
      </c>
    </row>
    <row r="1818" spans="1:12">
      <c r="A1818" s="208" t="s">
        <v>472</v>
      </c>
      <c r="B1818" s="209" t="s">
        <v>1673</v>
      </c>
      <c r="C1818" s="209" t="s">
        <v>1626</v>
      </c>
      <c r="D1818" s="210" t="s">
        <v>1624</v>
      </c>
      <c r="E1818" s="213" t="s">
        <v>1624</v>
      </c>
      <c r="F1818" s="213" t="s">
        <v>1624</v>
      </c>
      <c r="G1818" s="213" t="s">
        <v>1624</v>
      </c>
      <c r="H1818" s="213" t="s">
        <v>1624</v>
      </c>
      <c r="I1818" s="213" t="s">
        <v>1624</v>
      </c>
      <c r="J1818" s="211">
        <v>26144</v>
      </c>
      <c r="K1818" s="211">
        <v>18545</v>
      </c>
      <c r="L1818" s="212">
        <v>1343297</v>
      </c>
    </row>
    <row r="1819" spans="1:12">
      <c r="A1819" s="208" t="s">
        <v>472</v>
      </c>
      <c r="B1819" s="209" t="s">
        <v>1673</v>
      </c>
      <c r="C1819" s="209" t="s">
        <v>1629</v>
      </c>
      <c r="D1819" s="210" t="s">
        <v>1624</v>
      </c>
      <c r="E1819" s="213" t="s">
        <v>1624</v>
      </c>
      <c r="F1819" s="213" t="s">
        <v>1624</v>
      </c>
      <c r="G1819" s="213" t="s">
        <v>1624</v>
      </c>
      <c r="H1819" s="213" t="s">
        <v>1624</v>
      </c>
      <c r="I1819" s="213" t="s">
        <v>1624</v>
      </c>
      <c r="J1819" s="211">
        <v>8508</v>
      </c>
      <c r="K1819" s="213" t="s">
        <v>1624</v>
      </c>
      <c r="L1819" s="212">
        <v>0</v>
      </c>
    </row>
    <row r="1820" spans="1:12">
      <c r="A1820" s="208" t="s">
        <v>820</v>
      </c>
      <c r="B1820" s="209" t="s">
        <v>1639</v>
      </c>
      <c r="C1820" s="209" t="s">
        <v>1623</v>
      </c>
      <c r="D1820" s="210" t="s">
        <v>1624</v>
      </c>
      <c r="E1820" s="211">
        <v>1261263</v>
      </c>
      <c r="F1820" s="211">
        <v>1210264</v>
      </c>
      <c r="G1820" s="211">
        <v>1189487</v>
      </c>
      <c r="H1820" s="211">
        <v>1186129</v>
      </c>
      <c r="I1820" s="211">
        <v>1188315</v>
      </c>
      <c r="J1820" s="211">
        <v>1359839</v>
      </c>
      <c r="K1820" s="211">
        <v>1175273</v>
      </c>
      <c r="L1820" s="212">
        <v>1205045</v>
      </c>
    </row>
    <row r="1821" spans="1:12">
      <c r="A1821" s="208" t="s">
        <v>820</v>
      </c>
      <c r="B1821" s="209" t="s">
        <v>1639</v>
      </c>
      <c r="C1821" s="209" t="s">
        <v>1625</v>
      </c>
      <c r="D1821" s="210" t="s">
        <v>1624</v>
      </c>
      <c r="E1821" s="211">
        <v>5033127</v>
      </c>
      <c r="F1821" s="211">
        <v>4982755</v>
      </c>
      <c r="G1821" s="211">
        <v>4877271</v>
      </c>
      <c r="H1821" s="211">
        <v>4758220</v>
      </c>
      <c r="I1821" s="211">
        <v>4860061</v>
      </c>
      <c r="J1821" s="211">
        <v>5248958</v>
      </c>
      <c r="K1821" s="211">
        <v>4980120</v>
      </c>
      <c r="L1821" s="212">
        <v>4993157</v>
      </c>
    </row>
    <row r="1822" spans="1:12">
      <c r="A1822" s="208" t="s">
        <v>820</v>
      </c>
      <c r="B1822" s="209" t="s">
        <v>1639</v>
      </c>
      <c r="C1822" s="209" t="s">
        <v>1626</v>
      </c>
      <c r="D1822" s="210" t="s">
        <v>1624</v>
      </c>
      <c r="E1822" s="213" t="s">
        <v>1624</v>
      </c>
      <c r="F1822" s="213" t="s">
        <v>1624</v>
      </c>
      <c r="G1822" s="213" t="s">
        <v>1624</v>
      </c>
      <c r="H1822" s="213" t="s">
        <v>1624</v>
      </c>
      <c r="I1822" s="213" t="s">
        <v>1624</v>
      </c>
      <c r="J1822" s="213" t="s">
        <v>1624</v>
      </c>
      <c r="K1822" s="211">
        <v>424385</v>
      </c>
      <c r="L1822" s="212">
        <v>370819</v>
      </c>
    </row>
    <row r="1823" spans="1:12">
      <c r="A1823" s="208" t="s">
        <v>473</v>
      </c>
      <c r="B1823" s="209" t="s">
        <v>1630</v>
      </c>
      <c r="C1823" s="209" t="s">
        <v>1623</v>
      </c>
      <c r="D1823" s="210" t="s">
        <v>1624</v>
      </c>
      <c r="E1823" s="211">
        <v>73194</v>
      </c>
      <c r="F1823" s="211">
        <v>65692</v>
      </c>
      <c r="G1823" s="211">
        <v>67541</v>
      </c>
      <c r="H1823" s="211">
        <v>70398</v>
      </c>
      <c r="I1823" s="211">
        <v>70380</v>
      </c>
      <c r="J1823" s="211">
        <v>90858</v>
      </c>
      <c r="K1823" s="211">
        <v>76942</v>
      </c>
      <c r="L1823" s="212">
        <v>60548</v>
      </c>
    </row>
    <row r="1824" spans="1:12">
      <c r="A1824" s="208" t="s">
        <v>473</v>
      </c>
      <c r="B1824" s="209" t="s">
        <v>1630</v>
      </c>
      <c r="C1824" s="209" t="s">
        <v>1625</v>
      </c>
      <c r="D1824" s="210" t="s">
        <v>1624</v>
      </c>
      <c r="E1824" s="211">
        <v>177469</v>
      </c>
      <c r="F1824" s="211">
        <v>191869</v>
      </c>
      <c r="G1824" s="211">
        <v>207716</v>
      </c>
      <c r="H1824" s="211">
        <v>230400</v>
      </c>
      <c r="I1824" s="211">
        <v>244554</v>
      </c>
      <c r="J1824" s="211">
        <v>270958</v>
      </c>
      <c r="K1824" s="211">
        <v>269239</v>
      </c>
      <c r="L1824" s="212">
        <v>252085</v>
      </c>
    </row>
    <row r="1825" spans="1:12">
      <c r="A1825" s="208" t="s">
        <v>473</v>
      </c>
      <c r="B1825" s="209" t="s">
        <v>1630</v>
      </c>
      <c r="C1825" s="209" t="s">
        <v>1626</v>
      </c>
      <c r="D1825" s="210" t="s">
        <v>1624</v>
      </c>
      <c r="E1825" s="211">
        <v>133378</v>
      </c>
      <c r="F1825" s="211">
        <v>123477</v>
      </c>
      <c r="G1825" s="211">
        <v>134035</v>
      </c>
      <c r="H1825" s="211">
        <v>144269</v>
      </c>
      <c r="I1825" s="211">
        <v>168753</v>
      </c>
      <c r="J1825" s="211">
        <v>176887</v>
      </c>
      <c r="K1825" s="211">
        <v>180701</v>
      </c>
      <c r="L1825" s="212">
        <v>191509</v>
      </c>
    </row>
    <row r="1826" spans="1:12">
      <c r="A1826" s="208" t="s">
        <v>1753</v>
      </c>
      <c r="B1826" s="209" t="s">
        <v>1665</v>
      </c>
      <c r="C1826" s="209" t="s">
        <v>1623</v>
      </c>
      <c r="D1826" s="210" t="s">
        <v>1624</v>
      </c>
      <c r="E1826" s="211">
        <v>22173</v>
      </c>
      <c r="F1826" s="211">
        <v>18719</v>
      </c>
      <c r="G1826" s="211">
        <v>22610</v>
      </c>
      <c r="H1826" s="211">
        <v>22031</v>
      </c>
      <c r="I1826" s="211">
        <v>21845</v>
      </c>
      <c r="J1826" s="211">
        <v>21233</v>
      </c>
      <c r="K1826" s="211">
        <v>21877</v>
      </c>
      <c r="L1826" s="212">
        <v>25068</v>
      </c>
    </row>
    <row r="1827" spans="1:12">
      <c r="A1827" s="208" t="s">
        <v>1753</v>
      </c>
      <c r="B1827" s="209" t="s">
        <v>1665</v>
      </c>
      <c r="C1827" s="209" t="s">
        <v>1625</v>
      </c>
      <c r="D1827" s="210" t="s">
        <v>1624</v>
      </c>
      <c r="E1827" s="211">
        <v>71452</v>
      </c>
      <c r="F1827" s="211">
        <v>61380</v>
      </c>
      <c r="G1827" s="211">
        <v>67390</v>
      </c>
      <c r="H1827" s="211">
        <v>74728</v>
      </c>
      <c r="I1827" s="211">
        <v>78082</v>
      </c>
      <c r="J1827" s="211">
        <v>77062</v>
      </c>
      <c r="K1827" s="211">
        <v>65423</v>
      </c>
      <c r="L1827" s="212">
        <v>52709</v>
      </c>
    </row>
    <row r="1828" spans="1:12">
      <c r="A1828" s="208" t="s">
        <v>1753</v>
      </c>
      <c r="B1828" s="209" t="s">
        <v>1665</v>
      </c>
      <c r="C1828" s="209" t="s">
        <v>1626</v>
      </c>
      <c r="D1828" s="210" t="s">
        <v>1624</v>
      </c>
      <c r="E1828" s="211">
        <v>112770</v>
      </c>
      <c r="F1828" s="211">
        <v>121515</v>
      </c>
      <c r="G1828" s="211">
        <v>92147</v>
      </c>
      <c r="H1828" s="211">
        <v>96177</v>
      </c>
      <c r="I1828" s="211">
        <v>84606</v>
      </c>
      <c r="J1828" s="211">
        <v>87523</v>
      </c>
      <c r="K1828" s="211">
        <v>94005</v>
      </c>
      <c r="L1828" s="212">
        <v>133457</v>
      </c>
    </row>
    <row r="1829" spans="1:12">
      <c r="A1829" s="208" t="s">
        <v>1181</v>
      </c>
      <c r="B1829" s="209" t="s">
        <v>1646</v>
      </c>
      <c r="C1829" s="209" t="s">
        <v>1623</v>
      </c>
      <c r="D1829" s="210" t="s">
        <v>1624</v>
      </c>
      <c r="E1829" s="211">
        <v>13245</v>
      </c>
      <c r="F1829" s="211">
        <v>13317</v>
      </c>
      <c r="G1829" s="211">
        <v>13753</v>
      </c>
      <c r="H1829" s="211">
        <v>8566</v>
      </c>
      <c r="I1829" s="211">
        <v>8045</v>
      </c>
      <c r="J1829" s="211">
        <v>7812</v>
      </c>
      <c r="K1829" s="211">
        <v>8129</v>
      </c>
      <c r="L1829" s="212">
        <v>6836</v>
      </c>
    </row>
    <row r="1830" spans="1:12">
      <c r="A1830" s="208" t="s">
        <v>1181</v>
      </c>
      <c r="B1830" s="209" t="s">
        <v>1646</v>
      </c>
      <c r="C1830" s="209" t="s">
        <v>1625</v>
      </c>
      <c r="D1830" s="210" t="s">
        <v>1624</v>
      </c>
      <c r="E1830" s="211">
        <v>3311</v>
      </c>
      <c r="F1830" s="211">
        <v>3267</v>
      </c>
      <c r="G1830" s="211">
        <v>3543</v>
      </c>
      <c r="H1830" s="211">
        <v>2531</v>
      </c>
      <c r="I1830" s="211">
        <v>2091</v>
      </c>
      <c r="J1830" s="211">
        <v>2146</v>
      </c>
      <c r="K1830" s="211">
        <v>2396</v>
      </c>
      <c r="L1830" s="212">
        <v>1895</v>
      </c>
    </row>
    <row r="1831" spans="1:12">
      <c r="A1831" s="208" t="s">
        <v>1181</v>
      </c>
      <c r="B1831" s="209" t="s">
        <v>1646</v>
      </c>
      <c r="C1831" s="209" t="s">
        <v>1626</v>
      </c>
      <c r="D1831" s="210" t="s">
        <v>1624</v>
      </c>
      <c r="E1831" s="211">
        <v>16557</v>
      </c>
      <c r="F1831" s="211">
        <v>12062</v>
      </c>
      <c r="G1831" s="211">
        <v>11894</v>
      </c>
      <c r="H1831" s="211">
        <v>20853</v>
      </c>
      <c r="I1831" s="211">
        <v>22411</v>
      </c>
      <c r="J1831" s="211">
        <v>15064</v>
      </c>
      <c r="K1831" s="211">
        <v>16188</v>
      </c>
      <c r="L1831" s="212">
        <v>13295</v>
      </c>
    </row>
    <row r="1832" spans="1:12">
      <c r="A1832" s="208" t="s">
        <v>104</v>
      </c>
      <c r="B1832" s="209" t="s">
        <v>1648</v>
      </c>
      <c r="C1832" s="209" t="s">
        <v>1623</v>
      </c>
      <c r="D1832" s="210" t="s">
        <v>1624</v>
      </c>
      <c r="E1832" s="211">
        <v>17733</v>
      </c>
      <c r="F1832" s="211">
        <v>14767</v>
      </c>
      <c r="G1832" s="211">
        <v>14773</v>
      </c>
      <c r="H1832" s="211">
        <v>15637</v>
      </c>
      <c r="I1832" s="211">
        <v>15872</v>
      </c>
      <c r="J1832" s="211">
        <v>19469</v>
      </c>
      <c r="K1832" s="211">
        <v>15747</v>
      </c>
      <c r="L1832" s="212">
        <v>11654</v>
      </c>
    </row>
    <row r="1833" spans="1:12">
      <c r="A1833" s="208" t="s">
        <v>274</v>
      </c>
      <c r="B1833" s="209" t="s">
        <v>1673</v>
      </c>
      <c r="C1833" s="209" t="s">
        <v>1625</v>
      </c>
      <c r="D1833" s="210" t="s">
        <v>1624</v>
      </c>
      <c r="E1833" s="213" t="s">
        <v>1624</v>
      </c>
      <c r="F1833" s="213" t="s">
        <v>1624</v>
      </c>
      <c r="G1833" s="211">
        <v>316852</v>
      </c>
      <c r="H1833" s="211">
        <v>272041</v>
      </c>
      <c r="I1833" s="211">
        <v>238183</v>
      </c>
      <c r="J1833" s="213" t="s">
        <v>1624</v>
      </c>
      <c r="K1833" s="213" t="s">
        <v>1624</v>
      </c>
      <c r="L1833" s="214" t="s">
        <v>1624</v>
      </c>
    </row>
    <row r="1834" spans="1:12">
      <c r="A1834" s="208" t="s">
        <v>274</v>
      </c>
      <c r="B1834" s="209" t="s">
        <v>1673</v>
      </c>
      <c r="C1834" s="209" t="s">
        <v>1626</v>
      </c>
      <c r="D1834" s="210" t="s">
        <v>1624</v>
      </c>
      <c r="E1834" s="211">
        <v>53810</v>
      </c>
      <c r="F1834" s="211">
        <v>17855</v>
      </c>
      <c r="G1834" s="211">
        <v>5781</v>
      </c>
      <c r="H1834" s="211">
        <v>7339</v>
      </c>
      <c r="I1834" s="211">
        <v>9738</v>
      </c>
      <c r="J1834" s="211">
        <v>289613</v>
      </c>
      <c r="K1834" s="211">
        <v>316476</v>
      </c>
      <c r="L1834" s="212">
        <v>303040</v>
      </c>
    </row>
    <row r="1835" spans="1:12">
      <c r="A1835" s="208" t="s">
        <v>274</v>
      </c>
      <c r="B1835" s="209" t="s">
        <v>1673</v>
      </c>
      <c r="C1835" s="209" t="s">
        <v>1627</v>
      </c>
      <c r="D1835" s="210" t="s">
        <v>1624</v>
      </c>
      <c r="E1835" s="211">
        <v>42847391</v>
      </c>
      <c r="F1835" s="211">
        <v>44581825</v>
      </c>
      <c r="G1835" s="211">
        <v>42976689</v>
      </c>
      <c r="H1835" s="211">
        <v>39582341</v>
      </c>
      <c r="I1835" s="211">
        <v>40739225</v>
      </c>
      <c r="J1835" s="211">
        <v>42521176</v>
      </c>
      <c r="K1835" s="211">
        <v>43421357</v>
      </c>
      <c r="L1835" s="212">
        <v>39200887</v>
      </c>
    </row>
    <row r="1836" spans="1:12">
      <c r="A1836" s="208" t="s">
        <v>442</v>
      </c>
      <c r="B1836" s="209" t="s">
        <v>1640</v>
      </c>
      <c r="C1836" s="209" t="s">
        <v>1623</v>
      </c>
      <c r="D1836" s="210" t="s">
        <v>1624</v>
      </c>
      <c r="E1836" s="211">
        <v>6674</v>
      </c>
      <c r="F1836" s="211">
        <v>3498</v>
      </c>
      <c r="G1836" s="211">
        <v>2797</v>
      </c>
      <c r="H1836" s="211">
        <v>2917</v>
      </c>
      <c r="I1836" s="211">
        <v>2793</v>
      </c>
      <c r="J1836" s="211">
        <v>3744</v>
      </c>
      <c r="K1836" s="211">
        <v>2789</v>
      </c>
      <c r="L1836" s="212">
        <v>1979</v>
      </c>
    </row>
    <row r="1837" spans="1:12">
      <c r="A1837" s="208" t="s">
        <v>442</v>
      </c>
      <c r="B1837" s="209" t="s">
        <v>1640</v>
      </c>
      <c r="C1837" s="209" t="s">
        <v>1625</v>
      </c>
      <c r="D1837" s="210" t="s">
        <v>1624</v>
      </c>
      <c r="E1837" s="211">
        <v>3556</v>
      </c>
      <c r="F1837" s="211">
        <v>5765</v>
      </c>
      <c r="G1837" s="211">
        <v>5492</v>
      </c>
      <c r="H1837" s="211">
        <v>5028</v>
      </c>
      <c r="I1837" s="211">
        <v>4730</v>
      </c>
      <c r="J1837" s="211">
        <v>5528</v>
      </c>
      <c r="K1837" s="211">
        <v>4933</v>
      </c>
      <c r="L1837" s="212">
        <v>4127</v>
      </c>
    </row>
    <row r="1838" spans="1:12">
      <c r="A1838" s="208" t="s">
        <v>442</v>
      </c>
      <c r="B1838" s="209" t="s">
        <v>1640</v>
      </c>
      <c r="C1838" s="209" t="s">
        <v>1626</v>
      </c>
      <c r="D1838" s="210" t="s">
        <v>1624</v>
      </c>
      <c r="E1838" s="213" t="s">
        <v>1624</v>
      </c>
      <c r="F1838" s="213" t="s">
        <v>1624</v>
      </c>
      <c r="G1838" s="213" t="s">
        <v>1624</v>
      </c>
      <c r="H1838" s="213" t="s">
        <v>1624</v>
      </c>
      <c r="I1838" s="213" t="s">
        <v>1624</v>
      </c>
      <c r="J1838" s="213" t="s">
        <v>1624</v>
      </c>
      <c r="K1838" s="211">
        <v>0</v>
      </c>
      <c r="L1838" s="214" t="s">
        <v>1624</v>
      </c>
    </row>
    <row r="1839" spans="1:12">
      <c r="A1839" s="208" t="s">
        <v>514</v>
      </c>
      <c r="B1839" s="209" t="s">
        <v>1670</v>
      </c>
      <c r="C1839" s="209" t="s">
        <v>1623</v>
      </c>
      <c r="D1839" s="210" t="s">
        <v>1624</v>
      </c>
      <c r="E1839" s="211">
        <v>1786987</v>
      </c>
      <c r="F1839" s="211">
        <v>1590543</v>
      </c>
      <c r="G1839" s="211">
        <v>1585644</v>
      </c>
      <c r="H1839" s="211">
        <v>1767802</v>
      </c>
      <c r="I1839" s="211">
        <v>1721512</v>
      </c>
      <c r="J1839" s="211">
        <v>2025849</v>
      </c>
      <c r="K1839" s="211">
        <v>1813415</v>
      </c>
      <c r="L1839" s="212">
        <v>1476729</v>
      </c>
    </row>
    <row r="1840" spans="1:12">
      <c r="A1840" s="208" t="s">
        <v>514</v>
      </c>
      <c r="B1840" s="209" t="s">
        <v>1670</v>
      </c>
      <c r="C1840" s="209" t="s">
        <v>1625</v>
      </c>
      <c r="D1840" s="210" t="s">
        <v>1624</v>
      </c>
      <c r="E1840" s="211">
        <v>1074963</v>
      </c>
      <c r="F1840" s="211">
        <v>955606</v>
      </c>
      <c r="G1840" s="211">
        <v>918763</v>
      </c>
      <c r="H1840" s="211">
        <v>955664</v>
      </c>
      <c r="I1840" s="211">
        <v>911170</v>
      </c>
      <c r="J1840" s="211">
        <v>1078795</v>
      </c>
      <c r="K1840" s="211">
        <v>1005454</v>
      </c>
      <c r="L1840" s="212">
        <v>1379270</v>
      </c>
    </row>
    <row r="1841" spans="1:12">
      <c r="A1841" s="208" t="s">
        <v>514</v>
      </c>
      <c r="B1841" s="209" t="s">
        <v>1670</v>
      </c>
      <c r="C1841" s="209" t="s">
        <v>1626</v>
      </c>
      <c r="D1841" s="210" t="s">
        <v>1624</v>
      </c>
      <c r="E1841" s="211">
        <v>2575557</v>
      </c>
      <c r="F1841" s="211">
        <v>2676547</v>
      </c>
      <c r="G1841" s="211">
        <v>2579796</v>
      </c>
      <c r="H1841" s="211">
        <v>2527270</v>
      </c>
      <c r="I1841" s="211">
        <v>2410338</v>
      </c>
      <c r="J1841" s="211">
        <v>2781132</v>
      </c>
      <c r="K1841" s="211">
        <v>2850125</v>
      </c>
      <c r="L1841" s="212">
        <v>2029893</v>
      </c>
    </row>
    <row r="1842" spans="1:12">
      <c r="A1842" s="208" t="s">
        <v>514</v>
      </c>
      <c r="B1842" s="209" t="s">
        <v>1670</v>
      </c>
      <c r="C1842" s="209" t="s">
        <v>1628</v>
      </c>
      <c r="D1842" s="210" t="s">
        <v>1624</v>
      </c>
      <c r="E1842" s="213" t="s">
        <v>1624</v>
      </c>
      <c r="F1842" s="213" t="s">
        <v>1624</v>
      </c>
      <c r="G1842" s="213" t="s">
        <v>1624</v>
      </c>
      <c r="H1842" s="213" t="s">
        <v>1624</v>
      </c>
      <c r="I1842" s="213" t="s">
        <v>1624</v>
      </c>
      <c r="J1842" s="213" t="s">
        <v>1624</v>
      </c>
      <c r="K1842" s="213" t="s">
        <v>1624</v>
      </c>
      <c r="L1842" s="212">
        <v>639</v>
      </c>
    </row>
    <row r="1843" spans="1:12">
      <c r="A1843" s="208" t="s">
        <v>821</v>
      </c>
      <c r="B1843" s="209" t="s">
        <v>1639</v>
      </c>
      <c r="C1843" s="209" t="s">
        <v>1623</v>
      </c>
      <c r="D1843" s="210" t="s">
        <v>1624</v>
      </c>
      <c r="E1843" s="211">
        <v>14813</v>
      </c>
      <c r="F1843" s="211">
        <v>14989</v>
      </c>
      <c r="G1843" s="211">
        <v>13783</v>
      </c>
      <c r="H1843" s="211">
        <v>11469</v>
      </c>
      <c r="I1843" s="211">
        <v>11035</v>
      </c>
      <c r="J1843" s="211">
        <v>13128</v>
      </c>
      <c r="K1843" s="211">
        <v>10592</v>
      </c>
      <c r="L1843" s="212">
        <v>8981</v>
      </c>
    </row>
    <row r="1844" spans="1:12">
      <c r="A1844" s="208" t="s">
        <v>821</v>
      </c>
      <c r="B1844" s="209" t="s">
        <v>1639</v>
      </c>
      <c r="C1844" s="209" t="s">
        <v>1625</v>
      </c>
      <c r="D1844" s="210" t="s">
        <v>1624</v>
      </c>
      <c r="E1844" s="211">
        <v>4440</v>
      </c>
      <c r="F1844" s="211">
        <v>4309</v>
      </c>
      <c r="G1844" s="211">
        <v>4473</v>
      </c>
      <c r="H1844" s="211">
        <v>5434</v>
      </c>
      <c r="I1844" s="211">
        <v>25012</v>
      </c>
      <c r="J1844" s="211">
        <v>5718</v>
      </c>
      <c r="K1844" s="211">
        <v>6011</v>
      </c>
      <c r="L1844" s="212">
        <v>7751</v>
      </c>
    </row>
    <row r="1845" spans="1:12">
      <c r="A1845" s="208" t="s">
        <v>782</v>
      </c>
      <c r="B1845" s="209" t="s">
        <v>1635</v>
      </c>
      <c r="C1845" s="209" t="s">
        <v>1623</v>
      </c>
      <c r="D1845" s="210" t="s">
        <v>1624</v>
      </c>
      <c r="E1845" s="211">
        <v>259349</v>
      </c>
      <c r="F1845" s="211">
        <v>255376</v>
      </c>
      <c r="G1845" s="211">
        <v>261033</v>
      </c>
      <c r="H1845" s="211">
        <v>269317</v>
      </c>
      <c r="I1845" s="211">
        <v>266213</v>
      </c>
      <c r="J1845" s="211">
        <v>251472</v>
      </c>
      <c r="K1845" s="211">
        <v>260279</v>
      </c>
      <c r="L1845" s="212">
        <v>231220</v>
      </c>
    </row>
    <row r="1846" spans="1:12">
      <c r="A1846" s="208" t="s">
        <v>782</v>
      </c>
      <c r="B1846" s="209" t="s">
        <v>1635</v>
      </c>
      <c r="C1846" s="209" t="s">
        <v>1625</v>
      </c>
      <c r="D1846" s="210" t="s">
        <v>1624</v>
      </c>
      <c r="E1846" s="211">
        <v>347311</v>
      </c>
      <c r="F1846" s="211">
        <v>412560</v>
      </c>
      <c r="G1846" s="211">
        <v>356663</v>
      </c>
      <c r="H1846" s="211">
        <v>357938</v>
      </c>
      <c r="I1846" s="211">
        <v>374957</v>
      </c>
      <c r="J1846" s="211">
        <v>385304</v>
      </c>
      <c r="K1846" s="211">
        <v>398497</v>
      </c>
      <c r="L1846" s="212">
        <v>368041</v>
      </c>
    </row>
    <row r="1847" spans="1:12">
      <c r="A1847" s="208" t="s">
        <v>782</v>
      </c>
      <c r="B1847" s="209" t="s">
        <v>1635</v>
      </c>
      <c r="C1847" s="209" t="s">
        <v>1628</v>
      </c>
      <c r="D1847" s="210" t="s">
        <v>1624</v>
      </c>
      <c r="E1847" s="213" t="s">
        <v>1624</v>
      </c>
      <c r="F1847" s="211">
        <v>206</v>
      </c>
      <c r="G1847" s="211">
        <v>214</v>
      </c>
      <c r="H1847" s="211">
        <v>222</v>
      </c>
      <c r="I1847" s="211">
        <v>140</v>
      </c>
      <c r="J1847" s="211">
        <v>176</v>
      </c>
      <c r="K1847" s="211">
        <v>133</v>
      </c>
      <c r="L1847" s="212">
        <v>36</v>
      </c>
    </row>
    <row r="1848" spans="1:12">
      <c r="A1848" s="208" t="s">
        <v>1338</v>
      </c>
      <c r="B1848" s="209" t="s">
        <v>1639</v>
      </c>
      <c r="C1848" s="209" t="s">
        <v>1623</v>
      </c>
      <c r="D1848" s="210" t="s">
        <v>1624</v>
      </c>
      <c r="E1848" s="211">
        <v>67943</v>
      </c>
      <c r="F1848" s="211">
        <v>64020</v>
      </c>
      <c r="G1848" s="211">
        <v>56626</v>
      </c>
      <c r="H1848" s="211">
        <v>56844</v>
      </c>
      <c r="I1848" s="211">
        <v>56386</v>
      </c>
      <c r="J1848" s="211">
        <v>59778</v>
      </c>
      <c r="K1848" s="211">
        <v>52385</v>
      </c>
      <c r="L1848" s="212">
        <v>47805</v>
      </c>
    </row>
    <row r="1849" spans="1:12">
      <c r="A1849" s="208" t="s">
        <v>1338</v>
      </c>
      <c r="B1849" s="209" t="s">
        <v>1639</v>
      </c>
      <c r="C1849" s="209" t="s">
        <v>1625</v>
      </c>
      <c r="D1849" s="210" t="s">
        <v>1624</v>
      </c>
      <c r="E1849" s="211">
        <v>261029</v>
      </c>
      <c r="F1849" s="211">
        <v>226248</v>
      </c>
      <c r="G1849" s="211">
        <v>216310</v>
      </c>
      <c r="H1849" s="211">
        <v>220268</v>
      </c>
      <c r="I1849" s="211">
        <v>208448</v>
      </c>
      <c r="J1849" s="211">
        <v>221512</v>
      </c>
      <c r="K1849" s="211">
        <v>217626</v>
      </c>
      <c r="L1849" s="212">
        <v>238002</v>
      </c>
    </row>
    <row r="1850" spans="1:12">
      <c r="A1850" s="208" t="s">
        <v>1338</v>
      </c>
      <c r="B1850" s="209" t="s">
        <v>1639</v>
      </c>
      <c r="C1850" s="209" t="s">
        <v>1626</v>
      </c>
      <c r="D1850" s="210" t="s">
        <v>1624</v>
      </c>
      <c r="E1850" s="211">
        <v>2415</v>
      </c>
      <c r="F1850" s="213" t="s">
        <v>1624</v>
      </c>
      <c r="G1850" s="213" t="s">
        <v>1624</v>
      </c>
      <c r="H1850" s="213" t="s">
        <v>1624</v>
      </c>
      <c r="I1850" s="213" t="s">
        <v>1624</v>
      </c>
      <c r="J1850" s="213" t="s">
        <v>1624</v>
      </c>
      <c r="K1850" s="213" t="s">
        <v>1624</v>
      </c>
      <c r="L1850" s="212">
        <v>26660</v>
      </c>
    </row>
    <row r="1851" spans="1:12">
      <c r="A1851" s="208" t="s">
        <v>1338</v>
      </c>
      <c r="B1851" s="209" t="s">
        <v>1639</v>
      </c>
      <c r="C1851" s="209" t="s">
        <v>1628</v>
      </c>
      <c r="D1851" s="210" t="s">
        <v>1624</v>
      </c>
      <c r="E1851" s="211">
        <v>270</v>
      </c>
      <c r="F1851" s="211">
        <v>180</v>
      </c>
      <c r="G1851" s="213" t="s">
        <v>1624</v>
      </c>
      <c r="H1851" s="213" t="s">
        <v>1624</v>
      </c>
      <c r="I1851" s="213" t="s">
        <v>1624</v>
      </c>
      <c r="J1851" s="213" t="s">
        <v>1624</v>
      </c>
      <c r="K1851" s="213" t="s">
        <v>1624</v>
      </c>
      <c r="L1851" s="214" t="s">
        <v>1624</v>
      </c>
    </row>
    <row r="1852" spans="1:12">
      <c r="A1852" s="208" t="s">
        <v>1338</v>
      </c>
      <c r="B1852" s="209" t="s">
        <v>1639</v>
      </c>
      <c r="C1852" s="209" t="s">
        <v>1629</v>
      </c>
      <c r="D1852" s="210" t="s">
        <v>1624</v>
      </c>
      <c r="E1852" s="213" t="s">
        <v>1624</v>
      </c>
      <c r="F1852" s="213" t="s">
        <v>1624</v>
      </c>
      <c r="G1852" s="213" t="s">
        <v>1624</v>
      </c>
      <c r="H1852" s="213" t="s">
        <v>1624</v>
      </c>
      <c r="I1852" s="213" t="s">
        <v>1624</v>
      </c>
      <c r="J1852" s="213" t="s">
        <v>1624</v>
      </c>
      <c r="K1852" s="211">
        <v>0</v>
      </c>
      <c r="L1852" s="214" t="s">
        <v>1624</v>
      </c>
    </row>
    <row r="1853" spans="1:12">
      <c r="A1853" s="208" t="s">
        <v>275</v>
      </c>
      <c r="B1853" s="209" t="s">
        <v>1673</v>
      </c>
      <c r="C1853" s="209" t="s">
        <v>1623</v>
      </c>
      <c r="D1853" s="210" t="s">
        <v>1624</v>
      </c>
      <c r="E1853" s="211">
        <v>155405</v>
      </c>
      <c r="F1853" s="211">
        <v>99441</v>
      </c>
      <c r="G1853" s="211">
        <v>134336</v>
      </c>
      <c r="H1853" s="211">
        <v>229336</v>
      </c>
      <c r="I1853" s="211">
        <v>114079</v>
      </c>
      <c r="J1853" s="211">
        <v>108347</v>
      </c>
      <c r="K1853" s="211">
        <v>87709</v>
      </c>
      <c r="L1853" s="212">
        <v>90072</v>
      </c>
    </row>
    <row r="1854" spans="1:12">
      <c r="A1854" s="208" t="s">
        <v>275</v>
      </c>
      <c r="B1854" s="209" t="s">
        <v>1673</v>
      </c>
      <c r="C1854" s="209" t="s">
        <v>1625</v>
      </c>
      <c r="D1854" s="210" t="s">
        <v>1624</v>
      </c>
      <c r="E1854" s="211">
        <v>25299</v>
      </c>
      <c r="F1854" s="211">
        <v>43361</v>
      </c>
      <c r="G1854" s="211">
        <v>69896</v>
      </c>
      <c r="H1854" s="211">
        <v>129094</v>
      </c>
      <c r="I1854" s="211">
        <v>37113</v>
      </c>
      <c r="J1854" s="211">
        <v>69915</v>
      </c>
      <c r="K1854" s="211">
        <v>36985</v>
      </c>
      <c r="L1854" s="212">
        <v>81381</v>
      </c>
    </row>
    <row r="1855" spans="1:12">
      <c r="A1855" s="208" t="s">
        <v>443</v>
      </c>
      <c r="B1855" s="209" t="s">
        <v>1640</v>
      </c>
      <c r="C1855" s="209" t="s">
        <v>1623</v>
      </c>
      <c r="D1855" s="210" t="s">
        <v>1624</v>
      </c>
      <c r="E1855" s="211">
        <v>200979</v>
      </c>
      <c r="F1855" s="211">
        <v>241501</v>
      </c>
      <c r="G1855" s="211">
        <v>234029</v>
      </c>
      <c r="H1855" s="211">
        <v>253629</v>
      </c>
      <c r="I1855" s="211">
        <v>234557</v>
      </c>
      <c r="J1855" s="211">
        <v>280560</v>
      </c>
      <c r="K1855" s="211">
        <v>210189</v>
      </c>
      <c r="L1855" s="212">
        <v>189830</v>
      </c>
    </row>
    <row r="1856" spans="1:12">
      <c r="A1856" s="208" t="s">
        <v>443</v>
      </c>
      <c r="B1856" s="209" t="s">
        <v>1640</v>
      </c>
      <c r="C1856" s="209" t="s">
        <v>1625</v>
      </c>
      <c r="D1856" s="210" t="s">
        <v>1624</v>
      </c>
      <c r="E1856" s="211">
        <v>41427</v>
      </c>
      <c r="F1856" s="211">
        <v>33580</v>
      </c>
      <c r="G1856" s="211">
        <v>31515</v>
      </c>
      <c r="H1856" s="211">
        <v>31737</v>
      </c>
      <c r="I1856" s="211">
        <v>27049</v>
      </c>
      <c r="J1856" s="211">
        <v>32442</v>
      </c>
      <c r="K1856" s="211">
        <v>26193</v>
      </c>
      <c r="L1856" s="212">
        <v>23107</v>
      </c>
    </row>
    <row r="1857" spans="1:12">
      <c r="A1857" s="208" t="s">
        <v>443</v>
      </c>
      <c r="B1857" s="209" t="s">
        <v>1640</v>
      </c>
      <c r="C1857" s="209" t="s">
        <v>1626</v>
      </c>
      <c r="D1857" s="210" t="s">
        <v>1624</v>
      </c>
      <c r="E1857" s="211">
        <v>227300</v>
      </c>
      <c r="F1857" s="211">
        <v>205922</v>
      </c>
      <c r="G1857" s="211">
        <v>199745</v>
      </c>
      <c r="H1857" s="211">
        <v>222601</v>
      </c>
      <c r="I1857" s="211">
        <v>179763</v>
      </c>
      <c r="J1857" s="211">
        <v>167546</v>
      </c>
      <c r="K1857" s="211">
        <v>147034</v>
      </c>
      <c r="L1857" s="212">
        <v>140752</v>
      </c>
    </row>
    <row r="1858" spans="1:12">
      <c r="A1858" s="208" t="s">
        <v>299</v>
      </c>
      <c r="B1858" s="209" t="s">
        <v>1653</v>
      </c>
      <c r="C1858" s="209" t="s">
        <v>1623</v>
      </c>
      <c r="D1858" s="210" t="s">
        <v>1624</v>
      </c>
      <c r="E1858" s="211">
        <v>19578</v>
      </c>
      <c r="F1858" s="211">
        <v>15619</v>
      </c>
      <c r="G1858" s="211">
        <v>18627</v>
      </c>
      <c r="H1858" s="211">
        <v>20780</v>
      </c>
      <c r="I1858" s="211">
        <v>22450</v>
      </c>
      <c r="J1858" s="211">
        <v>20809</v>
      </c>
      <c r="K1858" s="211">
        <v>24462</v>
      </c>
      <c r="L1858" s="212">
        <v>23796</v>
      </c>
    </row>
    <row r="1859" spans="1:12">
      <c r="A1859" s="208" t="s">
        <v>299</v>
      </c>
      <c r="B1859" s="209" t="s">
        <v>1653</v>
      </c>
      <c r="C1859" s="209" t="s">
        <v>1625</v>
      </c>
      <c r="D1859" s="210" t="s">
        <v>1624</v>
      </c>
      <c r="E1859" s="211">
        <v>17959</v>
      </c>
      <c r="F1859" s="211">
        <v>14749</v>
      </c>
      <c r="G1859" s="211">
        <v>20804</v>
      </c>
      <c r="H1859" s="211">
        <v>27609</v>
      </c>
      <c r="I1859" s="211">
        <v>28048</v>
      </c>
      <c r="J1859" s="211">
        <v>24638</v>
      </c>
      <c r="K1859" s="211">
        <v>26984</v>
      </c>
      <c r="L1859" s="212">
        <v>24162</v>
      </c>
    </row>
    <row r="1860" spans="1:12">
      <c r="A1860" s="208" t="s">
        <v>299</v>
      </c>
      <c r="B1860" s="209" t="s">
        <v>1653</v>
      </c>
      <c r="C1860" s="209" t="s">
        <v>1626</v>
      </c>
      <c r="D1860" s="210" t="s">
        <v>1624</v>
      </c>
      <c r="E1860" s="211">
        <v>130136</v>
      </c>
      <c r="F1860" s="211">
        <v>63710</v>
      </c>
      <c r="G1860" s="211">
        <v>159293</v>
      </c>
      <c r="H1860" s="211">
        <v>147027</v>
      </c>
      <c r="I1860" s="211">
        <v>162876</v>
      </c>
      <c r="J1860" s="211">
        <v>165918</v>
      </c>
      <c r="K1860" s="211">
        <v>112659</v>
      </c>
      <c r="L1860" s="212">
        <v>164096</v>
      </c>
    </row>
    <row r="1861" spans="1:12">
      <c r="A1861" s="208" t="s">
        <v>515</v>
      </c>
      <c r="B1861" s="209" t="s">
        <v>1670</v>
      </c>
      <c r="C1861" s="209" t="s">
        <v>1623</v>
      </c>
      <c r="D1861" s="210" t="s">
        <v>1624</v>
      </c>
      <c r="E1861" s="211">
        <v>308443</v>
      </c>
      <c r="F1861" s="211">
        <v>293344</v>
      </c>
      <c r="G1861" s="211">
        <v>304260</v>
      </c>
      <c r="H1861" s="211">
        <v>328252</v>
      </c>
      <c r="I1861" s="211">
        <v>321191</v>
      </c>
      <c r="J1861" s="211">
        <v>395920</v>
      </c>
      <c r="K1861" s="211">
        <v>353389</v>
      </c>
      <c r="L1861" s="212">
        <v>282451</v>
      </c>
    </row>
    <row r="1862" spans="1:12">
      <c r="A1862" s="208" t="s">
        <v>515</v>
      </c>
      <c r="B1862" s="209" t="s">
        <v>1670</v>
      </c>
      <c r="C1862" s="209" t="s">
        <v>1625</v>
      </c>
      <c r="D1862" s="210" t="s">
        <v>1624</v>
      </c>
      <c r="E1862" s="211">
        <v>46001</v>
      </c>
      <c r="F1862" s="211">
        <v>43859</v>
      </c>
      <c r="G1862" s="211">
        <v>42175</v>
      </c>
      <c r="H1862" s="211">
        <v>45003</v>
      </c>
      <c r="I1862" s="211">
        <v>47935</v>
      </c>
      <c r="J1862" s="211">
        <v>55746</v>
      </c>
      <c r="K1862" s="211">
        <v>49238</v>
      </c>
      <c r="L1862" s="212">
        <v>39426</v>
      </c>
    </row>
    <row r="1863" spans="1:12">
      <c r="A1863" s="208" t="s">
        <v>515</v>
      </c>
      <c r="B1863" s="209" t="s">
        <v>1670</v>
      </c>
      <c r="C1863" s="209" t="s">
        <v>1626</v>
      </c>
      <c r="D1863" s="210" t="s">
        <v>1624</v>
      </c>
      <c r="E1863" s="211">
        <v>377679</v>
      </c>
      <c r="F1863" s="211">
        <v>317216</v>
      </c>
      <c r="G1863" s="211">
        <v>292927</v>
      </c>
      <c r="H1863" s="211">
        <v>310390</v>
      </c>
      <c r="I1863" s="211">
        <v>260702</v>
      </c>
      <c r="J1863" s="211">
        <v>348509</v>
      </c>
      <c r="K1863" s="211">
        <v>328281</v>
      </c>
      <c r="L1863" s="212">
        <v>325438</v>
      </c>
    </row>
    <row r="1864" spans="1:12">
      <c r="A1864" s="208" t="s">
        <v>890</v>
      </c>
      <c r="B1864" s="209" t="s">
        <v>1644</v>
      </c>
      <c r="C1864" s="209" t="s">
        <v>1623</v>
      </c>
      <c r="D1864" s="210" t="s">
        <v>1624</v>
      </c>
      <c r="E1864" s="211">
        <v>269761</v>
      </c>
      <c r="F1864" s="211">
        <v>230134</v>
      </c>
      <c r="G1864" s="211">
        <v>248715</v>
      </c>
      <c r="H1864" s="211">
        <v>267794</v>
      </c>
      <c r="I1864" s="211">
        <v>227429</v>
      </c>
      <c r="J1864" s="211">
        <v>257869</v>
      </c>
      <c r="K1864" s="211">
        <v>235717</v>
      </c>
      <c r="L1864" s="212">
        <v>245318</v>
      </c>
    </row>
    <row r="1865" spans="1:12">
      <c r="A1865" s="208" t="s">
        <v>890</v>
      </c>
      <c r="B1865" s="209" t="s">
        <v>1644</v>
      </c>
      <c r="C1865" s="209" t="s">
        <v>1625</v>
      </c>
      <c r="D1865" s="210" t="s">
        <v>1624</v>
      </c>
      <c r="E1865" s="211">
        <v>121841</v>
      </c>
      <c r="F1865" s="211">
        <v>122733</v>
      </c>
      <c r="G1865" s="211">
        <v>102516</v>
      </c>
      <c r="H1865" s="211">
        <v>99514</v>
      </c>
      <c r="I1865" s="211">
        <v>118051</v>
      </c>
      <c r="J1865" s="211">
        <v>91502</v>
      </c>
      <c r="K1865" s="211">
        <v>99827</v>
      </c>
      <c r="L1865" s="212">
        <v>99762</v>
      </c>
    </row>
    <row r="1866" spans="1:12">
      <c r="A1866" s="208" t="s">
        <v>890</v>
      </c>
      <c r="B1866" s="209" t="s">
        <v>1644</v>
      </c>
      <c r="C1866" s="209" t="s">
        <v>1626</v>
      </c>
      <c r="D1866" s="210" t="s">
        <v>1624</v>
      </c>
      <c r="E1866" s="211">
        <v>1554123</v>
      </c>
      <c r="F1866" s="211">
        <v>1515832</v>
      </c>
      <c r="G1866" s="211">
        <v>1407646</v>
      </c>
      <c r="H1866" s="211">
        <v>1047475</v>
      </c>
      <c r="I1866" s="211">
        <v>1196144</v>
      </c>
      <c r="J1866" s="211">
        <v>1224487</v>
      </c>
      <c r="K1866" s="211">
        <v>1108021</v>
      </c>
      <c r="L1866" s="212">
        <v>1165298</v>
      </c>
    </row>
    <row r="1867" spans="1:12">
      <c r="A1867" s="208" t="s">
        <v>1013</v>
      </c>
      <c r="B1867" s="209" t="s">
        <v>1643</v>
      </c>
      <c r="C1867" s="209" t="s">
        <v>1623</v>
      </c>
      <c r="D1867" s="210" t="s">
        <v>1624</v>
      </c>
      <c r="E1867" s="211">
        <v>21862</v>
      </c>
      <c r="F1867" s="211">
        <v>17633</v>
      </c>
      <c r="G1867" s="211">
        <v>19955</v>
      </c>
      <c r="H1867" s="211">
        <v>28781</v>
      </c>
      <c r="I1867" s="211">
        <v>20048</v>
      </c>
      <c r="J1867" s="211">
        <v>19677</v>
      </c>
      <c r="K1867" s="211">
        <v>19185</v>
      </c>
      <c r="L1867" s="212">
        <v>15843</v>
      </c>
    </row>
    <row r="1868" spans="1:12">
      <c r="A1868" s="208" t="s">
        <v>1013</v>
      </c>
      <c r="B1868" s="209" t="s">
        <v>1643</v>
      </c>
      <c r="C1868" s="209" t="s">
        <v>1625</v>
      </c>
      <c r="D1868" s="210" t="s">
        <v>1624</v>
      </c>
      <c r="E1868" s="211">
        <v>6930</v>
      </c>
      <c r="F1868" s="211">
        <v>9262</v>
      </c>
      <c r="G1868" s="211">
        <v>8960</v>
      </c>
      <c r="H1868" s="211">
        <v>9681</v>
      </c>
      <c r="I1868" s="211">
        <v>22227</v>
      </c>
      <c r="J1868" s="211">
        <v>23692</v>
      </c>
      <c r="K1868" s="211">
        <v>9141</v>
      </c>
      <c r="L1868" s="212">
        <v>9686</v>
      </c>
    </row>
    <row r="1869" spans="1:12">
      <c r="A1869" s="208" t="s">
        <v>105</v>
      </c>
      <c r="B1869" s="209" t="s">
        <v>1648</v>
      </c>
      <c r="C1869" s="209" t="s">
        <v>1623</v>
      </c>
      <c r="D1869" s="210" t="s">
        <v>1624</v>
      </c>
      <c r="E1869" s="211">
        <v>41582</v>
      </c>
      <c r="F1869" s="211">
        <v>34716</v>
      </c>
      <c r="G1869" s="211">
        <v>32573</v>
      </c>
      <c r="H1869" s="211">
        <v>43275</v>
      </c>
      <c r="I1869" s="211">
        <v>44094</v>
      </c>
      <c r="J1869" s="211">
        <v>52768</v>
      </c>
      <c r="K1869" s="211">
        <v>82431</v>
      </c>
      <c r="L1869" s="212">
        <v>64193</v>
      </c>
    </row>
    <row r="1870" spans="1:12">
      <c r="A1870" s="208" t="s">
        <v>105</v>
      </c>
      <c r="B1870" s="209" t="s">
        <v>1648</v>
      </c>
      <c r="C1870" s="209" t="s">
        <v>1625</v>
      </c>
      <c r="D1870" s="210" t="s">
        <v>1624</v>
      </c>
      <c r="E1870" s="211">
        <v>34267</v>
      </c>
      <c r="F1870" s="211">
        <v>37357</v>
      </c>
      <c r="G1870" s="211">
        <v>34680</v>
      </c>
      <c r="H1870" s="211">
        <v>22019</v>
      </c>
      <c r="I1870" s="211">
        <v>22243</v>
      </c>
      <c r="J1870" s="211">
        <v>26748</v>
      </c>
      <c r="K1870" s="211">
        <v>30736</v>
      </c>
      <c r="L1870" s="212">
        <v>49847</v>
      </c>
    </row>
    <row r="1871" spans="1:12">
      <c r="A1871" s="208" t="s">
        <v>105</v>
      </c>
      <c r="B1871" s="209" t="s">
        <v>1648</v>
      </c>
      <c r="C1871" s="209" t="s">
        <v>1626</v>
      </c>
      <c r="D1871" s="210" t="s">
        <v>1624</v>
      </c>
      <c r="E1871" s="211">
        <v>19021</v>
      </c>
      <c r="F1871" s="211">
        <v>27763</v>
      </c>
      <c r="G1871" s="211">
        <v>35659</v>
      </c>
      <c r="H1871" s="211">
        <v>32290</v>
      </c>
      <c r="I1871" s="211">
        <v>38614</v>
      </c>
      <c r="J1871" s="211">
        <v>28830</v>
      </c>
      <c r="K1871" s="211">
        <v>71464</v>
      </c>
      <c r="L1871" s="212">
        <v>45187</v>
      </c>
    </row>
    <row r="1872" spans="1:12">
      <c r="A1872" s="208" t="s">
        <v>1078</v>
      </c>
      <c r="B1872" s="209" t="s">
        <v>1680</v>
      </c>
      <c r="C1872" s="209" t="s">
        <v>1623</v>
      </c>
      <c r="D1872" s="210" t="s">
        <v>1624</v>
      </c>
      <c r="E1872" s="211">
        <v>16932</v>
      </c>
      <c r="F1872" s="211">
        <v>16523</v>
      </c>
      <c r="G1872" s="211">
        <v>17295</v>
      </c>
      <c r="H1872" s="211">
        <v>19116</v>
      </c>
      <c r="I1872" s="211">
        <v>18897</v>
      </c>
      <c r="J1872" s="211">
        <v>17278</v>
      </c>
      <c r="K1872" s="211">
        <v>18449</v>
      </c>
      <c r="L1872" s="212">
        <v>15820</v>
      </c>
    </row>
    <row r="1873" spans="1:12">
      <c r="A1873" s="208" t="s">
        <v>1078</v>
      </c>
      <c r="B1873" s="209" t="s">
        <v>1680</v>
      </c>
      <c r="C1873" s="209" t="s">
        <v>1625</v>
      </c>
      <c r="D1873" s="210" t="s">
        <v>1624</v>
      </c>
      <c r="E1873" s="211">
        <v>7123</v>
      </c>
      <c r="F1873" s="211">
        <v>6857</v>
      </c>
      <c r="G1873" s="211">
        <v>7502</v>
      </c>
      <c r="H1873" s="211">
        <v>8335</v>
      </c>
      <c r="I1873" s="211">
        <v>8484</v>
      </c>
      <c r="J1873" s="211">
        <v>6253</v>
      </c>
      <c r="K1873" s="211">
        <v>3887</v>
      </c>
      <c r="L1873" s="212">
        <v>2293</v>
      </c>
    </row>
    <row r="1874" spans="1:12">
      <c r="A1874" s="208" t="s">
        <v>1078</v>
      </c>
      <c r="B1874" s="209" t="s">
        <v>1680</v>
      </c>
      <c r="C1874" s="209" t="s">
        <v>1626</v>
      </c>
      <c r="D1874" s="210" t="s">
        <v>1624</v>
      </c>
      <c r="E1874" s="211">
        <v>15683</v>
      </c>
      <c r="F1874" s="211">
        <v>17773</v>
      </c>
      <c r="G1874" s="211">
        <v>15405</v>
      </c>
      <c r="H1874" s="211">
        <v>22961</v>
      </c>
      <c r="I1874" s="211">
        <v>21830</v>
      </c>
      <c r="J1874" s="211">
        <v>25726</v>
      </c>
      <c r="K1874" s="211">
        <v>24187</v>
      </c>
      <c r="L1874" s="212">
        <v>20504</v>
      </c>
    </row>
    <row r="1875" spans="1:12">
      <c r="A1875" s="208" t="s">
        <v>706</v>
      </c>
      <c r="B1875" s="209" t="s">
        <v>1666</v>
      </c>
      <c r="C1875" s="209" t="s">
        <v>1623</v>
      </c>
      <c r="D1875" s="210" t="s">
        <v>1624</v>
      </c>
      <c r="E1875" s="211">
        <v>12376</v>
      </c>
      <c r="F1875" s="211">
        <v>6721</v>
      </c>
      <c r="G1875" s="211">
        <v>6836</v>
      </c>
      <c r="H1875" s="211">
        <v>6950</v>
      </c>
      <c r="I1875" s="211">
        <v>8432</v>
      </c>
      <c r="J1875" s="211">
        <v>8410</v>
      </c>
      <c r="K1875" s="211">
        <v>8088</v>
      </c>
      <c r="L1875" s="212">
        <v>7348</v>
      </c>
    </row>
    <row r="1876" spans="1:12">
      <c r="A1876" s="208" t="s">
        <v>706</v>
      </c>
      <c r="B1876" s="209" t="s">
        <v>1666</v>
      </c>
      <c r="C1876" s="209" t="s">
        <v>1625</v>
      </c>
      <c r="D1876" s="210" t="s">
        <v>1624</v>
      </c>
      <c r="E1876" s="211">
        <v>2466</v>
      </c>
      <c r="F1876" s="211">
        <v>2027</v>
      </c>
      <c r="G1876" s="211">
        <v>1847</v>
      </c>
      <c r="H1876" s="211">
        <v>1667</v>
      </c>
      <c r="I1876" s="211">
        <v>1727</v>
      </c>
      <c r="J1876" s="211">
        <v>1723</v>
      </c>
      <c r="K1876" s="211">
        <v>1209</v>
      </c>
      <c r="L1876" s="212">
        <v>1197</v>
      </c>
    </row>
    <row r="1877" spans="1:12">
      <c r="A1877" s="208" t="s">
        <v>276</v>
      </c>
      <c r="B1877" s="209" t="s">
        <v>1673</v>
      </c>
      <c r="C1877" s="209" t="s">
        <v>1626</v>
      </c>
      <c r="D1877" s="210" t="s">
        <v>1624</v>
      </c>
      <c r="E1877" s="213" t="s">
        <v>1624</v>
      </c>
      <c r="F1877" s="213" t="s">
        <v>1624</v>
      </c>
      <c r="G1877" s="213" t="s">
        <v>1624</v>
      </c>
      <c r="H1877" s="213" t="s">
        <v>1624</v>
      </c>
      <c r="I1877" s="211">
        <v>1455933</v>
      </c>
      <c r="J1877" s="211">
        <v>1886410</v>
      </c>
      <c r="K1877" s="211">
        <v>45145</v>
      </c>
      <c r="L1877" s="212">
        <v>20189</v>
      </c>
    </row>
    <row r="1878" spans="1:12">
      <c r="A1878" s="208" t="s">
        <v>1577</v>
      </c>
      <c r="B1878" s="209" t="s">
        <v>1657</v>
      </c>
      <c r="C1878" s="209" t="s">
        <v>1623</v>
      </c>
      <c r="D1878" s="210" t="s">
        <v>1624</v>
      </c>
      <c r="E1878" s="211">
        <v>664526</v>
      </c>
      <c r="F1878" s="211">
        <v>616875</v>
      </c>
      <c r="G1878" s="211">
        <v>655551</v>
      </c>
      <c r="H1878" s="211">
        <v>717355</v>
      </c>
      <c r="I1878" s="211">
        <v>661575</v>
      </c>
      <c r="J1878" s="211">
        <v>675393</v>
      </c>
      <c r="K1878" s="211">
        <v>621939</v>
      </c>
      <c r="L1878" s="212">
        <v>521618</v>
      </c>
    </row>
    <row r="1879" spans="1:12">
      <c r="A1879" s="208" t="s">
        <v>1577</v>
      </c>
      <c r="B1879" s="209" t="s">
        <v>1657</v>
      </c>
      <c r="C1879" s="209" t="s">
        <v>1625</v>
      </c>
      <c r="D1879" s="210" t="s">
        <v>1624</v>
      </c>
      <c r="E1879" s="211">
        <v>453688</v>
      </c>
      <c r="F1879" s="211">
        <v>457666</v>
      </c>
      <c r="G1879" s="211">
        <v>436391</v>
      </c>
      <c r="H1879" s="211">
        <v>472051</v>
      </c>
      <c r="I1879" s="211">
        <v>444454</v>
      </c>
      <c r="J1879" s="211">
        <v>463535</v>
      </c>
      <c r="K1879" s="211">
        <v>446041</v>
      </c>
      <c r="L1879" s="212">
        <v>381259</v>
      </c>
    </row>
    <row r="1880" spans="1:12">
      <c r="A1880" s="208" t="s">
        <v>1577</v>
      </c>
      <c r="B1880" s="209" t="s">
        <v>1657</v>
      </c>
      <c r="C1880" s="209" t="s">
        <v>1626</v>
      </c>
      <c r="D1880" s="210" t="s">
        <v>1624</v>
      </c>
      <c r="E1880" s="211">
        <v>836204</v>
      </c>
      <c r="F1880" s="211">
        <v>1101610</v>
      </c>
      <c r="G1880" s="211">
        <v>1068310</v>
      </c>
      <c r="H1880" s="211">
        <v>1315581</v>
      </c>
      <c r="I1880" s="211">
        <v>1056135</v>
      </c>
      <c r="J1880" s="211">
        <v>1081921</v>
      </c>
      <c r="K1880" s="211">
        <v>1108480</v>
      </c>
      <c r="L1880" s="212">
        <v>1082221</v>
      </c>
    </row>
    <row r="1881" spans="1:12">
      <c r="A1881" s="208" t="s">
        <v>1577</v>
      </c>
      <c r="B1881" s="209" t="s">
        <v>1657</v>
      </c>
      <c r="C1881" s="209" t="s">
        <v>1627</v>
      </c>
      <c r="D1881" s="210" t="s">
        <v>1624</v>
      </c>
      <c r="E1881" s="211">
        <v>134804</v>
      </c>
      <c r="F1881" s="211">
        <v>177111</v>
      </c>
      <c r="G1881" s="211">
        <v>167860</v>
      </c>
      <c r="H1881" s="211">
        <v>110103</v>
      </c>
      <c r="I1881" s="211">
        <v>89033</v>
      </c>
      <c r="J1881" s="211">
        <v>101725</v>
      </c>
      <c r="K1881" s="211">
        <v>124982</v>
      </c>
      <c r="L1881" s="212">
        <v>168193</v>
      </c>
    </row>
    <row r="1882" spans="1:12">
      <c r="A1882" s="208" t="s">
        <v>906</v>
      </c>
      <c r="B1882" s="209" t="s">
        <v>1654</v>
      </c>
      <c r="C1882" s="209" t="s">
        <v>1623</v>
      </c>
      <c r="D1882" s="210" t="s">
        <v>1624</v>
      </c>
      <c r="E1882" s="211">
        <v>23279</v>
      </c>
      <c r="F1882" s="211">
        <v>21086</v>
      </c>
      <c r="G1882" s="211">
        <v>19917</v>
      </c>
      <c r="H1882" s="211">
        <v>24703</v>
      </c>
      <c r="I1882" s="211">
        <v>18821</v>
      </c>
      <c r="J1882" s="213" t="s">
        <v>1624</v>
      </c>
      <c r="K1882" s="213" t="s">
        <v>1624</v>
      </c>
      <c r="L1882" s="214" t="s">
        <v>1624</v>
      </c>
    </row>
    <row r="1883" spans="1:12">
      <c r="A1883" s="208" t="s">
        <v>906</v>
      </c>
      <c r="B1883" s="209" t="s">
        <v>1654</v>
      </c>
      <c r="C1883" s="209" t="s">
        <v>1625</v>
      </c>
      <c r="D1883" s="210" t="s">
        <v>1624</v>
      </c>
      <c r="E1883" s="211">
        <v>1029</v>
      </c>
      <c r="F1883" s="211">
        <v>1674</v>
      </c>
      <c r="G1883" s="211">
        <v>1200</v>
      </c>
      <c r="H1883" s="211">
        <v>1287</v>
      </c>
      <c r="I1883" s="211">
        <v>1566</v>
      </c>
      <c r="J1883" s="213" t="s">
        <v>1624</v>
      </c>
      <c r="K1883" s="213" t="s">
        <v>1624</v>
      </c>
      <c r="L1883" s="214" t="s">
        <v>1624</v>
      </c>
    </row>
    <row r="1884" spans="1:12">
      <c r="A1884" s="208" t="s">
        <v>548</v>
      </c>
      <c r="B1884" s="209" t="s">
        <v>1672</v>
      </c>
      <c r="C1884" s="209" t="s">
        <v>1623</v>
      </c>
      <c r="D1884" s="210" t="s">
        <v>1624</v>
      </c>
      <c r="E1884" s="211">
        <v>11171</v>
      </c>
      <c r="F1884" s="211">
        <v>8924</v>
      </c>
      <c r="G1884" s="211">
        <v>8743</v>
      </c>
      <c r="H1884" s="211">
        <v>9140</v>
      </c>
      <c r="I1884" s="211">
        <v>8707</v>
      </c>
      <c r="J1884" s="211">
        <v>10404</v>
      </c>
      <c r="K1884" s="211">
        <v>9393</v>
      </c>
      <c r="L1884" s="212">
        <v>6892</v>
      </c>
    </row>
    <row r="1885" spans="1:12">
      <c r="A1885" s="208" t="s">
        <v>548</v>
      </c>
      <c r="B1885" s="209" t="s">
        <v>1672</v>
      </c>
      <c r="C1885" s="209" t="s">
        <v>1625</v>
      </c>
      <c r="D1885" s="210" t="s">
        <v>1624</v>
      </c>
      <c r="E1885" s="211">
        <v>18780</v>
      </c>
      <c r="F1885" s="211">
        <v>16136</v>
      </c>
      <c r="G1885" s="211">
        <v>5414</v>
      </c>
      <c r="H1885" s="211">
        <v>5519</v>
      </c>
      <c r="I1885" s="211">
        <v>6017</v>
      </c>
      <c r="J1885" s="211">
        <v>6912</v>
      </c>
      <c r="K1885" s="211">
        <v>7088</v>
      </c>
      <c r="L1885" s="212">
        <v>5679</v>
      </c>
    </row>
    <row r="1886" spans="1:12">
      <c r="A1886" s="208" t="s">
        <v>548</v>
      </c>
      <c r="B1886" s="209" t="s">
        <v>1672</v>
      </c>
      <c r="C1886" s="209" t="s">
        <v>1626</v>
      </c>
      <c r="D1886" s="210" t="s">
        <v>1624</v>
      </c>
      <c r="E1886" s="211">
        <v>539</v>
      </c>
      <c r="F1886" s="211">
        <v>236</v>
      </c>
      <c r="G1886" s="211">
        <v>99</v>
      </c>
      <c r="H1886" s="211">
        <v>104</v>
      </c>
      <c r="I1886" s="211">
        <v>73</v>
      </c>
      <c r="J1886" s="211">
        <v>116</v>
      </c>
      <c r="K1886" s="211">
        <v>95</v>
      </c>
      <c r="L1886" s="212">
        <v>75</v>
      </c>
    </row>
    <row r="1887" spans="1:12">
      <c r="A1887" s="208" t="s">
        <v>328</v>
      </c>
      <c r="B1887" s="209" t="s">
        <v>1655</v>
      </c>
      <c r="C1887" s="209" t="s">
        <v>1623</v>
      </c>
      <c r="D1887" s="210" t="s">
        <v>1624</v>
      </c>
      <c r="E1887" s="211">
        <v>17347</v>
      </c>
      <c r="F1887" s="211">
        <v>16481</v>
      </c>
      <c r="G1887" s="211">
        <v>16372</v>
      </c>
      <c r="H1887" s="211">
        <v>18870</v>
      </c>
      <c r="I1887" s="211">
        <v>17433</v>
      </c>
      <c r="J1887" s="211">
        <v>17172</v>
      </c>
      <c r="K1887" s="211">
        <v>16315</v>
      </c>
      <c r="L1887" s="212">
        <v>12893</v>
      </c>
    </row>
    <row r="1888" spans="1:12">
      <c r="A1888" s="208" t="s">
        <v>328</v>
      </c>
      <c r="B1888" s="209" t="s">
        <v>1655</v>
      </c>
      <c r="C1888" s="209" t="s">
        <v>1625</v>
      </c>
      <c r="D1888" s="210" t="s">
        <v>1624</v>
      </c>
      <c r="E1888" s="211">
        <v>2689</v>
      </c>
      <c r="F1888" s="211">
        <v>1764</v>
      </c>
      <c r="G1888" s="211">
        <v>2547</v>
      </c>
      <c r="H1888" s="211">
        <v>2083</v>
      </c>
      <c r="I1888" s="211">
        <v>1893</v>
      </c>
      <c r="J1888" s="211">
        <v>1927</v>
      </c>
      <c r="K1888" s="211">
        <v>1786</v>
      </c>
      <c r="L1888" s="212">
        <v>1439</v>
      </c>
    </row>
    <row r="1889" spans="1:12">
      <c r="A1889" s="208" t="s">
        <v>328</v>
      </c>
      <c r="B1889" s="209" t="s">
        <v>1655</v>
      </c>
      <c r="C1889" s="209" t="s">
        <v>1626</v>
      </c>
      <c r="D1889" s="210" t="s">
        <v>1624</v>
      </c>
      <c r="E1889" s="211">
        <v>35790</v>
      </c>
      <c r="F1889" s="211">
        <v>35060</v>
      </c>
      <c r="G1889" s="211">
        <v>36265</v>
      </c>
      <c r="H1889" s="211">
        <v>2457</v>
      </c>
      <c r="I1889" s="211">
        <v>2192</v>
      </c>
      <c r="J1889" s="211">
        <v>2979</v>
      </c>
      <c r="K1889" s="211">
        <v>2769</v>
      </c>
      <c r="L1889" s="212">
        <v>2332</v>
      </c>
    </row>
    <row r="1890" spans="1:12">
      <c r="A1890" s="208" t="s">
        <v>1754</v>
      </c>
      <c r="B1890" s="209" t="s">
        <v>1663</v>
      </c>
      <c r="C1890" s="209" t="s">
        <v>1623</v>
      </c>
      <c r="D1890" s="210" t="s">
        <v>1624</v>
      </c>
      <c r="E1890" s="211">
        <v>18673</v>
      </c>
      <c r="F1890" s="211">
        <v>15470</v>
      </c>
      <c r="G1890" s="211">
        <v>17501</v>
      </c>
      <c r="H1890" s="211">
        <v>19113</v>
      </c>
      <c r="I1890" s="211">
        <v>24494</v>
      </c>
      <c r="J1890" s="211">
        <v>35446</v>
      </c>
      <c r="K1890" s="211">
        <v>32979</v>
      </c>
      <c r="L1890" s="212">
        <v>41786</v>
      </c>
    </row>
    <row r="1891" spans="1:12">
      <c r="A1891" s="208" t="s">
        <v>1754</v>
      </c>
      <c r="B1891" s="209" t="s">
        <v>1663</v>
      </c>
      <c r="C1891" s="209" t="s">
        <v>1625</v>
      </c>
      <c r="D1891" s="210" t="s">
        <v>1624</v>
      </c>
      <c r="E1891" s="211">
        <v>133167</v>
      </c>
      <c r="F1891" s="211">
        <v>138955</v>
      </c>
      <c r="G1891" s="211">
        <v>146655</v>
      </c>
      <c r="H1891" s="211">
        <v>165023</v>
      </c>
      <c r="I1891" s="211">
        <v>203010</v>
      </c>
      <c r="J1891" s="211">
        <v>285960</v>
      </c>
      <c r="K1891" s="211">
        <v>295516</v>
      </c>
      <c r="L1891" s="212">
        <v>373915</v>
      </c>
    </row>
    <row r="1892" spans="1:12">
      <c r="A1892" s="208" t="s">
        <v>1754</v>
      </c>
      <c r="B1892" s="209" t="s">
        <v>1663</v>
      </c>
      <c r="C1892" s="209" t="s">
        <v>1626</v>
      </c>
      <c r="D1892" s="210" t="s">
        <v>1624</v>
      </c>
      <c r="E1892" s="211">
        <v>2223821</v>
      </c>
      <c r="F1892" s="211">
        <v>2272942</v>
      </c>
      <c r="G1892" s="211">
        <v>2114102</v>
      </c>
      <c r="H1892" s="211">
        <v>1910679</v>
      </c>
      <c r="I1892" s="211">
        <v>1892252</v>
      </c>
      <c r="J1892" s="211">
        <v>2239443</v>
      </c>
      <c r="K1892" s="211">
        <v>2350046</v>
      </c>
      <c r="L1892" s="212">
        <v>2550442</v>
      </c>
    </row>
    <row r="1893" spans="1:12">
      <c r="A1893" s="208" t="s">
        <v>329</v>
      </c>
      <c r="B1893" s="209" t="s">
        <v>1655</v>
      </c>
      <c r="C1893" s="209" t="s">
        <v>1623</v>
      </c>
      <c r="D1893" s="210" t="s">
        <v>1624</v>
      </c>
      <c r="E1893" s="211">
        <v>251509</v>
      </c>
      <c r="F1893" s="211">
        <v>232204</v>
      </c>
      <c r="G1893" s="211">
        <v>238568</v>
      </c>
      <c r="H1893" s="211">
        <v>265326</v>
      </c>
      <c r="I1893" s="211">
        <v>245877</v>
      </c>
      <c r="J1893" s="211">
        <v>234587</v>
      </c>
      <c r="K1893" s="211">
        <v>246763</v>
      </c>
      <c r="L1893" s="212">
        <v>183397</v>
      </c>
    </row>
    <row r="1894" spans="1:12">
      <c r="A1894" s="208" t="s">
        <v>329</v>
      </c>
      <c r="B1894" s="209" t="s">
        <v>1655</v>
      </c>
      <c r="C1894" s="209" t="s">
        <v>1625</v>
      </c>
      <c r="D1894" s="210" t="s">
        <v>1624</v>
      </c>
      <c r="E1894" s="211">
        <v>175884</v>
      </c>
      <c r="F1894" s="211">
        <v>172625</v>
      </c>
      <c r="G1894" s="211">
        <v>175379</v>
      </c>
      <c r="H1894" s="211">
        <v>225614</v>
      </c>
      <c r="I1894" s="211">
        <v>198946</v>
      </c>
      <c r="J1894" s="211">
        <v>179877</v>
      </c>
      <c r="K1894" s="211">
        <v>176291</v>
      </c>
      <c r="L1894" s="212">
        <v>135267</v>
      </c>
    </row>
    <row r="1895" spans="1:12">
      <c r="A1895" s="208" t="s">
        <v>329</v>
      </c>
      <c r="B1895" s="209" t="s">
        <v>1655</v>
      </c>
      <c r="C1895" s="209" t="s">
        <v>1626</v>
      </c>
      <c r="D1895" s="210" t="s">
        <v>1624</v>
      </c>
      <c r="E1895" s="211">
        <v>450188</v>
      </c>
      <c r="F1895" s="211">
        <v>448353</v>
      </c>
      <c r="G1895" s="211">
        <v>452326</v>
      </c>
      <c r="H1895" s="211">
        <v>452955</v>
      </c>
      <c r="I1895" s="211">
        <v>319202</v>
      </c>
      <c r="J1895" s="211">
        <v>423463</v>
      </c>
      <c r="K1895" s="211">
        <v>503998</v>
      </c>
      <c r="L1895" s="212">
        <v>275238</v>
      </c>
    </row>
    <row r="1896" spans="1:12">
      <c r="A1896" s="208" t="s">
        <v>329</v>
      </c>
      <c r="B1896" s="209" t="s">
        <v>1655</v>
      </c>
      <c r="C1896" s="209" t="s">
        <v>1627</v>
      </c>
      <c r="D1896" s="210" t="s">
        <v>1624</v>
      </c>
      <c r="E1896" s="211">
        <v>3932</v>
      </c>
      <c r="F1896" s="211">
        <v>9964</v>
      </c>
      <c r="G1896" s="211">
        <v>12232</v>
      </c>
      <c r="H1896" s="211">
        <v>16340</v>
      </c>
      <c r="I1896" s="211">
        <v>1138</v>
      </c>
      <c r="J1896" s="211">
        <v>1073</v>
      </c>
      <c r="K1896" s="211">
        <v>787</v>
      </c>
      <c r="L1896" s="212">
        <v>705</v>
      </c>
    </row>
    <row r="1897" spans="1:12">
      <c r="A1897" s="208" t="s">
        <v>907</v>
      </c>
      <c r="B1897" s="209" t="s">
        <v>1654</v>
      </c>
      <c r="C1897" s="209" t="s">
        <v>1623</v>
      </c>
      <c r="D1897" s="210" t="s">
        <v>1624</v>
      </c>
      <c r="E1897" s="211">
        <v>68368</v>
      </c>
      <c r="F1897" s="211">
        <v>70338</v>
      </c>
      <c r="G1897" s="211">
        <v>64324</v>
      </c>
      <c r="H1897" s="211">
        <v>59190</v>
      </c>
      <c r="I1897" s="211">
        <v>63088</v>
      </c>
      <c r="J1897" s="211">
        <v>73270</v>
      </c>
      <c r="K1897" s="211">
        <v>67996</v>
      </c>
      <c r="L1897" s="212">
        <v>53320</v>
      </c>
    </row>
    <row r="1898" spans="1:12">
      <c r="A1898" s="208" t="s">
        <v>907</v>
      </c>
      <c r="B1898" s="209" t="s">
        <v>1654</v>
      </c>
      <c r="C1898" s="209" t="s">
        <v>1625</v>
      </c>
      <c r="D1898" s="210" t="s">
        <v>1624</v>
      </c>
      <c r="E1898" s="211">
        <v>55594</v>
      </c>
      <c r="F1898" s="211">
        <v>49143</v>
      </c>
      <c r="G1898" s="211">
        <v>73152</v>
      </c>
      <c r="H1898" s="211">
        <v>67874</v>
      </c>
      <c r="I1898" s="211">
        <v>63212</v>
      </c>
      <c r="J1898" s="211">
        <v>69053</v>
      </c>
      <c r="K1898" s="211">
        <v>65751</v>
      </c>
      <c r="L1898" s="212">
        <v>57396</v>
      </c>
    </row>
    <row r="1899" spans="1:12">
      <c r="A1899" s="208" t="s">
        <v>907</v>
      </c>
      <c r="B1899" s="209" t="s">
        <v>1654</v>
      </c>
      <c r="C1899" s="209" t="s">
        <v>1626</v>
      </c>
      <c r="D1899" s="210" t="s">
        <v>1624</v>
      </c>
      <c r="E1899" s="211">
        <v>23517</v>
      </c>
      <c r="F1899" s="211">
        <v>21668</v>
      </c>
      <c r="G1899" s="211">
        <v>21780</v>
      </c>
      <c r="H1899" s="211">
        <v>18229</v>
      </c>
      <c r="I1899" s="211">
        <v>12769</v>
      </c>
      <c r="J1899" s="211">
        <v>17268</v>
      </c>
      <c r="K1899" s="211">
        <v>15945</v>
      </c>
      <c r="L1899" s="212">
        <v>17369</v>
      </c>
    </row>
    <row r="1900" spans="1:12">
      <c r="A1900" s="208" t="s">
        <v>1116</v>
      </c>
      <c r="B1900" s="209" t="s">
        <v>1647</v>
      </c>
      <c r="C1900" s="209" t="s">
        <v>1623</v>
      </c>
      <c r="D1900" s="210" t="s">
        <v>1624</v>
      </c>
      <c r="E1900" s="211">
        <v>68062</v>
      </c>
      <c r="F1900" s="211">
        <v>59366</v>
      </c>
      <c r="G1900" s="211">
        <v>59435</v>
      </c>
      <c r="H1900" s="211">
        <v>57635</v>
      </c>
      <c r="I1900" s="211">
        <v>59294</v>
      </c>
      <c r="J1900" s="211">
        <v>65240</v>
      </c>
      <c r="K1900" s="211">
        <v>56216</v>
      </c>
      <c r="L1900" s="212">
        <v>36506</v>
      </c>
    </row>
    <row r="1901" spans="1:12">
      <c r="A1901" s="208" t="s">
        <v>1116</v>
      </c>
      <c r="B1901" s="209" t="s">
        <v>1647</v>
      </c>
      <c r="C1901" s="209" t="s">
        <v>1625</v>
      </c>
      <c r="D1901" s="210" t="s">
        <v>1624</v>
      </c>
      <c r="E1901" s="211">
        <v>32300</v>
      </c>
      <c r="F1901" s="211">
        <v>29683</v>
      </c>
      <c r="G1901" s="211">
        <v>32324</v>
      </c>
      <c r="H1901" s="211">
        <v>33251</v>
      </c>
      <c r="I1901" s="211">
        <v>28549</v>
      </c>
      <c r="J1901" s="211">
        <v>31412</v>
      </c>
      <c r="K1901" s="211">
        <v>30270</v>
      </c>
      <c r="L1901" s="212">
        <v>30561</v>
      </c>
    </row>
    <row r="1902" spans="1:12">
      <c r="A1902" s="208" t="s">
        <v>1116</v>
      </c>
      <c r="B1902" s="209" t="s">
        <v>1647</v>
      </c>
      <c r="C1902" s="209" t="s">
        <v>1626</v>
      </c>
      <c r="D1902" s="210" t="s">
        <v>1624</v>
      </c>
      <c r="E1902" s="211">
        <v>14997</v>
      </c>
      <c r="F1902" s="211">
        <v>13306</v>
      </c>
      <c r="G1902" s="211">
        <v>12513</v>
      </c>
      <c r="H1902" s="211">
        <v>19951</v>
      </c>
      <c r="I1902" s="211">
        <v>21591</v>
      </c>
      <c r="J1902" s="211">
        <v>24163</v>
      </c>
      <c r="K1902" s="211">
        <v>21621</v>
      </c>
      <c r="L1902" s="212">
        <v>18237</v>
      </c>
    </row>
    <row r="1903" spans="1:12">
      <c r="A1903" s="208" t="s">
        <v>474</v>
      </c>
      <c r="B1903" s="209" t="s">
        <v>1630</v>
      </c>
      <c r="C1903" s="209" t="s">
        <v>1623</v>
      </c>
      <c r="D1903" s="210" t="s">
        <v>1624</v>
      </c>
      <c r="E1903" s="211">
        <v>358958</v>
      </c>
      <c r="F1903" s="211">
        <v>338038</v>
      </c>
      <c r="G1903" s="211">
        <v>315113</v>
      </c>
      <c r="H1903" s="211">
        <v>333232</v>
      </c>
      <c r="I1903" s="211">
        <v>335890</v>
      </c>
      <c r="J1903" s="211">
        <v>383210</v>
      </c>
      <c r="K1903" s="211">
        <v>300822</v>
      </c>
      <c r="L1903" s="212">
        <v>242889</v>
      </c>
    </row>
    <row r="1904" spans="1:12">
      <c r="A1904" s="208" t="s">
        <v>474</v>
      </c>
      <c r="B1904" s="209" t="s">
        <v>1630</v>
      </c>
      <c r="C1904" s="209" t="s">
        <v>1625</v>
      </c>
      <c r="D1904" s="210" t="s">
        <v>1624</v>
      </c>
      <c r="E1904" s="211">
        <v>85099</v>
      </c>
      <c r="F1904" s="211">
        <v>85981</v>
      </c>
      <c r="G1904" s="211">
        <v>81921</v>
      </c>
      <c r="H1904" s="211">
        <v>91062</v>
      </c>
      <c r="I1904" s="211">
        <v>91995</v>
      </c>
      <c r="J1904" s="211">
        <v>104955</v>
      </c>
      <c r="K1904" s="211">
        <v>101639</v>
      </c>
      <c r="L1904" s="212">
        <v>79788</v>
      </c>
    </row>
    <row r="1905" spans="1:12">
      <c r="A1905" s="208" t="s">
        <v>549</v>
      </c>
      <c r="B1905" s="209" t="s">
        <v>1672</v>
      </c>
      <c r="C1905" s="209" t="s">
        <v>1623</v>
      </c>
      <c r="D1905" s="210" t="s">
        <v>1624</v>
      </c>
      <c r="E1905" s="211">
        <v>11938</v>
      </c>
      <c r="F1905" s="211">
        <v>10495</v>
      </c>
      <c r="G1905" s="211">
        <v>12819</v>
      </c>
      <c r="H1905" s="211">
        <v>11449</v>
      </c>
      <c r="I1905" s="211">
        <v>13723</v>
      </c>
      <c r="J1905" s="213" t="s">
        <v>1624</v>
      </c>
      <c r="K1905" s="213" t="s">
        <v>1624</v>
      </c>
      <c r="L1905" s="214" t="s">
        <v>1624</v>
      </c>
    </row>
    <row r="1906" spans="1:12">
      <c r="A1906" s="208" t="s">
        <v>549</v>
      </c>
      <c r="B1906" s="209" t="s">
        <v>1672</v>
      </c>
      <c r="C1906" s="209" t="s">
        <v>1625</v>
      </c>
      <c r="D1906" s="210" t="s">
        <v>1624</v>
      </c>
      <c r="E1906" s="211">
        <v>14747</v>
      </c>
      <c r="F1906" s="211">
        <v>14431</v>
      </c>
      <c r="G1906" s="211">
        <v>13101</v>
      </c>
      <c r="H1906" s="211">
        <v>15743</v>
      </c>
      <c r="I1906" s="211">
        <v>10365</v>
      </c>
      <c r="J1906" s="213" t="s">
        <v>1624</v>
      </c>
      <c r="K1906" s="213" t="s">
        <v>1624</v>
      </c>
      <c r="L1906" s="214" t="s">
        <v>1624</v>
      </c>
    </row>
    <row r="1907" spans="1:12">
      <c r="A1907" s="208" t="s">
        <v>549</v>
      </c>
      <c r="B1907" s="209" t="s">
        <v>1672</v>
      </c>
      <c r="C1907" s="209" t="s">
        <v>1626</v>
      </c>
      <c r="D1907" s="210" t="s">
        <v>1624</v>
      </c>
      <c r="E1907" s="211">
        <v>43538</v>
      </c>
      <c r="F1907" s="211">
        <v>40670</v>
      </c>
      <c r="G1907" s="211">
        <v>38579</v>
      </c>
      <c r="H1907" s="211">
        <v>44366</v>
      </c>
      <c r="I1907" s="211">
        <v>43746</v>
      </c>
      <c r="J1907" s="213" t="s">
        <v>1624</v>
      </c>
      <c r="K1907" s="213" t="s">
        <v>1624</v>
      </c>
      <c r="L1907" s="214" t="s">
        <v>1624</v>
      </c>
    </row>
    <row r="1908" spans="1:12">
      <c r="A1908" s="208" t="s">
        <v>1339</v>
      </c>
      <c r="B1908" s="209" t="s">
        <v>1639</v>
      </c>
      <c r="C1908" s="209" t="s">
        <v>1623</v>
      </c>
      <c r="D1908" s="210" t="s">
        <v>1624</v>
      </c>
      <c r="E1908" s="211">
        <v>918942</v>
      </c>
      <c r="F1908" s="211">
        <v>762743</v>
      </c>
      <c r="G1908" s="211">
        <v>801795</v>
      </c>
      <c r="H1908" s="211">
        <v>830200</v>
      </c>
      <c r="I1908" s="211">
        <v>794018</v>
      </c>
      <c r="J1908" s="211">
        <v>1069083</v>
      </c>
      <c r="K1908" s="211">
        <v>871910</v>
      </c>
      <c r="L1908" s="212">
        <v>667545</v>
      </c>
    </row>
    <row r="1909" spans="1:12">
      <c r="A1909" s="208" t="s">
        <v>1339</v>
      </c>
      <c r="B1909" s="209" t="s">
        <v>1639</v>
      </c>
      <c r="C1909" s="209" t="s">
        <v>1625</v>
      </c>
      <c r="D1909" s="210" t="s">
        <v>1624</v>
      </c>
      <c r="E1909" s="211">
        <v>1002119</v>
      </c>
      <c r="F1909" s="211">
        <v>974429</v>
      </c>
      <c r="G1909" s="211">
        <v>1235147</v>
      </c>
      <c r="H1909" s="211">
        <v>997583</v>
      </c>
      <c r="I1909" s="211">
        <v>970034</v>
      </c>
      <c r="J1909" s="211">
        <v>1009135</v>
      </c>
      <c r="K1909" s="211">
        <v>956668</v>
      </c>
      <c r="L1909" s="212">
        <v>892616</v>
      </c>
    </row>
    <row r="1910" spans="1:12">
      <c r="A1910" s="208" t="s">
        <v>1339</v>
      </c>
      <c r="B1910" s="209" t="s">
        <v>1639</v>
      </c>
      <c r="C1910" s="209" t="s">
        <v>1626</v>
      </c>
      <c r="D1910" s="210" t="s">
        <v>1624</v>
      </c>
      <c r="E1910" s="211">
        <v>247348</v>
      </c>
      <c r="F1910" s="211">
        <v>227778</v>
      </c>
      <c r="G1910" s="211">
        <v>243215</v>
      </c>
      <c r="H1910" s="211">
        <v>230769</v>
      </c>
      <c r="I1910" s="211">
        <v>217515</v>
      </c>
      <c r="J1910" s="211">
        <v>188035</v>
      </c>
      <c r="K1910" s="211">
        <v>3133186</v>
      </c>
      <c r="L1910" s="212">
        <v>3733675</v>
      </c>
    </row>
    <row r="1911" spans="1:12">
      <c r="A1911" s="208" t="s">
        <v>1339</v>
      </c>
      <c r="B1911" s="209" t="s">
        <v>1639</v>
      </c>
      <c r="C1911" s="209" t="s">
        <v>1627</v>
      </c>
      <c r="D1911" s="210" t="s">
        <v>1624</v>
      </c>
      <c r="E1911" s="213" t="s">
        <v>1624</v>
      </c>
      <c r="F1911" s="213" t="s">
        <v>1624</v>
      </c>
      <c r="G1911" s="213" t="s">
        <v>1624</v>
      </c>
      <c r="H1911" s="213" t="s">
        <v>1624</v>
      </c>
      <c r="I1911" s="213" t="s">
        <v>1624</v>
      </c>
      <c r="J1911" s="213" t="s">
        <v>1624</v>
      </c>
      <c r="K1911" s="211">
        <v>4476837</v>
      </c>
      <c r="L1911" s="212">
        <v>8811167</v>
      </c>
    </row>
    <row r="1912" spans="1:12">
      <c r="A1912" s="208" t="s">
        <v>550</v>
      </c>
      <c r="B1912" s="209" t="s">
        <v>1672</v>
      </c>
      <c r="C1912" s="209" t="s">
        <v>1623</v>
      </c>
      <c r="D1912" s="210" t="s">
        <v>1624</v>
      </c>
      <c r="E1912" s="211">
        <v>514449</v>
      </c>
      <c r="F1912" s="211">
        <v>476099</v>
      </c>
      <c r="G1912" s="211">
        <v>509379</v>
      </c>
      <c r="H1912" s="211">
        <v>575424</v>
      </c>
      <c r="I1912" s="211">
        <v>588952</v>
      </c>
      <c r="J1912" s="211">
        <v>643928</v>
      </c>
      <c r="K1912" s="211">
        <v>620980</v>
      </c>
      <c r="L1912" s="212">
        <v>502684</v>
      </c>
    </row>
    <row r="1913" spans="1:12">
      <c r="A1913" s="208" t="s">
        <v>550</v>
      </c>
      <c r="B1913" s="209" t="s">
        <v>1672</v>
      </c>
      <c r="C1913" s="209" t="s">
        <v>1625</v>
      </c>
      <c r="D1913" s="210" t="s">
        <v>1624</v>
      </c>
      <c r="E1913" s="211">
        <v>282016</v>
      </c>
      <c r="F1913" s="211">
        <v>293730</v>
      </c>
      <c r="G1913" s="211">
        <v>327724</v>
      </c>
      <c r="H1913" s="211">
        <v>346121</v>
      </c>
      <c r="I1913" s="211">
        <v>338728</v>
      </c>
      <c r="J1913" s="211">
        <v>351331</v>
      </c>
      <c r="K1913" s="211">
        <v>346317</v>
      </c>
      <c r="L1913" s="212">
        <v>292411</v>
      </c>
    </row>
    <row r="1914" spans="1:12">
      <c r="A1914" s="208" t="s">
        <v>550</v>
      </c>
      <c r="B1914" s="209" t="s">
        <v>1672</v>
      </c>
      <c r="C1914" s="209" t="s">
        <v>1626</v>
      </c>
      <c r="D1914" s="210" t="s">
        <v>1624</v>
      </c>
      <c r="E1914" s="211">
        <v>1106431</v>
      </c>
      <c r="F1914" s="211">
        <v>954547</v>
      </c>
      <c r="G1914" s="211">
        <v>1129123</v>
      </c>
      <c r="H1914" s="211">
        <v>1141374</v>
      </c>
      <c r="I1914" s="211">
        <v>973732</v>
      </c>
      <c r="J1914" s="211">
        <v>1347632</v>
      </c>
      <c r="K1914" s="211">
        <v>1362918</v>
      </c>
      <c r="L1914" s="212">
        <v>1393821</v>
      </c>
    </row>
    <row r="1915" spans="1:12">
      <c r="A1915" s="208" t="s">
        <v>551</v>
      </c>
      <c r="B1915" s="209" t="s">
        <v>1672</v>
      </c>
      <c r="C1915" s="209" t="s">
        <v>1623</v>
      </c>
      <c r="D1915" s="210" t="s">
        <v>1624</v>
      </c>
      <c r="E1915" s="211">
        <v>8189</v>
      </c>
      <c r="F1915" s="211">
        <v>8933</v>
      </c>
      <c r="G1915" s="211">
        <v>4532</v>
      </c>
      <c r="H1915" s="211">
        <v>3959</v>
      </c>
      <c r="I1915" s="211">
        <v>3804</v>
      </c>
      <c r="J1915" s="211">
        <v>3856</v>
      </c>
      <c r="K1915" s="211">
        <v>3988</v>
      </c>
      <c r="L1915" s="212">
        <v>2061</v>
      </c>
    </row>
    <row r="1916" spans="1:12">
      <c r="A1916" s="208" t="s">
        <v>551</v>
      </c>
      <c r="B1916" s="209" t="s">
        <v>1672</v>
      </c>
      <c r="C1916" s="209" t="s">
        <v>1625</v>
      </c>
      <c r="D1916" s="210" t="s">
        <v>1624</v>
      </c>
      <c r="E1916" s="211">
        <v>505</v>
      </c>
      <c r="F1916" s="211">
        <v>148</v>
      </c>
      <c r="G1916" s="211">
        <v>3456</v>
      </c>
      <c r="H1916" s="211">
        <v>1516</v>
      </c>
      <c r="I1916" s="211">
        <v>1507</v>
      </c>
      <c r="J1916" s="211">
        <v>1521</v>
      </c>
      <c r="K1916" s="211">
        <v>2939</v>
      </c>
      <c r="L1916" s="212">
        <v>3103</v>
      </c>
    </row>
    <row r="1917" spans="1:12">
      <c r="A1917" s="208" t="s">
        <v>551</v>
      </c>
      <c r="B1917" s="209" t="s">
        <v>1672</v>
      </c>
      <c r="C1917" s="209" t="s">
        <v>1626</v>
      </c>
      <c r="D1917" s="210" t="s">
        <v>1624</v>
      </c>
      <c r="E1917" s="211">
        <v>14492</v>
      </c>
      <c r="F1917" s="211">
        <v>5806</v>
      </c>
      <c r="G1917" s="211">
        <v>4180</v>
      </c>
      <c r="H1917" s="211">
        <v>8047</v>
      </c>
      <c r="I1917" s="211">
        <v>1027</v>
      </c>
      <c r="J1917" s="211">
        <v>267</v>
      </c>
      <c r="K1917" s="211">
        <v>574</v>
      </c>
      <c r="L1917" s="212">
        <v>418</v>
      </c>
    </row>
    <row r="1918" spans="1:12">
      <c r="A1918" s="208" t="s">
        <v>1182</v>
      </c>
      <c r="B1918" s="209" t="s">
        <v>1646</v>
      </c>
      <c r="C1918" s="209" t="s">
        <v>1623</v>
      </c>
      <c r="D1918" s="210" t="s">
        <v>1624</v>
      </c>
      <c r="E1918" s="211">
        <v>19518</v>
      </c>
      <c r="F1918" s="211">
        <v>16275</v>
      </c>
      <c r="G1918" s="211">
        <v>17890</v>
      </c>
      <c r="H1918" s="211">
        <v>18096</v>
      </c>
      <c r="I1918" s="211">
        <v>19381</v>
      </c>
      <c r="J1918" s="211">
        <v>17875</v>
      </c>
      <c r="K1918" s="211">
        <v>19035</v>
      </c>
      <c r="L1918" s="212">
        <v>14460</v>
      </c>
    </row>
    <row r="1919" spans="1:12">
      <c r="A1919" s="208" t="s">
        <v>1182</v>
      </c>
      <c r="B1919" s="209" t="s">
        <v>1646</v>
      </c>
      <c r="C1919" s="209" t="s">
        <v>1625</v>
      </c>
      <c r="D1919" s="210" t="s">
        <v>1624</v>
      </c>
      <c r="E1919" s="211">
        <v>9389</v>
      </c>
      <c r="F1919" s="211">
        <v>8214</v>
      </c>
      <c r="G1919" s="211">
        <v>8540</v>
      </c>
      <c r="H1919" s="211">
        <v>9366</v>
      </c>
      <c r="I1919" s="211">
        <v>8890</v>
      </c>
      <c r="J1919" s="211">
        <v>10930</v>
      </c>
      <c r="K1919" s="211">
        <v>11997</v>
      </c>
      <c r="L1919" s="212">
        <v>8601</v>
      </c>
    </row>
    <row r="1920" spans="1:12">
      <c r="A1920" s="208" t="s">
        <v>1183</v>
      </c>
      <c r="B1920" s="209" t="s">
        <v>1646</v>
      </c>
      <c r="C1920" s="209" t="s">
        <v>1623</v>
      </c>
      <c r="D1920" s="210" t="s">
        <v>1624</v>
      </c>
      <c r="E1920" s="211">
        <v>110911</v>
      </c>
      <c r="F1920" s="211">
        <v>93344</v>
      </c>
      <c r="G1920" s="211">
        <v>95210</v>
      </c>
      <c r="H1920" s="211">
        <v>111632</v>
      </c>
      <c r="I1920" s="211">
        <v>102933</v>
      </c>
      <c r="J1920" s="211">
        <v>103550</v>
      </c>
      <c r="K1920" s="211">
        <v>100218</v>
      </c>
      <c r="L1920" s="212">
        <v>75987</v>
      </c>
    </row>
    <row r="1921" spans="1:12">
      <c r="A1921" s="208" t="s">
        <v>1183</v>
      </c>
      <c r="B1921" s="209" t="s">
        <v>1646</v>
      </c>
      <c r="C1921" s="209" t="s">
        <v>1625</v>
      </c>
      <c r="D1921" s="210" t="s">
        <v>1624</v>
      </c>
      <c r="E1921" s="211">
        <v>24667</v>
      </c>
      <c r="F1921" s="211">
        <v>20482</v>
      </c>
      <c r="G1921" s="211">
        <v>22650</v>
      </c>
      <c r="H1921" s="211">
        <v>25046</v>
      </c>
      <c r="I1921" s="211">
        <v>25049</v>
      </c>
      <c r="J1921" s="211">
        <v>26808</v>
      </c>
      <c r="K1921" s="211">
        <v>24625</v>
      </c>
      <c r="L1921" s="212">
        <v>16897</v>
      </c>
    </row>
    <row r="1922" spans="1:12">
      <c r="A1922" s="208" t="s">
        <v>1183</v>
      </c>
      <c r="B1922" s="209" t="s">
        <v>1646</v>
      </c>
      <c r="C1922" s="209" t="s">
        <v>1626</v>
      </c>
      <c r="D1922" s="210" t="s">
        <v>1624</v>
      </c>
      <c r="E1922" s="211">
        <v>21670</v>
      </c>
      <c r="F1922" s="211">
        <v>29327</v>
      </c>
      <c r="G1922" s="211">
        <v>30520</v>
      </c>
      <c r="H1922" s="211">
        <v>34409</v>
      </c>
      <c r="I1922" s="211">
        <v>31211</v>
      </c>
      <c r="J1922" s="211">
        <v>30439</v>
      </c>
      <c r="K1922" s="211">
        <v>28803</v>
      </c>
      <c r="L1922" s="212">
        <v>22857</v>
      </c>
    </row>
    <row r="1923" spans="1:12">
      <c r="A1923" s="208" t="s">
        <v>277</v>
      </c>
      <c r="B1923" s="209" t="s">
        <v>1673</v>
      </c>
      <c r="C1923" s="209" t="s">
        <v>1623</v>
      </c>
      <c r="D1923" s="210" t="s">
        <v>1624</v>
      </c>
      <c r="E1923" s="211">
        <v>11885</v>
      </c>
      <c r="F1923" s="211">
        <v>17821</v>
      </c>
      <c r="G1923" s="211">
        <v>18346</v>
      </c>
      <c r="H1923" s="211">
        <v>18939</v>
      </c>
      <c r="I1923" s="211">
        <v>19310</v>
      </c>
      <c r="J1923" s="211">
        <v>18456</v>
      </c>
      <c r="K1923" s="211">
        <v>16170</v>
      </c>
      <c r="L1923" s="212">
        <v>9453</v>
      </c>
    </row>
    <row r="1924" spans="1:12">
      <c r="A1924" s="208" t="s">
        <v>277</v>
      </c>
      <c r="B1924" s="209" t="s">
        <v>1673</v>
      </c>
      <c r="C1924" s="209" t="s">
        <v>1625</v>
      </c>
      <c r="D1924" s="210" t="s">
        <v>1624</v>
      </c>
      <c r="E1924" s="211">
        <v>10178</v>
      </c>
      <c r="F1924" s="211">
        <v>1123</v>
      </c>
      <c r="G1924" s="211">
        <v>1640</v>
      </c>
      <c r="H1924" s="211">
        <v>1126</v>
      </c>
      <c r="I1924" s="211">
        <v>1073</v>
      </c>
      <c r="J1924" s="211">
        <v>2705</v>
      </c>
      <c r="K1924" s="211">
        <v>2650</v>
      </c>
      <c r="L1924" s="212">
        <v>6462</v>
      </c>
    </row>
    <row r="1925" spans="1:12">
      <c r="A1925" s="208" t="s">
        <v>278</v>
      </c>
      <c r="B1925" s="209" t="s">
        <v>1673</v>
      </c>
      <c r="C1925" s="209" t="s">
        <v>1623</v>
      </c>
      <c r="D1925" s="210" t="s">
        <v>1624</v>
      </c>
      <c r="E1925" s="211">
        <v>34675</v>
      </c>
      <c r="F1925" s="211">
        <v>32796</v>
      </c>
      <c r="G1925" s="211">
        <v>34072</v>
      </c>
      <c r="H1925" s="211">
        <v>35130</v>
      </c>
      <c r="I1925" s="211">
        <v>32365</v>
      </c>
      <c r="J1925" s="211">
        <v>37840</v>
      </c>
      <c r="K1925" s="211">
        <v>33577</v>
      </c>
      <c r="L1925" s="212">
        <v>27167</v>
      </c>
    </row>
    <row r="1926" spans="1:12">
      <c r="A1926" s="208" t="s">
        <v>278</v>
      </c>
      <c r="B1926" s="209" t="s">
        <v>1673</v>
      </c>
      <c r="C1926" s="209" t="s">
        <v>1625</v>
      </c>
      <c r="D1926" s="210" t="s">
        <v>1624</v>
      </c>
      <c r="E1926" s="211">
        <v>33150</v>
      </c>
      <c r="F1926" s="211">
        <v>25499</v>
      </c>
      <c r="G1926" s="211">
        <v>3128</v>
      </c>
      <c r="H1926" s="211">
        <v>3874</v>
      </c>
      <c r="I1926" s="211">
        <v>3110</v>
      </c>
      <c r="J1926" s="211">
        <v>3724</v>
      </c>
      <c r="K1926" s="211">
        <v>4313</v>
      </c>
      <c r="L1926" s="212">
        <v>3425</v>
      </c>
    </row>
    <row r="1927" spans="1:12">
      <c r="A1927" s="208" t="s">
        <v>278</v>
      </c>
      <c r="B1927" s="209" t="s">
        <v>1673</v>
      </c>
      <c r="C1927" s="209" t="s">
        <v>1626</v>
      </c>
      <c r="D1927" s="210" t="s">
        <v>1624</v>
      </c>
      <c r="E1927" s="213" t="s">
        <v>1624</v>
      </c>
      <c r="F1927" s="213" t="s">
        <v>1624</v>
      </c>
      <c r="G1927" s="211">
        <v>21951</v>
      </c>
      <c r="H1927" s="211">
        <v>27146</v>
      </c>
      <c r="I1927" s="211">
        <v>28737</v>
      </c>
      <c r="J1927" s="211">
        <v>35161</v>
      </c>
      <c r="K1927" s="211">
        <v>29197</v>
      </c>
      <c r="L1927" s="212">
        <v>28938</v>
      </c>
    </row>
    <row r="1928" spans="1:12">
      <c r="A1928" s="208" t="s">
        <v>106</v>
      </c>
      <c r="B1928" s="209" t="s">
        <v>1648</v>
      </c>
      <c r="C1928" s="209" t="s">
        <v>1623</v>
      </c>
      <c r="D1928" s="210" t="s">
        <v>1624</v>
      </c>
      <c r="E1928" s="211">
        <v>14772</v>
      </c>
      <c r="F1928" s="211">
        <v>6259</v>
      </c>
      <c r="G1928" s="211">
        <v>7773</v>
      </c>
      <c r="H1928" s="211">
        <v>10765</v>
      </c>
      <c r="I1928" s="211">
        <v>8030</v>
      </c>
      <c r="J1928" s="211">
        <v>12201</v>
      </c>
      <c r="K1928" s="211">
        <v>14871</v>
      </c>
      <c r="L1928" s="212">
        <v>7844</v>
      </c>
    </row>
    <row r="1929" spans="1:12">
      <c r="A1929" s="208" t="s">
        <v>106</v>
      </c>
      <c r="B1929" s="209" t="s">
        <v>1648</v>
      </c>
      <c r="C1929" s="209" t="s">
        <v>1625</v>
      </c>
      <c r="D1929" s="210" t="s">
        <v>1624</v>
      </c>
      <c r="E1929" s="211">
        <v>7058</v>
      </c>
      <c r="F1929" s="211">
        <v>1056</v>
      </c>
      <c r="G1929" s="211">
        <v>688</v>
      </c>
      <c r="H1929" s="211">
        <v>638</v>
      </c>
      <c r="I1929" s="211">
        <v>534</v>
      </c>
      <c r="J1929" s="211">
        <v>654</v>
      </c>
      <c r="K1929" s="211">
        <v>652</v>
      </c>
      <c r="L1929" s="212">
        <v>2107</v>
      </c>
    </row>
    <row r="1930" spans="1:12">
      <c r="A1930" s="208" t="s">
        <v>106</v>
      </c>
      <c r="B1930" s="209" t="s">
        <v>1648</v>
      </c>
      <c r="C1930" s="209" t="s">
        <v>1626</v>
      </c>
      <c r="D1930" s="210" t="s">
        <v>1624</v>
      </c>
      <c r="E1930" s="211">
        <v>2629</v>
      </c>
      <c r="F1930" s="213" t="s">
        <v>1624</v>
      </c>
      <c r="G1930" s="213" t="s">
        <v>1624</v>
      </c>
      <c r="H1930" s="213" t="s">
        <v>1624</v>
      </c>
      <c r="I1930" s="213" t="s">
        <v>1624</v>
      </c>
      <c r="J1930" s="213" t="s">
        <v>1624</v>
      </c>
      <c r="K1930" s="213" t="s">
        <v>1624</v>
      </c>
      <c r="L1930" s="214" t="s">
        <v>1624</v>
      </c>
    </row>
    <row r="1931" spans="1:12">
      <c r="A1931" s="208" t="s">
        <v>1755</v>
      </c>
      <c r="B1931" s="209" t="s">
        <v>1673</v>
      </c>
      <c r="C1931" s="209" t="s">
        <v>1623</v>
      </c>
      <c r="D1931" s="210" t="s">
        <v>1624</v>
      </c>
      <c r="E1931" s="213" t="s">
        <v>1624</v>
      </c>
      <c r="F1931" s="213" t="s">
        <v>1624</v>
      </c>
      <c r="G1931" s="213" t="s">
        <v>1624</v>
      </c>
      <c r="H1931" s="213" t="s">
        <v>1624</v>
      </c>
      <c r="I1931" s="211">
        <v>5620</v>
      </c>
      <c r="J1931" s="211">
        <v>16307</v>
      </c>
      <c r="K1931" s="211">
        <v>28937</v>
      </c>
      <c r="L1931" s="212">
        <v>38634</v>
      </c>
    </row>
    <row r="1932" spans="1:12">
      <c r="A1932" s="208" t="s">
        <v>107</v>
      </c>
      <c r="B1932" s="209" t="s">
        <v>1648</v>
      </c>
      <c r="C1932" s="209" t="s">
        <v>1623</v>
      </c>
      <c r="D1932" s="210" t="s">
        <v>1624</v>
      </c>
      <c r="E1932" s="211">
        <v>125404</v>
      </c>
      <c r="F1932" s="211">
        <v>115288</v>
      </c>
      <c r="G1932" s="211">
        <v>111090</v>
      </c>
      <c r="H1932" s="211">
        <v>118464</v>
      </c>
      <c r="I1932" s="211">
        <v>110182</v>
      </c>
      <c r="J1932" s="211">
        <v>128123</v>
      </c>
      <c r="K1932" s="211">
        <v>125621</v>
      </c>
      <c r="L1932" s="212">
        <v>102041</v>
      </c>
    </row>
    <row r="1933" spans="1:12">
      <c r="A1933" s="208" t="s">
        <v>107</v>
      </c>
      <c r="B1933" s="209" t="s">
        <v>1648</v>
      </c>
      <c r="C1933" s="209" t="s">
        <v>1625</v>
      </c>
      <c r="D1933" s="210" t="s">
        <v>1624</v>
      </c>
      <c r="E1933" s="211">
        <v>12070</v>
      </c>
      <c r="F1933" s="211">
        <v>10099</v>
      </c>
      <c r="G1933" s="211">
        <v>9945</v>
      </c>
      <c r="H1933" s="211">
        <v>9939</v>
      </c>
      <c r="I1933" s="211">
        <v>16237</v>
      </c>
      <c r="J1933" s="211">
        <v>24363</v>
      </c>
      <c r="K1933" s="211">
        <v>23639</v>
      </c>
      <c r="L1933" s="212">
        <v>18933</v>
      </c>
    </row>
    <row r="1934" spans="1:12">
      <c r="A1934" s="208" t="s">
        <v>108</v>
      </c>
      <c r="B1934" s="209" t="s">
        <v>1648</v>
      </c>
      <c r="C1934" s="209" t="s">
        <v>1623</v>
      </c>
      <c r="D1934" s="210" t="s">
        <v>1624</v>
      </c>
      <c r="E1934" s="211">
        <v>8806</v>
      </c>
      <c r="F1934" s="211">
        <v>7054</v>
      </c>
      <c r="G1934" s="211">
        <v>6960</v>
      </c>
      <c r="H1934" s="211">
        <v>6812</v>
      </c>
      <c r="I1934" s="211">
        <v>5921</v>
      </c>
      <c r="J1934" s="211">
        <v>7400</v>
      </c>
      <c r="K1934" s="211">
        <v>6387</v>
      </c>
      <c r="L1934" s="212">
        <v>5422</v>
      </c>
    </row>
    <row r="1935" spans="1:12">
      <c r="A1935" s="208" t="s">
        <v>108</v>
      </c>
      <c r="B1935" s="209" t="s">
        <v>1648</v>
      </c>
      <c r="C1935" s="209" t="s">
        <v>1625</v>
      </c>
      <c r="D1935" s="210" t="s">
        <v>1624</v>
      </c>
      <c r="E1935" s="211">
        <v>1251</v>
      </c>
      <c r="F1935" s="211">
        <v>1282</v>
      </c>
      <c r="G1935" s="211">
        <v>1415</v>
      </c>
      <c r="H1935" s="211">
        <v>1351</v>
      </c>
      <c r="I1935" s="211">
        <v>1134</v>
      </c>
      <c r="J1935" s="211">
        <v>1349</v>
      </c>
      <c r="K1935" s="211">
        <v>1152</v>
      </c>
      <c r="L1935" s="212">
        <v>1222</v>
      </c>
    </row>
    <row r="1936" spans="1:12">
      <c r="A1936" s="208" t="s">
        <v>109</v>
      </c>
      <c r="B1936" s="209" t="s">
        <v>1648</v>
      </c>
      <c r="C1936" s="209" t="s">
        <v>1623</v>
      </c>
      <c r="D1936" s="210" t="s">
        <v>1624</v>
      </c>
      <c r="E1936" s="211">
        <v>40022</v>
      </c>
      <c r="F1936" s="211">
        <v>36837</v>
      </c>
      <c r="G1936" s="211">
        <v>41159</v>
      </c>
      <c r="H1936" s="211">
        <v>42461</v>
      </c>
      <c r="I1936" s="211">
        <v>40278</v>
      </c>
      <c r="J1936" s="211">
        <v>51541</v>
      </c>
      <c r="K1936" s="211">
        <v>45325</v>
      </c>
      <c r="L1936" s="212">
        <v>32920</v>
      </c>
    </row>
    <row r="1937" spans="1:12">
      <c r="A1937" s="208" t="s">
        <v>109</v>
      </c>
      <c r="B1937" s="209" t="s">
        <v>1648</v>
      </c>
      <c r="C1937" s="209" t="s">
        <v>1625</v>
      </c>
      <c r="D1937" s="210" t="s">
        <v>1624</v>
      </c>
      <c r="E1937" s="211">
        <v>5960</v>
      </c>
      <c r="F1937" s="211">
        <v>5655</v>
      </c>
      <c r="G1937" s="211">
        <v>6314</v>
      </c>
      <c r="H1937" s="211">
        <v>7027</v>
      </c>
      <c r="I1937" s="211">
        <v>5648</v>
      </c>
      <c r="J1937" s="211">
        <v>7331</v>
      </c>
      <c r="K1937" s="211">
        <v>5882</v>
      </c>
      <c r="L1937" s="212">
        <v>4020</v>
      </c>
    </row>
    <row r="1938" spans="1:12">
      <c r="A1938" s="208" t="s">
        <v>110</v>
      </c>
      <c r="B1938" s="209" t="s">
        <v>1648</v>
      </c>
      <c r="C1938" s="209" t="s">
        <v>1623</v>
      </c>
      <c r="D1938" s="210" t="s">
        <v>1624</v>
      </c>
      <c r="E1938" s="211">
        <v>22864</v>
      </c>
      <c r="F1938" s="211">
        <v>19547</v>
      </c>
      <c r="G1938" s="211">
        <v>19521</v>
      </c>
      <c r="H1938" s="211">
        <v>19008</v>
      </c>
      <c r="I1938" s="211">
        <v>2116</v>
      </c>
      <c r="J1938" s="211">
        <v>2242</v>
      </c>
      <c r="K1938" s="211">
        <v>2043</v>
      </c>
      <c r="L1938" s="212">
        <v>1505</v>
      </c>
    </row>
    <row r="1939" spans="1:12">
      <c r="A1939" s="208" t="s">
        <v>1117</v>
      </c>
      <c r="B1939" s="209" t="s">
        <v>1665</v>
      </c>
      <c r="C1939" s="209" t="s">
        <v>1623</v>
      </c>
      <c r="D1939" s="210" t="s">
        <v>1624</v>
      </c>
      <c r="E1939" s="213" t="s">
        <v>1624</v>
      </c>
      <c r="F1939" s="211">
        <v>942</v>
      </c>
      <c r="G1939" s="211">
        <v>1156</v>
      </c>
      <c r="H1939" s="213" t="s">
        <v>1624</v>
      </c>
      <c r="I1939" s="213" t="s">
        <v>1624</v>
      </c>
      <c r="J1939" s="213" t="s">
        <v>1624</v>
      </c>
      <c r="K1939" s="213" t="s">
        <v>1624</v>
      </c>
      <c r="L1939" s="214" t="s">
        <v>1624</v>
      </c>
    </row>
    <row r="1940" spans="1:12">
      <c r="A1940" s="208" t="s">
        <v>1117</v>
      </c>
      <c r="B1940" s="209" t="s">
        <v>1665</v>
      </c>
      <c r="C1940" s="209" t="s">
        <v>1625</v>
      </c>
      <c r="D1940" s="210" t="s">
        <v>1624</v>
      </c>
      <c r="E1940" s="213" t="s">
        <v>1624</v>
      </c>
      <c r="F1940" s="211">
        <v>8166</v>
      </c>
      <c r="G1940" s="211">
        <v>9231</v>
      </c>
      <c r="H1940" s="213" t="s">
        <v>1624</v>
      </c>
      <c r="I1940" s="213" t="s">
        <v>1624</v>
      </c>
      <c r="J1940" s="213" t="s">
        <v>1624</v>
      </c>
      <c r="K1940" s="213" t="s">
        <v>1624</v>
      </c>
      <c r="L1940" s="214" t="s">
        <v>1624</v>
      </c>
    </row>
    <row r="1941" spans="1:12">
      <c r="A1941" s="208" t="s">
        <v>1117</v>
      </c>
      <c r="B1941" s="209" t="s">
        <v>1668</v>
      </c>
      <c r="C1941" s="209" t="s">
        <v>1623</v>
      </c>
      <c r="D1941" s="210" t="s">
        <v>1624</v>
      </c>
      <c r="E1941" s="213" t="s">
        <v>1624</v>
      </c>
      <c r="F1941" s="211">
        <v>239228</v>
      </c>
      <c r="G1941" s="211">
        <v>159897</v>
      </c>
      <c r="H1941" s="213" t="s">
        <v>1624</v>
      </c>
      <c r="I1941" s="213" t="s">
        <v>1624</v>
      </c>
      <c r="J1941" s="213" t="s">
        <v>1624</v>
      </c>
      <c r="K1941" s="213" t="s">
        <v>1624</v>
      </c>
      <c r="L1941" s="214" t="s">
        <v>1624</v>
      </c>
    </row>
    <row r="1942" spans="1:12">
      <c r="A1942" s="208" t="s">
        <v>1117</v>
      </c>
      <c r="B1942" s="209" t="s">
        <v>1668</v>
      </c>
      <c r="C1942" s="209" t="s">
        <v>1625</v>
      </c>
      <c r="D1942" s="210" t="s">
        <v>1624</v>
      </c>
      <c r="E1942" s="213" t="s">
        <v>1624</v>
      </c>
      <c r="F1942" s="211">
        <v>97614</v>
      </c>
      <c r="G1942" s="211">
        <v>49400</v>
      </c>
      <c r="H1942" s="213" t="s">
        <v>1624</v>
      </c>
      <c r="I1942" s="213" t="s">
        <v>1624</v>
      </c>
      <c r="J1942" s="213" t="s">
        <v>1624</v>
      </c>
      <c r="K1942" s="213" t="s">
        <v>1624</v>
      </c>
      <c r="L1942" s="214" t="s">
        <v>1624</v>
      </c>
    </row>
    <row r="1943" spans="1:12">
      <c r="A1943" s="208" t="s">
        <v>1924</v>
      </c>
      <c r="B1943" s="209" t="s">
        <v>1673</v>
      </c>
      <c r="C1943" s="209" t="s">
        <v>1626</v>
      </c>
      <c r="D1943" s="210" t="s">
        <v>1624</v>
      </c>
      <c r="E1943" s="213" t="s">
        <v>1624</v>
      </c>
      <c r="F1943" s="213" t="s">
        <v>1624</v>
      </c>
      <c r="G1943" s="213" t="s">
        <v>1624</v>
      </c>
      <c r="H1943" s="213" t="s">
        <v>1624</v>
      </c>
      <c r="I1943" s="213" t="s">
        <v>1624</v>
      </c>
      <c r="J1943" s="211">
        <v>319648</v>
      </c>
      <c r="K1943" s="211">
        <v>325891</v>
      </c>
      <c r="L1943" s="212">
        <v>718279</v>
      </c>
    </row>
    <row r="1944" spans="1:12">
      <c r="A1944" s="208" t="s">
        <v>279</v>
      </c>
      <c r="B1944" s="209" t="s">
        <v>1673</v>
      </c>
      <c r="C1944" s="209" t="s">
        <v>1626</v>
      </c>
      <c r="D1944" s="210" t="s">
        <v>1624</v>
      </c>
      <c r="E1944" s="211">
        <v>1486930</v>
      </c>
      <c r="F1944" s="211">
        <v>1445257</v>
      </c>
      <c r="G1944" s="211">
        <v>1394220</v>
      </c>
      <c r="H1944" s="211">
        <v>1331258</v>
      </c>
      <c r="I1944" s="211">
        <v>997197</v>
      </c>
      <c r="J1944" s="211">
        <v>1012138</v>
      </c>
      <c r="K1944" s="211">
        <v>1058795</v>
      </c>
      <c r="L1944" s="212">
        <v>2146037</v>
      </c>
    </row>
    <row r="1945" spans="1:12">
      <c r="A1945" s="208" t="s">
        <v>1255</v>
      </c>
      <c r="B1945" s="209" t="s">
        <v>1666</v>
      </c>
      <c r="C1945" s="209" t="s">
        <v>1623</v>
      </c>
      <c r="D1945" s="210" t="s">
        <v>1624</v>
      </c>
      <c r="E1945" s="211">
        <v>33724</v>
      </c>
      <c r="F1945" s="211">
        <v>30294</v>
      </c>
      <c r="G1945" s="211">
        <v>32760</v>
      </c>
      <c r="H1945" s="211">
        <v>30479</v>
      </c>
      <c r="I1945" s="211">
        <v>31210</v>
      </c>
      <c r="J1945" s="211">
        <v>42657</v>
      </c>
      <c r="K1945" s="211">
        <v>28680</v>
      </c>
      <c r="L1945" s="212">
        <v>27807</v>
      </c>
    </row>
    <row r="1946" spans="1:12">
      <c r="A1946" s="208" t="s">
        <v>1255</v>
      </c>
      <c r="B1946" s="209" t="s">
        <v>1666</v>
      </c>
      <c r="C1946" s="209" t="s">
        <v>1625</v>
      </c>
      <c r="D1946" s="210" t="s">
        <v>1624</v>
      </c>
      <c r="E1946" s="211">
        <v>5495</v>
      </c>
      <c r="F1946" s="211">
        <v>4789</v>
      </c>
      <c r="G1946" s="211">
        <v>9135</v>
      </c>
      <c r="H1946" s="211">
        <v>5858</v>
      </c>
      <c r="I1946" s="211">
        <v>6950</v>
      </c>
      <c r="J1946" s="211">
        <v>2618</v>
      </c>
      <c r="K1946" s="211">
        <v>8773</v>
      </c>
      <c r="L1946" s="212">
        <v>5917</v>
      </c>
    </row>
    <row r="1947" spans="1:12">
      <c r="A1947" s="208" t="s">
        <v>1255</v>
      </c>
      <c r="B1947" s="209" t="s">
        <v>1666</v>
      </c>
      <c r="C1947" s="209" t="s">
        <v>1626</v>
      </c>
      <c r="D1947" s="210" t="s">
        <v>1624</v>
      </c>
      <c r="E1947" s="211">
        <v>441</v>
      </c>
      <c r="F1947" s="211">
        <v>86</v>
      </c>
      <c r="G1947" s="211">
        <v>97</v>
      </c>
      <c r="H1947" s="211">
        <v>114</v>
      </c>
      <c r="I1947" s="211">
        <v>99</v>
      </c>
      <c r="J1947" s="211">
        <v>122</v>
      </c>
      <c r="K1947" s="213" t="s">
        <v>1624</v>
      </c>
      <c r="L1947" s="212">
        <v>108</v>
      </c>
    </row>
    <row r="1948" spans="1:12">
      <c r="A1948" s="208" t="s">
        <v>1014</v>
      </c>
      <c r="B1948" s="209" t="s">
        <v>1643</v>
      </c>
      <c r="C1948" s="209" t="s">
        <v>1623</v>
      </c>
      <c r="D1948" s="210" t="s">
        <v>1624</v>
      </c>
      <c r="E1948" s="211">
        <v>11543</v>
      </c>
      <c r="F1948" s="211">
        <v>12943</v>
      </c>
      <c r="G1948" s="211">
        <v>11203</v>
      </c>
      <c r="H1948" s="211">
        <v>12466</v>
      </c>
      <c r="I1948" s="211">
        <v>11425</v>
      </c>
      <c r="J1948" s="211">
        <v>11245</v>
      </c>
      <c r="K1948" s="211">
        <v>10966</v>
      </c>
      <c r="L1948" s="212">
        <v>8822</v>
      </c>
    </row>
    <row r="1949" spans="1:12">
      <c r="A1949" s="208" t="s">
        <v>1014</v>
      </c>
      <c r="B1949" s="209" t="s">
        <v>1643</v>
      </c>
      <c r="C1949" s="209" t="s">
        <v>1625</v>
      </c>
      <c r="D1949" s="210" t="s">
        <v>1624</v>
      </c>
      <c r="E1949" s="211">
        <v>2952</v>
      </c>
      <c r="F1949" s="211">
        <v>3112</v>
      </c>
      <c r="G1949" s="211">
        <v>1874</v>
      </c>
      <c r="H1949" s="211">
        <v>2772</v>
      </c>
      <c r="I1949" s="211">
        <v>3081</v>
      </c>
      <c r="J1949" s="211">
        <v>1656</v>
      </c>
      <c r="K1949" s="211">
        <v>2184</v>
      </c>
      <c r="L1949" s="212">
        <v>1198</v>
      </c>
    </row>
    <row r="1950" spans="1:12">
      <c r="A1950" s="208" t="s">
        <v>1014</v>
      </c>
      <c r="B1950" s="209" t="s">
        <v>1643</v>
      </c>
      <c r="C1950" s="209" t="s">
        <v>1626</v>
      </c>
      <c r="D1950" s="210" t="s">
        <v>1624</v>
      </c>
      <c r="E1950" s="211">
        <v>1380</v>
      </c>
      <c r="F1950" s="211">
        <v>1422</v>
      </c>
      <c r="G1950" s="211">
        <v>1487</v>
      </c>
      <c r="H1950" s="211">
        <v>1662</v>
      </c>
      <c r="I1950" s="211">
        <v>1555</v>
      </c>
      <c r="J1950" s="211">
        <v>1441</v>
      </c>
      <c r="K1950" s="211">
        <v>2192</v>
      </c>
      <c r="L1950" s="212">
        <v>1178</v>
      </c>
    </row>
    <row r="1951" spans="1:12">
      <c r="A1951" s="208" t="s">
        <v>280</v>
      </c>
      <c r="B1951" s="209" t="s">
        <v>1673</v>
      </c>
      <c r="C1951" s="209" t="s">
        <v>1626</v>
      </c>
      <c r="D1951" s="210" t="s">
        <v>1624</v>
      </c>
      <c r="E1951" s="211">
        <v>326409</v>
      </c>
      <c r="F1951" s="211">
        <v>363644</v>
      </c>
      <c r="G1951" s="211">
        <v>397353</v>
      </c>
      <c r="H1951" s="211">
        <v>381302</v>
      </c>
      <c r="I1951" s="211">
        <v>385473</v>
      </c>
      <c r="J1951" s="211">
        <v>373864</v>
      </c>
      <c r="K1951" s="211">
        <v>445826</v>
      </c>
      <c r="L1951" s="212">
        <v>595523</v>
      </c>
    </row>
    <row r="1952" spans="1:12">
      <c r="A1952" s="208" t="s">
        <v>475</v>
      </c>
      <c r="B1952" s="209" t="s">
        <v>1630</v>
      </c>
      <c r="C1952" s="209" t="s">
        <v>1623</v>
      </c>
      <c r="D1952" s="210" t="s">
        <v>1624</v>
      </c>
      <c r="E1952" s="211">
        <v>39583</v>
      </c>
      <c r="F1952" s="211">
        <v>29678</v>
      </c>
      <c r="G1952" s="211">
        <v>29616</v>
      </c>
      <c r="H1952" s="211">
        <v>30148</v>
      </c>
      <c r="I1952" s="211">
        <v>29725</v>
      </c>
      <c r="J1952" s="211">
        <v>36513</v>
      </c>
      <c r="K1952" s="211">
        <v>31295</v>
      </c>
      <c r="L1952" s="212">
        <v>19031</v>
      </c>
    </row>
    <row r="1953" spans="1:12">
      <c r="A1953" s="208" t="s">
        <v>475</v>
      </c>
      <c r="B1953" s="209" t="s">
        <v>1630</v>
      </c>
      <c r="C1953" s="209" t="s">
        <v>1625</v>
      </c>
      <c r="D1953" s="210" t="s">
        <v>1624</v>
      </c>
      <c r="E1953" s="211">
        <v>25021</v>
      </c>
      <c r="F1953" s="211">
        <v>27373</v>
      </c>
      <c r="G1953" s="211">
        <v>30945</v>
      </c>
      <c r="H1953" s="211">
        <v>29107</v>
      </c>
      <c r="I1953" s="211">
        <v>27716</v>
      </c>
      <c r="J1953" s="211">
        <v>31826</v>
      </c>
      <c r="K1953" s="211">
        <v>31823</v>
      </c>
      <c r="L1953" s="212">
        <v>31998</v>
      </c>
    </row>
    <row r="1954" spans="1:12">
      <c r="A1954" s="208" t="s">
        <v>475</v>
      </c>
      <c r="B1954" s="209" t="s">
        <v>1630</v>
      </c>
      <c r="C1954" s="209" t="s">
        <v>1626</v>
      </c>
      <c r="D1954" s="210" t="s">
        <v>1624</v>
      </c>
      <c r="E1954" s="211">
        <v>85144</v>
      </c>
      <c r="F1954" s="211">
        <v>77239</v>
      </c>
      <c r="G1954" s="211">
        <v>90913</v>
      </c>
      <c r="H1954" s="211">
        <v>88956</v>
      </c>
      <c r="I1954" s="211">
        <v>82804</v>
      </c>
      <c r="J1954" s="211">
        <v>86943</v>
      </c>
      <c r="K1954" s="211">
        <v>91385</v>
      </c>
      <c r="L1954" s="212">
        <v>101008</v>
      </c>
    </row>
    <row r="1955" spans="1:12">
      <c r="A1955" s="208" t="s">
        <v>281</v>
      </c>
      <c r="B1955" s="209" t="s">
        <v>1673</v>
      </c>
      <c r="C1955" s="209" t="s">
        <v>1623</v>
      </c>
      <c r="D1955" s="210" t="s">
        <v>1624</v>
      </c>
      <c r="E1955" s="211">
        <v>7537</v>
      </c>
      <c r="F1955" s="213" t="s">
        <v>1624</v>
      </c>
      <c r="G1955" s="211">
        <v>6894</v>
      </c>
      <c r="H1955" s="211">
        <v>6040</v>
      </c>
      <c r="I1955" s="211">
        <v>5903</v>
      </c>
      <c r="J1955" s="213" t="s">
        <v>1624</v>
      </c>
      <c r="K1955" s="213" t="s">
        <v>1624</v>
      </c>
      <c r="L1955" s="214" t="s">
        <v>1624</v>
      </c>
    </row>
    <row r="1956" spans="1:12">
      <c r="A1956" s="208" t="s">
        <v>281</v>
      </c>
      <c r="B1956" s="209" t="s">
        <v>1673</v>
      </c>
      <c r="C1956" s="209" t="s">
        <v>1625</v>
      </c>
      <c r="D1956" s="210" t="s">
        <v>1624</v>
      </c>
      <c r="E1956" s="211">
        <v>7922</v>
      </c>
      <c r="F1956" s="213" t="s">
        <v>1624</v>
      </c>
      <c r="G1956" s="211">
        <v>9146</v>
      </c>
      <c r="H1956" s="211">
        <v>8427</v>
      </c>
      <c r="I1956" s="211">
        <v>8952</v>
      </c>
      <c r="J1956" s="213" t="s">
        <v>1624</v>
      </c>
      <c r="K1956" s="213" t="s">
        <v>1624</v>
      </c>
      <c r="L1956" s="214" t="s">
        <v>1624</v>
      </c>
    </row>
    <row r="1957" spans="1:12">
      <c r="A1957" s="208" t="s">
        <v>552</v>
      </c>
      <c r="B1957" s="209" t="s">
        <v>1672</v>
      </c>
      <c r="C1957" s="209" t="s">
        <v>1623</v>
      </c>
      <c r="D1957" s="210" t="s">
        <v>1624</v>
      </c>
      <c r="E1957" s="211">
        <v>568432</v>
      </c>
      <c r="F1957" s="211">
        <v>521664</v>
      </c>
      <c r="G1957" s="211">
        <v>502400</v>
      </c>
      <c r="H1957" s="211">
        <v>572004</v>
      </c>
      <c r="I1957" s="211">
        <v>511585</v>
      </c>
      <c r="J1957" s="211">
        <v>568346</v>
      </c>
      <c r="K1957" s="211">
        <v>479425</v>
      </c>
      <c r="L1957" s="212">
        <v>408142</v>
      </c>
    </row>
    <row r="1958" spans="1:12">
      <c r="A1958" s="208" t="s">
        <v>552</v>
      </c>
      <c r="B1958" s="209" t="s">
        <v>1672</v>
      </c>
      <c r="C1958" s="209" t="s">
        <v>1625</v>
      </c>
      <c r="D1958" s="210" t="s">
        <v>1624</v>
      </c>
      <c r="E1958" s="211">
        <v>305942</v>
      </c>
      <c r="F1958" s="211">
        <v>278103</v>
      </c>
      <c r="G1958" s="211">
        <v>277696</v>
      </c>
      <c r="H1958" s="211">
        <v>291242</v>
      </c>
      <c r="I1958" s="211">
        <v>227325</v>
      </c>
      <c r="J1958" s="211">
        <v>144567</v>
      </c>
      <c r="K1958" s="211">
        <v>231108</v>
      </c>
      <c r="L1958" s="212">
        <v>202004</v>
      </c>
    </row>
    <row r="1959" spans="1:12">
      <c r="A1959" s="208" t="s">
        <v>552</v>
      </c>
      <c r="B1959" s="209" t="s">
        <v>1672</v>
      </c>
      <c r="C1959" s="209" t="s">
        <v>1626</v>
      </c>
      <c r="D1959" s="210" t="s">
        <v>1624</v>
      </c>
      <c r="E1959" s="211">
        <v>51012</v>
      </c>
      <c r="F1959" s="211">
        <v>53307</v>
      </c>
      <c r="G1959" s="211">
        <v>43364</v>
      </c>
      <c r="H1959" s="211">
        <v>35697</v>
      </c>
      <c r="I1959" s="211">
        <v>33108</v>
      </c>
      <c r="J1959" s="211">
        <v>42470</v>
      </c>
      <c r="K1959" s="211">
        <v>39357</v>
      </c>
      <c r="L1959" s="212">
        <v>38729</v>
      </c>
    </row>
    <row r="1960" spans="1:12">
      <c r="A1960" s="208" t="s">
        <v>1756</v>
      </c>
      <c r="B1960" s="209" t="s">
        <v>1666</v>
      </c>
      <c r="C1960" s="209" t="s">
        <v>1623</v>
      </c>
      <c r="D1960" s="210" t="s">
        <v>1624</v>
      </c>
      <c r="E1960" s="211">
        <v>6729</v>
      </c>
      <c r="F1960" s="211">
        <v>6030</v>
      </c>
      <c r="G1960" s="213" t="s">
        <v>1624</v>
      </c>
      <c r="H1960" s="213" t="s">
        <v>1624</v>
      </c>
      <c r="I1960" s="213" t="s">
        <v>1624</v>
      </c>
      <c r="J1960" s="213" t="s">
        <v>1624</v>
      </c>
      <c r="K1960" s="213" t="s">
        <v>1624</v>
      </c>
      <c r="L1960" s="214" t="s">
        <v>1624</v>
      </c>
    </row>
    <row r="1961" spans="1:12">
      <c r="A1961" s="208" t="s">
        <v>1756</v>
      </c>
      <c r="B1961" s="209" t="s">
        <v>1666</v>
      </c>
      <c r="C1961" s="209" t="s">
        <v>1625</v>
      </c>
      <c r="D1961" s="210" t="s">
        <v>1624</v>
      </c>
      <c r="E1961" s="213" t="s">
        <v>1624</v>
      </c>
      <c r="F1961" s="211">
        <v>650</v>
      </c>
      <c r="G1961" s="213" t="s">
        <v>1624</v>
      </c>
      <c r="H1961" s="213" t="s">
        <v>1624</v>
      </c>
      <c r="I1961" s="213" t="s">
        <v>1624</v>
      </c>
      <c r="J1961" s="213" t="s">
        <v>1624</v>
      </c>
      <c r="K1961" s="213" t="s">
        <v>1624</v>
      </c>
      <c r="L1961" s="214" t="s">
        <v>1624</v>
      </c>
    </row>
    <row r="1962" spans="1:12">
      <c r="A1962" s="208" t="s">
        <v>170</v>
      </c>
      <c r="B1962" s="209" t="s">
        <v>1645</v>
      </c>
      <c r="C1962" s="209" t="s">
        <v>1623</v>
      </c>
      <c r="D1962" s="210" t="s">
        <v>1624</v>
      </c>
      <c r="E1962" s="211">
        <v>19702</v>
      </c>
      <c r="F1962" s="211">
        <v>17854</v>
      </c>
      <c r="G1962" s="211">
        <v>20038</v>
      </c>
      <c r="H1962" s="211">
        <v>20994</v>
      </c>
      <c r="I1962" s="211">
        <v>17815</v>
      </c>
      <c r="J1962" s="211">
        <v>19764</v>
      </c>
      <c r="K1962" s="211">
        <v>18489</v>
      </c>
      <c r="L1962" s="212">
        <v>9185</v>
      </c>
    </row>
    <row r="1963" spans="1:12">
      <c r="A1963" s="208" t="s">
        <v>170</v>
      </c>
      <c r="B1963" s="209" t="s">
        <v>1645</v>
      </c>
      <c r="C1963" s="209" t="s">
        <v>1625</v>
      </c>
      <c r="D1963" s="210" t="s">
        <v>1624</v>
      </c>
      <c r="E1963" s="211">
        <v>13135</v>
      </c>
      <c r="F1963" s="211">
        <v>7010</v>
      </c>
      <c r="G1963" s="211">
        <v>8170</v>
      </c>
      <c r="H1963" s="211">
        <v>8676</v>
      </c>
      <c r="I1963" s="211">
        <v>7008</v>
      </c>
      <c r="J1963" s="211">
        <v>4185</v>
      </c>
      <c r="K1963" s="211">
        <v>4119</v>
      </c>
      <c r="L1963" s="212">
        <v>1951</v>
      </c>
    </row>
    <row r="1964" spans="1:12">
      <c r="A1964" s="208" t="s">
        <v>170</v>
      </c>
      <c r="B1964" s="209" t="s">
        <v>1645</v>
      </c>
      <c r="C1964" s="209" t="s">
        <v>1626</v>
      </c>
      <c r="D1964" s="210" t="s">
        <v>1624</v>
      </c>
      <c r="E1964" s="211">
        <v>70375</v>
      </c>
      <c r="F1964" s="211">
        <v>73058</v>
      </c>
      <c r="G1964" s="211">
        <v>106585</v>
      </c>
      <c r="H1964" s="211">
        <v>125069</v>
      </c>
      <c r="I1964" s="211">
        <v>124243</v>
      </c>
      <c r="J1964" s="211">
        <v>129870</v>
      </c>
      <c r="K1964" s="211">
        <v>147479</v>
      </c>
      <c r="L1964" s="212">
        <v>145936</v>
      </c>
    </row>
    <row r="1965" spans="1:12">
      <c r="A1965" s="208" t="s">
        <v>111</v>
      </c>
      <c r="B1965" s="209" t="s">
        <v>1648</v>
      </c>
      <c r="C1965" s="209" t="s">
        <v>1623</v>
      </c>
      <c r="D1965" s="210" t="s">
        <v>1624</v>
      </c>
      <c r="E1965" s="211">
        <v>10076</v>
      </c>
      <c r="F1965" s="211">
        <v>7952</v>
      </c>
      <c r="G1965" s="211">
        <v>8450</v>
      </c>
      <c r="H1965" s="211">
        <v>10118</v>
      </c>
      <c r="I1965" s="211">
        <v>6573</v>
      </c>
      <c r="J1965" s="211">
        <v>7690</v>
      </c>
      <c r="K1965" s="211">
        <v>11078</v>
      </c>
      <c r="L1965" s="212">
        <v>5095</v>
      </c>
    </row>
    <row r="1966" spans="1:12">
      <c r="A1966" s="208" t="s">
        <v>111</v>
      </c>
      <c r="B1966" s="209" t="s">
        <v>1648</v>
      </c>
      <c r="C1966" s="209" t="s">
        <v>1625</v>
      </c>
      <c r="D1966" s="210" t="s">
        <v>1624</v>
      </c>
      <c r="E1966" s="211">
        <v>3827</v>
      </c>
      <c r="F1966" s="211">
        <v>3281</v>
      </c>
      <c r="G1966" s="211">
        <v>1724</v>
      </c>
      <c r="H1966" s="211">
        <v>2784</v>
      </c>
      <c r="I1966" s="211">
        <v>2941</v>
      </c>
      <c r="J1966" s="211">
        <v>2076</v>
      </c>
      <c r="K1966" s="211">
        <v>1021</v>
      </c>
      <c r="L1966" s="212">
        <v>1112</v>
      </c>
    </row>
    <row r="1967" spans="1:12">
      <c r="A1967" s="208" t="s">
        <v>0</v>
      </c>
      <c r="B1967" s="209" t="s">
        <v>1665</v>
      </c>
      <c r="C1967" s="209" t="s">
        <v>1623</v>
      </c>
      <c r="D1967" s="210" t="s">
        <v>1624</v>
      </c>
      <c r="E1967" s="211">
        <v>274463</v>
      </c>
      <c r="F1967" s="211">
        <v>242445</v>
      </c>
      <c r="G1967" s="211">
        <v>242445</v>
      </c>
      <c r="H1967" s="211">
        <v>306936</v>
      </c>
      <c r="I1967" s="211">
        <v>296214</v>
      </c>
      <c r="J1967" s="211">
        <v>301261</v>
      </c>
      <c r="K1967" s="211">
        <v>271179</v>
      </c>
      <c r="L1967" s="212">
        <v>240540</v>
      </c>
    </row>
    <row r="1968" spans="1:12">
      <c r="A1968" s="208" t="s">
        <v>0</v>
      </c>
      <c r="B1968" s="209" t="s">
        <v>1665</v>
      </c>
      <c r="C1968" s="209" t="s">
        <v>1625</v>
      </c>
      <c r="D1968" s="210" t="s">
        <v>1624</v>
      </c>
      <c r="E1968" s="211">
        <v>187947</v>
      </c>
      <c r="F1968" s="211">
        <v>163351</v>
      </c>
      <c r="G1968" s="211">
        <v>163351</v>
      </c>
      <c r="H1968" s="211">
        <v>182665</v>
      </c>
      <c r="I1968" s="211">
        <v>167668</v>
      </c>
      <c r="J1968" s="211">
        <v>186019</v>
      </c>
      <c r="K1968" s="211">
        <v>181696</v>
      </c>
      <c r="L1968" s="212">
        <v>162210</v>
      </c>
    </row>
    <row r="1969" spans="1:12">
      <c r="A1969" s="208" t="s">
        <v>0</v>
      </c>
      <c r="B1969" s="209" t="s">
        <v>1665</v>
      </c>
      <c r="C1969" s="209" t="s">
        <v>1626</v>
      </c>
      <c r="D1969" s="210" t="s">
        <v>1624</v>
      </c>
      <c r="E1969" s="211">
        <v>86360</v>
      </c>
      <c r="F1969" s="211">
        <v>128685</v>
      </c>
      <c r="G1969" s="211">
        <v>128685</v>
      </c>
      <c r="H1969" s="211">
        <v>481305</v>
      </c>
      <c r="I1969" s="211">
        <v>325665</v>
      </c>
      <c r="J1969" s="211">
        <v>87735</v>
      </c>
      <c r="K1969" s="211">
        <v>105897</v>
      </c>
      <c r="L1969" s="212">
        <v>366746</v>
      </c>
    </row>
    <row r="1970" spans="1:12">
      <c r="A1970" s="208" t="s">
        <v>908</v>
      </c>
      <c r="B1970" s="209" t="s">
        <v>1654</v>
      </c>
      <c r="C1970" s="209" t="s">
        <v>1623</v>
      </c>
      <c r="D1970" s="210" t="s">
        <v>1624</v>
      </c>
      <c r="E1970" s="211">
        <v>11839</v>
      </c>
      <c r="F1970" s="211">
        <v>10919</v>
      </c>
      <c r="G1970" s="211">
        <v>11684</v>
      </c>
      <c r="H1970" s="211">
        <v>11595</v>
      </c>
      <c r="I1970" s="211">
        <v>10114</v>
      </c>
      <c r="J1970" s="211">
        <v>12585</v>
      </c>
      <c r="K1970" s="211">
        <v>9220</v>
      </c>
      <c r="L1970" s="212">
        <v>6435</v>
      </c>
    </row>
    <row r="1971" spans="1:12">
      <c r="A1971" s="208" t="s">
        <v>908</v>
      </c>
      <c r="B1971" s="209" t="s">
        <v>1654</v>
      </c>
      <c r="C1971" s="209" t="s">
        <v>1625</v>
      </c>
      <c r="D1971" s="210" t="s">
        <v>1624</v>
      </c>
      <c r="E1971" s="211">
        <v>2947</v>
      </c>
      <c r="F1971" s="211">
        <v>4527</v>
      </c>
      <c r="G1971" s="211">
        <v>2858</v>
      </c>
      <c r="H1971" s="211">
        <v>3263</v>
      </c>
      <c r="I1971" s="211">
        <v>2426</v>
      </c>
      <c r="J1971" s="211">
        <v>2660</v>
      </c>
      <c r="K1971" s="211">
        <v>2233</v>
      </c>
      <c r="L1971" s="212">
        <v>1457</v>
      </c>
    </row>
    <row r="1972" spans="1:12">
      <c r="A1972" s="208" t="s">
        <v>908</v>
      </c>
      <c r="B1972" s="209" t="s">
        <v>1654</v>
      </c>
      <c r="C1972" s="209" t="s">
        <v>1626</v>
      </c>
      <c r="D1972" s="210" t="s">
        <v>1624</v>
      </c>
      <c r="E1972" s="211">
        <v>477</v>
      </c>
      <c r="F1972" s="211">
        <v>241</v>
      </c>
      <c r="G1972" s="211">
        <v>291</v>
      </c>
      <c r="H1972" s="211">
        <v>282</v>
      </c>
      <c r="I1972" s="211">
        <v>17</v>
      </c>
      <c r="J1972" s="211">
        <v>2</v>
      </c>
      <c r="K1972" s="213" t="s">
        <v>1624</v>
      </c>
      <c r="L1972" s="214" t="s">
        <v>1624</v>
      </c>
    </row>
    <row r="1973" spans="1:12">
      <c r="A1973" s="208" t="s">
        <v>112</v>
      </c>
      <c r="B1973" s="209" t="s">
        <v>1648</v>
      </c>
      <c r="C1973" s="209" t="s">
        <v>1623</v>
      </c>
      <c r="D1973" s="210" t="s">
        <v>1624</v>
      </c>
      <c r="E1973" s="211">
        <v>16353</v>
      </c>
      <c r="F1973" s="211">
        <v>14071</v>
      </c>
      <c r="G1973" s="211">
        <v>15206</v>
      </c>
      <c r="H1973" s="211">
        <v>16144</v>
      </c>
      <c r="I1973" s="211">
        <v>13262</v>
      </c>
      <c r="J1973" s="211">
        <v>14199</v>
      </c>
      <c r="K1973" s="211">
        <v>8095</v>
      </c>
      <c r="L1973" s="212">
        <v>5515</v>
      </c>
    </row>
    <row r="1974" spans="1:12">
      <c r="A1974" s="208" t="s">
        <v>112</v>
      </c>
      <c r="B1974" s="209" t="s">
        <v>1648</v>
      </c>
      <c r="C1974" s="209" t="s">
        <v>1625</v>
      </c>
      <c r="D1974" s="210" t="s">
        <v>1624</v>
      </c>
      <c r="E1974" s="211">
        <v>7533</v>
      </c>
      <c r="F1974" s="211">
        <v>7957</v>
      </c>
      <c r="G1974" s="211">
        <v>8183</v>
      </c>
      <c r="H1974" s="211">
        <v>7047</v>
      </c>
      <c r="I1974" s="211">
        <v>6294</v>
      </c>
      <c r="J1974" s="211">
        <v>4985</v>
      </c>
      <c r="K1974" s="211">
        <v>6543</v>
      </c>
      <c r="L1974" s="212">
        <v>6250</v>
      </c>
    </row>
    <row r="1975" spans="1:12">
      <c r="A1975" s="208" t="s">
        <v>282</v>
      </c>
      <c r="B1975" s="209" t="s">
        <v>1673</v>
      </c>
      <c r="C1975" s="209" t="s">
        <v>1623</v>
      </c>
      <c r="D1975" s="210" t="s">
        <v>1624</v>
      </c>
      <c r="E1975" s="211">
        <v>5654</v>
      </c>
      <c r="F1975" s="211">
        <v>4364</v>
      </c>
      <c r="G1975" s="211">
        <v>5136</v>
      </c>
      <c r="H1975" s="211">
        <v>5375</v>
      </c>
      <c r="I1975" s="211">
        <v>5191</v>
      </c>
      <c r="J1975" s="211">
        <v>5587</v>
      </c>
      <c r="K1975" s="211">
        <v>4799</v>
      </c>
      <c r="L1975" s="212">
        <v>4047</v>
      </c>
    </row>
    <row r="1976" spans="1:12">
      <c r="A1976" s="208" t="s">
        <v>282</v>
      </c>
      <c r="B1976" s="209" t="s">
        <v>1673</v>
      </c>
      <c r="C1976" s="209" t="s">
        <v>1625</v>
      </c>
      <c r="D1976" s="210" t="s">
        <v>1624</v>
      </c>
      <c r="E1976" s="211">
        <v>1445</v>
      </c>
      <c r="F1976" s="211">
        <v>1048</v>
      </c>
      <c r="G1976" s="211">
        <v>1540</v>
      </c>
      <c r="H1976" s="211">
        <v>1635</v>
      </c>
      <c r="I1976" s="211">
        <v>1440</v>
      </c>
      <c r="J1976" s="211">
        <v>1644</v>
      </c>
      <c r="K1976" s="211">
        <v>1670</v>
      </c>
      <c r="L1976" s="212">
        <v>1636</v>
      </c>
    </row>
    <row r="1977" spans="1:12">
      <c r="A1977" s="208" t="s">
        <v>113</v>
      </c>
      <c r="B1977" s="209" t="s">
        <v>1648</v>
      </c>
      <c r="C1977" s="209" t="s">
        <v>1623</v>
      </c>
      <c r="D1977" s="210" t="s">
        <v>1624</v>
      </c>
      <c r="E1977" s="211">
        <v>51708</v>
      </c>
      <c r="F1977" s="211">
        <v>61930</v>
      </c>
      <c r="G1977" s="211">
        <v>65835</v>
      </c>
      <c r="H1977" s="211">
        <v>63963</v>
      </c>
      <c r="I1977" s="211">
        <v>67080</v>
      </c>
      <c r="J1977" s="211">
        <v>74197</v>
      </c>
      <c r="K1977" s="211">
        <v>70663</v>
      </c>
      <c r="L1977" s="212">
        <v>55210</v>
      </c>
    </row>
    <row r="1978" spans="1:12">
      <c r="A1978" s="208" t="s">
        <v>113</v>
      </c>
      <c r="B1978" s="209" t="s">
        <v>1648</v>
      </c>
      <c r="C1978" s="209" t="s">
        <v>1625</v>
      </c>
      <c r="D1978" s="210" t="s">
        <v>1624</v>
      </c>
      <c r="E1978" s="211">
        <v>87273</v>
      </c>
      <c r="F1978" s="211">
        <v>72165</v>
      </c>
      <c r="G1978" s="211">
        <v>75215</v>
      </c>
      <c r="H1978" s="211">
        <v>77974</v>
      </c>
      <c r="I1978" s="211">
        <v>80418</v>
      </c>
      <c r="J1978" s="211">
        <v>86774</v>
      </c>
      <c r="K1978" s="211">
        <v>90173</v>
      </c>
      <c r="L1978" s="212">
        <v>81483</v>
      </c>
    </row>
    <row r="1979" spans="1:12">
      <c r="A1979" s="208" t="s">
        <v>1757</v>
      </c>
      <c r="B1979" s="209" t="s">
        <v>1653</v>
      </c>
      <c r="C1979" s="209" t="s">
        <v>1623</v>
      </c>
      <c r="D1979" s="210" t="s">
        <v>1624</v>
      </c>
      <c r="E1979" s="213" t="s">
        <v>1624</v>
      </c>
      <c r="F1979" s="213" t="s">
        <v>1624</v>
      </c>
      <c r="G1979" s="213" t="s">
        <v>1624</v>
      </c>
      <c r="H1979" s="213" t="s">
        <v>1624</v>
      </c>
      <c r="I1979" s="211">
        <v>40913</v>
      </c>
      <c r="J1979" s="211">
        <v>33571</v>
      </c>
      <c r="K1979" s="211">
        <v>33207</v>
      </c>
      <c r="L1979" s="212">
        <v>29738</v>
      </c>
    </row>
    <row r="1980" spans="1:12">
      <c r="A1980" s="208" t="s">
        <v>1757</v>
      </c>
      <c r="B1980" s="209" t="s">
        <v>1653</v>
      </c>
      <c r="C1980" s="209" t="s">
        <v>1625</v>
      </c>
      <c r="D1980" s="210" t="s">
        <v>1624</v>
      </c>
      <c r="E1980" s="213" t="s">
        <v>1624</v>
      </c>
      <c r="F1980" s="213" t="s">
        <v>1624</v>
      </c>
      <c r="G1980" s="213" t="s">
        <v>1624</v>
      </c>
      <c r="H1980" s="213" t="s">
        <v>1624</v>
      </c>
      <c r="I1980" s="211">
        <v>29400</v>
      </c>
      <c r="J1980" s="211">
        <v>24678</v>
      </c>
      <c r="K1980" s="211">
        <v>26103</v>
      </c>
      <c r="L1980" s="212">
        <v>22040</v>
      </c>
    </row>
    <row r="1981" spans="1:12">
      <c r="A1981" s="208" t="s">
        <v>476</v>
      </c>
      <c r="B1981" s="209" t="s">
        <v>1630</v>
      </c>
      <c r="C1981" s="209" t="s">
        <v>1623</v>
      </c>
      <c r="D1981" s="210" t="s">
        <v>1624</v>
      </c>
      <c r="E1981" s="211">
        <v>30599</v>
      </c>
      <c r="F1981" s="211">
        <v>23031</v>
      </c>
      <c r="G1981" s="211">
        <v>25458</v>
      </c>
      <c r="H1981" s="211">
        <v>29023</v>
      </c>
      <c r="I1981" s="211">
        <v>20189</v>
      </c>
      <c r="J1981" s="211">
        <v>27617</v>
      </c>
      <c r="K1981" s="211">
        <v>26591</v>
      </c>
      <c r="L1981" s="212">
        <v>23709</v>
      </c>
    </row>
    <row r="1982" spans="1:12">
      <c r="A1982" s="208" t="s">
        <v>476</v>
      </c>
      <c r="B1982" s="209" t="s">
        <v>1630</v>
      </c>
      <c r="C1982" s="209" t="s">
        <v>1625</v>
      </c>
      <c r="D1982" s="210" t="s">
        <v>1624</v>
      </c>
      <c r="E1982" s="211">
        <v>68775</v>
      </c>
      <c r="F1982" s="211">
        <v>70698</v>
      </c>
      <c r="G1982" s="211">
        <v>67392</v>
      </c>
      <c r="H1982" s="211">
        <v>64782</v>
      </c>
      <c r="I1982" s="211">
        <v>72027</v>
      </c>
      <c r="J1982" s="211">
        <v>67342</v>
      </c>
      <c r="K1982" s="211">
        <v>62911</v>
      </c>
      <c r="L1982" s="212">
        <v>65142</v>
      </c>
    </row>
    <row r="1983" spans="1:12">
      <c r="A1983" s="208" t="s">
        <v>1925</v>
      </c>
      <c r="B1983" s="209" t="s">
        <v>1653</v>
      </c>
      <c r="C1983" s="209" t="s">
        <v>1623</v>
      </c>
      <c r="D1983" s="210" t="s">
        <v>1624</v>
      </c>
      <c r="E1983" s="211">
        <v>14224</v>
      </c>
      <c r="F1983" s="211">
        <v>11776</v>
      </c>
      <c r="G1983" s="211">
        <v>12887</v>
      </c>
      <c r="H1983" s="211">
        <v>14275</v>
      </c>
      <c r="I1983" s="211">
        <v>14469</v>
      </c>
      <c r="J1983" s="211">
        <v>13057</v>
      </c>
      <c r="K1983" s="211">
        <v>14323</v>
      </c>
      <c r="L1983" s="212">
        <v>13045</v>
      </c>
    </row>
    <row r="1984" spans="1:12">
      <c r="A1984" s="208" t="s">
        <v>1925</v>
      </c>
      <c r="B1984" s="209" t="s">
        <v>1653</v>
      </c>
      <c r="C1984" s="209" t="s">
        <v>1625</v>
      </c>
      <c r="D1984" s="210" t="s">
        <v>1624</v>
      </c>
      <c r="E1984" s="211">
        <v>31101</v>
      </c>
      <c r="F1984" s="211">
        <v>16754</v>
      </c>
      <c r="G1984" s="211">
        <v>18720</v>
      </c>
      <c r="H1984" s="211">
        <v>21001</v>
      </c>
      <c r="I1984" s="211">
        <v>21229</v>
      </c>
      <c r="J1984" s="211">
        <v>17646</v>
      </c>
      <c r="K1984" s="211">
        <v>20160</v>
      </c>
      <c r="L1984" s="212">
        <v>18270</v>
      </c>
    </row>
    <row r="1985" spans="1:12">
      <c r="A1985" s="208" t="s">
        <v>1925</v>
      </c>
      <c r="B1985" s="209" t="s">
        <v>1653</v>
      </c>
      <c r="C1985" s="209" t="s">
        <v>1626</v>
      </c>
      <c r="D1985" s="210" t="s">
        <v>1624</v>
      </c>
      <c r="E1985" s="211">
        <v>27387</v>
      </c>
      <c r="F1985" s="211">
        <v>35151</v>
      </c>
      <c r="G1985" s="211">
        <v>36674</v>
      </c>
      <c r="H1985" s="211">
        <v>41951</v>
      </c>
      <c r="I1985" s="211">
        <v>44695</v>
      </c>
      <c r="J1985" s="211">
        <v>40148</v>
      </c>
      <c r="K1985" s="211">
        <v>39006</v>
      </c>
      <c r="L1985" s="212">
        <v>36179</v>
      </c>
    </row>
    <row r="1986" spans="1:12">
      <c r="A1986" s="208" t="s">
        <v>171</v>
      </c>
      <c r="B1986" s="209" t="s">
        <v>1645</v>
      </c>
      <c r="C1986" s="209" t="s">
        <v>1623</v>
      </c>
      <c r="D1986" s="210" t="s">
        <v>1624</v>
      </c>
      <c r="E1986" s="211">
        <v>26429</v>
      </c>
      <c r="F1986" s="211">
        <v>24284</v>
      </c>
      <c r="G1986" s="211">
        <v>26676</v>
      </c>
      <c r="H1986" s="211">
        <v>27110</v>
      </c>
      <c r="I1986" s="211">
        <v>24181</v>
      </c>
      <c r="J1986" s="211">
        <v>25056</v>
      </c>
      <c r="K1986" s="211">
        <v>24634</v>
      </c>
      <c r="L1986" s="212">
        <v>19194</v>
      </c>
    </row>
    <row r="1987" spans="1:12">
      <c r="A1987" s="208" t="s">
        <v>171</v>
      </c>
      <c r="B1987" s="209" t="s">
        <v>1645</v>
      </c>
      <c r="C1987" s="209" t="s">
        <v>1625</v>
      </c>
      <c r="D1987" s="210" t="s">
        <v>1624</v>
      </c>
      <c r="E1987" s="211">
        <v>10794</v>
      </c>
      <c r="F1987" s="211">
        <v>10658</v>
      </c>
      <c r="G1987" s="211">
        <v>12013</v>
      </c>
      <c r="H1987" s="211">
        <v>13686</v>
      </c>
      <c r="I1987" s="211">
        <v>11163</v>
      </c>
      <c r="J1987" s="211">
        <v>11523</v>
      </c>
      <c r="K1987" s="211">
        <v>12208</v>
      </c>
      <c r="L1987" s="212">
        <v>8505</v>
      </c>
    </row>
    <row r="1988" spans="1:12">
      <c r="A1988" s="208" t="s">
        <v>171</v>
      </c>
      <c r="B1988" s="209" t="s">
        <v>1645</v>
      </c>
      <c r="C1988" s="209" t="s">
        <v>1626</v>
      </c>
      <c r="D1988" s="210" t="s">
        <v>1624</v>
      </c>
      <c r="E1988" s="211">
        <v>9536</v>
      </c>
      <c r="F1988" s="211">
        <v>13015</v>
      </c>
      <c r="G1988" s="211">
        <v>6737</v>
      </c>
      <c r="H1988" s="211">
        <v>12139</v>
      </c>
      <c r="I1988" s="211">
        <v>21817</v>
      </c>
      <c r="J1988" s="211">
        <v>8808</v>
      </c>
      <c r="K1988" s="211">
        <v>3567</v>
      </c>
      <c r="L1988" s="212">
        <v>6951</v>
      </c>
    </row>
    <row r="1989" spans="1:12">
      <c r="A1989" s="208" t="s">
        <v>131</v>
      </c>
      <c r="B1989" s="209" t="s">
        <v>1632</v>
      </c>
      <c r="C1989" s="209" t="s">
        <v>1623</v>
      </c>
      <c r="D1989" s="210" t="s">
        <v>1624</v>
      </c>
      <c r="E1989" s="211">
        <v>192167</v>
      </c>
      <c r="F1989" s="211">
        <v>182955</v>
      </c>
      <c r="G1989" s="211">
        <v>201114</v>
      </c>
      <c r="H1989" s="211">
        <v>207387</v>
      </c>
      <c r="I1989" s="211">
        <v>183924</v>
      </c>
      <c r="J1989" s="211">
        <v>202926</v>
      </c>
      <c r="K1989" s="211">
        <v>198965</v>
      </c>
      <c r="L1989" s="212">
        <v>172046</v>
      </c>
    </row>
    <row r="1990" spans="1:12">
      <c r="A1990" s="208" t="s">
        <v>131</v>
      </c>
      <c r="B1990" s="209" t="s">
        <v>1632</v>
      </c>
      <c r="C1990" s="209" t="s">
        <v>1625</v>
      </c>
      <c r="D1990" s="210" t="s">
        <v>1624</v>
      </c>
      <c r="E1990" s="211">
        <v>77244</v>
      </c>
      <c r="F1990" s="211">
        <v>80944</v>
      </c>
      <c r="G1990" s="211">
        <v>85296</v>
      </c>
      <c r="H1990" s="211">
        <v>88520</v>
      </c>
      <c r="I1990" s="211">
        <v>83204</v>
      </c>
      <c r="J1990" s="211">
        <v>90787</v>
      </c>
      <c r="K1990" s="211">
        <v>94803</v>
      </c>
      <c r="L1990" s="212">
        <v>101706</v>
      </c>
    </row>
    <row r="1991" spans="1:12">
      <c r="A1991" s="208" t="s">
        <v>35</v>
      </c>
      <c r="B1991" s="209" t="s">
        <v>1655</v>
      </c>
      <c r="C1991" s="209" t="s">
        <v>1623</v>
      </c>
      <c r="D1991" s="210" t="s">
        <v>1624</v>
      </c>
      <c r="E1991" s="211">
        <v>40765</v>
      </c>
      <c r="F1991" s="211">
        <v>35013</v>
      </c>
      <c r="G1991" s="211">
        <v>35873</v>
      </c>
      <c r="H1991" s="211">
        <v>39552</v>
      </c>
      <c r="I1991" s="211">
        <v>38630</v>
      </c>
      <c r="J1991" s="211">
        <v>44784</v>
      </c>
      <c r="K1991" s="211">
        <v>42071</v>
      </c>
      <c r="L1991" s="212">
        <v>27339</v>
      </c>
    </row>
    <row r="1992" spans="1:12">
      <c r="A1992" s="208" t="s">
        <v>35</v>
      </c>
      <c r="B1992" s="209" t="s">
        <v>1655</v>
      </c>
      <c r="C1992" s="209" t="s">
        <v>1625</v>
      </c>
      <c r="D1992" s="210" t="s">
        <v>1624</v>
      </c>
      <c r="E1992" s="211">
        <v>8724</v>
      </c>
      <c r="F1992" s="211">
        <v>7741</v>
      </c>
      <c r="G1992" s="211">
        <v>8009</v>
      </c>
      <c r="H1992" s="211">
        <v>10492</v>
      </c>
      <c r="I1992" s="211">
        <v>10031</v>
      </c>
      <c r="J1992" s="211">
        <v>7962</v>
      </c>
      <c r="K1992" s="211">
        <v>6674</v>
      </c>
      <c r="L1992" s="212">
        <v>7003</v>
      </c>
    </row>
    <row r="1993" spans="1:12">
      <c r="A1993" s="208" t="s">
        <v>35</v>
      </c>
      <c r="B1993" s="209" t="s">
        <v>1655</v>
      </c>
      <c r="C1993" s="209" t="s">
        <v>1626</v>
      </c>
      <c r="D1993" s="210" t="s">
        <v>1624</v>
      </c>
      <c r="E1993" s="213" t="s">
        <v>1624</v>
      </c>
      <c r="F1993" s="213" t="s">
        <v>1624</v>
      </c>
      <c r="G1993" s="213" t="s">
        <v>1624</v>
      </c>
      <c r="H1993" s="213" t="s">
        <v>1624</v>
      </c>
      <c r="I1993" s="213" t="s">
        <v>1624</v>
      </c>
      <c r="J1993" s="211">
        <v>716</v>
      </c>
      <c r="K1993" s="211">
        <v>1288</v>
      </c>
      <c r="L1993" s="212">
        <v>1135</v>
      </c>
    </row>
    <row r="1994" spans="1:12">
      <c r="A1994" s="208" t="s">
        <v>114</v>
      </c>
      <c r="B1994" s="209" t="s">
        <v>1648</v>
      </c>
      <c r="C1994" s="209" t="s">
        <v>1623</v>
      </c>
      <c r="D1994" s="210" t="s">
        <v>1624</v>
      </c>
      <c r="E1994" s="211">
        <v>9955</v>
      </c>
      <c r="F1994" s="211">
        <v>9220</v>
      </c>
      <c r="G1994" s="211">
        <v>10005</v>
      </c>
      <c r="H1994" s="211">
        <v>10892</v>
      </c>
      <c r="I1994" s="211">
        <v>10383</v>
      </c>
      <c r="J1994" s="211">
        <v>12547</v>
      </c>
      <c r="K1994" s="211">
        <v>11219</v>
      </c>
      <c r="L1994" s="212">
        <v>8202</v>
      </c>
    </row>
    <row r="1995" spans="1:12">
      <c r="A1995" s="208" t="s">
        <v>114</v>
      </c>
      <c r="B1995" s="209" t="s">
        <v>1648</v>
      </c>
      <c r="C1995" s="209" t="s">
        <v>1625</v>
      </c>
      <c r="D1995" s="210" t="s">
        <v>1624</v>
      </c>
      <c r="E1995" s="211">
        <v>7903</v>
      </c>
      <c r="F1995" s="211">
        <v>7351</v>
      </c>
      <c r="G1995" s="211">
        <v>7284</v>
      </c>
      <c r="H1995" s="211">
        <v>7323</v>
      </c>
      <c r="I1995" s="211">
        <v>7045</v>
      </c>
      <c r="J1995" s="211">
        <v>8309</v>
      </c>
      <c r="K1995" s="211">
        <v>7830</v>
      </c>
      <c r="L1995" s="212">
        <v>5057</v>
      </c>
    </row>
    <row r="1996" spans="1:12">
      <c r="A1996" s="208" t="s">
        <v>115</v>
      </c>
      <c r="B1996" s="209" t="s">
        <v>1648</v>
      </c>
      <c r="C1996" s="209" t="s">
        <v>1623</v>
      </c>
      <c r="D1996" s="210" t="s">
        <v>1624</v>
      </c>
      <c r="E1996" s="211">
        <v>8864</v>
      </c>
      <c r="F1996" s="211">
        <v>7725</v>
      </c>
      <c r="G1996" s="211">
        <v>10011</v>
      </c>
      <c r="H1996" s="211">
        <v>8533</v>
      </c>
      <c r="I1996" s="211">
        <v>7318</v>
      </c>
      <c r="J1996" s="211">
        <v>9870</v>
      </c>
      <c r="K1996" s="211">
        <v>9739</v>
      </c>
      <c r="L1996" s="212">
        <v>7047</v>
      </c>
    </row>
    <row r="1997" spans="1:12">
      <c r="A1997" s="208" t="s">
        <v>115</v>
      </c>
      <c r="B1997" s="209" t="s">
        <v>1648</v>
      </c>
      <c r="C1997" s="209" t="s">
        <v>1625</v>
      </c>
      <c r="D1997" s="210" t="s">
        <v>1624</v>
      </c>
      <c r="E1997" s="211">
        <v>4396</v>
      </c>
      <c r="F1997" s="213" t="s">
        <v>1624</v>
      </c>
      <c r="G1997" s="213" t="s">
        <v>1624</v>
      </c>
      <c r="H1997" s="211">
        <v>384</v>
      </c>
      <c r="I1997" s="211">
        <v>1286</v>
      </c>
      <c r="J1997" s="211">
        <v>1375</v>
      </c>
      <c r="K1997" s="211">
        <v>1070</v>
      </c>
      <c r="L1997" s="212">
        <v>847</v>
      </c>
    </row>
    <row r="1998" spans="1:12">
      <c r="A1998" s="208" t="s">
        <v>115</v>
      </c>
      <c r="B1998" s="209" t="s">
        <v>1648</v>
      </c>
      <c r="C1998" s="209" t="s">
        <v>1626</v>
      </c>
      <c r="D1998" s="210" t="s">
        <v>1624</v>
      </c>
      <c r="E1998" s="213" t="s">
        <v>1624</v>
      </c>
      <c r="F1998" s="213" t="s">
        <v>1624</v>
      </c>
      <c r="G1998" s="213" t="s">
        <v>1624</v>
      </c>
      <c r="H1998" s="211">
        <v>344</v>
      </c>
      <c r="I1998" s="211">
        <v>1128</v>
      </c>
      <c r="J1998" s="211">
        <v>1287</v>
      </c>
      <c r="K1998" s="211">
        <v>1801</v>
      </c>
      <c r="L1998" s="212">
        <v>2076</v>
      </c>
    </row>
    <row r="1999" spans="1:12">
      <c r="A1999" s="208" t="s">
        <v>1015</v>
      </c>
      <c r="B1999" s="209" t="s">
        <v>1643</v>
      </c>
      <c r="C1999" s="209" t="s">
        <v>1623</v>
      </c>
      <c r="D1999" s="210" t="s">
        <v>1624</v>
      </c>
      <c r="E1999" s="211">
        <v>10231</v>
      </c>
      <c r="F1999" s="211">
        <v>10319</v>
      </c>
      <c r="G1999" s="211">
        <v>10446</v>
      </c>
      <c r="H1999" s="211">
        <v>11136</v>
      </c>
      <c r="I1999" s="211">
        <v>12005</v>
      </c>
      <c r="J1999" s="211">
        <v>11228</v>
      </c>
      <c r="K1999" s="211">
        <v>10533</v>
      </c>
      <c r="L1999" s="212">
        <v>9547</v>
      </c>
    </row>
    <row r="2000" spans="1:12">
      <c r="A2000" s="208" t="s">
        <v>1015</v>
      </c>
      <c r="B2000" s="209" t="s">
        <v>1643</v>
      </c>
      <c r="C2000" s="209" t="s">
        <v>1625</v>
      </c>
      <c r="D2000" s="210" t="s">
        <v>1624</v>
      </c>
      <c r="E2000" s="211">
        <v>1045</v>
      </c>
      <c r="F2000" s="211">
        <v>1224</v>
      </c>
      <c r="G2000" s="211">
        <v>1664</v>
      </c>
      <c r="H2000" s="211">
        <v>1528</v>
      </c>
      <c r="I2000" s="211">
        <v>1700</v>
      </c>
      <c r="J2000" s="211">
        <v>1289</v>
      </c>
      <c r="K2000" s="211">
        <v>1625</v>
      </c>
      <c r="L2000" s="212">
        <v>1398</v>
      </c>
    </row>
    <row r="2001" spans="1:12">
      <c r="A2001" s="208" t="s">
        <v>283</v>
      </c>
      <c r="B2001" s="209" t="s">
        <v>1673</v>
      </c>
      <c r="C2001" s="209" t="s">
        <v>1623</v>
      </c>
      <c r="D2001" s="210" t="s">
        <v>1624</v>
      </c>
      <c r="E2001" s="211">
        <v>4253</v>
      </c>
      <c r="F2001" s="211">
        <v>6090</v>
      </c>
      <c r="G2001" s="211">
        <v>2471</v>
      </c>
      <c r="H2001" s="211">
        <v>2956</v>
      </c>
      <c r="I2001" s="211">
        <v>3907</v>
      </c>
      <c r="J2001" s="211">
        <v>3193</v>
      </c>
      <c r="K2001" s="211">
        <v>4482</v>
      </c>
      <c r="L2001" s="212">
        <v>4399</v>
      </c>
    </row>
    <row r="2002" spans="1:12">
      <c r="A2002" s="208" t="s">
        <v>283</v>
      </c>
      <c r="B2002" s="209" t="s">
        <v>1673</v>
      </c>
      <c r="C2002" s="209" t="s">
        <v>1625</v>
      </c>
      <c r="D2002" s="210" t="s">
        <v>1624</v>
      </c>
      <c r="E2002" s="211">
        <v>1111</v>
      </c>
      <c r="F2002" s="211">
        <v>2031</v>
      </c>
      <c r="G2002" s="211">
        <v>2901</v>
      </c>
      <c r="H2002" s="213" t="s">
        <v>1624</v>
      </c>
      <c r="I2002" s="213" t="s">
        <v>1624</v>
      </c>
      <c r="J2002" s="213" t="s">
        <v>1624</v>
      </c>
      <c r="K2002" s="213" t="s">
        <v>1624</v>
      </c>
      <c r="L2002" s="214" t="s">
        <v>1624</v>
      </c>
    </row>
    <row r="2003" spans="1:12">
      <c r="A2003" s="208" t="s">
        <v>891</v>
      </c>
      <c r="B2003" s="209" t="s">
        <v>1644</v>
      </c>
      <c r="C2003" s="209" t="s">
        <v>1623</v>
      </c>
      <c r="D2003" s="210" t="s">
        <v>1624</v>
      </c>
      <c r="E2003" s="211">
        <v>14642</v>
      </c>
      <c r="F2003" s="211">
        <v>12531</v>
      </c>
      <c r="G2003" s="211">
        <v>12755</v>
      </c>
      <c r="H2003" s="211">
        <v>14035</v>
      </c>
      <c r="I2003" s="211">
        <v>12176</v>
      </c>
      <c r="J2003" s="211">
        <v>13182</v>
      </c>
      <c r="K2003" s="211">
        <v>12386</v>
      </c>
      <c r="L2003" s="212">
        <v>9763</v>
      </c>
    </row>
    <row r="2004" spans="1:12">
      <c r="A2004" s="208" t="s">
        <v>891</v>
      </c>
      <c r="B2004" s="209" t="s">
        <v>1644</v>
      </c>
      <c r="C2004" s="209" t="s">
        <v>1625</v>
      </c>
      <c r="D2004" s="210" t="s">
        <v>1624</v>
      </c>
      <c r="E2004" s="211">
        <v>2428</v>
      </c>
      <c r="F2004" s="211">
        <v>2072</v>
      </c>
      <c r="G2004" s="211">
        <v>2156</v>
      </c>
      <c r="H2004" s="211">
        <v>2744</v>
      </c>
      <c r="I2004" s="211">
        <v>2317</v>
      </c>
      <c r="J2004" s="211">
        <v>2549</v>
      </c>
      <c r="K2004" s="211">
        <v>2298</v>
      </c>
      <c r="L2004" s="212">
        <v>1799</v>
      </c>
    </row>
    <row r="2005" spans="1:12">
      <c r="A2005" s="208" t="s">
        <v>891</v>
      </c>
      <c r="B2005" s="209" t="s">
        <v>1644</v>
      </c>
      <c r="C2005" s="209" t="s">
        <v>1626</v>
      </c>
      <c r="D2005" s="210" t="s">
        <v>1624</v>
      </c>
      <c r="E2005" s="213" t="s">
        <v>1624</v>
      </c>
      <c r="F2005" s="213" t="s">
        <v>1624</v>
      </c>
      <c r="G2005" s="211">
        <v>782</v>
      </c>
      <c r="H2005" s="211">
        <v>3356</v>
      </c>
      <c r="I2005" s="211">
        <v>3034</v>
      </c>
      <c r="J2005" s="211">
        <v>3549</v>
      </c>
      <c r="K2005" s="211">
        <v>3419</v>
      </c>
      <c r="L2005" s="212">
        <v>3330</v>
      </c>
    </row>
    <row r="2006" spans="1:12">
      <c r="A2006" s="208" t="s">
        <v>1256</v>
      </c>
      <c r="B2006" s="209" t="s">
        <v>1666</v>
      </c>
      <c r="C2006" s="209" t="s">
        <v>1623</v>
      </c>
      <c r="D2006" s="210" t="s">
        <v>1624</v>
      </c>
      <c r="E2006" s="211">
        <v>25841</v>
      </c>
      <c r="F2006" s="211">
        <v>22393</v>
      </c>
      <c r="G2006" s="211">
        <v>24542</v>
      </c>
      <c r="H2006" s="211">
        <v>23524</v>
      </c>
      <c r="I2006" s="211">
        <v>22761</v>
      </c>
      <c r="J2006" s="211">
        <v>25612</v>
      </c>
      <c r="K2006" s="211">
        <v>21592</v>
      </c>
      <c r="L2006" s="212">
        <v>17624</v>
      </c>
    </row>
    <row r="2007" spans="1:12">
      <c r="A2007" s="208" t="s">
        <v>1256</v>
      </c>
      <c r="B2007" s="209" t="s">
        <v>1666</v>
      </c>
      <c r="C2007" s="209" t="s">
        <v>1625</v>
      </c>
      <c r="D2007" s="210" t="s">
        <v>1624</v>
      </c>
      <c r="E2007" s="211">
        <v>5945</v>
      </c>
      <c r="F2007" s="211">
        <v>4773</v>
      </c>
      <c r="G2007" s="211">
        <v>5431</v>
      </c>
      <c r="H2007" s="211">
        <v>5358</v>
      </c>
      <c r="I2007" s="211">
        <v>4992</v>
      </c>
      <c r="J2007" s="211">
        <v>5120</v>
      </c>
      <c r="K2007" s="211">
        <v>4847</v>
      </c>
      <c r="L2007" s="212">
        <v>3616</v>
      </c>
    </row>
    <row r="2008" spans="1:12">
      <c r="A2008" s="208" t="s">
        <v>36</v>
      </c>
      <c r="B2008" s="209" t="s">
        <v>1655</v>
      </c>
      <c r="C2008" s="209" t="s">
        <v>1623</v>
      </c>
      <c r="D2008" s="210" t="s">
        <v>1624</v>
      </c>
      <c r="E2008" s="211">
        <v>19098</v>
      </c>
      <c r="F2008" s="211">
        <v>17200</v>
      </c>
      <c r="G2008" s="211">
        <v>19006</v>
      </c>
      <c r="H2008" s="211">
        <v>20612</v>
      </c>
      <c r="I2008" s="211">
        <v>19170</v>
      </c>
      <c r="J2008" s="211">
        <v>18900</v>
      </c>
      <c r="K2008" s="211">
        <v>18612</v>
      </c>
      <c r="L2008" s="212">
        <v>14761</v>
      </c>
    </row>
    <row r="2009" spans="1:12">
      <c r="A2009" s="208" t="s">
        <v>36</v>
      </c>
      <c r="B2009" s="209" t="s">
        <v>1655</v>
      </c>
      <c r="C2009" s="209" t="s">
        <v>1625</v>
      </c>
      <c r="D2009" s="210" t="s">
        <v>1624</v>
      </c>
      <c r="E2009" s="211">
        <v>13041</v>
      </c>
      <c r="F2009" s="211">
        <v>11500</v>
      </c>
      <c r="G2009" s="211">
        <v>12545</v>
      </c>
      <c r="H2009" s="211">
        <v>11990</v>
      </c>
      <c r="I2009" s="211">
        <v>12080</v>
      </c>
      <c r="J2009" s="211">
        <v>12088</v>
      </c>
      <c r="K2009" s="211">
        <v>11236</v>
      </c>
      <c r="L2009" s="212">
        <v>8394</v>
      </c>
    </row>
    <row r="2010" spans="1:12">
      <c r="A2010" s="208" t="s">
        <v>36</v>
      </c>
      <c r="B2010" s="209" t="s">
        <v>1655</v>
      </c>
      <c r="C2010" s="209" t="s">
        <v>1626</v>
      </c>
      <c r="D2010" s="210" t="s">
        <v>1624</v>
      </c>
      <c r="E2010" s="213" t="s">
        <v>1624</v>
      </c>
      <c r="F2010" s="213" t="s">
        <v>1624</v>
      </c>
      <c r="G2010" s="213" t="s">
        <v>1624</v>
      </c>
      <c r="H2010" s="211">
        <v>1447</v>
      </c>
      <c r="I2010" s="211">
        <v>1340</v>
      </c>
      <c r="J2010" s="211">
        <v>863</v>
      </c>
      <c r="K2010" s="211">
        <v>585</v>
      </c>
      <c r="L2010" s="212">
        <v>108</v>
      </c>
    </row>
    <row r="2011" spans="1:12">
      <c r="A2011" s="208" t="s">
        <v>444</v>
      </c>
      <c r="B2011" s="209" t="s">
        <v>1640</v>
      </c>
      <c r="C2011" s="209" t="s">
        <v>1623</v>
      </c>
      <c r="D2011" s="210" t="s">
        <v>1624</v>
      </c>
      <c r="E2011" s="211">
        <v>32473</v>
      </c>
      <c r="F2011" s="211">
        <v>28798</v>
      </c>
      <c r="G2011" s="211">
        <v>27461</v>
      </c>
      <c r="H2011" s="211">
        <v>29615</v>
      </c>
      <c r="I2011" s="211">
        <v>28507</v>
      </c>
      <c r="J2011" s="213" t="s">
        <v>1624</v>
      </c>
      <c r="K2011" s="211">
        <v>27979</v>
      </c>
      <c r="L2011" s="212">
        <v>22790</v>
      </c>
    </row>
    <row r="2012" spans="1:12">
      <c r="A2012" s="208" t="s">
        <v>444</v>
      </c>
      <c r="B2012" s="209" t="s">
        <v>1640</v>
      </c>
      <c r="C2012" s="209" t="s">
        <v>1625</v>
      </c>
      <c r="D2012" s="210" t="s">
        <v>1624</v>
      </c>
      <c r="E2012" s="211">
        <v>3901</v>
      </c>
      <c r="F2012" s="211">
        <v>3802</v>
      </c>
      <c r="G2012" s="211">
        <v>3823</v>
      </c>
      <c r="H2012" s="211">
        <v>4400</v>
      </c>
      <c r="I2012" s="211">
        <v>3475</v>
      </c>
      <c r="J2012" s="213" t="s">
        <v>1624</v>
      </c>
      <c r="K2012" s="211">
        <v>3127</v>
      </c>
      <c r="L2012" s="212">
        <v>1809</v>
      </c>
    </row>
    <row r="2013" spans="1:12">
      <c r="A2013" s="208" t="s">
        <v>1118</v>
      </c>
      <c r="B2013" s="209" t="s">
        <v>1647</v>
      </c>
      <c r="C2013" s="209" t="s">
        <v>1623</v>
      </c>
      <c r="D2013" s="210" t="s">
        <v>1624</v>
      </c>
      <c r="E2013" s="211">
        <v>55670</v>
      </c>
      <c r="F2013" s="211">
        <v>36671</v>
      </c>
      <c r="G2013" s="211">
        <v>37383</v>
      </c>
      <c r="H2013" s="211">
        <v>37785</v>
      </c>
      <c r="I2013" s="211">
        <v>35168</v>
      </c>
      <c r="J2013" s="211">
        <v>32845</v>
      </c>
      <c r="K2013" s="211">
        <v>27525</v>
      </c>
      <c r="L2013" s="212">
        <v>22201</v>
      </c>
    </row>
    <row r="2014" spans="1:12">
      <c r="A2014" s="208" t="s">
        <v>1118</v>
      </c>
      <c r="B2014" s="209" t="s">
        <v>1647</v>
      </c>
      <c r="C2014" s="209" t="s">
        <v>1625</v>
      </c>
      <c r="D2014" s="210" t="s">
        <v>1624</v>
      </c>
      <c r="E2014" s="211">
        <v>72119</v>
      </c>
      <c r="F2014" s="211">
        <v>51251</v>
      </c>
      <c r="G2014" s="211">
        <v>53258</v>
      </c>
      <c r="H2014" s="211">
        <v>58365</v>
      </c>
      <c r="I2014" s="211">
        <v>56175</v>
      </c>
      <c r="J2014" s="211">
        <v>58503</v>
      </c>
      <c r="K2014" s="211">
        <v>62677</v>
      </c>
      <c r="L2014" s="212">
        <v>53775</v>
      </c>
    </row>
    <row r="2015" spans="1:12">
      <c r="A2015" s="208" t="s">
        <v>1118</v>
      </c>
      <c r="B2015" s="209" t="s">
        <v>1647</v>
      </c>
      <c r="C2015" s="209" t="s">
        <v>1626</v>
      </c>
      <c r="D2015" s="210" t="s">
        <v>1624</v>
      </c>
      <c r="E2015" s="211">
        <v>147773</v>
      </c>
      <c r="F2015" s="211">
        <v>112739</v>
      </c>
      <c r="G2015" s="211">
        <v>70167</v>
      </c>
      <c r="H2015" s="211">
        <v>68320</v>
      </c>
      <c r="I2015" s="211">
        <v>87686</v>
      </c>
      <c r="J2015" s="211">
        <v>88084</v>
      </c>
      <c r="K2015" s="211">
        <v>96720</v>
      </c>
      <c r="L2015" s="212">
        <v>120544</v>
      </c>
    </row>
    <row r="2016" spans="1:12">
      <c r="A2016" s="208" t="s">
        <v>477</v>
      </c>
      <c r="B2016" s="209" t="s">
        <v>1630</v>
      </c>
      <c r="C2016" s="209" t="s">
        <v>1623</v>
      </c>
      <c r="D2016" s="210" t="s">
        <v>1624</v>
      </c>
      <c r="E2016" s="211">
        <v>295845</v>
      </c>
      <c r="F2016" s="211">
        <v>338644</v>
      </c>
      <c r="G2016" s="211">
        <v>310992</v>
      </c>
      <c r="H2016" s="211">
        <v>318487</v>
      </c>
      <c r="I2016" s="211">
        <v>324524</v>
      </c>
      <c r="J2016" s="211">
        <v>343065</v>
      </c>
      <c r="K2016" s="211">
        <v>285139</v>
      </c>
      <c r="L2016" s="212">
        <v>212804</v>
      </c>
    </row>
    <row r="2017" spans="1:12">
      <c r="A2017" s="208" t="s">
        <v>1016</v>
      </c>
      <c r="B2017" s="209" t="s">
        <v>1643</v>
      </c>
      <c r="C2017" s="209" t="s">
        <v>1623</v>
      </c>
      <c r="D2017" s="210" t="s">
        <v>1624</v>
      </c>
      <c r="E2017" s="211">
        <v>59141</v>
      </c>
      <c r="F2017" s="211">
        <v>48661</v>
      </c>
      <c r="G2017" s="211">
        <v>51533</v>
      </c>
      <c r="H2017" s="211">
        <v>58377</v>
      </c>
      <c r="I2017" s="211">
        <v>50131</v>
      </c>
      <c r="J2017" s="211">
        <v>51439</v>
      </c>
      <c r="K2017" s="211">
        <v>48627</v>
      </c>
      <c r="L2017" s="212">
        <v>37140</v>
      </c>
    </row>
    <row r="2018" spans="1:12">
      <c r="A2018" s="208" t="s">
        <v>1016</v>
      </c>
      <c r="B2018" s="209" t="s">
        <v>1643</v>
      </c>
      <c r="C2018" s="209" t="s">
        <v>1625</v>
      </c>
      <c r="D2018" s="210" t="s">
        <v>1624</v>
      </c>
      <c r="E2018" s="211">
        <v>18771</v>
      </c>
      <c r="F2018" s="211">
        <v>14696</v>
      </c>
      <c r="G2018" s="211">
        <v>16465</v>
      </c>
      <c r="H2018" s="211">
        <v>18393</v>
      </c>
      <c r="I2018" s="211">
        <v>19992</v>
      </c>
      <c r="J2018" s="211">
        <v>20021</v>
      </c>
      <c r="K2018" s="211">
        <v>18756</v>
      </c>
      <c r="L2018" s="212">
        <v>17603</v>
      </c>
    </row>
    <row r="2019" spans="1:12">
      <c r="A2019" s="208" t="s">
        <v>1016</v>
      </c>
      <c r="B2019" s="209" t="s">
        <v>1643</v>
      </c>
      <c r="C2019" s="209" t="s">
        <v>1626</v>
      </c>
      <c r="D2019" s="210" t="s">
        <v>1624</v>
      </c>
      <c r="E2019" s="211">
        <v>2244</v>
      </c>
      <c r="F2019" s="211">
        <v>1296</v>
      </c>
      <c r="G2019" s="211">
        <v>2730</v>
      </c>
      <c r="H2019" s="211">
        <v>3199</v>
      </c>
      <c r="I2019" s="211">
        <v>1584</v>
      </c>
      <c r="J2019" s="211">
        <v>1943</v>
      </c>
      <c r="K2019" s="211">
        <v>2084</v>
      </c>
      <c r="L2019" s="212">
        <v>1785</v>
      </c>
    </row>
    <row r="2020" spans="1:12">
      <c r="A2020" s="208" t="s">
        <v>1485</v>
      </c>
      <c r="B2020" s="209" t="s">
        <v>1652</v>
      </c>
      <c r="C2020" s="209" t="s">
        <v>1627</v>
      </c>
      <c r="D2020" s="210" t="s">
        <v>1624</v>
      </c>
      <c r="E2020" s="211">
        <v>21900542</v>
      </c>
      <c r="F2020" s="211">
        <v>17844584</v>
      </c>
      <c r="G2020" s="211">
        <v>10567361</v>
      </c>
      <c r="H2020" s="211">
        <v>9670261</v>
      </c>
      <c r="I2020" s="211">
        <v>3626873</v>
      </c>
      <c r="J2020" s="211">
        <v>2349917</v>
      </c>
      <c r="K2020" s="211">
        <v>1294957</v>
      </c>
      <c r="L2020" s="212">
        <v>6500129</v>
      </c>
    </row>
    <row r="2021" spans="1:12">
      <c r="A2021" s="208" t="s">
        <v>1485</v>
      </c>
      <c r="B2021" s="209" t="s">
        <v>1653</v>
      </c>
      <c r="C2021" s="209" t="s">
        <v>1627</v>
      </c>
      <c r="D2021" s="210" t="s">
        <v>1624</v>
      </c>
      <c r="E2021" s="213" t="s">
        <v>1624</v>
      </c>
      <c r="F2021" s="213" t="s">
        <v>1624</v>
      </c>
      <c r="G2021" s="213" t="s">
        <v>1624</v>
      </c>
      <c r="H2021" s="211">
        <v>546755</v>
      </c>
      <c r="I2021" s="211">
        <v>299233</v>
      </c>
      <c r="J2021" s="211">
        <v>488054</v>
      </c>
      <c r="K2021" s="211">
        <v>351241</v>
      </c>
      <c r="L2021" s="212">
        <v>604200</v>
      </c>
    </row>
    <row r="2022" spans="1:12">
      <c r="A2022" s="208" t="s">
        <v>300</v>
      </c>
      <c r="B2022" s="209" t="s">
        <v>1653</v>
      </c>
      <c r="C2022" s="209" t="s">
        <v>1623</v>
      </c>
      <c r="D2022" s="210" t="s">
        <v>1624</v>
      </c>
      <c r="E2022" s="211">
        <v>1472995</v>
      </c>
      <c r="F2022" s="211">
        <v>1360390</v>
      </c>
      <c r="G2022" s="211">
        <v>1437867</v>
      </c>
      <c r="H2022" s="211">
        <v>1569312</v>
      </c>
      <c r="I2022" s="211">
        <v>1458474</v>
      </c>
      <c r="J2022" s="211">
        <v>1371867</v>
      </c>
      <c r="K2022" s="211">
        <v>1400532</v>
      </c>
      <c r="L2022" s="212">
        <v>1226238</v>
      </c>
    </row>
    <row r="2023" spans="1:12">
      <c r="A2023" s="208" t="s">
        <v>300</v>
      </c>
      <c r="B2023" s="209" t="s">
        <v>1653</v>
      </c>
      <c r="C2023" s="209" t="s">
        <v>1625</v>
      </c>
      <c r="D2023" s="210" t="s">
        <v>1624</v>
      </c>
      <c r="E2023" s="211">
        <v>1526886</v>
      </c>
      <c r="F2023" s="211">
        <v>1546481</v>
      </c>
      <c r="G2023" s="211">
        <v>1606965</v>
      </c>
      <c r="H2023" s="211">
        <v>1864968</v>
      </c>
      <c r="I2023" s="211">
        <v>1794461</v>
      </c>
      <c r="J2023" s="211">
        <v>1525424</v>
      </c>
      <c r="K2023" s="211">
        <v>1558873</v>
      </c>
      <c r="L2023" s="212">
        <v>1441166</v>
      </c>
    </row>
    <row r="2024" spans="1:12">
      <c r="A2024" s="208" t="s">
        <v>300</v>
      </c>
      <c r="B2024" s="209" t="s">
        <v>1653</v>
      </c>
      <c r="C2024" s="209" t="s">
        <v>1626</v>
      </c>
      <c r="D2024" s="210" t="s">
        <v>1624</v>
      </c>
      <c r="E2024" s="211">
        <v>1993155</v>
      </c>
      <c r="F2024" s="211">
        <v>2110048</v>
      </c>
      <c r="G2024" s="211">
        <v>2355261</v>
      </c>
      <c r="H2024" s="211">
        <v>3593977</v>
      </c>
      <c r="I2024" s="211">
        <v>4051202</v>
      </c>
      <c r="J2024" s="211">
        <v>4269980</v>
      </c>
      <c r="K2024" s="211">
        <v>4150743</v>
      </c>
      <c r="L2024" s="212">
        <v>3763889</v>
      </c>
    </row>
    <row r="2025" spans="1:12">
      <c r="A2025" s="208" t="s">
        <v>300</v>
      </c>
      <c r="B2025" s="209" t="s">
        <v>1664</v>
      </c>
      <c r="C2025" s="209" t="s">
        <v>1623</v>
      </c>
      <c r="D2025" s="210" t="s">
        <v>1624</v>
      </c>
      <c r="E2025" s="211">
        <v>141603</v>
      </c>
      <c r="F2025" s="211">
        <v>126336</v>
      </c>
      <c r="G2025" s="211">
        <v>136920</v>
      </c>
      <c r="H2025" s="211">
        <v>150090</v>
      </c>
      <c r="I2025" s="211">
        <v>147967</v>
      </c>
      <c r="J2025" s="211">
        <v>125319</v>
      </c>
      <c r="K2025" s="211">
        <v>136569</v>
      </c>
      <c r="L2025" s="212">
        <v>117401</v>
      </c>
    </row>
    <row r="2026" spans="1:12">
      <c r="A2026" s="208" t="s">
        <v>300</v>
      </c>
      <c r="B2026" s="209" t="s">
        <v>1664</v>
      </c>
      <c r="C2026" s="209" t="s">
        <v>1625</v>
      </c>
      <c r="D2026" s="210" t="s">
        <v>1624</v>
      </c>
      <c r="E2026" s="211">
        <v>307115</v>
      </c>
      <c r="F2026" s="211">
        <v>337934</v>
      </c>
      <c r="G2026" s="211">
        <v>292485</v>
      </c>
      <c r="H2026" s="211">
        <v>273698</v>
      </c>
      <c r="I2026" s="211">
        <v>302112</v>
      </c>
      <c r="J2026" s="211">
        <v>339332</v>
      </c>
      <c r="K2026" s="211">
        <v>370389</v>
      </c>
      <c r="L2026" s="212">
        <v>446517</v>
      </c>
    </row>
    <row r="2027" spans="1:12">
      <c r="A2027" s="208" t="s">
        <v>300</v>
      </c>
      <c r="B2027" s="209" t="s">
        <v>1664</v>
      </c>
      <c r="C2027" s="209" t="s">
        <v>1626</v>
      </c>
      <c r="D2027" s="210" t="s">
        <v>1624</v>
      </c>
      <c r="E2027" s="211">
        <v>1333723</v>
      </c>
      <c r="F2027" s="211">
        <v>1382601</v>
      </c>
      <c r="G2027" s="211">
        <v>1348570</v>
      </c>
      <c r="H2027" s="211">
        <v>1243540</v>
      </c>
      <c r="I2027" s="211">
        <v>1327411</v>
      </c>
      <c r="J2027" s="211">
        <v>1325559</v>
      </c>
      <c r="K2027" s="211">
        <v>1264239</v>
      </c>
      <c r="L2027" s="212">
        <v>1274254</v>
      </c>
    </row>
    <row r="2028" spans="1:12">
      <c r="A2028" s="208" t="s">
        <v>553</v>
      </c>
      <c r="B2028" s="209" t="s">
        <v>1672</v>
      </c>
      <c r="C2028" s="209" t="s">
        <v>1623</v>
      </c>
      <c r="D2028" s="210" t="s">
        <v>1624</v>
      </c>
      <c r="E2028" s="211">
        <v>650724</v>
      </c>
      <c r="F2028" s="211">
        <v>660529</v>
      </c>
      <c r="G2028" s="211">
        <v>634742</v>
      </c>
      <c r="H2028" s="211">
        <v>712605</v>
      </c>
      <c r="I2028" s="211">
        <v>704856</v>
      </c>
      <c r="J2028" s="211">
        <v>748701</v>
      </c>
      <c r="K2028" s="211">
        <v>721532</v>
      </c>
      <c r="L2028" s="212">
        <v>567909</v>
      </c>
    </row>
    <row r="2029" spans="1:12">
      <c r="A2029" s="208" t="s">
        <v>553</v>
      </c>
      <c r="B2029" s="209" t="s">
        <v>1672</v>
      </c>
      <c r="C2029" s="209" t="s">
        <v>1625</v>
      </c>
      <c r="D2029" s="210" t="s">
        <v>1624</v>
      </c>
      <c r="E2029" s="211">
        <v>317073</v>
      </c>
      <c r="F2029" s="211">
        <v>349952</v>
      </c>
      <c r="G2029" s="211">
        <v>338612</v>
      </c>
      <c r="H2029" s="211">
        <v>349607</v>
      </c>
      <c r="I2029" s="211">
        <v>350447</v>
      </c>
      <c r="J2029" s="211">
        <v>419541</v>
      </c>
      <c r="K2029" s="211">
        <v>404181</v>
      </c>
      <c r="L2029" s="212">
        <v>294308</v>
      </c>
    </row>
    <row r="2030" spans="1:12">
      <c r="A2030" s="208" t="s">
        <v>553</v>
      </c>
      <c r="B2030" s="209" t="s">
        <v>1672</v>
      </c>
      <c r="C2030" s="209" t="s">
        <v>1626</v>
      </c>
      <c r="D2030" s="210" t="s">
        <v>1624</v>
      </c>
      <c r="E2030" s="211">
        <v>3691676</v>
      </c>
      <c r="F2030" s="211">
        <v>3651414</v>
      </c>
      <c r="G2030" s="211">
        <v>2768709</v>
      </c>
      <c r="H2030" s="211">
        <v>2162983</v>
      </c>
      <c r="I2030" s="211">
        <v>1976037</v>
      </c>
      <c r="J2030" s="211">
        <v>2386527</v>
      </c>
      <c r="K2030" s="211">
        <v>2382690</v>
      </c>
      <c r="L2030" s="212">
        <v>2328009</v>
      </c>
    </row>
    <row r="2031" spans="1:12">
      <c r="A2031" s="208" t="s">
        <v>301</v>
      </c>
      <c r="B2031" s="209" t="s">
        <v>1653</v>
      </c>
      <c r="C2031" s="209" t="s">
        <v>1623</v>
      </c>
      <c r="D2031" s="210" t="s">
        <v>1624</v>
      </c>
      <c r="E2031" s="211">
        <v>232680</v>
      </c>
      <c r="F2031" s="211">
        <v>220877</v>
      </c>
      <c r="G2031" s="211">
        <v>251246</v>
      </c>
      <c r="H2031" s="211">
        <v>293472</v>
      </c>
      <c r="I2031" s="211">
        <v>305405</v>
      </c>
      <c r="J2031" s="211">
        <v>292286</v>
      </c>
      <c r="K2031" s="211">
        <v>308956</v>
      </c>
      <c r="L2031" s="212">
        <v>268341</v>
      </c>
    </row>
    <row r="2032" spans="1:12">
      <c r="A2032" s="208" t="s">
        <v>301</v>
      </c>
      <c r="B2032" s="209" t="s">
        <v>1653</v>
      </c>
      <c r="C2032" s="209" t="s">
        <v>1625</v>
      </c>
      <c r="D2032" s="210" t="s">
        <v>1624</v>
      </c>
      <c r="E2032" s="211">
        <v>16512</v>
      </c>
      <c r="F2032" s="211">
        <v>21835</v>
      </c>
      <c r="G2032" s="211">
        <v>47449</v>
      </c>
      <c r="H2032" s="211">
        <v>53983</v>
      </c>
      <c r="I2032" s="211">
        <v>58039</v>
      </c>
      <c r="J2032" s="211">
        <v>48463</v>
      </c>
      <c r="K2032" s="211">
        <v>55149</v>
      </c>
      <c r="L2032" s="212">
        <v>54834</v>
      </c>
    </row>
    <row r="2033" spans="1:12">
      <c r="A2033" s="208" t="s">
        <v>301</v>
      </c>
      <c r="B2033" s="209" t="s">
        <v>1653</v>
      </c>
      <c r="C2033" s="209" t="s">
        <v>1626</v>
      </c>
      <c r="D2033" s="210" t="s">
        <v>1624</v>
      </c>
      <c r="E2033" s="211">
        <v>58485</v>
      </c>
      <c r="F2033" s="211">
        <v>98239</v>
      </c>
      <c r="G2033" s="211">
        <v>51530</v>
      </c>
      <c r="H2033" s="211">
        <v>92568</v>
      </c>
      <c r="I2033" s="211">
        <v>120341</v>
      </c>
      <c r="J2033" s="211">
        <v>69624</v>
      </c>
      <c r="K2033" s="211">
        <v>83319</v>
      </c>
      <c r="L2033" s="212">
        <v>110786</v>
      </c>
    </row>
    <row r="2034" spans="1:12">
      <c r="A2034" s="208" t="s">
        <v>301</v>
      </c>
      <c r="B2034" s="209" t="s">
        <v>1653</v>
      </c>
      <c r="C2034" s="209" t="s">
        <v>1629</v>
      </c>
      <c r="D2034" s="210" t="s">
        <v>1624</v>
      </c>
      <c r="E2034" s="213" t="s">
        <v>1624</v>
      </c>
      <c r="F2034" s="213" t="s">
        <v>1624</v>
      </c>
      <c r="G2034" s="213" t="s">
        <v>1624</v>
      </c>
      <c r="H2034" s="213" t="s">
        <v>1624</v>
      </c>
      <c r="I2034" s="213" t="s">
        <v>1624</v>
      </c>
      <c r="J2034" s="213" t="s">
        <v>1624</v>
      </c>
      <c r="K2034" s="213" t="s">
        <v>1624</v>
      </c>
      <c r="L2034" s="214" t="s">
        <v>1624</v>
      </c>
    </row>
    <row r="2035" spans="1:12">
      <c r="A2035" s="208" t="s">
        <v>214</v>
      </c>
      <c r="B2035" s="209" t="s">
        <v>1655</v>
      </c>
      <c r="C2035" s="209" t="s">
        <v>1623</v>
      </c>
      <c r="D2035" s="210" t="s">
        <v>1624</v>
      </c>
      <c r="E2035" s="211">
        <v>16051</v>
      </c>
      <c r="F2035" s="211">
        <v>14295</v>
      </c>
      <c r="G2035" s="211">
        <v>15645</v>
      </c>
      <c r="H2035" s="211">
        <v>16596</v>
      </c>
      <c r="I2035" s="211">
        <v>15133</v>
      </c>
      <c r="J2035" s="211">
        <v>14700</v>
      </c>
      <c r="K2035" s="211">
        <v>14780</v>
      </c>
      <c r="L2035" s="212">
        <v>11612</v>
      </c>
    </row>
    <row r="2036" spans="1:12">
      <c r="A2036" s="208" t="s">
        <v>214</v>
      </c>
      <c r="B2036" s="209" t="s">
        <v>1655</v>
      </c>
      <c r="C2036" s="209" t="s">
        <v>1625</v>
      </c>
      <c r="D2036" s="210" t="s">
        <v>1624</v>
      </c>
      <c r="E2036" s="211">
        <v>7426</v>
      </c>
      <c r="F2036" s="211">
        <v>7010</v>
      </c>
      <c r="G2036" s="211">
        <v>7407</v>
      </c>
      <c r="H2036" s="211">
        <v>7472</v>
      </c>
      <c r="I2036" s="211">
        <v>6779</v>
      </c>
      <c r="J2036" s="211">
        <v>5363</v>
      </c>
      <c r="K2036" s="211">
        <v>5114</v>
      </c>
      <c r="L2036" s="212">
        <v>3617</v>
      </c>
    </row>
    <row r="2037" spans="1:12">
      <c r="A2037" s="208" t="s">
        <v>284</v>
      </c>
      <c r="B2037" s="209" t="s">
        <v>1673</v>
      </c>
      <c r="C2037" s="209" t="s">
        <v>1623</v>
      </c>
      <c r="D2037" s="210" t="s">
        <v>1624</v>
      </c>
      <c r="E2037" s="211">
        <v>192581</v>
      </c>
      <c r="F2037" s="211">
        <v>172948</v>
      </c>
      <c r="G2037" s="211">
        <v>217461</v>
      </c>
      <c r="H2037" s="211">
        <v>211068</v>
      </c>
      <c r="I2037" s="211">
        <v>196775</v>
      </c>
      <c r="J2037" s="211">
        <v>221646</v>
      </c>
      <c r="K2037" s="211">
        <v>197680</v>
      </c>
      <c r="L2037" s="212">
        <v>174072</v>
      </c>
    </row>
    <row r="2038" spans="1:12">
      <c r="A2038" s="208" t="s">
        <v>284</v>
      </c>
      <c r="B2038" s="209" t="s">
        <v>1673</v>
      </c>
      <c r="C2038" s="209" t="s">
        <v>1625</v>
      </c>
      <c r="D2038" s="210" t="s">
        <v>1624</v>
      </c>
      <c r="E2038" s="211">
        <v>162198</v>
      </c>
      <c r="F2038" s="211">
        <v>143112</v>
      </c>
      <c r="G2038" s="211">
        <v>155106</v>
      </c>
      <c r="H2038" s="211">
        <v>154550</v>
      </c>
      <c r="I2038" s="211">
        <v>149985</v>
      </c>
      <c r="J2038" s="211">
        <v>174125</v>
      </c>
      <c r="K2038" s="211">
        <v>142396</v>
      </c>
      <c r="L2038" s="212">
        <v>116368</v>
      </c>
    </row>
    <row r="2039" spans="1:12">
      <c r="A2039" s="208" t="s">
        <v>284</v>
      </c>
      <c r="B2039" s="209" t="s">
        <v>1673</v>
      </c>
      <c r="C2039" s="209" t="s">
        <v>1626</v>
      </c>
      <c r="D2039" s="210" t="s">
        <v>1624</v>
      </c>
      <c r="E2039" s="211">
        <v>10346</v>
      </c>
      <c r="F2039" s="211">
        <v>15040</v>
      </c>
      <c r="G2039" s="211">
        <v>7311</v>
      </c>
      <c r="H2039" s="211">
        <v>11520</v>
      </c>
      <c r="I2039" s="211">
        <v>12834</v>
      </c>
      <c r="J2039" s="211">
        <v>12685</v>
      </c>
      <c r="K2039" s="211">
        <v>28010</v>
      </c>
      <c r="L2039" s="212">
        <v>15976</v>
      </c>
    </row>
    <row r="2040" spans="1:12">
      <c r="A2040" s="208" t="s">
        <v>445</v>
      </c>
      <c r="B2040" s="209" t="s">
        <v>1640</v>
      </c>
      <c r="C2040" s="209" t="s">
        <v>1623</v>
      </c>
      <c r="D2040" s="210" t="s">
        <v>1624</v>
      </c>
      <c r="E2040" s="211">
        <v>33667</v>
      </c>
      <c r="F2040" s="211">
        <v>26989</v>
      </c>
      <c r="G2040" s="211">
        <v>30208</v>
      </c>
      <c r="H2040" s="211">
        <v>26163</v>
      </c>
      <c r="I2040" s="211">
        <v>28359</v>
      </c>
      <c r="J2040" s="211">
        <v>36793</v>
      </c>
      <c r="K2040" s="211">
        <v>20145</v>
      </c>
      <c r="L2040" s="212">
        <v>18185</v>
      </c>
    </row>
    <row r="2041" spans="1:12">
      <c r="A2041" s="208" t="s">
        <v>445</v>
      </c>
      <c r="B2041" s="209" t="s">
        <v>1640</v>
      </c>
      <c r="C2041" s="209" t="s">
        <v>1625</v>
      </c>
      <c r="D2041" s="210" t="s">
        <v>1624</v>
      </c>
      <c r="E2041" s="211">
        <v>37723</v>
      </c>
      <c r="F2041" s="211">
        <v>33138</v>
      </c>
      <c r="G2041" s="211">
        <v>34740</v>
      </c>
      <c r="H2041" s="211">
        <v>32689</v>
      </c>
      <c r="I2041" s="211">
        <v>37749</v>
      </c>
      <c r="J2041" s="211">
        <v>40553</v>
      </c>
      <c r="K2041" s="211">
        <v>25458</v>
      </c>
      <c r="L2041" s="212">
        <v>25383</v>
      </c>
    </row>
    <row r="2042" spans="1:12">
      <c r="A2042" s="208" t="s">
        <v>445</v>
      </c>
      <c r="B2042" s="209" t="s">
        <v>1640</v>
      </c>
      <c r="C2042" s="209" t="s">
        <v>1626</v>
      </c>
      <c r="D2042" s="210" t="s">
        <v>1624</v>
      </c>
      <c r="E2042" s="211">
        <v>562710</v>
      </c>
      <c r="F2042" s="211">
        <v>593987</v>
      </c>
      <c r="G2042" s="211">
        <v>659165</v>
      </c>
      <c r="H2042" s="211">
        <v>671357</v>
      </c>
      <c r="I2042" s="211">
        <v>659258</v>
      </c>
      <c r="J2042" s="211">
        <v>672448</v>
      </c>
      <c r="K2042" s="211">
        <v>683028</v>
      </c>
      <c r="L2042" s="212">
        <v>708741</v>
      </c>
    </row>
    <row r="2043" spans="1:12">
      <c r="A2043" s="208" t="s">
        <v>116</v>
      </c>
      <c r="B2043" s="209" t="s">
        <v>1648</v>
      </c>
      <c r="C2043" s="209" t="s">
        <v>1623</v>
      </c>
      <c r="D2043" s="210" t="s">
        <v>1624</v>
      </c>
      <c r="E2043" s="211">
        <v>11239</v>
      </c>
      <c r="F2043" s="211">
        <v>6954</v>
      </c>
      <c r="G2043" s="211">
        <v>9971</v>
      </c>
      <c r="H2043" s="211">
        <v>8812</v>
      </c>
      <c r="I2043" s="211">
        <v>23917</v>
      </c>
      <c r="J2043" s="211">
        <v>4917</v>
      </c>
      <c r="K2043" s="211">
        <v>4999</v>
      </c>
      <c r="L2043" s="212">
        <v>2774</v>
      </c>
    </row>
    <row r="2044" spans="1:12">
      <c r="A2044" s="208" t="s">
        <v>116</v>
      </c>
      <c r="B2044" s="209" t="s">
        <v>1648</v>
      </c>
      <c r="C2044" s="209" t="s">
        <v>1625</v>
      </c>
      <c r="D2044" s="210" t="s">
        <v>1624</v>
      </c>
      <c r="E2044" s="211">
        <v>5646</v>
      </c>
      <c r="F2044" s="211">
        <v>4900</v>
      </c>
      <c r="G2044" s="211">
        <v>5870</v>
      </c>
      <c r="H2044" s="211">
        <v>6468</v>
      </c>
      <c r="I2044" s="211">
        <v>49</v>
      </c>
      <c r="J2044" s="211">
        <v>11438</v>
      </c>
      <c r="K2044" s="211">
        <v>30272</v>
      </c>
      <c r="L2044" s="212">
        <v>6989</v>
      </c>
    </row>
    <row r="2045" spans="1:12">
      <c r="A2045" s="208" t="s">
        <v>116</v>
      </c>
      <c r="B2045" s="209" t="s">
        <v>1648</v>
      </c>
      <c r="C2045" s="209" t="s">
        <v>1626</v>
      </c>
      <c r="D2045" s="210" t="s">
        <v>1624</v>
      </c>
      <c r="E2045" s="211">
        <v>225215</v>
      </c>
      <c r="F2045" s="211">
        <v>227521</v>
      </c>
      <c r="G2045" s="211">
        <v>212110</v>
      </c>
      <c r="H2045" s="211">
        <v>206995</v>
      </c>
      <c r="I2045" s="211">
        <v>202421</v>
      </c>
      <c r="J2045" s="211">
        <v>244491</v>
      </c>
      <c r="K2045" s="211">
        <v>187257</v>
      </c>
      <c r="L2045" s="212">
        <v>176958</v>
      </c>
    </row>
    <row r="2046" spans="1:12">
      <c r="A2046" s="208" t="s">
        <v>1017</v>
      </c>
      <c r="B2046" s="209" t="s">
        <v>1643</v>
      </c>
      <c r="C2046" s="209" t="s">
        <v>1623</v>
      </c>
      <c r="D2046" s="210" t="s">
        <v>1624</v>
      </c>
      <c r="E2046" s="211">
        <v>54741</v>
      </c>
      <c r="F2046" s="211">
        <v>50249</v>
      </c>
      <c r="G2046" s="211">
        <v>56038</v>
      </c>
      <c r="H2046" s="211">
        <v>57309</v>
      </c>
      <c r="I2046" s="211">
        <v>53459</v>
      </c>
      <c r="J2046" s="211">
        <v>53798</v>
      </c>
      <c r="K2046" s="211">
        <v>51313</v>
      </c>
      <c r="L2046" s="212">
        <v>43645</v>
      </c>
    </row>
    <row r="2047" spans="1:12">
      <c r="A2047" s="208" t="s">
        <v>1017</v>
      </c>
      <c r="B2047" s="209" t="s">
        <v>1643</v>
      </c>
      <c r="C2047" s="209" t="s">
        <v>1625</v>
      </c>
      <c r="D2047" s="210" t="s">
        <v>1624</v>
      </c>
      <c r="E2047" s="211">
        <v>22576</v>
      </c>
      <c r="F2047" s="211">
        <v>21978</v>
      </c>
      <c r="G2047" s="211">
        <v>24099</v>
      </c>
      <c r="H2047" s="211">
        <v>26531</v>
      </c>
      <c r="I2047" s="211">
        <v>20882</v>
      </c>
      <c r="J2047" s="211">
        <v>21374</v>
      </c>
      <c r="K2047" s="211">
        <v>20244</v>
      </c>
      <c r="L2047" s="212">
        <v>16407</v>
      </c>
    </row>
    <row r="2048" spans="1:12">
      <c r="A2048" s="208" t="s">
        <v>1017</v>
      </c>
      <c r="B2048" s="209" t="s">
        <v>1643</v>
      </c>
      <c r="C2048" s="209" t="s">
        <v>1626</v>
      </c>
      <c r="D2048" s="210" t="s">
        <v>1624</v>
      </c>
      <c r="E2048" s="211">
        <v>2354</v>
      </c>
      <c r="F2048" s="211">
        <v>1923</v>
      </c>
      <c r="G2048" s="211">
        <v>3530</v>
      </c>
      <c r="H2048" s="211">
        <v>3434</v>
      </c>
      <c r="I2048" s="211">
        <v>2477</v>
      </c>
      <c r="J2048" s="211">
        <v>4322</v>
      </c>
      <c r="K2048" s="211">
        <v>5015</v>
      </c>
      <c r="L2048" s="212">
        <v>3551</v>
      </c>
    </row>
    <row r="2049" spans="1:12">
      <c r="A2049" s="208" t="s">
        <v>1563</v>
      </c>
      <c r="B2049" s="209" t="s">
        <v>1663</v>
      </c>
      <c r="C2049" s="209" t="s">
        <v>1623</v>
      </c>
      <c r="D2049" s="210" t="s">
        <v>1624</v>
      </c>
      <c r="E2049" s="211">
        <v>832850</v>
      </c>
      <c r="F2049" s="211">
        <v>710690</v>
      </c>
      <c r="G2049" s="211">
        <v>755222</v>
      </c>
      <c r="H2049" s="211">
        <v>751025</v>
      </c>
      <c r="I2049" s="211">
        <v>816083</v>
      </c>
      <c r="J2049" s="211">
        <v>942837</v>
      </c>
      <c r="K2049" s="211">
        <v>866730</v>
      </c>
      <c r="L2049" s="212">
        <v>686161</v>
      </c>
    </row>
    <row r="2050" spans="1:12">
      <c r="A2050" s="208" t="s">
        <v>1563</v>
      </c>
      <c r="B2050" s="209" t="s">
        <v>1663</v>
      </c>
      <c r="C2050" s="209" t="s">
        <v>1625</v>
      </c>
      <c r="D2050" s="210" t="s">
        <v>1624</v>
      </c>
      <c r="E2050" s="211">
        <v>1159867</v>
      </c>
      <c r="F2050" s="211">
        <v>1106233</v>
      </c>
      <c r="G2050" s="211">
        <v>1181315</v>
      </c>
      <c r="H2050" s="211">
        <v>1209580</v>
      </c>
      <c r="I2050" s="211">
        <v>1290102</v>
      </c>
      <c r="J2050" s="211">
        <v>1376146</v>
      </c>
      <c r="K2050" s="211">
        <v>1392003</v>
      </c>
      <c r="L2050" s="212">
        <v>1305260</v>
      </c>
    </row>
    <row r="2051" spans="1:12">
      <c r="A2051" s="208" t="s">
        <v>1563</v>
      </c>
      <c r="B2051" s="209" t="s">
        <v>1663</v>
      </c>
      <c r="C2051" s="209" t="s">
        <v>1626</v>
      </c>
      <c r="D2051" s="210" t="s">
        <v>1624</v>
      </c>
      <c r="E2051" s="211">
        <v>322154</v>
      </c>
      <c r="F2051" s="211">
        <v>692067</v>
      </c>
      <c r="G2051" s="211">
        <v>743883</v>
      </c>
      <c r="H2051" s="211">
        <v>796516</v>
      </c>
      <c r="I2051" s="211">
        <v>702105</v>
      </c>
      <c r="J2051" s="211">
        <v>865608</v>
      </c>
      <c r="K2051" s="211">
        <v>955041</v>
      </c>
      <c r="L2051" s="212">
        <v>877708</v>
      </c>
    </row>
    <row r="2052" spans="1:12">
      <c r="A2052" s="208" t="s">
        <v>1563</v>
      </c>
      <c r="B2052" s="209" t="s">
        <v>1663</v>
      </c>
      <c r="C2052" s="209" t="s">
        <v>1628</v>
      </c>
      <c r="D2052" s="210" t="s">
        <v>1624</v>
      </c>
      <c r="E2052" s="213" t="s">
        <v>1624</v>
      </c>
      <c r="F2052" s="213" t="s">
        <v>1624</v>
      </c>
      <c r="G2052" s="213" t="s">
        <v>1624</v>
      </c>
      <c r="H2052" s="213" t="s">
        <v>1624</v>
      </c>
      <c r="I2052" s="213" t="s">
        <v>1624</v>
      </c>
      <c r="J2052" s="213" t="s">
        <v>1624</v>
      </c>
      <c r="K2052" s="213" t="s">
        <v>1624</v>
      </c>
      <c r="L2052" s="212">
        <v>34</v>
      </c>
    </row>
    <row r="2053" spans="1:12">
      <c r="A2053" s="208" t="s">
        <v>516</v>
      </c>
      <c r="B2053" s="209" t="s">
        <v>1670</v>
      </c>
      <c r="C2053" s="209" t="s">
        <v>1623</v>
      </c>
      <c r="D2053" s="210" t="s">
        <v>1624</v>
      </c>
      <c r="E2053" s="211">
        <v>819003</v>
      </c>
      <c r="F2053" s="211">
        <v>684426</v>
      </c>
      <c r="G2053" s="211">
        <v>664468</v>
      </c>
      <c r="H2053" s="211">
        <v>737821</v>
      </c>
      <c r="I2053" s="211">
        <v>699956</v>
      </c>
      <c r="J2053" s="211">
        <v>840642</v>
      </c>
      <c r="K2053" s="211">
        <v>742170</v>
      </c>
      <c r="L2053" s="212">
        <v>560224</v>
      </c>
    </row>
    <row r="2054" spans="1:12">
      <c r="A2054" s="208" t="s">
        <v>516</v>
      </c>
      <c r="B2054" s="209" t="s">
        <v>1670</v>
      </c>
      <c r="C2054" s="209" t="s">
        <v>1625</v>
      </c>
      <c r="D2054" s="210" t="s">
        <v>1624</v>
      </c>
      <c r="E2054" s="211">
        <v>619188</v>
      </c>
      <c r="F2054" s="211">
        <v>562367</v>
      </c>
      <c r="G2054" s="211">
        <v>548276</v>
      </c>
      <c r="H2054" s="211">
        <v>615920</v>
      </c>
      <c r="I2054" s="211">
        <v>526031</v>
      </c>
      <c r="J2054" s="211">
        <v>554254</v>
      </c>
      <c r="K2054" s="211">
        <v>492692</v>
      </c>
      <c r="L2054" s="212">
        <v>424248</v>
      </c>
    </row>
    <row r="2055" spans="1:12">
      <c r="A2055" s="208" t="s">
        <v>516</v>
      </c>
      <c r="B2055" s="209" t="s">
        <v>1670</v>
      </c>
      <c r="C2055" s="209" t="s">
        <v>1626</v>
      </c>
      <c r="D2055" s="210" t="s">
        <v>1624</v>
      </c>
      <c r="E2055" s="211">
        <v>2575971</v>
      </c>
      <c r="F2055" s="211">
        <v>3015090</v>
      </c>
      <c r="G2055" s="211">
        <v>2489835</v>
      </c>
      <c r="H2055" s="211">
        <v>2441590</v>
      </c>
      <c r="I2055" s="211">
        <v>2225238</v>
      </c>
      <c r="J2055" s="211">
        <v>2456930</v>
      </c>
      <c r="K2055" s="211">
        <v>2438457</v>
      </c>
      <c r="L2055" s="212">
        <v>2324722</v>
      </c>
    </row>
    <row r="2056" spans="1:12">
      <c r="A2056" s="208" t="s">
        <v>516</v>
      </c>
      <c r="B2056" s="209" t="s">
        <v>1670</v>
      </c>
      <c r="C2056" s="209" t="s">
        <v>1629</v>
      </c>
      <c r="D2056" s="210" t="s">
        <v>1624</v>
      </c>
      <c r="E2056" s="213" t="s">
        <v>1624</v>
      </c>
      <c r="F2056" s="213" t="s">
        <v>1624</v>
      </c>
      <c r="G2056" s="213" t="s">
        <v>1624</v>
      </c>
      <c r="H2056" s="213" t="s">
        <v>1624</v>
      </c>
      <c r="I2056" s="213" t="s">
        <v>1624</v>
      </c>
      <c r="J2056" s="213" t="s">
        <v>1624</v>
      </c>
      <c r="K2056" s="213" t="s">
        <v>1624</v>
      </c>
      <c r="L2056" s="212">
        <v>0</v>
      </c>
    </row>
    <row r="2057" spans="1:12">
      <c r="A2057" s="208" t="s">
        <v>517</v>
      </c>
      <c r="B2057" s="209" t="s">
        <v>1670</v>
      </c>
      <c r="C2057" s="209" t="s">
        <v>1623</v>
      </c>
      <c r="D2057" s="210" t="s">
        <v>1624</v>
      </c>
      <c r="E2057" s="211">
        <v>757887</v>
      </c>
      <c r="F2057" s="211">
        <v>686047</v>
      </c>
      <c r="G2057" s="211">
        <v>724245</v>
      </c>
      <c r="H2057" s="211">
        <v>808764</v>
      </c>
      <c r="I2057" s="211">
        <v>792434</v>
      </c>
      <c r="J2057" s="211">
        <v>936733</v>
      </c>
      <c r="K2057" s="211">
        <v>853868</v>
      </c>
      <c r="L2057" s="212">
        <v>686981</v>
      </c>
    </row>
    <row r="2058" spans="1:12">
      <c r="A2058" s="208" t="s">
        <v>517</v>
      </c>
      <c r="B2058" s="209" t="s">
        <v>1670</v>
      </c>
      <c r="C2058" s="209" t="s">
        <v>1625</v>
      </c>
      <c r="D2058" s="210" t="s">
        <v>1624</v>
      </c>
      <c r="E2058" s="211">
        <v>589438</v>
      </c>
      <c r="F2058" s="211">
        <v>392061</v>
      </c>
      <c r="G2058" s="211">
        <v>399510</v>
      </c>
      <c r="H2058" s="211">
        <v>463219</v>
      </c>
      <c r="I2058" s="211">
        <v>465751</v>
      </c>
      <c r="J2058" s="211">
        <v>541466</v>
      </c>
      <c r="K2058" s="211">
        <v>486288</v>
      </c>
      <c r="L2058" s="212">
        <v>416983</v>
      </c>
    </row>
    <row r="2059" spans="1:12">
      <c r="A2059" s="208" t="s">
        <v>517</v>
      </c>
      <c r="B2059" s="209" t="s">
        <v>1670</v>
      </c>
      <c r="C2059" s="209" t="s">
        <v>1626</v>
      </c>
      <c r="D2059" s="210" t="s">
        <v>1624</v>
      </c>
      <c r="E2059" s="211">
        <v>1428877</v>
      </c>
      <c r="F2059" s="211">
        <v>1886639</v>
      </c>
      <c r="G2059" s="211">
        <v>1881584</v>
      </c>
      <c r="H2059" s="211">
        <v>1463954</v>
      </c>
      <c r="I2059" s="211">
        <v>1944902</v>
      </c>
      <c r="J2059" s="211">
        <v>1865158</v>
      </c>
      <c r="K2059" s="211">
        <v>1953164</v>
      </c>
      <c r="L2059" s="212">
        <v>2278701</v>
      </c>
    </row>
    <row r="2060" spans="1:12">
      <c r="A2060" s="208" t="s">
        <v>285</v>
      </c>
      <c r="B2060" s="209" t="s">
        <v>1673</v>
      </c>
      <c r="C2060" s="209" t="s">
        <v>1623</v>
      </c>
      <c r="D2060" s="210" t="s">
        <v>1624</v>
      </c>
      <c r="E2060" s="211">
        <v>360951</v>
      </c>
      <c r="F2060" s="211">
        <v>319904</v>
      </c>
      <c r="G2060" s="211">
        <v>436726</v>
      </c>
      <c r="H2060" s="211">
        <v>414506</v>
      </c>
      <c r="I2060" s="211">
        <v>420166</v>
      </c>
      <c r="J2060" s="211">
        <v>535092</v>
      </c>
      <c r="K2060" s="211">
        <v>483744</v>
      </c>
      <c r="L2060" s="212">
        <v>419372</v>
      </c>
    </row>
    <row r="2061" spans="1:12">
      <c r="A2061" s="208" t="s">
        <v>285</v>
      </c>
      <c r="B2061" s="209" t="s">
        <v>1673</v>
      </c>
      <c r="C2061" s="209" t="s">
        <v>1625</v>
      </c>
      <c r="D2061" s="210" t="s">
        <v>1624</v>
      </c>
      <c r="E2061" s="211">
        <v>140714</v>
      </c>
      <c r="F2061" s="211">
        <v>143896</v>
      </c>
      <c r="G2061" s="211">
        <v>163986</v>
      </c>
      <c r="H2061" s="211">
        <v>178484</v>
      </c>
      <c r="I2061" s="211">
        <v>193815</v>
      </c>
      <c r="J2061" s="211">
        <v>215533</v>
      </c>
      <c r="K2061" s="211">
        <v>219935</v>
      </c>
      <c r="L2061" s="212">
        <v>207556</v>
      </c>
    </row>
    <row r="2062" spans="1:12">
      <c r="A2062" s="208" t="s">
        <v>285</v>
      </c>
      <c r="B2062" s="209" t="s">
        <v>1673</v>
      </c>
      <c r="C2062" s="209" t="s">
        <v>1626</v>
      </c>
      <c r="D2062" s="210" t="s">
        <v>1624</v>
      </c>
      <c r="E2062" s="211">
        <v>210927</v>
      </c>
      <c r="F2062" s="211">
        <v>204405</v>
      </c>
      <c r="G2062" s="211">
        <v>150152</v>
      </c>
      <c r="H2062" s="211">
        <v>103720</v>
      </c>
      <c r="I2062" s="211">
        <v>19791</v>
      </c>
      <c r="J2062" s="211">
        <v>63936</v>
      </c>
      <c r="K2062" s="211">
        <v>212884</v>
      </c>
      <c r="L2062" s="212">
        <v>199706</v>
      </c>
    </row>
    <row r="2063" spans="1:12">
      <c r="A2063" s="208" t="s">
        <v>1257</v>
      </c>
      <c r="B2063" s="209" t="s">
        <v>1666</v>
      </c>
      <c r="C2063" s="209" t="s">
        <v>1623</v>
      </c>
      <c r="D2063" s="210" t="s">
        <v>1624</v>
      </c>
      <c r="E2063" s="211">
        <v>245955</v>
      </c>
      <c r="F2063" s="211">
        <v>224219</v>
      </c>
      <c r="G2063" s="211">
        <v>241721</v>
      </c>
      <c r="H2063" s="211">
        <v>270985</v>
      </c>
      <c r="I2063" s="211">
        <v>260989</v>
      </c>
      <c r="J2063" s="211">
        <v>278823</v>
      </c>
      <c r="K2063" s="211">
        <v>280523</v>
      </c>
      <c r="L2063" s="212">
        <v>236812</v>
      </c>
    </row>
    <row r="2064" spans="1:12">
      <c r="A2064" s="208" t="s">
        <v>1257</v>
      </c>
      <c r="B2064" s="209" t="s">
        <v>1666</v>
      </c>
      <c r="C2064" s="209" t="s">
        <v>1625</v>
      </c>
      <c r="D2064" s="210" t="s">
        <v>1624</v>
      </c>
      <c r="E2064" s="211">
        <v>27950</v>
      </c>
      <c r="F2064" s="211">
        <v>25479</v>
      </c>
      <c r="G2064" s="211">
        <v>27468</v>
      </c>
      <c r="H2064" s="211">
        <v>30793</v>
      </c>
      <c r="I2064" s="211">
        <v>29658</v>
      </c>
      <c r="J2064" s="211">
        <v>31684</v>
      </c>
      <c r="K2064" s="211">
        <v>31879</v>
      </c>
      <c r="L2064" s="212">
        <v>26911</v>
      </c>
    </row>
    <row r="2065" spans="1:12">
      <c r="A2065" s="208" t="s">
        <v>1257</v>
      </c>
      <c r="B2065" s="209" t="s">
        <v>1666</v>
      </c>
      <c r="C2065" s="209" t="s">
        <v>1626</v>
      </c>
      <c r="D2065" s="210" t="s">
        <v>1624</v>
      </c>
      <c r="E2065" s="211">
        <v>5590</v>
      </c>
      <c r="F2065" s="211">
        <v>5096</v>
      </c>
      <c r="G2065" s="211">
        <v>5494</v>
      </c>
      <c r="H2065" s="211">
        <v>6158</v>
      </c>
      <c r="I2065" s="211">
        <v>5931</v>
      </c>
      <c r="J2065" s="211">
        <v>6337</v>
      </c>
      <c r="K2065" s="211">
        <v>86503</v>
      </c>
      <c r="L2065" s="212">
        <v>81827</v>
      </c>
    </row>
    <row r="2066" spans="1:12">
      <c r="A2066" s="208" t="s">
        <v>286</v>
      </c>
      <c r="B2066" s="209" t="s">
        <v>1673</v>
      </c>
      <c r="C2066" s="209" t="s">
        <v>1623</v>
      </c>
      <c r="D2066" s="210" t="s">
        <v>1624</v>
      </c>
      <c r="E2066" s="211">
        <v>39631</v>
      </c>
      <c r="F2066" s="211">
        <v>32112</v>
      </c>
      <c r="G2066" s="211">
        <v>35189</v>
      </c>
      <c r="H2066" s="211">
        <v>36879</v>
      </c>
      <c r="I2066" s="211">
        <v>36171</v>
      </c>
      <c r="J2066" s="211">
        <v>39098</v>
      </c>
      <c r="K2066" s="211">
        <v>38732</v>
      </c>
      <c r="L2066" s="212">
        <v>34509</v>
      </c>
    </row>
    <row r="2067" spans="1:12">
      <c r="A2067" s="208" t="s">
        <v>286</v>
      </c>
      <c r="B2067" s="209" t="s">
        <v>1673</v>
      </c>
      <c r="C2067" s="209" t="s">
        <v>1625</v>
      </c>
      <c r="D2067" s="210" t="s">
        <v>1624</v>
      </c>
      <c r="E2067" s="211">
        <v>18032</v>
      </c>
      <c r="F2067" s="211">
        <v>14711</v>
      </c>
      <c r="G2067" s="211">
        <v>22348</v>
      </c>
      <c r="H2067" s="211">
        <v>10573</v>
      </c>
      <c r="I2067" s="211">
        <v>17080</v>
      </c>
      <c r="J2067" s="211">
        <v>15198</v>
      </c>
      <c r="K2067" s="211">
        <v>18595</v>
      </c>
      <c r="L2067" s="212">
        <v>13804</v>
      </c>
    </row>
    <row r="2068" spans="1:12">
      <c r="A2068" s="208" t="s">
        <v>117</v>
      </c>
      <c r="B2068" s="209" t="s">
        <v>1648</v>
      </c>
      <c r="C2068" s="209" t="s">
        <v>1623</v>
      </c>
      <c r="D2068" s="210" t="s">
        <v>1624</v>
      </c>
      <c r="E2068" s="211">
        <v>16376</v>
      </c>
      <c r="F2068" s="211">
        <v>17802</v>
      </c>
      <c r="G2068" s="211">
        <v>16841</v>
      </c>
      <c r="H2068" s="211">
        <v>14958</v>
      </c>
      <c r="I2068" s="211">
        <v>15042</v>
      </c>
      <c r="J2068" s="211">
        <v>18157</v>
      </c>
      <c r="K2068" s="211">
        <v>15125</v>
      </c>
      <c r="L2068" s="212">
        <v>10968</v>
      </c>
    </row>
    <row r="2069" spans="1:12">
      <c r="A2069" s="208" t="s">
        <v>117</v>
      </c>
      <c r="B2069" s="209" t="s">
        <v>1648</v>
      </c>
      <c r="C2069" s="209" t="s">
        <v>1625</v>
      </c>
      <c r="D2069" s="210" t="s">
        <v>1624</v>
      </c>
      <c r="E2069" s="211">
        <v>14657</v>
      </c>
      <c r="F2069" s="211">
        <v>8622</v>
      </c>
      <c r="G2069" s="211">
        <v>11632</v>
      </c>
      <c r="H2069" s="211">
        <v>10450</v>
      </c>
      <c r="I2069" s="211">
        <v>12360</v>
      </c>
      <c r="J2069" s="211">
        <v>14426</v>
      </c>
      <c r="K2069" s="211">
        <v>12794</v>
      </c>
      <c r="L2069" s="212">
        <v>11491</v>
      </c>
    </row>
    <row r="2070" spans="1:12">
      <c r="A2070" s="208" t="s">
        <v>1340</v>
      </c>
      <c r="B2070" s="209" t="s">
        <v>1639</v>
      </c>
      <c r="C2070" s="209" t="s">
        <v>1623</v>
      </c>
      <c r="D2070" s="210" t="s">
        <v>1624</v>
      </c>
      <c r="E2070" s="211">
        <v>61009</v>
      </c>
      <c r="F2070" s="211">
        <v>59453</v>
      </c>
      <c r="G2070" s="211">
        <v>60758</v>
      </c>
      <c r="H2070" s="211">
        <v>61404</v>
      </c>
      <c r="I2070" s="211">
        <v>58978</v>
      </c>
      <c r="J2070" s="211">
        <v>69301</v>
      </c>
      <c r="K2070" s="211">
        <v>61428</v>
      </c>
      <c r="L2070" s="212">
        <v>59345</v>
      </c>
    </row>
    <row r="2071" spans="1:12">
      <c r="A2071" s="208" t="s">
        <v>1340</v>
      </c>
      <c r="B2071" s="209" t="s">
        <v>1639</v>
      </c>
      <c r="C2071" s="209" t="s">
        <v>1625</v>
      </c>
      <c r="D2071" s="210" t="s">
        <v>1624</v>
      </c>
      <c r="E2071" s="211">
        <v>54102</v>
      </c>
      <c r="F2071" s="211">
        <v>52447</v>
      </c>
      <c r="G2071" s="211">
        <v>53880</v>
      </c>
      <c r="H2071" s="211">
        <v>54453</v>
      </c>
      <c r="I2071" s="211">
        <v>52301</v>
      </c>
      <c r="J2071" s="211">
        <v>61456</v>
      </c>
      <c r="K2071" s="211">
        <v>54474</v>
      </c>
      <c r="L2071" s="212">
        <v>52627</v>
      </c>
    </row>
    <row r="2072" spans="1:12">
      <c r="A2072" s="208" t="s">
        <v>478</v>
      </c>
      <c r="B2072" s="209" t="s">
        <v>1630</v>
      </c>
      <c r="C2072" s="209" t="s">
        <v>1626</v>
      </c>
      <c r="D2072" s="210" t="s">
        <v>1624</v>
      </c>
      <c r="E2072" s="211">
        <v>5604281</v>
      </c>
      <c r="F2072" s="211">
        <v>7905823</v>
      </c>
      <c r="G2072" s="211">
        <v>8619935</v>
      </c>
      <c r="H2072" s="211">
        <v>4049357</v>
      </c>
      <c r="I2072" s="211">
        <v>3577457</v>
      </c>
      <c r="J2072" s="211">
        <v>3934610</v>
      </c>
      <c r="K2072" s="211">
        <v>3513129</v>
      </c>
      <c r="L2072" s="212">
        <v>4776826</v>
      </c>
    </row>
    <row r="2073" spans="1:12">
      <c r="A2073" s="208" t="s">
        <v>478</v>
      </c>
      <c r="B2073" s="209" t="s">
        <v>1639</v>
      </c>
      <c r="C2073" s="209" t="s">
        <v>1625</v>
      </c>
      <c r="D2073" s="210" t="s">
        <v>1624</v>
      </c>
      <c r="E2073" s="211">
        <v>368361</v>
      </c>
      <c r="F2073" s="211">
        <v>327685</v>
      </c>
      <c r="G2073" s="211">
        <v>370474</v>
      </c>
      <c r="H2073" s="211">
        <v>393229</v>
      </c>
      <c r="I2073" s="211">
        <v>389549</v>
      </c>
      <c r="J2073" s="211">
        <v>431486</v>
      </c>
      <c r="K2073" s="211">
        <v>402793</v>
      </c>
      <c r="L2073" s="212">
        <v>235760</v>
      </c>
    </row>
    <row r="2074" spans="1:12">
      <c r="A2074" s="208" t="s">
        <v>478</v>
      </c>
      <c r="B2074" s="209" t="s">
        <v>1639</v>
      </c>
      <c r="C2074" s="209" t="s">
        <v>1626</v>
      </c>
      <c r="D2074" s="210" t="s">
        <v>1624</v>
      </c>
      <c r="E2074" s="211">
        <v>14918692</v>
      </c>
      <c r="F2074" s="211">
        <v>14951907</v>
      </c>
      <c r="G2074" s="211">
        <v>15622734</v>
      </c>
      <c r="H2074" s="211">
        <v>14065950</v>
      </c>
      <c r="I2074" s="211">
        <v>15660409</v>
      </c>
      <c r="J2074" s="211">
        <v>22394829</v>
      </c>
      <c r="K2074" s="211">
        <v>25705936</v>
      </c>
      <c r="L2074" s="212">
        <v>30398765</v>
      </c>
    </row>
    <row r="2075" spans="1:12">
      <c r="A2075" s="208" t="s">
        <v>478</v>
      </c>
      <c r="B2075" s="209" t="s">
        <v>1639</v>
      </c>
      <c r="C2075" s="209" t="s">
        <v>1627</v>
      </c>
      <c r="D2075" s="210" t="s">
        <v>1624</v>
      </c>
      <c r="E2075" s="211">
        <v>126362</v>
      </c>
      <c r="F2075" s="211">
        <v>154917</v>
      </c>
      <c r="G2075" s="211">
        <v>147931</v>
      </c>
      <c r="H2075" s="211">
        <v>185574</v>
      </c>
      <c r="I2075" s="211">
        <v>631947</v>
      </c>
      <c r="J2075" s="211">
        <v>484784</v>
      </c>
      <c r="K2075" s="211">
        <v>200570</v>
      </c>
      <c r="L2075" s="212">
        <v>4081719</v>
      </c>
    </row>
    <row r="2076" spans="1:12">
      <c r="A2076" s="208" t="s">
        <v>478</v>
      </c>
      <c r="B2076" s="209" t="s">
        <v>1648</v>
      </c>
      <c r="C2076" s="209" t="s">
        <v>1625</v>
      </c>
      <c r="D2076" s="210" t="s">
        <v>1624</v>
      </c>
      <c r="E2076" s="211">
        <v>341582</v>
      </c>
      <c r="F2076" s="211">
        <v>305845</v>
      </c>
      <c r="G2076" s="211">
        <v>310024</v>
      </c>
      <c r="H2076" s="211">
        <v>318399</v>
      </c>
      <c r="I2076" s="211">
        <v>328393</v>
      </c>
      <c r="J2076" s="211">
        <v>361445</v>
      </c>
      <c r="K2076" s="211">
        <v>270532</v>
      </c>
      <c r="L2076" s="212">
        <v>234845</v>
      </c>
    </row>
    <row r="2077" spans="1:12">
      <c r="A2077" s="208" t="s">
        <v>478</v>
      </c>
      <c r="B2077" s="209" t="s">
        <v>1648</v>
      </c>
      <c r="C2077" s="209" t="s">
        <v>1626</v>
      </c>
      <c r="D2077" s="210" t="s">
        <v>1624</v>
      </c>
      <c r="E2077" s="211">
        <v>47635170</v>
      </c>
      <c r="F2077" s="211">
        <v>54804737</v>
      </c>
      <c r="G2077" s="211">
        <v>75164285</v>
      </c>
      <c r="H2077" s="211">
        <v>72929530</v>
      </c>
      <c r="I2077" s="211">
        <v>90270917</v>
      </c>
      <c r="J2077" s="211">
        <v>150956212</v>
      </c>
      <c r="K2077" s="211">
        <v>159469971</v>
      </c>
      <c r="L2077" s="212">
        <v>171155474</v>
      </c>
    </row>
    <row r="2078" spans="1:12">
      <c r="A2078" s="208" t="s">
        <v>478</v>
      </c>
      <c r="B2078" s="209" t="s">
        <v>1648</v>
      </c>
      <c r="C2078" s="209" t="s">
        <v>1627</v>
      </c>
      <c r="D2078" s="210" t="s">
        <v>1624</v>
      </c>
      <c r="E2078" s="211">
        <v>14162262</v>
      </c>
      <c r="F2078" s="211">
        <v>6470914</v>
      </c>
      <c r="G2078" s="211">
        <v>8986500</v>
      </c>
      <c r="H2078" s="211">
        <v>12877795</v>
      </c>
      <c r="I2078" s="211">
        <v>6492844</v>
      </c>
      <c r="J2078" s="211">
        <v>9465135</v>
      </c>
      <c r="K2078" s="211">
        <v>20297184</v>
      </c>
      <c r="L2078" s="212">
        <v>21227283</v>
      </c>
    </row>
    <row r="2079" spans="1:12">
      <c r="A2079" s="208" t="s">
        <v>478</v>
      </c>
      <c r="B2079" s="209" t="s">
        <v>1654</v>
      </c>
      <c r="C2079" s="209" t="s">
        <v>1625</v>
      </c>
      <c r="D2079" s="210" t="s">
        <v>1624</v>
      </c>
      <c r="E2079" s="211">
        <v>522032</v>
      </c>
      <c r="F2079" s="211">
        <v>454921</v>
      </c>
      <c r="G2079" s="211">
        <v>457997</v>
      </c>
      <c r="H2079" s="211">
        <v>463643</v>
      </c>
      <c r="I2079" s="211">
        <v>411959</v>
      </c>
      <c r="J2079" s="211">
        <v>443969</v>
      </c>
      <c r="K2079" s="211">
        <v>435015</v>
      </c>
      <c r="L2079" s="212">
        <v>413985</v>
      </c>
    </row>
    <row r="2080" spans="1:12">
      <c r="A2080" s="208" t="s">
        <v>478</v>
      </c>
      <c r="B2080" s="209" t="s">
        <v>1654</v>
      </c>
      <c r="C2080" s="209" t="s">
        <v>1626</v>
      </c>
      <c r="D2080" s="210" t="s">
        <v>1624</v>
      </c>
      <c r="E2080" s="211">
        <v>11917597</v>
      </c>
      <c r="F2080" s="211">
        <v>15353641</v>
      </c>
      <c r="G2080" s="211">
        <v>13741811</v>
      </c>
      <c r="H2080" s="211">
        <v>9161915</v>
      </c>
      <c r="I2080" s="211">
        <v>5951731</v>
      </c>
      <c r="J2080" s="211">
        <v>7565105</v>
      </c>
      <c r="K2080" s="211">
        <v>7172368</v>
      </c>
      <c r="L2080" s="212">
        <v>9892503</v>
      </c>
    </row>
    <row r="2081" spans="1:12">
      <c r="A2081" s="208" t="s">
        <v>478</v>
      </c>
      <c r="B2081" s="209" t="s">
        <v>1654</v>
      </c>
      <c r="C2081" s="209" t="s">
        <v>1627</v>
      </c>
      <c r="D2081" s="210" t="s">
        <v>1624</v>
      </c>
      <c r="E2081" s="211">
        <v>21576075</v>
      </c>
      <c r="F2081" s="211">
        <v>22910316</v>
      </c>
      <c r="G2081" s="211">
        <v>22275321</v>
      </c>
      <c r="H2081" s="211">
        <v>19454883</v>
      </c>
      <c r="I2081" s="211">
        <v>20705704</v>
      </c>
      <c r="J2081" s="211">
        <v>14504235</v>
      </c>
      <c r="K2081" s="211">
        <v>8455566</v>
      </c>
      <c r="L2081" s="212">
        <v>6303821</v>
      </c>
    </row>
    <row r="2082" spans="1:12">
      <c r="A2082" s="208" t="s">
        <v>478</v>
      </c>
      <c r="B2082" s="209" t="s">
        <v>1673</v>
      </c>
      <c r="C2082" s="209" t="s">
        <v>1626</v>
      </c>
      <c r="D2082" s="210" t="s">
        <v>1624</v>
      </c>
      <c r="E2082" s="211">
        <v>3269026</v>
      </c>
      <c r="F2082" s="211">
        <v>7761287</v>
      </c>
      <c r="G2082" s="211">
        <v>4061927</v>
      </c>
      <c r="H2082" s="211">
        <v>3206991</v>
      </c>
      <c r="I2082" s="211">
        <v>2642198</v>
      </c>
      <c r="J2082" s="211">
        <v>3119871</v>
      </c>
      <c r="K2082" s="211">
        <v>2618467</v>
      </c>
      <c r="L2082" s="212">
        <v>3169802</v>
      </c>
    </row>
    <row r="2083" spans="1:12">
      <c r="A2083" s="208" t="s">
        <v>478</v>
      </c>
      <c r="B2083" s="209" t="s">
        <v>1673</v>
      </c>
      <c r="C2083" s="209" t="s">
        <v>1627</v>
      </c>
      <c r="D2083" s="210" t="s">
        <v>1624</v>
      </c>
      <c r="E2083" s="211">
        <v>2707420</v>
      </c>
      <c r="F2083" s="211">
        <v>9983798</v>
      </c>
      <c r="G2083" s="211">
        <v>10469797</v>
      </c>
      <c r="H2083" s="211">
        <v>7133392</v>
      </c>
      <c r="I2083" s="211">
        <v>6331686</v>
      </c>
      <c r="J2083" s="211">
        <v>9069988</v>
      </c>
      <c r="K2083" s="211">
        <v>13164644</v>
      </c>
      <c r="L2083" s="212">
        <v>20380752</v>
      </c>
    </row>
    <row r="2084" spans="1:12">
      <c r="A2084" s="208" t="s">
        <v>1926</v>
      </c>
      <c r="B2084" s="209" t="s">
        <v>1673</v>
      </c>
      <c r="C2084" s="209" t="s">
        <v>1625</v>
      </c>
      <c r="D2084" s="210" t="s">
        <v>1624</v>
      </c>
      <c r="E2084" s="213" t="s">
        <v>1624</v>
      </c>
      <c r="F2084" s="213" t="s">
        <v>1624</v>
      </c>
      <c r="G2084" s="213" t="s">
        <v>1624</v>
      </c>
      <c r="H2084" s="211">
        <v>22873</v>
      </c>
      <c r="I2084" s="213" t="s">
        <v>1624</v>
      </c>
      <c r="J2084" s="213" t="s">
        <v>1624</v>
      </c>
      <c r="K2084" s="213" t="s">
        <v>1624</v>
      </c>
      <c r="L2084" s="214" t="s">
        <v>1624</v>
      </c>
    </row>
    <row r="2085" spans="1:12">
      <c r="A2085" s="208" t="s">
        <v>1926</v>
      </c>
      <c r="B2085" s="209" t="s">
        <v>1673</v>
      </c>
      <c r="C2085" s="209" t="s">
        <v>1626</v>
      </c>
      <c r="D2085" s="210" t="s">
        <v>1624</v>
      </c>
      <c r="E2085" s="213" t="s">
        <v>1624</v>
      </c>
      <c r="F2085" s="213" t="s">
        <v>1624</v>
      </c>
      <c r="G2085" s="213" t="s">
        <v>1624</v>
      </c>
      <c r="H2085" s="211">
        <v>1044336</v>
      </c>
      <c r="I2085" s="213" t="s">
        <v>1624</v>
      </c>
      <c r="J2085" s="213" t="s">
        <v>1624</v>
      </c>
      <c r="K2085" s="213" t="s">
        <v>1624</v>
      </c>
      <c r="L2085" s="214" t="s">
        <v>1624</v>
      </c>
    </row>
    <row r="2086" spans="1:12">
      <c r="A2086" s="208" t="s">
        <v>479</v>
      </c>
      <c r="B2086" s="209" t="s">
        <v>1639</v>
      </c>
      <c r="C2086" s="209" t="s">
        <v>1626</v>
      </c>
      <c r="D2086" s="210" t="s">
        <v>1624</v>
      </c>
      <c r="E2086" s="213" t="s">
        <v>1624</v>
      </c>
      <c r="F2086" s="213" t="s">
        <v>1624</v>
      </c>
      <c r="G2086" s="211">
        <v>0</v>
      </c>
      <c r="H2086" s="213" t="s">
        <v>1624</v>
      </c>
      <c r="I2086" s="213" t="s">
        <v>1624</v>
      </c>
      <c r="J2086" s="213" t="s">
        <v>1624</v>
      </c>
      <c r="K2086" s="213" t="s">
        <v>1624</v>
      </c>
      <c r="L2086" s="214" t="s">
        <v>1624</v>
      </c>
    </row>
    <row r="2087" spans="1:12">
      <c r="A2087" s="208" t="s">
        <v>479</v>
      </c>
      <c r="B2087" s="209" t="s">
        <v>1639</v>
      </c>
      <c r="C2087" s="209" t="s">
        <v>1627</v>
      </c>
      <c r="D2087" s="210" t="s">
        <v>1624</v>
      </c>
      <c r="E2087" s="211">
        <v>153165453</v>
      </c>
      <c r="F2087" s="211">
        <v>230609955</v>
      </c>
      <c r="G2087" s="211">
        <v>241775126</v>
      </c>
      <c r="H2087" s="211">
        <v>254826975</v>
      </c>
      <c r="I2087" s="211">
        <v>321583070</v>
      </c>
      <c r="J2087" s="211">
        <v>369307313</v>
      </c>
      <c r="K2087" s="211">
        <v>391054789</v>
      </c>
      <c r="L2087" s="212">
        <v>407610573</v>
      </c>
    </row>
    <row r="2088" spans="1:12">
      <c r="A2088" s="208" t="s">
        <v>172</v>
      </c>
      <c r="B2088" s="209" t="s">
        <v>1645</v>
      </c>
      <c r="C2088" s="209" t="s">
        <v>1623</v>
      </c>
      <c r="D2088" s="210" t="s">
        <v>1624</v>
      </c>
      <c r="E2088" s="211">
        <v>56248</v>
      </c>
      <c r="F2088" s="211">
        <v>53984</v>
      </c>
      <c r="G2088" s="211">
        <v>52084</v>
      </c>
      <c r="H2088" s="211">
        <v>57978</v>
      </c>
      <c r="I2088" s="211">
        <v>54102</v>
      </c>
      <c r="J2088" s="211">
        <v>50770</v>
      </c>
      <c r="K2088" s="211">
        <v>52988</v>
      </c>
      <c r="L2088" s="212">
        <v>40930</v>
      </c>
    </row>
    <row r="2089" spans="1:12">
      <c r="A2089" s="208" t="s">
        <v>172</v>
      </c>
      <c r="B2089" s="209" t="s">
        <v>1645</v>
      </c>
      <c r="C2089" s="209" t="s">
        <v>1625</v>
      </c>
      <c r="D2089" s="210" t="s">
        <v>1624</v>
      </c>
      <c r="E2089" s="211">
        <v>67916</v>
      </c>
      <c r="F2089" s="211">
        <v>60966</v>
      </c>
      <c r="G2089" s="211">
        <v>58079</v>
      </c>
      <c r="H2089" s="211">
        <v>63306</v>
      </c>
      <c r="I2089" s="211">
        <v>61641</v>
      </c>
      <c r="J2089" s="211">
        <v>58552</v>
      </c>
      <c r="K2089" s="211">
        <v>63299</v>
      </c>
      <c r="L2089" s="212">
        <v>52203</v>
      </c>
    </row>
    <row r="2090" spans="1:12">
      <c r="A2090" s="208" t="s">
        <v>172</v>
      </c>
      <c r="B2090" s="209" t="s">
        <v>1645</v>
      </c>
      <c r="C2090" s="209" t="s">
        <v>1626</v>
      </c>
      <c r="D2090" s="210" t="s">
        <v>1624</v>
      </c>
      <c r="E2090" s="211">
        <v>14050</v>
      </c>
      <c r="F2090" s="211">
        <v>22048</v>
      </c>
      <c r="G2090" s="211">
        <v>22175</v>
      </c>
      <c r="H2090" s="211">
        <v>22322</v>
      </c>
      <c r="I2090" s="211">
        <v>27522</v>
      </c>
      <c r="J2090" s="211">
        <v>23285</v>
      </c>
      <c r="K2090" s="211">
        <v>23263</v>
      </c>
      <c r="L2090" s="212">
        <v>16300</v>
      </c>
    </row>
    <row r="2091" spans="1:12">
      <c r="A2091" s="208" t="s">
        <v>1758</v>
      </c>
      <c r="B2091" s="209" t="s">
        <v>1647</v>
      </c>
      <c r="C2091" s="209" t="s">
        <v>1623</v>
      </c>
      <c r="D2091" s="210" t="s">
        <v>1624</v>
      </c>
      <c r="E2091" s="213" t="s">
        <v>1624</v>
      </c>
      <c r="F2091" s="213" t="s">
        <v>1624</v>
      </c>
      <c r="G2091" s="213" t="s">
        <v>1624</v>
      </c>
      <c r="H2091" s="213" t="s">
        <v>1624</v>
      </c>
      <c r="I2091" s="213" t="s">
        <v>1624</v>
      </c>
      <c r="J2091" s="213" t="s">
        <v>1624</v>
      </c>
      <c r="K2091" s="211">
        <v>6960</v>
      </c>
      <c r="L2091" s="212">
        <v>4792</v>
      </c>
    </row>
    <row r="2092" spans="1:12">
      <c r="A2092" s="208" t="s">
        <v>1758</v>
      </c>
      <c r="B2092" s="209" t="s">
        <v>1647</v>
      </c>
      <c r="C2092" s="209" t="s">
        <v>1625</v>
      </c>
      <c r="D2092" s="210" t="s">
        <v>1624</v>
      </c>
      <c r="E2092" s="213" t="s">
        <v>1624</v>
      </c>
      <c r="F2092" s="213" t="s">
        <v>1624</v>
      </c>
      <c r="G2092" s="213" t="s">
        <v>1624</v>
      </c>
      <c r="H2092" s="213" t="s">
        <v>1624</v>
      </c>
      <c r="I2092" s="213" t="s">
        <v>1624</v>
      </c>
      <c r="J2092" s="213" t="s">
        <v>1624</v>
      </c>
      <c r="K2092" s="211">
        <v>2253</v>
      </c>
      <c r="L2092" s="212">
        <v>3125</v>
      </c>
    </row>
    <row r="2093" spans="1:12">
      <c r="A2093" s="208" t="s">
        <v>1758</v>
      </c>
      <c r="B2093" s="209" t="s">
        <v>1647</v>
      </c>
      <c r="C2093" s="209" t="s">
        <v>1626</v>
      </c>
      <c r="D2093" s="210" t="s">
        <v>1624</v>
      </c>
      <c r="E2093" s="213" t="s">
        <v>1624</v>
      </c>
      <c r="F2093" s="213" t="s">
        <v>1624</v>
      </c>
      <c r="G2093" s="213" t="s">
        <v>1624</v>
      </c>
      <c r="H2093" s="213" t="s">
        <v>1624</v>
      </c>
      <c r="I2093" s="213" t="s">
        <v>1624</v>
      </c>
      <c r="J2093" s="213" t="s">
        <v>1624</v>
      </c>
      <c r="K2093" s="211">
        <v>554</v>
      </c>
      <c r="L2093" s="214" t="s">
        <v>1624</v>
      </c>
    </row>
    <row r="2094" spans="1:12">
      <c r="A2094" s="208" t="s">
        <v>1258</v>
      </c>
      <c r="B2094" s="209" t="s">
        <v>1666</v>
      </c>
      <c r="C2094" s="209" t="s">
        <v>1623</v>
      </c>
      <c r="D2094" s="210" t="s">
        <v>1624</v>
      </c>
      <c r="E2094" s="211">
        <v>226067</v>
      </c>
      <c r="F2094" s="211">
        <v>233123</v>
      </c>
      <c r="G2094" s="211">
        <v>238211</v>
      </c>
      <c r="H2094" s="211">
        <v>230435</v>
      </c>
      <c r="I2094" s="211">
        <v>226683</v>
      </c>
      <c r="J2094" s="211">
        <v>232437</v>
      </c>
      <c r="K2094" s="211">
        <v>225425</v>
      </c>
      <c r="L2094" s="212">
        <v>197137</v>
      </c>
    </row>
    <row r="2095" spans="1:12">
      <c r="A2095" s="208" t="s">
        <v>1258</v>
      </c>
      <c r="B2095" s="209" t="s">
        <v>1666</v>
      </c>
      <c r="C2095" s="209" t="s">
        <v>1625</v>
      </c>
      <c r="D2095" s="210" t="s">
        <v>1624</v>
      </c>
      <c r="E2095" s="211">
        <v>160988</v>
      </c>
      <c r="F2095" s="211">
        <v>148535</v>
      </c>
      <c r="G2095" s="211">
        <v>172405</v>
      </c>
      <c r="H2095" s="211">
        <v>149635</v>
      </c>
      <c r="I2095" s="211">
        <v>143761</v>
      </c>
      <c r="J2095" s="211">
        <v>143712</v>
      </c>
      <c r="K2095" s="211">
        <v>137584</v>
      </c>
      <c r="L2095" s="212">
        <v>124632</v>
      </c>
    </row>
    <row r="2096" spans="1:12">
      <c r="A2096" s="208" t="s">
        <v>1258</v>
      </c>
      <c r="B2096" s="209" t="s">
        <v>1666</v>
      </c>
      <c r="C2096" s="209" t="s">
        <v>1626</v>
      </c>
      <c r="D2096" s="210" t="s">
        <v>1624</v>
      </c>
      <c r="E2096" s="211">
        <v>8123</v>
      </c>
      <c r="F2096" s="211">
        <v>6180</v>
      </c>
      <c r="G2096" s="211">
        <v>42289</v>
      </c>
      <c r="H2096" s="211">
        <v>33617</v>
      </c>
      <c r="I2096" s="211">
        <v>48122</v>
      </c>
      <c r="J2096" s="211">
        <v>55286</v>
      </c>
      <c r="K2096" s="211">
        <v>56195</v>
      </c>
      <c r="L2096" s="212">
        <v>63900</v>
      </c>
    </row>
    <row r="2097" spans="1:12">
      <c r="A2097" s="208" t="s">
        <v>1759</v>
      </c>
      <c r="B2097" s="209" t="s">
        <v>1646</v>
      </c>
      <c r="C2097" s="209" t="s">
        <v>1623</v>
      </c>
      <c r="D2097" s="210" t="s">
        <v>1624</v>
      </c>
      <c r="E2097" s="211">
        <v>20034</v>
      </c>
      <c r="F2097" s="211">
        <v>16249</v>
      </c>
      <c r="G2097" s="211">
        <v>13313</v>
      </c>
      <c r="H2097" s="211">
        <v>18480</v>
      </c>
      <c r="I2097" s="211">
        <v>14851</v>
      </c>
      <c r="J2097" s="211">
        <v>14906</v>
      </c>
      <c r="K2097" s="211">
        <v>14619</v>
      </c>
      <c r="L2097" s="212">
        <v>11876</v>
      </c>
    </row>
    <row r="2098" spans="1:12">
      <c r="A2098" s="208" t="s">
        <v>1759</v>
      </c>
      <c r="B2098" s="209" t="s">
        <v>1646</v>
      </c>
      <c r="C2098" s="209" t="s">
        <v>1625</v>
      </c>
      <c r="D2098" s="210" t="s">
        <v>1624</v>
      </c>
      <c r="E2098" s="211">
        <v>4373</v>
      </c>
      <c r="F2098" s="211">
        <v>3918</v>
      </c>
      <c r="G2098" s="211">
        <v>952</v>
      </c>
      <c r="H2098" s="211">
        <v>1215</v>
      </c>
      <c r="I2098" s="211">
        <v>1228</v>
      </c>
      <c r="J2098" s="211">
        <v>1108</v>
      </c>
      <c r="K2098" s="211">
        <v>3956</v>
      </c>
      <c r="L2098" s="212">
        <v>2518</v>
      </c>
    </row>
    <row r="2099" spans="1:12">
      <c r="A2099" s="208" t="s">
        <v>1760</v>
      </c>
      <c r="B2099" s="209" t="s">
        <v>1646</v>
      </c>
      <c r="C2099" s="209" t="s">
        <v>1623</v>
      </c>
      <c r="D2099" s="210" t="s">
        <v>1624</v>
      </c>
      <c r="E2099" s="211">
        <v>5828</v>
      </c>
      <c r="F2099" s="211">
        <v>4830</v>
      </c>
      <c r="G2099" s="211">
        <v>5658</v>
      </c>
      <c r="H2099" s="211">
        <v>4940</v>
      </c>
      <c r="I2099" s="211">
        <v>1370</v>
      </c>
      <c r="J2099" s="211">
        <v>4099</v>
      </c>
      <c r="K2099" s="211">
        <v>3617</v>
      </c>
      <c r="L2099" s="212">
        <v>2404</v>
      </c>
    </row>
    <row r="2100" spans="1:12">
      <c r="A2100" s="208" t="s">
        <v>1760</v>
      </c>
      <c r="B2100" s="209" t="s">
        <v>1646</v>
      </c>
      <c r="C2100" s="209" t="s">
        <v>1625</v>
      </c>
      <c r="D2100" s="210" t="s">
        <v>1624</v>
      </c>
      <c r="E2100" s="211">
        <v>1877</v>
      </c>
      <c r="F2100" s="211">
        <v>1613</v>
      </c>
      <c r="G2100" s="211">
        <v>341</v>
      </c>
      <c r="H2100" s="211">
        <v>241</v>
      </c>
      <c r="I2100" s="211">
        <v>73</v>
      </c>
      <c r="J2100" s="211">
        <v>256</v>
      </c>
      <c r="K2100" s="211">
        <v>942</v>
      </c>
      <c r="L2100" s="212">
        <v>639</v>
      </c>
    </row>
    <row r="2101" spans="1:12">
      <c r="A2101" s="208" t="s">
        <v>302</v>
      </c>
      <c r="B2101" s="209" t="s">
        <v>1653</v>
      </c>
      <c r="C2101" s="209" t="s">
        <v>1623</v>
      </c>
      <c r="D2101" s="210" t="s">
        <v>1624</v>
      </c>
      <c r="E2101" s="211">
        <v>47357</v>
      </c>
      <c r="F2101" s="211">
        <v>43940</v>
      </c>
      <c r="G2101" s="211">
        <v>48198</v>
      </c>
      <c r="H2101" s="211">
        <v>47644</v>
      </c>
      <c r="I2101" s="211">
        <v>46599</v>
      </c>
      <c r="J2101" s="211">
        <v>40554</v>
      </c>
      <c r="K2101" s="211">
        <v>43700</v>
      </c>
      <c r="L2101" s="212">
        <v>40100</v>
      </c>
    </row>
    <row r="2102" spans="1:12">
      <c r="A2102" s="208" t="s">
        <v>302</v>
      </c>
      <c r="B2102" s="209" t="s">
        <v>1653</v>
      </c>
      <c r="C2102" s="209" t="s">
        <v>1625</v>
      </c>
      <c r="D2102" s="210" t="s">
        <v>1624</v>
      </c>
      <c r="E2102" s="211">
        <v>15120</v>
      </c>
      <c r="F2102" s="211">
        <v>14882</v>
      </c>
      <c r="G2102" s="211">
        <v>16195</v>
      </c>
      <c r="H2102" s="211">
        <v>15797</v>
      </c>
      <c r="I2102" s="211">
        <v>15690</v>
      </c>
      <c r="J2102" s="211">
        <v>14424</v>
      </c>
      <c r="K2102" s="211">
        <v>15267</v>
      </c>
      <c r="L2102" s="212">
        <v>13734</v>
      </c>
    </row>
    <row r="2103" spans="1:12">
      <c r="A2103" s="208" t="s">
        <v>554</v>
      </c>
      <c r="B2103" s="209" t="s">
        <v>1672</v>
      </c>
      <c r="C2103" s="209" t="s">
        <v>1623</v>
      </c>
      <c r="D2103" s="210" t="s">
        <v>1624</v>
      </c>
      <c r="E2103" s="211">
        <v>60998</v>
      </c>
      <c r="F2103" s="211">
        <v>52537</v>
      </c>
      <c r="G2103" s="211">
        <v>57535</v>
      </c>
      <c r="H2103" s="211">
        <v>62396</v>
      </c>
      <c r="I2103" s="211">
        <v>59929</v>
      </c>
      <c r="J2103" s="211">
        <v>63633</v>
      </c>
      <c r="K2103" s="211">
        <v>58231</v>
      </c>
      <c r="L2103" s="212">
        <v>47828</v>
      </c>
    </row>
    <row r="2104" spans="1:12">
      <c r="A2104" s="208" t="s">
        <v>554</v>
      </c>
      <c r="B2104" s="209" t="s">
        <v>1672</v>
      </c>
      <c r="C2104" s="209" t="s">
        <v>1625</v>
      </c>
      <c r="D2104" s="210" t="s">
        <v>1624</v>
      </c>
      <c r="E2104" s="211">
        <v>16986</v>
      </c>
      <c r="F2104" s="211">
        <v>16418</v>
      </c>
      <c r="G2104" s="211">
        <v>17214</v>
      </c>
      <c r="H2104" s="211">
        <v>18803</v>
      </c>
      <c r="I2104" s="211">
        <v>18078</v>
      </c>
      <c r="J2104" s="211">
        <v>19969</v>
      </c>
      <c r="K2104" s="211">
        <v>19495</v>
      </c>
      <c r="L2104" s="212">
        <v>15603</v>
      </c>
    </row>
    <row r="2105" spans="1:12">
      <c r="A2105" s="208" t="s">
        <v>554</v>
      </c>
      <c r="B2105" s="209" t="s">
        <v>1672</v>
      </c>
      <c r="C2105" s="209" t="s">
        <v>1626</v>
      </c>
      <c r="D2105" s="210" t="s">
        <v>1624</v>
      </c>
      <c r="E2105" s="211">
        <v>27036</v>
      </c>
      <c r="F2105" s="211">
        <v>34368</v>
      </c>
      <c r="G2105" s="211">
        <v>40738</v>
      </c>
      <c r="H2105" s="211">
        <v>38221</v>
      </c>
      <c r="I2105" s="211">
        <v>36273</v>
      </c>
      <c r="J2105" s="211">
        <v>35756</v>
      </c>
      <c r="K2105" s="211">
        <v>35937</v>
      </c>
      <c r="L2105" s="212">
        <v>33303</v>
      </c>
    </row>
    <row r="2106" spans="1:12">
      <c r="A2106" s="208" t="s">
        <v>1546</v>
      </c>
      <c r="B2106" s="209" t="s">
        <v>1646</v>
      </c>
      <c r="C2106" s="209" t="s">
        <v>1623</v>
      </c>
      <c r="D2106" s="210" t="s">
        <v>1624</v>
      </c>
      <c r="E2106" s="211">
        <v>40294</v>
      </c>
      <c r="F2106" s="211">
        <v>33160</v>
      </c>
      <c r="G2106" s="211">
        <v>36793</v>
      </c>
      <c r="H2106" s="211">
        <v>45859</v>
      </c>
      <c r="I2106" s="211">
        <v>45429</v>
      </c>
      <c r="J2106" s="211">
        <v>43775</v>
      </c>
      <c r="K2106" s="211">
        <v>42830</v>
      </c>
      <c r="L2106" s="212">
        <v>36109</v>
      </c>
    </row>
    <row r="2107" spans="1:12">
      <c r="A2107" s="208" t="s">
        <v>1546</v>
      </c>
      <c r="B2107" s="209" t="s">
        <v>1646</v>
      </c>
      <c r="C2107" s="209" t="s">
        <v>1625</v>
      </c>
      <c r="D2107" s="210" t="s">
        <v>1624</v>
      </c>
      <c r="E2107" s="211">
        <v>27900</v>
      </c>
      <c r="F2107" s="211">
        <v>24689</v>
      </c>
      <c r="G2107" s="211">
        <v>22844</v>
      </c>
      <c r="H2107" s="211">
        <v>25141</v>
      </c>
      <c r="I2107" s="211">
        <v>25243</v>
      </c>
      <c r="J2107" s="211">
        <v>20277</v>
      </c>
      <c r="K2107" s="211">
        <v>14833</v>
      </c>
      <c r="L2107" s="212">
        <v>11700</v>
      </c>
    </row>
    <row r="2108" spans="1:12">
      <c r="A2108" s="208" t="s">
        <v>1546</v>
      </c>
      <c r="B2108" s="209" t="s">
        <v>1646</v>
      </c>
      <c r="C2108" s="209" t="s">
        <v>1626</v>
      </c>
      <c r="D2108" s="210" t="s">
        <v>1624</v>
      </c>
      <c r="E2108" s="211">
        <v>22244</v>
      </c>
      <c r="F2108" s="211">
        <v>22283</v>
      </c>
      <c r="G2108" s="211">
        <v>106552</v>
      </c>
      <c r="H2108" s="211">
        <v>112463</v>
      </c>
      <c r="I2108" s="211">
        <v>97094</v>
      </c>
      <c r="J2108" s="211">
        <v>99893</v>
      </c>
      <c r="K2108" s="211">
        <v>136068</v>
      </c>
      <c r="L2108" s="212">
        <v>141504</v>
      </c>
    </row>
    <row r="2109" spans="1:12">
      <c r="A2109" s="208" t="s">
        <v>1</v>
      </c>
      <c r="B2109" s="209" t="s">
        <v>1665</v>
      </c>
      <c r="C2109" s="209" t="s">
        <v>1623</v>
      </c>
      <c r="D2109" s="210" t="s">
        <v>1624</v>
      </c>
      <c r="E2109" s="211">
        <v>1813471</v>
      </c>
      <c r="F2109" s="211">
        <v>1611814</v>
      </c>
      <c r="G2109" s="211">
        <v>1620743</v>
      </c>
      <c r="H2109" s="211">
        <v>1703540</v>
      </c>
      <c r="I2109" s="211">
        <v>1611781</v>
      </c>
      <c r="J2109" s="211">
        <v>1628389</v>
      </c>
      <c r="K2109" s="211">
        <v>1586849</v>
      </c>
      <c r="L2109" s="212">
        <v>1337755</v>
      </c>
    </row>
    <row r="2110" spans="1:12">
      <c r="A2110" s="208" t="s">
        <v>1</v>
      </c>
      <c r="B2110" s="209" t="s">
        <v>1665</v>
      </c>
      <c r="C2110" s="209" t="s">
        <v>1625</v>
      </c>
      <c r="D2110" s="210" t="s">
        <v>1624</v>
      </c>
      <c r="E2110" s="211">
        <v>922108</v>
      </c>
      <c r="F2110" s="211">
        <v>1031140</v>
      </c>
      <c r="G2110" s="211">
        <v>886308</v>
      </c>
      <c r="H2110" s="211">
        <v>1030315</v>
      </c>
      <c r="I2110" s="211">
        <v>986174</v>
      </c>
      <c r="J2110" s="211">
        <v>984714</v>
      </c>
      <c r="K2110" s="211">
        <v>964060</v>
      </c>
      <c r="L2110" s="212">
        <v>832699</v>
      </c>
    </row>
    <row r="2111" spans="1:12">
      <c r="A2111" s="208" t="s">
        <v>1</v>
      </c>
      <c r="B2111" s="209" t="s">
        <v>1665</v>
      </c>
      <c r="C2111" s="209" t="s">
        <v>1626</v>
      </c>
      <c r="D2111" s="210" t="s">
        <v>1624</v>
      </c>
      <c r="E2111" s="211">
        <v>771320</v>
      </c>
      <c r="F2111" s="211">
        <v>681257</v>
      </c>
      <c r="G2111" s="211">
        <v>743788</v>
      </c>
      <c r="H2111" s="211">
        <v>533744</v>
      </c>
      <c r="I2111" s="211">
        <v>442594</v>
      </c>
      <c r="J2111" s="211">
        <v>568333</v>
      </c>
      <c r="K2111" s="211">
        <v>538360</v>
      </c>
      <c r="L2111" s="212">
        <v>27155</v>
      </c>
    </row>
    <row r="2112" spans="1:12">
      <c r="A2112" s="208" t="s">
        <v>1</v>
      </c>
      <c r="B2112" s="209" t="s">
        <v>1665</v>
      </c>
      <c r="C2112" s="209" t="s">
        <v>1627</v>
      </c>
      <c r="D2112" s="210" t="s">
        <v>1624</v>
      </c>
      <c r="E2112" s="211">
        <v>89641</v>
      </c>
      <c r="F2112" s="211">
        <v>90140</v>
      </c>
      <c r="G2112" s="211">
        <v>75838</v>
      </c>
      <c r="H2112" s="211">
        <v>81552</v>
      </c>
      <c r="I2112" s="211">
        <v>125839</v>
      </c>
      <c r="J2112" s="211">
        <v>12008</v>
      </c>
      <c r="K2112" s="211">
        <v>163530</v>
      </c>
      <c r="L2112" s="212">
        <v>201075</v>
      </c>
    </row>
    <row r="2113" spans="1:12">
      <c r="A2113" s="208" t="s">
        <v>1547</v>
      </c>
      <c r="B2113" s="209" t="s">
        <v>1646</v>
      </c>
      <c r="C2113" s="209" t="s">
        <v>1623</v>
      </c>
      <c r="D2113" s="210" t="s">
        <v>1624</v>
      </c>
      <c r="E2113" s="211">
        <v>9572</v>
      </c>
      <c r="F2113" s="211">
        <v>7372</v>
      </c>
      <c r="G2113" s="211">
        <v>10108</v>
      </c>
      <c r="H2113" s="211">
        <v>8008</v>
      </c>
      <c r="I2113" s="211">
        <v>1549</v>
      </c>
      <c r="J2113" s="213" t="s">
        <v>1624</v>
      </c>
      <c r="K2113" s="213" t="s">
        <v>1624</v>
      </c>
      <c r="L2113" s="214" t="s">
        <v>1624</v>
      </c>
    </row>
    <row r="2114" spans="1:12">
      <c r="A2114" s="208" t="s">
        <v>1547</v>
      </c>
      <c r="B2114" s="209" t="s">
        <v>1646</v>
      </c>
      <c r="C2114" s="209" t="s">
        <v>1625</v>
      </c>
      <c r="D2114" s="210" t="s">
        <v>1624</v>
      </c>
      <c r="E2114" s="211">
        <v>2867</v>
      </c>
      <c r="F2114" s="211">
        <v>2817</v>
      </c>
      <c r="G2114" s="211">
        <v>3260</v>
      </c>
      <c r="H2114" s="211">
        <v>3345</v>
      </c>
      <c r="I2114" s="211">
        <v>257</v>
      </c>
      <c r="J2114" s="213" t="s">
        <v>1624</v>
      </c>
      <c r="K2114" s="213" t="s">
        <v>1624</v>
      </c>
      <c r="L2114" s="214" t="s">
        <v>1624</v>
      </c>
    </row>
    <row r="2115" spans="1:12">
      <c r="A2115" s="208" t="s">
        <v>1547</v>
      </c>
      <c r="B2115" s="209" t="s">
        <v>1646</v>
      </c>
      <c r="C2115" s="209" t="s">
        <v>1626</v>
      </c>
      <c r="D2115" s="210" t="s">
        <v>1624</v>
      </c>
      <c r="E2115" s="211">
        <v>289</v>
      </c>
      <c r="F2115" s="213" t="s">
        <v>1624</v>
      </c>
      <c r="G2115" s="213" t="s">
        <v>1624</v>
      </c>
      <c r="H2115" s="211">
        <v>0</v>
      </c>
      <c r="I2115" s="213" t="s">
        <v>1624</v>
      </c>
      <c r="J2115" s="213" t="s">
        <v>1624</v>
      </c>
      <c r="K2115" s="213" t="s">
        <v>1624</v>
      </c>
      <c r="L2115" s="214" t="s">
        <v>1624</v>
      </c>
    </row>
    <row r="2116" spans="1:12">
      <c r="A2116" s="208" t="s">
        <v>1547</v>
      </c>
      <c r="B2116" s="209" t="s">
        <v>1646</v>
      </c>
      <c r="C2116" s="209" t="s">
        <v>1627</v>
      </c>
      <c r="D2116" s="210" t="s">
        <v>1624</v>
      </c>
      <c r="E2116" s="213" t="s">
        <v>1624</v>
      </c>
      <c r="F2116" s="213" t="s">
        <v>1624</v>
      </c>
      <c r="G2116" s="213" t="s">
        <v>1624</v>
      </c>
      <c r="H2116" s="211">
        <v>0</v>
      </c>
      <c r="I2116" s="213" t="s">
        <v>1624</v>
      </c>
      <c r="J2116" s="213" t="s">
        <v>1624</v>
      </c>
      <c r="K2116" s="213" t="s">
        <v>1624</v>
      </c>
      <c r="L2116" s="214" t="s">
        <v>1624</v>
      </c>
    </row>
    <row r="2117" spans="1:12">
      <c r="A2117" s="208" t="s">
        <v>1547</v>
      </c>
      <c r="B2117" s="209" t="s">
        <v>1646</v>
      </c>
      <c r="C2117" s="209" t="s">
        <v>1628</v>
      </c>
      <c r="D2117" s="210" t="s">
        <v>1624</v>
      </c>
      <c r="E2117" s="213" t="s">
        <v>1624</v>
      </c>
      <c r="F2117" s="213" t="s">
        <v>1624</v>
      </c>
      <c r="G2117" s="213" t="s">
        <v>1624</v>
      </c>
      <c r="H2117" s="211">
        <v>0</v>
      </c>
      <c r="I2117" s="213" t="s">
        <v>1624</v>
      </c>
      <c r="J2117" s="213" t="s">
        <v>1624</v>
      </c>
      <c r="K2117" s="213" t="s">
        <v>1624</v>
      </c>
      <c r="L2117" s="214" t="s">
        <v>1624</v>
      </c>
    </row>
    <row r="2118" spans="1:12">
      <c r="A2118" s="208" t="s">
        <v>741</v>
      </c>
      <c r="B2118" s="209" t="s">
        <v>1668</v>
      </c>
      <c r="C2118" s="209" t="s">
        <v>1625</v>
      </c>
      <c r="D2118" s="210" t="s">
        <v>1624</v>
      </c>
      <c r="E2118" s="213" t="s">
        <v>1624</v>
      </c>
      <c r="F2118" s="213" t="s">
        <v>1624</v>
      </c>
      <c r="G2118" s="213" t="s">
        <v>1624</v>
      </c>
      <c r="H2118" s="213" t="s">
        <v>1624</v>
      </c>
      <c r="I2118" s="211">
        <v>22879</v>
      </c>
      <c r="J2118" s="211">
        <v>20105</v>
      </c>
      <c r="K2118" s="211">
        <v>3382</v>
      </c>
      <c r="L2118" s="214" t="s">
        <v>1624</v>
      </c>
    </row>
    <row r="2119" spans="1:12">
      <c r="A2119" s="208" t="s">
        <v>741</v>
      </c>
      <c r="B2119" s="209" t="s">
        <v>1668</v>
      </c>
      <c r="C2119" s="209" t="s">
        <v>1626</v>
      </c>
      <c r="D2119" s="210" t="s">
        <v>1624</v>
      </c>
      <c r="E2119" s="211">
        <v>3745712</v>
      </c>
      <c r="F2119" s="211">
        <v>3637851</v>
      </c>
      <c r="G2119" s="211">
        <v>3881171</v>
      </c>
      <c r="H2119" s="211">
        <v>3537866</v>
      </c>
      <c r="I2119" s="211">
        <v>3394367</v>
      </c>
      <c r="J2119" s="211">
        <v>2789319</v>
      </c>
      <c r="K2119" s="211">
        <v>288440</v>
      </c>
      <c r="L2119" s="214" t="s">
        <v>1624</v>
      </c>
    </row>
    <row r="2120" spans="1:12">
      <c r="A2120" s="208" t="s">
        <v>1244</v>
      </c>
      <c r="B2120" s="209" t="s">
        <v>1672</v>
      </c>
      <c r="C2120" s="209" t="s">
        <v>1623</v>
      </c>
      <c r="D2120" s="210" t="s">
        <v>1624</v>
      </c>
      <c r="E2120" s="211">
        <v>235589</v>
      </c>
      <c r="F2120" s="211">
        <v>242594</v>
      </c>
      <c r="G2120" s="211">
        <v>270588</v>
      </c>
      <c r="H2120" s="211">
        <v>293140</v>
      </c>
      <c r="I2120" s="211">
        <v>239468</v>
      </c>
      <c r="J2120" s="211">
        <v>338830</v>
      </c>
      <c r="K2120" s="211">
        <v>311349</v>
      </c>
      <c r="L2120" s="212">
        <v>232386</v>
      </c>
    </row>
    <row r="2121" spans="1:12">
      <c r="A2121" s="208" t="s">
        <v>1244</v>
      </c>
      <c r="B2121" s="209" t="s">
        <v>1672</v>
      </c>
      <c r="C2121" s="209" t="s">
        <v>1625</v>
      </c>
      <c r="D2121" s="210" t="s">
        <v>1624</v>
      </c>
      <c r="E2121" s="211">
        <v>20604</v>
      </c>
      <c r="F2121" s="211">
        <v>19962</v>
      </c>
      <c r="G2121" s="211">
        <v>19667</v>
      </c>
      <c r="H2121" s="211">
        <v>19101</v>
      </c>
      <c r="I2121" s="211">
        <v>14369</v>
      </c>
      <c r="J2121" s="211">
        <v>19915</v>
      </c>
      <c r="K2121" s="211">
        <v>18996</v>
      </c>
      <c r="L2121" s="212">
        <v>14505</v>
      </c>
    </row>
    <row r="2122" spans="1:12">
      <c r="A2122" s="208" t="s">
        <v>1244</v>
      </c>
      <c r="B2122" s="209" t="s">
        <v>1672</v>
      </c>
      <c r="C2122" s="209" t="s">
        <v>1626</v>
      </c>
      <c r="D2122" s="210" t="s">
        <v>1624</v>
      </c>
      <c r="E2122" s="211">
        <v>116475</v>
      </c>
      <c r="F2122" s="211">
        <v>137368</v>
      </c>
      <c r="G2122" s="211">
        <v>136883</v>
      </c>
      <c r="H2122" s="211">
        <v>162147</v>
      </c>
      <c r="I2122" s="211">
        <v>91408</v>
      </c>
      <c r="J2122" s="211">
        <v>121793</v>
      </c>
      <c r="K2122" s="211">
        <v>131525</v>
      </c>
      <c r="L2122" s="212">
        <v>92992</v>
      </c>
    </row>
    <row r="2123" spans="1:12">
      <c r="A2123" s="208" t="s">
        <v>1259</v>
      </c>
      <c r="B2123" s="209" t="s">
        <v>1666</v>
      </c>
      <c r="C2123" s="209" t="s">
        <v>1623</v>
      </c>
      <c r="D2123" s="210" t="s">
        <v>1624</v>
      </c>
      <c r="E2123" s="211">
        <v>6000</v>
      </c>
      <c r="F2123" s="211">
        <v>5000</v>
      </c>
      <c r="G2123" s="213" t="s">
        <v>1624</v>
      </c>
      <c r="H2123" s="213" t="s">
        <v>1624</v>
      </c>
      <c r="I2123" s="213" t="s">
        <v>1624</v>
      </c>
      <c r="J2123" s="211">
        <v>4233</v>
      </c>
      <c r="K2123" s="211">
        <v>5253</v>
      </c>
      <c r="L2123" s="212">
        <v>3440</v>
      </c>
    </row>
    <row r="2124" spans="1:12">
      <c r="A2124" s="208" t="s">
        <v>1259</v>
      </c>
      <c r="B2124" s="209" t="s">
        <v>1666</v>
      </c>
      <c r="C2124" s="209" t="s">
        <v>1625</v>
      </c>
      <c r="D2124" s="210" t="s">
        <v>1624</v>
      </c>
      <c r="E2124" s="211">
        <v>2000</v>
      </c>
      <c r="F2124" s="211">
        <v>2000</v>
      </c>
      <c r="G2124" s="213" t="s">
        <v>1624</v>
      </c>
      <c r="H2124" s="213" t="s">
        <v>1624</v>
      </c>
      <c r="I2124" s="211">
        <v>621</v>
      </c>
      <c r="J2124" s="211">
        <v>3389</v>
      </c>
      <c r="K2124" s="211">
        <v>1927</v>
      </c>
      <c r="L2124" s="212">
        <v>2205</v>
      </c>
    </row>
    <row r="2125" spans="1:12">
      <c r="A2125" s="208" t="s">
        <v>1259</v>
      </c>
      <c r="B2125" s="209" t="s">
        <v>1666</v>
      </c>
      <c r="C2125" s="209" t="s">
        <v>1626</v>
      </c>
      <c r="D2125" s="210" t="s">
        <v>1624</v>
      </c>
      <c r="E2125" s="213" t="s">
        <v>1624</v>
      </c>
      <c r="F2125" s="213" t="s">
        <v>1624</v>
      </c>
      <c r="G2125" s="213" t="s">
        <v>1624</v>
      </c>
      <c r="H2125" s="213" t="s">
        <v>1624</v>
      </c>
      <c r="I2125" s="211">
        <v>1097</v>
      </c>
      <c r="J2125" s="213" t="s">
        <v>1624</v>
      </c>
      <c r="K2125" s="213" t="s">
        <v>1624</v>
      </c>
      <c r="L2125" s="214" t="s">
        <v>1624</v>
      </c>
    </row>
    <row r="2126" spans="1:12">
      <c r="A2126" s="208" t="s">
        <v>1119</v>
      </c>
      <c r="B2126" s="209" t="s">
        <v>1647</v>
      </c>
      <c r="C2126" s="209" t="s">
        <v>1623</v>
      </c>
      <c r="D2126" s="210" t="s">
        <v>1624</v>
      </c>
      <c r="E2126" s="211">
        <v>43244</v>
      </c>
      <c r="F2126" s="211">
        <v>35625</v>
      </c>
      <c r="G2126" s="211">
        <v>37656</v>
      </c>
      <c r="H2126" s="211">
        <v>38674</v>
      </c>
      <c r="I2126" s="211">
        <v>35094</v>
      </c>
      <c r="J2126" s="211">
        <v>44561</v>
      </c>
      <c r="K2126" s="211">
        <v>36893</v>
      </c>
      <c r="L2126" s="212">
        <v>30432</v>
      </c>
    </row>
    <row r="2127" spans="1:12">
      <c r="A2127" s="208" t="s">
        <v>1119</v>
      </c>
      <c r="B2127" s="209" t="s">
        <v>1647</v>
      </c>
      <c r="C2127" s="209" t="s">
        <v>1625</v>
      </c>
      <c r="D2127" s="210" t="s">
        <v>1624</v>
      </c>
      <c r="E2127" s="211">
        <v>3031</v>
      </c>
      <c r="F2127" s="211">
        <v>2375</v>
      </c>
      <c r="G2127" s="211">
        <v>2720</v>
      </c>
      <c r="H2127" s="211">
        <v>3008</v>
      </c>
      <c r="I2127" s="211">
        <v>2730</v>
      </c>
      <c r="J2127" s="211">
        <v>3466</v>
      </c>
      <c r="K2127" s="211">
        <v>2869</v>
      </c>
      <c r="L2127" s="212">
        <v>2367</v>
      </c>
    </row>
    <row r="2128" spans="1:12">
      <c r="A2128" s="208" t="s">
        <v>1548</v>
      </c>
      <c r="B2128" s="209" t="s">
        <v>1646</v>
      </c>
      <c r="C2128" s="209" t="s">
        <v>1623</v>
      </c>
      <c r="D2128" s="210" t="s">
        <v>1624</v>
      </c>
      <c r="E2128" s="211">
        <v>7567</v>
      </c>
      <c r="F2128" s="211">
        <v>7164</v>
      </c>
      <c r="G2128" s="211">
        <v>7577</v>
      </c>
      <c r="H2128" s="211">
        <v>7989</v>
      </c>
      <c r="I2128" s="211">
        <v>9725</v>
      </c>
      <c r="J2128" s="211">
        <v>8584</v>
      </c>
      <c r="K2128" s="211">
        <v>8040</v>
      </c>
      <c r="L2128" s="212">
        <v>7393</v>
      </c>
    </row>
    <row r="2129" spans="1:12">
      <c r="A2129" s="208" t="s">
        <v>173</v>
      </c>
      <c r="B2129" s="209" t="s">
        <v>1645</v>
      </c>
      <c r="C2129" s="209" t="s">
        <v>1623</v>
      </c>
      <c r="D2129" s="210" t="s">
        <v>1624</v>
      </c>
      <c r="E2129" s="211">
        <v>149895</v>
      </c>
      <c r="F2129" s="211">
        <v>141730</v>
      </c>
      <c r="G2129" s="211">
        <v>146075</v>
      </c>
      <c r="H2129" s="211">
        <v>162141</v>
      </c>
      <c r="I2129" s="211">
        <v>148483</v>
      </c>
      <c r="J2129" s="211">
        <v>148096</v>
      </c>
      <c r="K2129" s="211">
        <v>146630</v>
      </c>
      <c r="L2129" s="212">
        <v>112614</v>
      </c>
    </row>
    <row r="2130" spans="1:12">
      <c r="A2130" s="208" t="s">
        <v>173</v>
      </c>
      <c r="B2130" s="209" t="s">
        <v>1645</v>
      </c>
      <c r="C2130" s="209" t="s">
        <v>1625</v>
      </c>
      <c r="D2130" s="210" t="s">
        <v>1624</v>
      </c>
      <c r="E2130" s="211">
        <v>86808</v>
      </c>
      <c r="F2130" s="211">
        <v>86465</v>
      </c>
      <c r="G2130" s="211">
        <v>82851</v>
      </c>
      <c r="H2130" s="211">
        <v>103921</v>
      </c>
      <c r="I2130" s="211">
        <v>107858</v>
      </c>
      <c r="J2130" s="211">
        <v>116155</v>
      </c>
      <c r="K2130" s="211">
        <v>116162</v>
      </c>
      <c r="L2130" s="212">
        <v>95042</v>
      </c>
    </row>
    <row r="2131" spans="1:12">
      <c r="A2131" s="208" t="s">
        <v>173</v>
      </c>
      <c r="B2131" s="209" t="s">
        <v>1645</v>
      </c>
      <c r="C2131" s="209" t="s">
        <v>1626</v>
      </c>
      <c r="D2131" s="210" t="s">
        <v>1624</v>
      </c>
      <c r="E2131" s="211">
        <v>112090</v>
      </c>
      <c r="F2131" s="211">
        <v>104070</v>
      </c>
      <c r="G2131" s="211">
        <v>97834</v>
      </c>
      <c r="H2131" s="211">
        <v>113768</v>
      </c>
      <c r="I2131" s="211">
        <v>115395</v>
      </c>
      <c r="J2131" s="211">
        <v>122731</v>
      </c>
      <c r="K2131" s="211">
        <v>115326</v>
      </c>
      <c r="L2131" s="212">
        <v>126795</v>
      </c>
    </row>
    <row r="2132" spans="1:12">
      <c r="A2132" s="208" t="s">
        <v>1245</v>
      </c>
      <c r="B2132" s="209" t="s">
        <v>1672</v>
      </c>
      <c r="C2132" s="209" t="s">
        <v>1623</v>
      </c>
      <c r="D2132" s="210" t="s">
        <v>1624</v>
      </c>
      <c r="E2132" s="211">
        <v>150901</v>
      </c>
      <c r="F2132" s="211">
        <v>132602</v>
      </c>
      <c r="G2132" s="211">
        <v>138009</v>
      </c>
      <c r="H2132" s="211">
        <v>131501</v>
      </c>
      <c r="I2132" s="211">
        <v>138474</v>
      </c>
      <c r="J2132" s="211">
        <v>144695</v>
      </c>
      <c r="K2132" s="211">
        <v>134008</v>
      </c>
      <c r="L2132" s="212">
        <v>99400</v>
      </c>
    </row>
    <row r="2133" spans="1:12">
      <c r="A2133" s="208" t="s">
        <v>1245</v>
      </c>
      <c r="B2133" s="209" t="s">
        <v>1672</v>
      </c>
      <c r="C2133" s="209" t="s">
        <v>1625</v>
      </c>
      <c r="D2133" s="210" t="s">
        <v>1624</v>
      </c>
      <c r="E2133" s="211">
        <v>81740</v>
      </c>
      <c r="F2133" s="211">
        <v>77099</v>
      </c>
      <c r="G2133" s="211">
        <v>78586</v>
      </c>
      <c r="H2133" s="211">
        <v>90304</v>
      </c>
      <c r="I2133" s="211">
        <v>79269</v>
      </c>
      <c r="J2133" s="211">
        <v>86770</v>
      </c>
      <c r="K2133" s="211">
        <v>85362</v>
      </c>
      <c r="L2133" s="212">
        <v>72621</v>
      </c>
    </row>
    <row r="2134" spans="1:12">
      <c r="A2134" s="208" t="s">
        <v>1309</v>
      </c>
      <c r="B2134" s="209" t="s">
        <v>1633</v>
      </c>
      <c r="C2134" s="209" t="s">
        <v>1623</v>
      </c>
      <c r="D2134" s="210" t="s">
        <v>1624</v>
      </c>
      <c r="E2134" s="211">
        <v>68150</v>
      </c>
      <c r="F2134" s="211">
        <v>54221</v>
      </c>
      <c r="G2134" s="211">
        <v>56294</v>
      </c>
      <c r="H2134" s="211">
        <v>63452</v>
      </c>
      <c r="I2134" s="211">
        <v>55766</v>
      </c>
      <c r="J2134" s="211">
        <v>58423</v>
      </c>
      <c r="K2134" s="211">
        <v>55201</v>
      </c>
      <c r="L2134" s="212">
        <v>43948</v>
      </c>
    </row>
    <row r="2135" spans="1:12">
      <c r="A2135" s="208" t="s">
        <v>1309</v>
      </c>
      <c r="B2135" s="209" t="s">
        <v>1633</v>
      </c>
      <c r="C2135" s="209" t="s">
        <v>1625</v>
      </c>
      <c r="D2135" s="210" t="s">
        <v>1624</v>
      </c>
      <c r="E2135" s="211">
        <v>25472</v>
      </c>
      <c r="F2135" s="211">
        <v>19696</v>
      </c>
      <c r="G2135" s="211">
        <v>20785</v>
      </c>
      <c r="H2135" s="211">
        <v>25719</v>
      </c>
      <c r="I2135" s="211">
        <v>26946</v>
      </c>
      <c r="J2135" s="211">
        <v>30041</v>
      </c>
      <c r="K2135" s="211">
        <v>27335</v>
      </c>
      <c r="L2135" s="212">
        <v>21974</v>
      </c>
    </row>
    <row r="2136" spans="1:12">
      <c r="A2136" s="208" t="s">
        <v>1309</v>
      </c>
      <c r="B2136" s="209" t="s">
        <v>1633</v>
      </c>
      <c r="C2136" s="209" t="s">
        <v>1626</v>
      </c>
      <c r="D2136" s="210" t="s">
        <v>1624</v>
      </c>
      <c r="E2136" s="211">
        <v>13868</v>
      </c>
      <c r="F2136" s="211">
        <v>14552</v>
      </c>
      <c r="G2136" s="211">
        <v>8022</v>
      </c>
      <c r="H2136" s="211">
        <v>11482</v>
      </c>
      <c r="I2136" s="211">
        <v>14185</v>
      </c>
      <c r="J2136" s="211">
        <v>7249</v>
      </c>
      <c r="K2136" s="211">
        <v>8971</v>
      </c>
      <c r="L2136" s="212">
        <v>7326</v>
      </c>
    </row>
    <row r="2137" spans="1:12">
      <c r="A2137" s="208" t="s">
        <v>118</v>
      </c>
      <c r="B2137" s="209" t="s">
        <v>1648</v>
      </c>
      <c r="C2137" s="209" t="s">
        <v>1623</v>
      </c>
      <c r="D2137" s="210" t="s">
        <v>1624</v>
      </c>
      <c r="E2137" s="211">
        <v>23418</v>
      </c>
      <c r="F2137" s="211">
        <v>23676</v>
      </c>
      <c r="G2137" s="211">
        <v>23799</v>
      </c>
      <c r="H2137" s="211">
        <v>28753</v>
      </c>
      <c r="I2137" s="211">
        <v>28950</v>
      </c>
      <c r="J2137" s="211">
        <v>29861</v>
      </c>
      <c r="K2137" s="211">
        <v>29739</v>
      </c>
      <c r="L2137" s="212">
        <v>17099</v>
      </c>
    </row>
    <row r="2138" spans="1:12">
      <c r="A2138" s="208" t="s">
        <v>118</v>
      </c>
      <c r="B2138" s="209" t="s">
        <v>1648</v>
      </c>
      <c r="C2138" s="209" t="s">
        <v>1625</v>
      </c>
      <c r="D2138" s="210" t="s">
        <v>1624</v>
      </c>
      <c r="E2138" s="211">
        <v>4831</v>
      </c>
      <c r="F2138" s="211">
        <v>5123</v>
      </c>
      <c r="G2138" s="211">
        <v>6240</v>
      </c>
      <c r="H2138" s="211">
        <v>5513</v>
      </c>
      <c r="I2138" s="211">
        <v>5790</v>
      </c>
      <c r="J2138" s="211">
        <v>5845</v>
      </c>
      <c r="K2138" s="211">
        <v>5709</v>
      </c>
      <c r="L2138" s="212">
        <v>4063</v>
      </c>
    </row>
    <row r="2139" spans="1:12">
      <c r="A2139" s="208" t="s">
        <v>174</v>
      </c>
      <c r="B2139" s="209" t="s">
        <v>1645</v>
      </c>
      <c r="C2139" s="209" t="s">
        <v>1623</v>
      </c>
      <c r="D2139" s="210" t="s">
        <v>1624</v>
      </c>
      <c r="E2139" s="213" t="s">
        <v>1624</v>
      </c>
      <c r="F2139" s="213" t="s">
        <v>1624</v>
      </c>
      <c r="G2139" s="213" t="s">
        <v>1624</v>
      </c>
      <c r="H2139" s="211">
        <v>54709</v>
      </c>
      <c r="I2139" s="211">
        <v>50643</v>
      </c>
      <c r="J2139" s="211">
        <v>47606</v>
      </c>
      <c r="K2139" s="211">
        <v>49381</v>
      </c>
      <c r="L2139" s="212">
        <v>37089</v>
      </c>
    </row>
    <row r="2140" spans="1:12">
      <c r="A2140" s="208" t="s">
        <v>174</v>
      </c>
      <c r="B2140" s="209" t="s">
        <v>1645</v>
      </c>
      <c r="C2140" s="209" t="s">
        <v>1625</v>
      </c>
      <c r="D2140" s="210" t="s">
        <v>1624</v>
      </c>
      <c r="E2140" s="213" t="s">
        <v>1624</v>
      </c>
      <c r="F2140" s="213" t="s">
        <v>1624</v>
      </c>
      <c r="G2140" s="213" t="s">
        <v>1624</v>
      </c>
      <c r="H2140" s="211">
        <v>19032</v>
      </c>
      <c r="I2140" s="211">
        <v>40549</v>
      </c>
      <c r="J2140" s="211">
        <v>23497</v>
      </c>
      <c r="K2140" s="211">
        <v>14058</v>
      </c>
      <c r="L2140" s="212">
        <v>13417</v>
      </c>
    </row>
    <row r="2141" spans="1:12">
      <c r="A2141" s="208" t="s">
        <v>174</v>
      </c>
      <c r="B2141" s="209" t="s">
        <v>1645</v>
      </c>
      <c r="C2141" s="209" t="s">
        <v>1626</v>
      </c>
      <c r="D2141" s="210" t="s">
        <v>1624</v>
      </c>
      <c r="E2141" s="213" t="s">
        <v>1624</v>
      </c>
      <c r="F2141" s="213" t="s">
        <v>1624</v>
      </c>
      <c r="G2141" s="213" t="s">
        <v>1624</v>
      </c>
      <c r="H2141" s="211">
        <v>14350</v>
      </c>
      <c r="I2141" s="211">
        <v>25788</v>
      </c>
      <c r="J2141" s="211">
        <v>10135</v>
      </c>
      <c r="K2141" s="211">
        <v>10689</v>
      </c>
      <c r="L2141" s="212">
        <v>10173</v>
      </c>
    </row>
    <row r="2142" spans="1:12">
      <c r="A2142" s="208" t="s">
        <v>480</v>
      </c>
      <c r="B2142" s="209" t="s">
        <v>1630</v>
      </c>
      <c r="C2142" s="209" t="s">
        <v>1623</v>
      </c>
      <c r="D2142" s="210" t="s">
        <v>1624</v>
      </c>
      <c r="E2142" s="211">
        <v>109170</v>
      </c>
      <c r="F2142" s="211">
        <v>94909</v>
      </c>
      <c r="G2142" s="211">
        <v>92745</v>
      </c>
      <c r="H2142" s="211">
        <v>100275</v>
      </c>
      <c r="I2142" s="211">
        <v>97430</v>
      </c>
      <c r="J2142" s="211">
        <v>118203</v>
      </c>
      <c r="K2142" s="211">
        <v>101381</v>
      </c>
      <c r="L2142" s="212">
        <v>78081</v>
      </c>
    </row>
    <row r="2143" spans="1:12">
      <c r="A2143" s="208" t="s">
        <v>480</v>
      </c>
      <c r="B2143" s="209" t="s">
        <v>1630</v>
      </c>
      <c r="C2143" s="209" t="s">
        <v>1625</v>
      </c>
      <c r="D2143" s="210" t="s">
        <v>1624</v>
      </c>
      <c r="E2143" s="211">
        <v>62120</v>
      </c>
      <c r="F2143" s="211">
        <v>62747</v>
      </c>
      <c r="G2143" s="211">
        <v>64858</v>
      </c>
      <c r="H2143" s="211">
        <v>66815</v>
      </c>
      <c r="I2143" s="211">
        <v>66885</v>
      </c>
      <c r="J2143" s="211">
        <v>82087</v>
      </c>
      <c r="K2143" s="211">
        <v>73176</v>
      </c>
      <c r="L2143" s="212">
        <v>61247</v>
      </c>
    </row>
    <row r="2144" spans="1:12">
      <c r="A2144" s="208" t="s">
        <v>480</v>
      </c>
      <c r="B2144" s="209" t="s">
        <v>1630</v>
      </c>
      <c r="C2144" s="209" t="s">
        <v>1626</v>
      </c>
      <c r="D2144" s="210" t="s">
        <v>1624</v>
      </c>
      <c r="E2144" s="211">
        <v>34450</v>
      </c>
      <c r="F2144" s="211">
        <v>28326</v>
      </c>
      <c r="G2144" s="211">
        <v>43549</v>
      </c>
      <c r="H2144" s="211">
        <v>83048</v>
      </c>
      <c r="I2144" s="211">
        <v>73371</v>
      </c>
      <c r="J2144" s="211">
        <v>75782</v>
      </c>
      <c r="K2144" s="211">
        <v>68803</v>
      </c>
      <c r="L2144" s="212">
        <v>37333</v>
      </c>
    </row>
    <row r="2145" spans="1:12">
      <c r="A2145" s="208" t="s">
        <v>480</v>
      </c>
      <c r="B2145" s="209" t="s">
        <v>1630</v>
      </c>
      <c r="C2145" s="209" t="s">
        <v>1627</v>
      </c>
      <c r="D2145" s="210" t="s">
        <v>1624</v>
      </c>
      <c r="E2145" s="213" t="s">
        <v>1624</v>
      </c>
      <c r="F2145" s="213" t="s">
        <v>1624</v>
      </c>
      <c r="G2145" s="213" t="s">
        <v>1624</v>
      </c>
      <c r="H2145" s="211">
        <v>0</v>
      </c>
      <c r="I2145" s="213" t="s">
        <v>1624</v>
      </c>
      <c r="J2145" s="213" t="s">
        <v>1624</v>
      </c>
      <c r="K2145" s="213" t="s">
        <v>1624</v>
      </c>
      <c r="L2145" s="214" t="s">
        <v>1624</v>
      </c>
    </row>
    <row r="2146" spans="1:12">
      <c r="A2146" s="208" t="s">
        <v>446</v>
      </c>
      <c r="B2146" s="209" t="s">
        <v>1640</v>
      </c>
      <c r="C2146" s="209" t="s">
        <v>1623</v>
      </c>
      <c r="D2146" s="210" t="s">
        <v>1624</v>
      </c>
      <c r="E2146" s="211">
        <v>131197</v>
      </c>
      <c r="F2146" s="211">
        <v>107630</v>
      </c>
      <c r="G2146" s="211">
        <v>103365</v>
      </c>
      <c r="H2146" s="211">
        <v>114789</v>
      </c>
      <c r="I2146" s="211">
        <v>128652</v>
      </c>
      <c r="J2146" s="211">
        <v>141886</v>
      </c>
      <c r="K2146" s="211">
        <v>119394</v>
      </c>
      <c r="L2146" s="212">
        <v>92665</v>
      </c>
    </row>
    <row r="2147" spans="1:12">
      <c r="A2147" s="208" t="s">
        <v>446</v>
      </c>
      <c r="B2147" s="209" t="s">
        <v>1640</v>
      </c>
      <c r="C2147" s="209" t="s">
        <v>1625</v>
      </c>
      <c r="D2147" s="210" t="s">
        <v>1624</v>
      </c>
      <c r="E2147" s="211">
        <v>71796</v>
      </c>
      <c r="F2147" s="211">
        <v>39020</v>
      </c>
      <c r="G2147" s="211">
        <v>32545</v>
      </c>
      <c r="H2147" s="211">
        <v>35068</v>
      </c>
      <c r="I2147" s="211">
        <v>32769</v>
      </c>
      <c r="J2147" s="211">
        <v>98773</v>
      </c>
      <c r="K2147" s="211">
        <v>103429</v>
      </c>
      <c r="L2147" s="212">
        <v>110670</v>
      </c>
    </row>
    <row r="2148" spans="1:12">
      <c r="A2148" s="208" t="s">
        <v>446</v>
      </c>
      <c r="B2148" s="209" t="s">
        <v>1640</v>
      </c>
      <c r="C2148" s="209" t="s">
        <v>1626</v>
      </c>
      <c r="D2148" s="210" t="s">
        <v>1624</v>
      </c>
      <c r="E2148" s="211">
        <v>284135</v>
      </c>
      <c r="F2148" s="211">
        <v>226771</v>
      </c>
      <c r="G2148" s="211">
        <v>185676</v>
      </c>
      <c r="H2148" s="211">
        <v>149493</v>
      </c>
      <c r="I2148" s="211">
        <v>160229</v>
      </c>
      <c r="J2148" s="211">
        <v>205110</v>
      </c>
      <c r="K2148" s="211">
        <v>202941</v>
      </c>
      <c r="L2148" s="212">
        <v>188243</v>
      </c>
    </row>
    <row r="2149" spans="1:12">
      <c r="A2149" s="208" t="s">
        <v>1549</v>
      </c>
      <c r="B2149" s="209" t="s">
        <v>1646</v>
      </c>
      <c r="C2149" s="209" t="s">
        <v>1623</v>
      </c>
      <c r="D2149" s="210" t="s">
        <v>1624</v>
      </c>
      <c r="E2149" s="211">
        <v>7128</v>
      </c>
      <c r="F2149" s="211">
        <v>5961</v>
      </c>
      <c r="G2149" s="211">
        <v>6256</v>
      </c>
      <c r="H2149" s="211">
        <v>6820</v>
      </c>
      <c r="I2149" s="211">
        <v>6802</v>
      </c>
      <c r="J2149" s="211">
        <v>8101</v>
      </c>
      <c r="K2149" s="213" t="s">
        <v>1624</v>
      </c>
      <c r="L2149" s="212">
        <v>4507</v>
      </c>
    </row>
    <row r="2150" spans="1:12">
      <c r="A2150" s="208" t="s">
        <v>1549</v>
      </c>
      <c r="B2150" s="209" t="s">
        <v>1646</v>
      </c>
      <c r="C2150" s="209" t="s">
        <v>1625</v>
      </c>
      <c r="D2150" s="210" t="s">
        <v>1624</v>
      </c>
      <c r="E2150" s="211">
        <v>1805</v>
      </c>
      <c r="F2150" s="211">
        <v>1289</v>
      </c>
      <c r="G2150" s="211">
        <v>1479</v>
      </c>
      <c r="H2150" s="211">
        <v>1732</v>
      </c>
      <c r="I2150" s="211">
        <v>1692</v>
      </c>
      <c r="J2150" s="211">
        <v>1604</v>
      </c>
      <c r="K2150" s="213" t="s">
        <v>1624</v>
      </c>
      <c r="L2150" s="212">
        <v>1087</v>
      </c>
    </row>
    <row r="2151" spans="1:12">
      <c r="A2151" s="208" t="s">
        <v>1260</v>
      </c>
      <c r="B2151" s="209" t="s">
        <v>1666</v>
      </c>
      <c r="C2151" s="209" t="s">
        <v>1623</v>
      </c>
      <c r="D2151" s="210" t="s">
        <v>1624</v>
      </c>
      <c r="E2151" s="211">
        <v>44789</v>
      </c>
      <c r="F2151" s="211">
        <v>54881</v>
      </c>
      <c r="G2151" s="211">
        <v>56737</v>
      </c>
      <c r="H2151" s="211">
        <v>43325</v>
      </c>
      <c r="I2151" s="211">
        <v>39821</v>
      </c>
      <c r="J2151" s="211">
        <v>56426</v>
      </c>
      <c r="K2151" s="211">
        <v>38501</v>
      </c>
      <c r="L2151" s="212">
        <v>28918</v>
      </c>
    </row>
    <row r="2152" spans="1:12">
      <c r="A2152" s="208" t="s">
        <v>1260</v>
      </c>
      <c r="B2152" s="209" t="s">
        <v>1666</v>
      </c>
      <c r="C2152" s="209" t="s">
        <v>1625</v>
      </c>
      <c r="D2152" s="210" t="s">
        <v>1624</v>
      </c>
      <c r="E2152" s="211">
        <v>10379</v>
      </c>
      <c r="F2152" s="211">
        <v>13157</v>
      </c>
      <c r="G2152" s="211">
        <v>15287</v>
      </c>
      <c r="H2152" s="211">
        <v>11517</v>
      </c>
      <c r="I2152" s="211">
        <v>11232</v>
      </c>
      <c r="J2152" s="211">
        <v>12573</v>
      </c>
      <c r="K2152" s="211">
        <v>11680</v>
      </c>
      <c r="L2152" s="212">
        <v>9012</v>
      </c>
    </row>
    <row r="2153" spans="1:12">
      <c r="A2153" s="208" t="s">
        <v>1578</v>
      </c>
      <c r="B2153" s="209" t="s">
        <v>1657</v>
      </c>
      <c r="C2153" s="209" t="s">
        <v>1623</v>
      </c>
      <c r="D2153" s="210" t="s">
        <v>1624</v>
      </c>
      <c r="E2153" s="211">
        <v>750112</v>
      </c>
      <c r="F2153" s="211">
        <v>703468</v>
      </c>
      <c r="G2153" s="211">
        <v>753585</v>
      </c>
      <c r="H2153" s="211">
        <v>820105</v>
      </c>
      <c r="I2153" s="211">
        <v>787162</v>
      </c>
      <c r="J2153" s="211">
        <v>764938</v>
      </c>
      <c r="K2153" s="211">
        <v>767155</v>
      </c>
      <c r="L2153" s="212">
        <v>604468</v>
      </c>
    </row>
    <row r="2154" spans="1:12">
      <c r="A2154" s="208" t="s">
        <v>1578</v>
      </c>
      <c r="B2154" s="209" t="s">
        <v>1657</v>
      </c>
      <c r="C2154" s="209" t="s">
        <v>1625</v>
      </c>
      <c r="D2154" s="210" t="s">
        <v>1624</v>
      </c>
      <c r="E2154" s="211">
        <v>478944</v>
      </c>
      <c r="F2154" s="211">
        <v>410619</v>
      </c>
      <c r="G2154" s="211">
        <v>456228</v>
      </c>
      <c r="H2154" s="211">
        <v>513667</v>
      </c>
      <c r="I2154" s="211">
        <v>495240</v>
      </c>
      <c r="J2154" s="211">
        <v>483919</v>
      </c>
      <c r="K2154" s="211">
        <v>480341</v>
      </c>
      <c r="L2154" s="212">
        <v>395029</v>
      </c>
    </row>
    <row r="2155" spans="1:12">
      <c r="A2155" s="208" t="s">
        <v>1578</v>
      </c>
      <c r="B2155" s="209" t="s">
        <v>1657</v>
      </c>
      <c r="C2155" s="209" t="s">
        <v>1626</v>
      </c>
      <c r="D2155" s="210" t="s">
        <v>1624</v>
      </c>
      <c r="E2155" s="211">
        <v>467151</v>
      </c>
      <c r="F2155" s="211">
        <v>440581</v>
      </c>
      <c r="G2155" s="211">
        <v>477051</v>
      </c>
      <c r="H2155" s="211">
        <v>529837</v>
      </c>
      <c r="I2155" s="211">
        <v>388524</v>
      </c>
      <c r="J2155" s="211">
        <v>245146</v>
      </c>
      <c r="K2155" s="211">
        <v>351273</v>
      </c>
      <c r="L2155" s="212">
        <v>318021</v>
      </c>
    </row>
    <row r="2156" spans="1:12">
      <c r="A2156" s="208" t="s">
        <v>1578</v>
      </c>
      <c r="B2156" s="209" t="s">
        <v>1657</v>
      </c>
      <c r="C2156" s="209" t="s">
        <v>1627</v>
      </c>
      <c r="D2156" s="210" t="s">
        <v>1624</v>
      </c>
      <c r="E2156" s="211">
        <v>30815</v>
      </c>
      <c r="F2156" s="211">
        <v>33488</v>
      </c>
      <c r="G2156" s="211">
        <v>21610</v>
      </c>
      <c r="H2156" s="211">
        <v>102280</v>
      </c>
      <c r="I2156" s="211">
        <v>12200</v>
      </c>
      <c r="J2156" s="211">
        <v>8470</v>
      </c>
      <c r="K2156" s="211">
        <v>7799</v>
      </c>
      <c r="L2156" s="212">
        <v>28027</v>
      </c>
    </row>
    <row r="2157" spans="1:12">
      <c r="A2157" s="208" t="s">
        <v>432</v>
      </c>
      <c r="B2157" s="209" t="s">
        <v>1661</v>
      </c>
      <c r="C2157" s="209" t="s">
        <v>1623</v>
      </c>
      <c r="D2157" s="210" t="s">
        <v>1624</v>
      </c>
      <c r="E2157" s="211">
        <v>23210</v>
      </c>
      <c r="F2157" s="211">
        <v>21006</v>
      </c>
      <c r="G2157" s="211">
        <v>22000</v>
      </c>
      <c r="H2157" s="211">
        <v>20627</v>
      </c>
      <c r="I2157" s="211">
        <v>32713</v>
      </c>
      <c r="J2157" s="213" t="s">
        <v>1624</v>
      </c>
      <c r="K2157" s="213" t="s">
        <v>1624</v>
      </c>
      <c r="L2157" s="214" t="s">
        <v>1624</v>
      </c>
    </row>
    <row r="2158" spans="1:12">
      <c r="A2158" s="208" t="s">
        <v>432</v>
      </c>
      <c r="B2158" s="209" t="s">
        <v>1661</v>
      </c>
      <c r="C2158" s="209" t="s">
        <v>1625</v>
      </c>
      <c r="D2158" s="210" t="s">
        <v>1624</v>
      </c>
      <c r="E2158" s="211">
        <v>25895</v>
      </c>
      <c r="F2158" s="211">
        <v>33223</v>
      </c>
      <c r="G2158" s="211">
        <v>31232</v>
      </c>
      <c r="H2158" s="211">
        <v>29131</v>
      </c>
      <c r="I2158" s="211">
        <v>49426</v>
      </c>
      <c r="J2158" s="213" t="s">
        <v>1624</v>
      </c>
      <c r="K2158" s="213" t="s">
        <v>1624</v>
      </c>
      <c r="L2158" s="214" t="s">
        <v>1624</v>
      </c>
    </row>
    <row r="2159" spans="1:12">
      <c r="A2159" s="208" t="s">
        <v>432</v>
      </c>
      <c r="B2159" s="209" t="s">
        <v>1661</v>
      </c>
      <c r="C2159" s="209" t="s">
        <v>1626</v>
      </c>
      <c r="D2159" s="210" t="s">
        <v>1624</v>
      </c>
      <c r="E2159" s="211">
        <v>15892</v>
      </c>
      <c r="F2159" s="211">
        <v>19562</v>
      </c>
      <c r="G2159" s="211">
        <v>13012</v>
      </c>
      <c r="H2159" s="211">
        <v>14944</v>
      </c>
      <c r="I2159" s="211">
        <v>25415</v>
      </c>
      <c r="J2159" s="213" t="s">
        <v>1624</v>
      </c>
      <c r="K2159" s="213" t="s">
        <v>1624</v>
      </c>
      <c r="L2159" s="214" t="s">
        <v>1624</v>
      </c>
    </row>
    <row r="2160" spans="1:12">
      <c r="A2160" s="208" t="s">
        <v>1341</v>
      </c>
      <c r="B2160" s="209" t="s">
        <v>1639</v>
      </c>
      <c r="C2160" s="209" t="s">
        <v>1623</v>
      </c>
      <c r="D2160" s="210" t="s">
        <v>1624</v>
      </c>
      <c r="E2160" s="211">
        <v>16141</v>
      </c>
      <c r="F2160" s="211">
        <v>14150</v>
      </c>
      <c r="G2160" s="211">
        <v>12867</v>
      </c>
      <c r="H2160" s="211">
        <v>14845</v>
      </c>
      <c r="I2160" s="211">
        <v>13775</v>
      </c>
      <c r="J2160" s="211">
        <v>15968</v>
      </c>
      <c r="K2160" s="211">
        <v>14327</v>
      </c>
      <c r="L2160" s="212">
        <v>9712</v>
      </c>
    </row>
    <row r="2161" spans="1:12">
      <c r="A2161" s="208" t="s">
        <v>1341</v>
      </c>
      <c r="B2161" s="209" t="s">
        <v>1639</v>
      </c>
      <c r="C2161" s="209" t="s">
        <v>1625</v>
      </c>
      <c r="D2161" s="210" t="s">
        <v>1624</v>
      </c>
      <c r="E2161" s="211">
        <v>9785</v>
      </c>
      <c r="F2161" s="211">
        <v>7535</v>
      </c>
      <c r="G2161" s="211">
        <v>7095</v>
      </c>
      <c r="H2161" s="211">
        <v>8635</v>
      </c>
      <c r="I2161" s="211">
        <v>6649</v>
      </c>
      <c r="J2161" s="211">
        <v>7980</v>
      </c>
      <c r="K2161" s="211">
        <v>7846</v>
      </c>
      <c r="L2161" s="212">
        <v>6011</v>
      </c>
    </row>
    <row r="2162" spans="1:12">
      <c r="A2162" s="208" t="s">
        <v>1289</v>
      </c>
      <c r="B2162" s="209" t="s">
        <v>1656</v>
      </c>
      <c r="C2162" s="209" t="s">
        <v>1623</v>
      </c>
      <c r="D2162" s="210" t="s">
        <v>1624</v>
      </c>
      <c r="E2162" s="211">
        <v>31037</v>
      </c>
      <c r="F2162" s="211">
        <v>37179</v>
      </c>
      <c r="G2162" s="211">
        <v>31487</v>
      </c>
      <c r="H2162" s="211">
        <v>37380</v>
      </c>
      <c r="I2162" s="211">
        <v>31365</v>
      </c>
      <c r="J2162" s="211">
        <v>26464</v>
      </c>
      <c r="K2162" s="211">
        <v>27788</v>
      </c>
      <c r="L2162" s="212">
        <v>27454</v>
      </c>
    </row>
    <row r="2163" spans="1:12">
      <c r="A2163" s="208" t="s">
        <v>175</v>
      </c>
      <c r="B2163" s="209" t="s">
        <v>1645</v>
      </c>
      <c r="C2163" s="209" t="s">
        <v>1623</v>
      </c>
      <c r="D2163" s="210" t="s">
        <v>1624</v>
      </c>
      <c r="E2163" s="211">
        <v>65586</v>
      </c>
      <c r="F2163" s="211">
        <v>59626</v>
      </c>
      <c r="G2163" s="211">
        <v>61932</v>
      </c>
      <c r="H2163" s="211">
        <v>70049</v>
      </c>
      <c r="I2163" s="211">
        <v>67621</v>
      </c>
      <c r="J2163" s="211">
        <v>61993</v>
      </c>
      <c r="K2163" s="211">
        <v>62933</v>
      </c>
      <c r="L2163" s="212">
        <v>56121</v>
      </c>
    </row>
    <row r="2164" spans="1:12">
      <c r="A2164" s="208" t="s">
        <v>175</v>
      </c>
      <c r="B2164" s="209" t="s">
        <v>1645</v>
      </c>
      <c r="C2164" s="209" t="s">
        <v>1625</v>
      </c>
      <c r="D2164" s="210" t="s">
        <v>1624</v>
      </c>
      <c r="E2164" s="211">
        <v>21788</v>
      </c>
      <c r="F2164" s="211">
        <v>31830</v>
      </c>
      <c r="G2164" s="211">
        <v>20379</v>
      </c>
      <c r="H2164" s="211">
        <v>23185</v>
      </c>
      <c r="I2164" s="211">
        <v>36082</v>
      </c>
      <c r="J2164" s="211">
        <v>30345</v>
      </c>
      <c r="K2164" s="211">
        <v>29579</v>
      </c>
      <c r="L2164" s="212">
        <v>13119</v>
      </c>
    </row>
    <row r="2165" spans="1:12">
      <c r="A2165" s="208" t="s">
        <v>175</v>
      </c>
      <c r="B2165" s="209" t="s">
        <v>1645</v>
      </c>
      <c r="C2165" s="209" t="s">
        <v>1626</v>
      </c>
      <c r="D2165" s="210" t="s">
        <v>1624</v>
      </c>
      <c r="E2165" s="211">
        <v>31997</v>
      </c>
      <c r="F2165" s="211">
        <v>31847</v>
      </c>
      <c r="G2165" s="211">
        <v>31327</v>
      </c>
      <c r="H2165" s="211">
        <v>35491</v>
      </c>
      <c r="I2165" s="211">
        <v>39732</v>
      </c>
      <c r="J2165" s="211">
        <v>34406</v>
      </c>
      <c r="K2165" s="211">
        <v>18219</v>
      </c>
      <c r="L2165" s="212">
        <v>10781</v>
      </c>
    </row>
    <row r="2166" spans="1:12">
      <c r="A2166" s="208" t="s">
        <v>1550</v>
      </c>
      <c r="B2166" s="209" t="s">
        <v>1646</v>
      </c>
      <c r="C2166" s="209" t="s">
        <v>1626</v>
      </c>
      <c r="D2166" s="210" t="s">
        <v>1624</v>
      </c>
      <c r="E2166" s="213" t="s">
        <v>1624</v>
      </c>
      <c r="F2166" s="213" t="s">
        <v>1624</v>
      </c>
      <c r="G2166" s="213" t="s">
        <v>1624</v>
      </c>
      <c r="H2166" s="213" t="s">
        <v>1624</v>
      </c>
      <c r="I2166" s="213" t="s">
        <v>1624</v>
      </c>
      <c r="J2166" s="211">
        <v>13791</v>
      </c>
      <c r="K2166" s="211">
        <v>127846</v>
      </c>
      <c r="L2166" s="212">
        <v>0</v>
      </c>
    </row>
    <row r="2167" spans="1:12">
      <c r="A2167" s="208" t="s">
        <v>447</v>
      </c>
      <c r="B2167" s="209" t="s">
        <v>1640</v>
      </c>
      <c r="C2167" s="209" t="s">
        <v>1623</v>
      </c>
      <c r="D2167" s="210" t="s">
        <v>1624</v>
      </c>
      <c r="E2167" s="211">
        <v>73120</v>
      </c>
      <c r="F2167" s="211">
        <v>83856</v>
      </c>
      <c r="G2167" s="211">
        <v>88880</v>
      </c>
      <c r="H2167" s="211">
        <v>95148</v>
      </c>
      <c r="I2167" s="211">
        <v>91744</v>
      </c>
      <c r="J2167" s="211">
        <v>113695</v>
      </c>
      <c r="K2167" s="211">
        <v>98483</v>
      </c>
      <c r="L2167" s="212">
        <v>73686</v>
      </c>
    </row>
    <row r="2168" spans="1:12">
      <c r="A2168" s="208" t="s">
        <v>447</v>
      </c>
      <c r="B2168" s="209" t="s">
        <v>1640</v>
      </c>
      <c r="C2168" s="209" t="s">
        <v>1625</v>
      </c>
      <c r="D2168" s="210" t="s">
        <v>1624</v>
      </c>
      <c r="E2168" s="211">
        <v>11355</v>
      </c>
      <c r="F2168" s="211">
        <v>15283</v>
      </c>
      <c r="G2168" s="211">
        <v>24653</v>
      </c>
      <c r="H2168" s="211">
        <v>26319</v>
      </c>
      <c r="I2168" s="211">
        <v>14576</v>
      </c>
      <c r="J2168" s="211">
        <v>7485</v>
      </c>
      <c r="K2168" s="211">
        <v>6008</v>
      </c>
      <c r="L2168" s="212">
        <v>11694</v>
      </c>
    </row>
    <row r="2169" spans="1:12">
      <c r="A2169" s="208" t="s">
        <v>447</v>
      </c>
      <c r="B2169" s="209" t="s">
        <v>1640</v>
      </c>
      <c r="C2169" s="209" t="s">
        <v>1626</v>
      </c>
      <c r="D2169" s="210" t="s">
        <v>1624</v>
      </c>
      <c r="E2169" s="211">
        <v>232215</v>
      </c>
      <c r="F2169" s="211">
        <v>311266</v>
      </c>
      <c r="G2169" s="211">
        <v>317821</v>
      </c>
      <c r="H2169" s="211">
        <v>297486</v>
      </c>
      <c r="I2169" s="211">
        <v>196559</v>
      </c>
      <c r="J2169" s="211">
        <v>292988</v>
      </c>
      <c r="K2169" s="211">
        <v>290561</v>
      </c>
      <c r="L2169" s="212">
        <v>381049</v>
      </c>
    </row>
    <row r="2170" spans="1:12">
      <c r="A2170" s="208" t="s">
        <v>303</v>
      </c>
      <c r="B2170" s="209" t="s">
        <v>1653</v>
      </c>
      <c r="C2170" s="209" t="s">
        <v>1623</v>
      </c>
      <c r="D2170" s="210" t="s">
        <v>1624</v>
      </c>
      <c r="E2170" s="211">
        <v>38351</v>
      </c>
      <c r="F2170" s="211">
        <v>33081</v>
      </c>
      <c r="G2170" s="211">
        <v>36857</v>
      </c>
      <c r="H2170" s="211">
        <v>40023</v>
      </c>
      <c r="I2170" s="211">
        <v>39568</v>
      </c>
      <c r="J2170" s="211">
        <v>35620</v>
      </c>
      <c r="K2170" s="211">
        <v>39134</v>
      </c>
      <c r="L2170" s="212">
        <v>33632</v>
      </c>
    </row>
    <row r="2171" spans="1:12">
      <c r="A2171" s="208" t="s">
        <v>303</v>
      </c>
      <c r="B2171" s="209" t="s">
        <v>1653</v>
      </c>
      <c r="C2171" s="209" t="s">
        <v>1625</v>
      </c>
      <c r="D2171" s="210" t="s">
        <v>1624</v>
      </c>
      <c r="E2171" s="211">
        <v>35942</v>
      </c>
      <c r="F2171" s="211">
        <v>29857</v>
      </c>
      <c r="G2171" s="211">
        <v>33700</v>
      </c>
      <c r="H2171" s="211">
        <v>47783</v>
      </c>
      <c r="I2171" s="211">
        <v>51676</v>
      </c>
      <c r="J2171" s="211">
        <v>37321</v>
      </c>
      <c r="K2171" s="211">
        <v>35742</v>
      </c>
      <c r="L2171" s="212">
        <v>30372</v>
      </c>
    </row>
    <row r="2172" spans="1:12">
      <c r="A2172" s="208" t="s">
        <v>1120</v>
      </c>
      <c r="B2172" s="209" t="s">
        <v>1647</v>
      </c>
      <c r="C2172" s="209" t="s">
        <v>1623</v>
      </c>
      <c r="D2172" s="210" t="s">
        <v>1624</v>
      </c>
      <c r="E2172" s="211">
        <v>216936</v>
      </c>
      <c r="F2172" s="211">
        <v>196467</v>
      </c>
      <c r="G2172" s="211">
        <v>195208</v>
      </c>
      <c r="H2172" s="211">
        <v>231177</v>
      </c>
      <c r="I2172" s="211">
        <v>201986</v>
      </c>
      <c r="J2172" s="211">
        <v>214727</v>
      </c>
      <c r="K2172" s="211">
        <v>216252</v>
      </c>
      <c r="L2172" s="212">
        <v>123572</v>
      </c>
    </row>
    <row r="2173" spans="1:12">
      <c r="A2173" s="208" t="s">
        <v>1120</v>
      </c>
      <c r="B2173" s="209" t="s">
        <v>1647</v>
      </c>
      <c r="C2173" s="209" t="s">
        <v>1625</v>
      </c>
      <c r="D2173" s="210" t="s">
        <v>1624</v>
      </c>
      <c r="E2173" s="211">
        <v>27674</v>
      </c>
      <c r="F2173" s="211">
        <v>32011</v>
      </c>
      <c r="G2173" s="211">
        <v>15016</v>
      </c>
      <c r="H2173" s="211">
        <v>3283</v>
      </c>
      <c r="I2173" s="213" t="s">
        <v>1624</v>
      </c>
      <c r="J2173" s="213" t="s">
        <v>1624</v>
      </c>
      <c r="K2173" s="211">
        <v>96503</v>
      </c>
      <c r="L2173" s="212">
        <v>101105</v>
      </c>
    </row>
    <row r="2174" spans="1:12">
      <c r="A2174" s="208" t="s">
        <v>1310</v>
      </c>
      <c r="B2174" s="209" t="s">
        <v>1633</v>
      </c>
      <c r="C2174" s="209" t="s">
        <v>1623</v>
      </c>
      <c r="D2174" s="210" t="s">
        <v>1624</v>
      </c>
      <c r="E2174" s="211">
        <v>21864</v>
      </c>
      <c r="F2174" s="211">
        <v>18755</v>
      </c>
      <c r="G2174" s="211">
        <v>20658</v>
      </c>
      <c r="H2174" s="211">
        <v>22074</v>
      </c>
      <c r="I2174" s="211">
        <v>21797</v>
      </c>
      <c r="J2174" s="211">
        <v>21049</v>
      </c>
      <c r="K2174" s="211">
        <v>19904</v>
      </c>
      <c r="L2174" s="212">
        <v>15374</v>
      </c>
    </row>
    <row r="2175" spans="1:12">
      <c r="A2175" s="208" t="s">
        <v>1310</v>
      </c>
      <c r="B2175" s="209" t="s">
        <v>1633</v>
      </c>
      <c r="C2175" s="209" t="s">
        <v>1625</v>
      </c>
      <c r="D2175" s="210" t="s">
        <v>1624</v>
      </c>
      <c r="E2175" s="211">
        <v>30894</v>
      </c>
      <c r="F2175" s="211">
        <v>19740</v>
      </c>
      <c r="G2175" s="211">
        <v>11353</v>
      </c>
      <c r="H2175" s="211">
        <v>12281</v>
      </c>
      <c r="I2175" s="211">
        <v>13042</v>
      </c>
      <c r="J2175" s="211">
        <v>12026</v>
      </c>
      <c r="K2175" s="211">
        <v>26041</v>
      </c>
      <c r="L2175" s="212">
        <v>11145</v>
      </c>
    </row>
    <row r="2176" spans="1:12">
      <c r="A2176" s="208" t="s">
        <v>1310</v>
      </c>
      <c r="B2176" s="209" t="s">
        <v>1633</v>
      </c>
      <c r="C2176" s="209" t="s">
        <v>1626</v>
      </c>
      <c r="D2176" s="210" t="s">
        <v>1624</v>
      </c>
      <c r="E2176" s="211">
        <v>862</v>
      </c>
      <c r="F2176" s="211">
        <v>837</v>
      </c>
      <c r="G2176" s="211">
        <v>16954</v>
      </c>
      <c r="H2176" s="211">
        <v>35382</v>
      </c>
      <c r="I2176" s="211">
        <v>30482</v>
      </c>
      <c r="J2176" s="211">
        <v>12507</v>
      </c>
      <c r="K2176" s="211">
        <v>2601</v>
      </c>
      <c r="L2176" s="212">
        <v>15407</v>
      </c>
    </row>
    <row r="2177" spans="1:12">
      <c r="A2177" s="208" t="s">
        <v>287</v>
      </c>
      <c r="B2177" s="209" t="s">
        <v>1673</v>
      </c>
      <c r="C2177" s="209" t="s">
        <v>1623</v>
      </c>
      <c r="D2177" s="210" t="s">
        <v>1624</v>
      </c>
      <c r="E2177" s="211">
        <v>10593</v>
      </c>
      <c r="F2177" s="211">
        <v>9876</v>
      </c>
      <c r="G2177" s="211">
        <v>9588</v>
      </c>
      <c r="H2177" s="211">
        <v>10164</v>
      </c>
      <c r="I2177" s="211">
        <v>9979</v>
      </c>
      <c r="J2177" s="211">
        <v>10852</v>
      </c>
      <c r="K2177" s="211">
        <v>8038</v>
      </c>
      <c r="L2177" s="212">
        <v>6472</v>
      </c>
    </row>
    <row r="2178" spans="1:12">
      <c r="A2178" s="208" t="s">
        <v>287</v>
      </c>
      <c r="B2178" s="209" t="s">
        <v>1673</v>
      </c>
      <c r="C2178" s="209" t="s">
        <v>1625</v>
      </c>
      <c r="D2178" s="210" t="s">
        <v>1624</v>
      </c>
      <c r="E2178" s="211">
        <v>11090</v>
      </c>
      <c r="F2178" s="211">
        <v>11448</v>
      </c>
      <c r="G2178" s="211">
        <v>11891</v>
      </c>
      <c r="H2178" s="211">
        <v>12237</v>
      </c>
      <c r="I2178" s="211">
        <v>15580</v>
      </c>
      <c r="J2178" s="211">
        <v>17287</v>
      </c>
      <c r="K2178" s="211">
        <v>14128</v>
      </c>
      <c r="L2178" s="212">
        <v>10889</v>
      </c>
    </row>
    <row r="2179" spans="1:12">
      <c r="A2179" s="208" t="s">
        <v>1209</v>
      </c>
      <c r="B2179" s="209" t="s">
        <v>1673</v>
      </c>
      <c r="C2179" s="209" t="s">
        <v>1623</v>
      </c>
      <c r="D2179" s="210" t="s">
        <v>1624</v>
      </c>
      <c r="E2179" s="211">
        <v>35869</v>
      </c>
      <c r="F2179" s="211">
        <v>33558</v>
      </c>
      <c r="G2179" s="211">
        <v>35517</v>
      </c>
      <c r="H2179" s="211">
        <v>32663</v>
      </c>
      <c r="I2179" s="211">
        <v>36684</v>
      </c>
      <c r="J2179" s="211">
        <v>41838</v>
      </c>
      <c r="K2179" s="211">
        <v>35706</v>
      </c>
      <c r="L2179" s="212">
        <v>27867</v>
      </c>
    </row>
    <row r="2180" spans="1:12">
      <c r="A2180" s="208" t="s">
        <v>1209</v>
      </c>
      <c r="B2180" s="209" t="s">
        <v>1673</v>
      </c>
      <c r="C2180" s="209" t="s">
        <v>1625</v>
      </c>
      <c r="D2180" s="210" t="s">
        <v>1624</v>
      </c>
      <c r="E2180" s="211">
        <v>24274</v>
      </c>
      <c r="F2180" s="211">
        <v>24043</v>
      </c>
      <c r="G2180" s="211">
        <v>28716</v>
      </c>
      <c r="H2180" s="211">
        <v>29028</v>
      </c>
      <c r="I2180" s="211">
        <v>24755</v>
      </c>
      <c r="J2180" s="211">
        <v>23666</v>
      </c>
      <c r="K2180" s="211">
        <v>21026</v>
      </c>
      <c r="L2180" s="212">
        <v>20896</v>
      </c>
    </row>
    <row r="2181" spans="1:12">
      <c r="A2181" s="208" t="s">
        <v>1246</v>
      </c>
      <c r="B2181" s="209" t="s">
        <v>1672</v>
      </c>
      <c r="C2181" s="209" t="s">
        <v>1623</v>
      </c>
      <c r="D2181" s="210" t="s">
        <v>1624</v>
      </c>
      <c r="E2181" s="211">
        <v>183879</v>
      </c>
      <c r="F2181" s="211">
        <v>162439</v>
      </c>
      <c r="G2181" s="211">
        <v>165546</v>
      </c>
      <c r="H2181" s="211">
        <v>189445</v>
      </c>
      <c r="I2181" s="211">
        <v>188554</v>
      </c>
      <c r="J2181" s="211">
        <v>206582</v>
      </c>
      <c r="K2181" s="211">
        <v>193629</v>
      </c>
      <c r="L2181" s="212">
        <v>150476</v>
      </c>
    </row>
    <row r="2182" spans="1:12">
      <c r="A2182" s="208" t="s">
        <v>1246</v>
      </c>
      <c r="B2182" s="209" t="s">
        <v>1672</v>
      </c>
      <c r="C2182" s="209" t="s">
        <v>1625</v>
      </c>
      <c r="D2182" s="210" t="s">
        <v>1624</v>
      </c>
      <c r="E2182" s="211">
        <v>86333</v>
      </c>
      <c r="F2182" s="211">
        <v>83587</v>
      </c>
      <c r="G2182" s="211">
        <v>81091</v>
      </c>
      <c r="H2182" s="211">
        <v>91074</v>
      </c>
      <c r="I2182" s="211">
        <v>89665</v>
      </c>
      <c r="J2182" s="211">
        <v>91744</v>
      </c>
      <c r="K2182" s="211">
        <v>90311</v>
      </c>
      <c r="L2182" s="212">
        <v>70533</v>
      </c>
    </row>
    <row r="2183" spans="1:12">
      <c r="A2183" s="208" t="s">
        <v>1246</v>
      </c>
      <c r="B2183" s="209" t="s">
        <v>1672</v>
      </c>
      <c r="C2183" s="209" t="s">
        <v>1626</v>
      </c>
      <c r="D2183" s="210" t="s">
        <v>1624</v>
      </c>
      <c r="E2183" s="211">
        <v>42608</v>
      </c>
      <c r="F2183" s="211">
        <v>36656</v>
      </c>
      <c r="G2183" s="211">
        <v>33858</v>
      </c>
      <c r="H2183" s="211">
        <v>31742</v>
      </c>
      <c r="I2183" s="211">
        <v>28215</v>
      </c>
      <c r="J2183" s="211">
        <v>32509</v>
      </c>
      <c r="K2183" s="211">
        <v>32363</v>
      </c>
      <c r="L2183" s="212">
        <v>33541</v>
      </c>
    </row>
    <row r="2184" spans="1:12">
      <c r="A2184" s="208" t="s">
        <v>1761</v>
      </c>
      <c r="B2184" s="209" t="s">
        <v>1647</v>
      </c>
      <c r="C2184" s="209" t="s">
        <v>1623</v>
      </c>
      <c r="D2184" s="210" t="s">
        <v>1624</v>
      </c>
      <c r="E2184" s="211">
        <v>613872</v>
      </c>
      <c r="F2184" s="211">
        <v>513033</v>
      </c>
      <c r="G2184" s="211">
        <v>558863</v>
      </c>
      <c r="H2184" s="211">
        <v>622342</v>
      </c>
      <c r="I2184" s="211">
        <v>566728</v>
      </c>
      <c r="J2184" s="211">
        <v>589839</v>
      </c>
      <c r="K2184" s="211">
        <v>519927</v>
      </c>
      <c r="L2184" s="212">
        <v>455233</v>
      </c>
    </row>
    <row r="2185" spans="1:12">
      <c r="A2185" s="208" t="s">
        <v>1761</v>
      </c>
      <c r="B2185" s="209" t="s">
        <v>1647</v>
      </c>
      <c r="C2185" s="209" t="s">
        <v>1625</v>
      </c>
      <c r="D2185" s="210" t="s">
        <v>1624</v>
      </c>
      <c r="E2185" s="211">
        <v>341802</v>
      </c>
      <c r="F2185" s="211">
        <v>311905</v>
      </c>
      <c r="G2185" s="211">
        <v>338324</v>
      </c>
      <c r="H2185" s="211">
        <v>379368</v>
      </c>
      <c r="I2185" s="211">
        <v>349248</v>
      </c>
      <c r="J2185" s="211">
        <v>373604</v>
      </c>
      <c r="K2185" s="211">
        <v>341617</v>
      </c>
      <c r="L2185" s="212">
        <v>294765</v>
      </c>
    </row>
    <row r="2186" spans="1:12">
      <c r="A2186" s="208" t="s">
        <v>1761</v>
      </c>
      <c r="B2186" s="209" t="s">
        <v>1647</v>
      </c>
      <c r="C2186" s="209" t="s">
        <v>1626</v>
      </c>
      <c r="D2186" s="210" t="s">
        <v>1624</v>
      </c>
      <c r="E2186" s="211">
        <v>1940512</v>
      </c>
      <c r="F2186" s="211">
        <v>2165812</v>
      </c>
      <c r="G2186" s="211">
        <v>2213206</v>
      </c>
      <c r="H2186" s="211">
        <v>2147867</v>
      </c>
      <c r="I2186" s="211">
        <v>1967828</v>
      </c>
      <c r="J2186" s="211">
        <v>2165540</v>
      </c>
      <c r="K2186" s="211">
        <v>2202345</v>
      </c>
      <c r="L2186" s="212">
        <v>2160308</v>
      </c>
    </row>
    <row r="2187" spans="1:12">
      <c r="A2187" s="208" t="s">
        <v>1762</v>
      </c>
      <c r="B2187" s="209" t="s">
        <v>1653</v>
      </c>
      <c r="C2187" s="209" t="s">
        <v>1623</v>
      </c>
      <c r="D2187" s="210" t="s">
        <v>1624</v>
      </c>
      <c r="E2187" s="213" t="s">
        <v>1624</v>
      </c>
      <c r="F2187" s="213" t="s">
        <v>1624</v>
      </c>
      <c r="G2187" s="213" t="s">
        <v>1624</v>
      </c>
      <c r="H2187" s="213" t="s">
        <v>1624</v>
      </c>
      <c r="I2187" s="211">
        <v>32812</v>
      </c>
      <c r="J2187" s="211">
        <v>32666</v>
      </c>
      <c r="K2187" s="211">
        <v>36511</v>
      </c>
      <c r="L2187" s="212">
        <v>26159</v>
      </c>
    </row>
    <row r="2188" spans="1:12">
      <c r="A2188" s="208" t="s">
        <v>1762</v>
      </c>
      <c r="B2188" s="209" t="s">
        <v>1653</v>
      </c>
      <c r="C2188" s="209" t="s">
        <v>1625</v>
      </c>
      <c r="D2188" s="210" t="s">
        <v>1624</v>
      </c>
      <c r="E2188" s="213" t="s">
        <v>1624</v>
      </c>
      <c r="F2188" s="213" t="s">
        <v>1624</v>
      </c>
      <c r="G2188" s="213" t="s">
        <v>1624</v>
      </c>
      <c r="H2188" s="213" t="s">
        <v>1624</v>
      </c>
      <c r="I2188" s="211">
        <v>19555</v>
      </c>
      <c r="J2188" s="211">
        <v>28246</v>
      </c>
      <c r="K2188" s="211">
        <v>32787</v>
      </c>
      <c r="L2188" s="212">
        <v>31996</v>
      </c>
    </row>
    <row r="2189" spans="1:12">
      <c r="A2189" s="208" t="s">
        <v>1247</v>
      </c>
      <c r="B2189" s="209" t="s">
        <v>1672</v>
      </c>
      <c r="C2189" s="209" t="s">
        <v>1623</v>
      </c>
      <c r="D2189" s="210" t="s">
        <v>1624</v>
      </c>
      <c r="E2189" s="211">
        <v>20000</v>
      </c>
      <c r="F2189" s="211">
        <v>10828</v>
      </c>
      <c r="G2189" s="211">
        <v>8336</v>
      </c>
      <c r="H2189" s="211">
        <v>6382</v>
      </c>
      <c r="I2189" s="213" t="s">
        <v>1624</v>
      </c>
      <c r="J2189" s="213" t="s">
        <v>1624</v>
      </c>
      <c r="K2189" s="213" t="s">
        <v>1624</v>
      </c>
      <c r="L2189" s="212">
        <v>8174</v>
      </c>
    </row>
    <row r="2190" spans="1:12">
      <c r="A2190" s="208" t="s">
        <v>1247</v>
      </c>
      <c r="B2190" s="209" t="s">
        <v>1672</v>
      </c>
      <c r="C2190" s="209" t="s">
        <v>1625</v>
      </c>
      <c r="D2190" s="210" t="s">
        <v>1624</v>
      </c>
      <c r="E2190" s="211">
        <v>8562</v>
      </c>
      <c r="F2190" s="211">
        <v>5996</v>
      </c>
      <c r="G2190" s="211">
        <v>5285</v>
      </c>
      <c r="H2190" s="211">
        <v>6318</v>
      </c>
      <c r="I2190" s="213" t="s">
        <v>1624</v>
      </c>
      <c r="J2190" s="213" t="s">
        <v>1624</v>
      </c>
      <c r="K2190" s="213" t="s">
        <v>1624</v>
      </c>
      <c r="L2190" s="212">
        <v>2830</v>
      </c>
    </row>
    <row r="2191" spans="1:12">
      <c r="A2191" s="208" t="s">
        <v>742</v>
      </c>
      <c r="B2191" s="209" t="s">
        <v>1668</v>
      </c>
      <c r="C2191" s="209" t="s">
        <v>1623</v>
      </c>
      <c r="D2191" s="210" t="s">
        <v>1624</v>
      </c>
      <c r="E2191" s="211">
        <v>50250</v>
      </c>
      <c r="F2191" s="213" t="s">
        <v>1624</v>
      </c>
      <c r="G2191" s="211">
        <v>47709</v>
      </c>
      <c r="H2191" s="211">
        <v>49717</v>
      </c>
      <c r="I2191" s="211">
        <v>49449</v>
      </c>
      <c r="J2191" s="211">
        <v>46354</v>
      </c>
      <c r="K2191" s="211">
        <v>44877</v>
      </c>
      <c r="L2191" s="212">
        <v>42100</v>
      </c>
    </row>
    <row r="2192" spans="1:12">
      <c r="A2192" s="208" t="s">
        <v>742</v>
      </c>
      <c r="B2192" s="209" t="s">
        <v>1668</v>
      </c>
      <c r="C2192" s="209" t="s">
        <v>1625</v>
      </c>
      <c r="D2192" s="210" t="s">
        <v>1624</v>
      </c>
      <c r="E2192" s="211">
        <v>12411</v>
      </c>
      <c r="F2192" s="213" t="s">
        <v>1624</v>
      </c>
      <c r="G2192" s="211">
        <v>11702</v>
      </c>
      <c r="H2192" s="211">
        <v>11506</v>
      </c>
      <c r="I2192" s="211">
        <v>11529</v>
      </c>
      <c r="J2192" s="211">
        <v>10736</v>
      </c>
      <c r="K2192" s="211">
        <v>10339</v>
      </c>
      <c r="L2192" s="212">
        <v>10151</v>
      </c>
    </row>
    <row r="2193" spans="1:12">
      <c r="A2193" s="208" t="s">
        <v>1763</v>
      </c>
      <c r="B2193" s="209" t="s">
        <v>1655</v>
      </c>
      <c r="C2193" s="209" t="s">
        <v>1623</v>
      </c>
      <c r="D2193" s="210" t="s">
        <v>1624</v>
      </c>
      <c r="E2193" s="211">
        <v>45999</v>
      </c>
      <c r="F2193" s="211">
        <v>39606</v>
      </c>
      <c r="G2193" s="211">
        <v>40417</v>
      </c>
      <c r="H2193" s="211">
        <v>45916</v>
      </c>
      <c r="I2193" s="211">
        <v>42132</v>
      </c>
      <c r="J2193" s="211">
        <v>42306</v>
      </c>
      <c r="K2193" s="211">
        <v>41792</v>
      </c>
      <c r="L2193" s="212">
        <v>33711</v>
      </c>
    </row>
    <row r="2194" spans="1:12">
      <c r="A2194" s="208" t="s">
        <v>1763</v>
      </c>
      <c r="B2194" s="209" t="s">
        <v>1655</v>
      </c>
      <c r="C2194" s="209" t="s">
        <v>1625</v>
      </c>
      <c r="D2194" s="210" t="s">
        <v>1624</v>
      </c>
      <c r="E2194" s="211">
        <v>54010</v>
      </c>
      <c r="F2194" s="211">
        <v>48315</v>
      </c>
      <c r="G2194" s="211">
        <v>50661</v>
      </c>
      <c r="H2194" s="211">
        <v>58161</v>
      </c>
      <c r="I2194" s="211">
        <v>53487</v>
      </c>
      <c r="J2194" s="211">
        <v>57539</v>
      </c>
      <c r="K2194" s="211">
        <v>56216</v>
      </c>
      <c r="L2194" s="212">
        <v>46056</v>
      </c>
    </row>
    <row r="2195" spans="1:12">
      <c r="A2195" s="208" t="s">
        <v>1551</v>
      </c>
      <c r="B2195" s="209" t="s">
        <v>1646</v>
      </c>
      <c r="C2195" s="209" t="s">
        <v>1623</v>
      </c>
      <c r="D2195" s="210" t="s">
        <v>1624</v>
      </c>
      <c r="E2195" s="211">
        <v>60310</v>
      </c>
      <c r="F2195" s="211">
        <v>50750</v>
      </c>
      <c r="G2195" s="211">
        <v>55709</v>
      </c>
      <c r="H2195" s="211">
        <v>63091</v>
      </c>
      <c r="I2195" s="211">
        <v>60386</v>
      </c>
      <c r="J2195" s="211">
        <v>63249</v>
      </c>
      <c r="K2195" s="211">
        <v>62362</v>
      </c>
      <c r="L2195" s="212">
        <v>49120</v>
      </c>
    </row>
    <row r="2196" spans="1:12">
      <c r="A2196" s="208" t="s">
        <v>1551</v>
      </c>
      <c r="B2196" s="209" t="s">
        <v>1646</v>
      </c>
      <c r="C2196" s="209" t="s">
        <v>1625</v>
      </c>
      <c r="D2196" s="210" t="s">
        <v>1624</v>
      </c>
      <c r="E2196" s="211">
        <v>52835</v>
      </c>
      <c r="F2196" s="211">
        <v>46147</v>
      </c>
      <c r="G2196" s="211">
        <v>49959</v>
      </c>
      <c r="H2196" s="211">
        <v>55261</v>
      </c>
      <c r="I2196" s="211">
        <v>47851</v>
      </c>
      <c r="J2196" s="211">
        <v>49352</v>
      </c>
      <c r="K2196" s="211">
        <v>48684</v>
      </c>
      <c r="L2196" s="212">
        <v>35979</v>
      </c>
    </row>
    <row r="2197" spans="1:12">
      <c r="A2197" s="208" t="s">
        <v>1551</v>
      </c>
      <c r="B2197" s="209" t="s">
        <v>1646</v>
      </c>
      <c r="C2197" s="209" t="s">
        <v>1626</v>
      </c>
      <c r="D2197" s="210" t="s">
        <v>1624</v>
      </c>
      <c r="E2197" s="211">
        <v>211229</v>
      </c>
      <c r="F2197" s="211">
        <v>174057</v>
      </c>
      <c r="G2197" s="211">
        <v>190275</v>
      </c>
      <c r="H2197" s="211">
        <v>259513</v>
      </c>
      <c r="I2197" s="211">
        <v>233250</v>
      </c>
      <c r="J2197" s="211">
        <v>200005</v>
      </c>
      <c r="K2197" s="211">
        <v>254862</v>
      </c>
      <c r="L2197" s="212">
        <v>229991</v>
      </c>
    </row>
    <row r="2198" spans="1:12">
      <c r="A2198" s="208" t="s">
        <v>1927</v>
      </c>
      <c r="B2198" s="209" t="s">
        <v>1678</v>
      </c>
      <c r="C2198" s="209" t="s">
        <v>1623</v>
      </c>
      <c r="D2198" s="210" t="s">
        <v>1624</v>
      </c>
      <c r="E2198" s="211">
        <v>311524</v>
      </c>
      <c r="F2198" s="211">
        <v>300036</v>
      </c>
      <c r="G2198" s="211">
        <v>278351</v>
      </c>
      <c r="H2198" s="211">
        <v>274083</v>
      </c>
      <c r="I2198" s="211">
        <v>279541</v>
      </c>
      <c r="J2198" s="211">
        <v>270477</v>
      </c>
      <c r="K2198" s="213" t="s">
        <v>1624</v>
      </c>
      <c r="L2198" s="214" t="s">
        <v>1624</v>
      </c>
    </row>
    <row r="2199" spans="1:12">
      <c r="A2199" s="208" t="s">
        <v>1927</v>
      </c>
      <c r="B2199" s="209" t="s">
        <v>1678</v>
      </c>
      <c r="C2199" s="209" t="s">
        <v>1625</v>
      </c>
      <c r="D2199" s="210" t="s">
        <v>1624</v>
      </c>
      <c r="E2199" s="211">
        <v>25529</v>
      </c>
      <c r="F2199" s="211">
        <v>27410</v>
      </c>
      <c r="G2199" s="211">
        <v>32148</v>
      </c>
      <c r="H2199" s="211">
        <v>33353</v>
      </c>
      <c r="I2199" s="211">
        <v>36959</v>
      </c>
      <c r="J2199" s="211">
        <v>34025</v>
      </c>
      <c r="K2199" s="213" t="s">
        <v>1624</v>
      </c>
      <c r="L2199" s="214" t="s">
        <v>1624</v>
      </c>
    </row>
    <row r="2200" spans="1:12">
      <c r="A2200" s="208" t="s">
        <v>304</v>
      </c>
      <c r="B2200" s="209" t="s">
        <v>1653</v>
      </c>
      <c r="C2200" s="209" t="s">
        <v>1623</v>
      </c>
      <c r="D2200" s="210" t="s">
        <v>1624</v>
      </c>
      <c r="E2200" s="211">
        <v>357369</v>
      </c>
      <c r="F2200" s="211">
        <v>331866</v>
      </c>
      <c r="G2200" s="211">
        <v>357030</v>
      </c>
      <c r="H2200" s="211">
        <v>377857</v>
      </c>
      <c r="I2200" s="211">
        <v>371389</v>
      </c>
      <c r="J2200" s="211">
        <v>336340</v>
      </c>
      <c r="K2200" s="211">
        <v>367718</v>
      </c>
      <c r="L2200" s="212">
        <v>334162</v>
      </c>
    </row>
    <row r="2201" spans="1:12">
      <c r="A2201" s="208" t="s">
        <v>304</v>
      </c>
      <c r="B2201" s="209" t="s">
        <v>1653</v>
      </c>
      <c r="C2201" s="209" t="s">
        <v>1625</v>
      </c>
      <c r="D2201" s="210" t="s">
        <v>1624</v>
      </c>
      <c r="E2201" s="211">
        <v>285886</v>
      </c>
      <c r="F2201" s="211">
        <v>267624</v>
      </c>
      <c r="G2201" s="211">
        <v>286540</v>
      </c>
      <c r="H2201" s="211">
        <v>311671</v>
      </c>
      <c r="I2201" s="211">
        <v>314338</v>
      </c>
      <c r="J2201" s="211">
        <v>285083</v>
      </c>
      <c r="K2201" s="211">
        <v>307997</v>
      </c>
      <c r="L2201" s="212">
        <v>278035</v>
      </c>
    </row>
    <row r="2202" spans="1:12">
      <c r="A2202" s="208" t="s">
        <v>304</v>
      </c>
      <c r="B2202" s="209" t="s">
        <v>1653</v>
      </c>
      <c r="C2202" s="209" t="s">
        <v>1627</v>
      </c>
      <c r="D2202" s="210" t="s">
        <v>1624</v>
      </c>
      <c r="E2202" s="211">
        <v>100</v>
      </c>
      <c r="F2202" s="211">
        <v>150</v>
      </c>
      <c r="G2202" s="211">
        <v>185</v>
      </c>
      <c r="H2202" s="211">
        <v>190</v>
      </c>
      <c r="I2202" s="211">
        <v>204332</v>
      </c>
      <c r="J2202" s="213" t="s">
        <v>1624</v>
      </c>
      <c r="K2202" s="213" t="s">
        <v>1624</v>
      </c>
      <c r="L2202" s="212">
        <v>0</v>
      </c>
    </row>
    <row r="2203" spans="1:12">
      <c r="A2203" s="208" t="s">
        <v>1121</v>
      </c>
      <c r="B2203" s="209" t="s">
        <v>1647</v>
      </c>
      <c r="C2203" s="209" t="s">
        <v>1623</v>
      </c>
      <c r="D2203" s="210" t="s">
        <v>1624</v>
      </c>
      <c r="E2203" s="211">
        <v>40198</v>
      </c>
      <c r="F2203" s="211">
        <v>31873</v>
      </c>
      <c r="G2203" s="211">
        <v>34495</v>
      </c>
      <c r="H2203" s="211">
        <v>38780</v>
      </c>
      <c r="I2203" s="211">
        <v>35601</v>
      </c>
      <c r="J2203" s="211">
        <v>37791</v>
      </c>
      <c r="K2203" s="211">
        <v>38061</v>
      </c>
      <c r="L2203" s="212">
        <v>27600</v>
      </c>
    </row>
    <row r="2204" spans="1:12">
      <c r="A2204" s="208" t="s">
        <v>1121</v>
      </c>
      <c r="B2204" s="209" t="s">
        <v>1647</v>
      </c>
      <c r="C2204" s="209" t="s">
        <v>1625</v>
      </c>
      <c r="D2204" s="210" t="s">
        <v>1624</v>
      </c>
      <c r="E2204" s="211">
        <v>33561</v>
      </c>
      <c r="F2204" s="211">
        <v>33961</v>
      </c>
      <c r="G2204" s="211">
        <v>25933</v>
      </c>
      <c r="H2204" s="211">
        <v>34739</v>
      </c>
      <c r="I2204" s="211">
        <v>27824</v>
      </c>
      <c r="J2204" s="211">
        <v>24053</v>
      </c>
      <c r="K2204" s="211">
        <v>22889</v>
      </c>
      <c r="L2204" s="212">
        <v>15731</v>
      </c>
    </row>
    <row r="2205" spans="1:12">
      <c r="A2205" s="208" t="s">
        <v>1121</v>
      </c>
      <c r="B2205" s="209" t="s">
        <v>1647</v>
      </c>
      <c r="C2205" s="209" t="s">
        <v>1626</v>
      </c>
      <c r="D2205" s="210" t="s">
        <v>1624</v>
      </c>
      <c r="E2205" s="211">
        <v>69576</v>
      </c>
      <c r="F2205" s="211">
        <v>55478</v>
      </c>
      <c r="G2205" s="211">
        <v>66825</v>
      </c>
      <c r="H2205" s="211">
        <v>69642</v>
      </c>
      <c r="I2205" s="211">
        <v>70216</v>
      </c>
      <c r="J2205" s="211">
        <v>74984</v>
      </c>
      <c r="K2205" s="211">
        <v>73146</v>
      </c>
      <c r="L2205" s="212">
        <v>69093</v>
      </c>
    </row>
    <row r="2206" spans="1:12">
      <c r="A2206" s="208" t="s">
        <v>1928</v>
      </c>
      <c r="B2206" s="209" t="s">
        <v>1631</v>
      </c>
      <c r="C2206" s="209" t="s">
        <v>1626</v>
      </c>
      <c r="D2206" s="210" t="s">
        <v>1624</v>
      </c>
      <c r="E2206" s="211">
        <v>18038697</v>
      </c>
      <c r="F2206" s="211">
        <v>10828643</v>
      </c>
      <c r="G2206" s="211">
        <v>6671669</v>
      </c>
      <c r="H2206" s="213" t="s">
        <v>1624</v>
      </c>
      <c r="I2206" s="213" t="s">
        <v>1624</v>
      </c>
      <c r="J2206" s="213" t="s">
        <v>1624</v>
      </c>
      <c r="K2206" s="213" t="s">
        <v>1624</v>
      </c>
      <c r="L2206" s="214" t="s">
        <v>1624</v>
      </c>
    </row>
    <row r="2207" spans="1:12">
      <c r="A2207" s="208" t="s">
        <v>66</v>
      </c>
      <c r="B2207" s="209" t="s">
        <v>1640</v>
      </c>
      <c r="C2207" s="209" t="s">
        <v>1623</v>
      </c>
      <c r="D2207" s="210" t="s">
        <v>1624</v>
      </c>
      <c r="E2207" s="211">
        <v>54134</v>
      </c>
      <c r="F2207" s="211">
        <v>61712</v>
      </c>
      <c r="G2207" s="211">
        <v>47645</v>
      </c>
      <c r="H2207" s="211">
        <v>48004</v>
      </c>
      <c r="I2207" s="211">
        <v>46090</v>
      </c>
      <c r="J2207" s="211">
        <v>60628</v>
      </c>
      <c r="K2207" s="211">
        <v>44929</v>
      </c>
      <c r="L2207" s="212">
        <v>57092</v>
      </c>
    </row>
    <row r="2208" spans="1:12">
      <c r="A2208" s="208" t="s">
        <v>66</v>
      </c>
      <c r="B2208" s="209" t="s">
        <v>1640</v>
      </c>
      <c r="C2208" s="209" t="s">
        <v>1625</v>
      </c>
      <c r="D2208" s="210" t="s">
        <v>1624</v>
      </c>
      <c r="E2208" s="211">
        <v>61303</v>
      </c>
      <c r="F2208" s="211">
        <v>22070</v>
      </c>
      <c r="G2208" s="211">
        <v>8676</v>
      </c>
      <c r="H2208" s="211">
        <v>9509</v>
      </c>
      <c r="I2208" s="211">
        <v>9886</v>
      </c>
      <c r="J2208" s="211">
        <v>12906</v>
      </c>
      <c r="K2208" s="211">
        <v>11712</v>
      </c>
      <c r="L2208" s="212">
        <v>22429</v>
      </c>
    </row>
    <row r="2209" spans="1:12">
      <c r="A2209" s="208" t="s">
        <v>66</v>
      </c>
      <c r="B2209" s="209" t="s">
        <v>1640</v>
      </c>
      <c r="C2209" s="209" t="s">
        <v>1626</v>
      </c>
      <c r="D2209" s="210" t="s">
        <v>1624</v>
      </c>
      <c r="E2209" s="213" t="s">
        <v>1624</v>
      </c>
      <c r="F2209" s="211">
        <v>43179</v>
      </c>
      <c r="G2209" s="211">
        <v>39260</v>
      </c>
      <c r="H2209" s="211">
        <v>35792</v>
      </c>
      <c r="I2209" s="211">
        <v>37410</v>
      </c>
      <c r="J2209" s="211">
        <v>36468</v>
      </c>
      <c r="K2209" s="211">
        <v>46645</v>
      </c>
      <c r="L2209" s="212">
        <v>51965</v>
      </c>
    </row>
    <row r="2210" spans="1:12">
      <c r="A2210" s="208" t="s">
        <v>1248</v>
      </c>
      <c r="B2210" s="209" t="s">
        <v>1672</v>
      </c>
      <c r="C2210" s="209" t="s">
        <v>1623</v>
      </c>
      <c r="D2210" s="210" t="s">
        <v>1624</v>
      </c>
      <c r="E2210" s="211">
        <v>106893</v>
      </c>
      <c r="F2210" s="211">
        <v>91716</v>
      </c>
      <c r="G2210" s="211">
        <v>90915</v>
      </c>
      <c r="H2210" s="211">
        <v>100775</v>
      </c>
      <c r="I2210" s="211">
        <v>98722</v>
      </c>
      <c r="J2210" s="211">
        <v>109841</v>
      </c>
      <c r="K2210" s="211">
        <v>154661</v>
      </c>
      <c r="L2210" s="212">
        <v>115843</v>
      </c>
    </row>
    <row r="2211" spans="1:12">
      <c r="A2211" s="208" t="s">
        <v>1248</v>
      </c>
      <c r="B2211" s="209" t="s">
        <v>1672</v>
      </c>
      <c r="C2211" s="209" t="s">
        <v>1625</v>
      </c>
      <c r="D2211" s="210" t="s">
        <v>1624</v>
      </c>
      <c r="E2211" s="211">
        <v>41539</v>
      </c>
      <c r="F2211" s="211">
        <v>38953</v>
      </c>
      <c r="G2211" s="211">
        <v>39489</v>
      </c>
      <c r="H2211" s="211">
        <v>41520</v>
      </c>
      <c r="I2211" s="211">
        <v>41078</v>
      </c>
      <c r="J2211" s="211">
        <v>45795</v>
      </c>
      <c r="K2211" s="211">
        <v>44125</v>
      </c>
      <c r="L2211" s="212">
        <v>34064</v>
      </c>
    </row>
    <row r="2212" spans="1:12">
      <c r="A2212" s="208" t="s">
        <v>1248</v>
      </c>
      <c r="B2212" s="209" t="s">
        <v>1672</v>
      </c>
      <c r="C2212" s="209" t="s">
        <v>1626</v>
      </c>
      <c r="D2212" s="210" t="s">
        <v>1624</v>
      </c>
      <c r="E2212" s="211">
        <v>8311</v>
      </c>
      <c r="F2212" s="211">
        <v>2899</v>
      </c>
      <c r="G2212" s="211">
        <v>3616</v>
      </c>
      <c r="H2212" s="211">
        <v>6409</v>
      </c>
      <c r="I2212" s="211">
        <v>4506</v>
      </c>
      <c r="J2212" s="211">
        <v>6301</v>
      </c>
      <c r="K2212" s="211">
        <v>7135</v>
      </c>
      <c r="L2212" s="212">
        <v>4856</v>
      </c>
    </row>
    <row r="2213" spans="1:12">
      <c r="A2213" s="208" t="s">
        <v>909</v>
      </c>
      <c r="B2213" s="209" t="s">
        <v>1654</v>
      </c>
      <c r="C2213" s="209" t="s">
        <v>1623</v>
      </c>
      <c r="D2213" s="210" t="s">
        <v>1624</v>
      </c>
      <c r="E2213" s="211">
        <v>107586</v>
      </c>
      <c r="F2213" s="211">
        <v>104645</v>
      </c>
      <c r="G2213" s="211">
        <v>97145</v>
      </c>
      <c r="H2213" s="211">
        <v>109331</v>
      </c>
      <c r="I2213" s="211">
        <v>107528</v>
      </c>
      <c r="J2213" s="211">
        <v>115580</v>
      </c>
      <c r="K2213" s="211">
        <v>109419</v>
      </c>
      <c r="L2213" s="212">
        <v>86923</v>
      </c>
    </row>
    <row r="2214" spans="1:12">
      <c r="A2214" s="208" t="s">
        <v>909</v>
      </c>
      <c r="B2214" s="209" t="s">
        <v>1654</v>
      </c>
      <c r="C2214" s="209" t="s">
        <v>1625</v>
      </c>
      <c r="D2214" s="210" t="s">
        <v>1624</v>
      </c>
      <c r="E2214" s="211">
        <v>122023</v>
      </c>
      <c r="F2214" s="211">
        <v>122257</v>
      </c>
      <c r="G2214" s="211">
        <v>120612</v>
      </c>
      <c r="H2214" s="211">
        <v>129648</v>
      </c>
      <c r="I2214" s="211">
        <v>130033</v>
      </c>
      <c r="J2214" s="211">
        <v>137388</v>
      </c>
      <c r="K2214" s="211">
        <v>132299</v>
      </c>
      <c r="L2214" s="212">
        <v>115747</v>
      </c>
    </row>
    <row r="2215" spans="1:12">
      <c r="A2215" s="208" t="s">
        <v>909</v>
      </c>
      <c r="B2215" s="209" t="s">
        <v>1654</v>
      </c>
      <c r="C2215" s="209" t="s">
        <v>1626</v>
      </c>
      <c r="D2215" s="210" t="s">
        <v>1624</v>
      </c>
      <c r="E2215" s="211">
        <v>239338</v>
      </c>
      <c r="F2215" s="211">
        <v>241939</v>
      </c>
      <c r="G2215" s="211">
        <v>198898</v>
      </c>
      <c r="H2215" s="211">
        <v>67229</v>
      </c>
      <c r="I2215" s="211">
        <v>41315</v>
      </c>
      <c r="J2215" s="211">
        <v>41977</v>
      </c>
      <c r="K2215" s="211">
        <v>52524</v>
      </c>
      <c r="L2215" s="212">
        <v>48566</v>
      </c>
    </row>
    <row r="2216" spans="1:12">
      <c r="A2216" s="208" t="s">
        <v>1365</v>
      </c>
      <c r="B2216" s="209" t="s">
        <v>1651</v>
      </c>
      <c r="C2216" s="209" t="s">
        <v>1623</v>
      </c>
      <c r="D2216" s="210" t="s">
        <v>1624</v>
      </c>
      <c r="E2216" s="213" t="s">
        <v>1624</v>
      </c>
      <c r="F2216" s="211">
        <v>611149</v>
      </c>
      <c r="G2216" s="211">
        <v>673382</v>
      </c>
      <c r="H2216" s="211">
        <v>678390</v>
      </c>
      <c r="I2216" s="211">
        <v>683399</v>
      </c>
      <c r="J2216" s="211">
        <v>692439</v>
      </c>
      <c r="K2216" s="211">
        <v>696202</v>
      </c>
      <c r="L2216" s="212">
        <v>634411</v>
      </c>
    </row>
    <row r="2217" spans="1:12">
      <c r="A2217" s="208" t="s">
        <v>1365</v>
      </c>
      <c r="B2217" s="209" t="s">
        <v>1651</v>
      </c>
      <c r="C2217" s="209" t="s">
        <v>1625</v>
      </c>
      <c r="D2217" s="210" t="s">
        <v>1624</v>
      </c>
      <c r="E2217" s="213" t="s">
        <v>1624</v>
      </c>
      <c r="F2217" s="211">
        <v>754687</v>
      </c>
      <c r="G2217" s="211">
        <v>746154</v>
      </c>
      <c r="H2217" s="211">
        <v>784514</v>
      </c>
      <c r="I2217" s="211">
        <v>822875</v>
      </c>
      <c r="J2217" s="211">
        <v>767270</v>
      </c>
      <c r="K2217" s="211">
        <v>825623</v>
      </c>
      <c r="L2217" s="212">
        <v>778152</v>
      </c>
    </row>
    <row r="2218" spans="1:12">
      <c r="A2218" s="208" t="s">
        <v>1365</v>
      </c>
      <c r="B2218" s="209" t="s">
        <v>1651</v>
      </c>
      <c r="C2218" s="209" t="s">
        <v>1626</v>
      </c>
      <c r="D2218" s="210" t="s">
        <v>1624</v>
      </c>
      <c r="E2218" s="213" t="s">
        <v>1624</v>
      </c>
      <c r="F2218" s="211">
        <v>105073</v>
      </c>
      <c r="G2218" s="211">
        <v>197358</v>
      </c>
      <c r="H2218" s="211">
        <v>143494</v>
      </c>
      <c r="I2218" s="211">
        <v>89631</v>
      </c>
      <c r="J2218" s="211">
        <v>202943</v>
      </c>
      <c r="K2218" s="211">
        <v>445550</v>
      </c>
      <c r="L2218" s="212">
        <v>434355</v>
      </c>
    </row>
    <row r="2219" spans="1:12">
      <c r="A2219" s="208" t="s">
        <v>1365</v>
      </c>
      <c r="B2219" s="209" t="s">
        <v>1651</v>
      </c>
      <c r="C2219" s="209" t="s">
        <v>1627</v>
      </c>
      <c r="D2219" s="210" t="s">
        <v>1624</v>
      </c>
      <c r="E2219" s="213" t="s">
        <v>1624</v>
      </c>
      <c r="F2219" s="211">
        <v>554642</v>
      </c>
      <c r="G2219" s="211">
        <v>512685</v>
      </c>
      <c r="H2219" s="211">
        <v>453308</v>
      </c>
      <c r="I2219" s="211">
        <v>393931</v>
      </c>
      <c r="J2219" s="211">
        <v>292967</v>
      </c>
      <c r="K2219" s="211">
        <v>1398</v>
      </c>
      <c r="L2219" s="214" t="s">
        <v>1624</v>
      </c>
    </row>
    <row r="2220" spans="1:12">
      <c r="A2220" s="208" t="s">
        <v>1764</v>
      </c>
      <c r="B2220" s="209" t="s">
        <v>1666</v>
      </c>
      <c r="C2220" s="209" t="s">
        <v>1623</v>
      </c>
      <c r="D2220" s="210" t="s">
        <v>1624</v>
      </c>
      <c r="E2220" s="213" t="s">
        <v>1624</v>
      </c>
      <c r="F2220" s="213" t="s">
        <v>1624</v>
      </c>
      <c r="G2220" s="213" t="s">
        <v>1624</v>
      </c>
      <c r="H2220" s="213" t="s">
        <v>1624</v>
      </c>
      <c r="I2220" s="211">
        <v>51314</v>
      </c>
      <c r="J2220" s="211">
        <v>50354</v>
      </c>
      <c r="K2220" s="211">
        <v>49544</v>
      </c>
      <c r="L2220" s="212">
        <v>42467</v>
      </c>
    </row>
    <row r="2221" spans="1:12">
      <c r="A2221" s="208" t="s">
        <v>1764</v>
      </c>
      <c r="B2221" s="209" t="s">
        <v>1666</v>
      </c>
      <c r="C2221" s="209" t="s">
        <v>1625</v>
      </c>
      <c r="D2221" s="210" t="s">
        <v>1624</v>
      </c>
      <c r="E2221" s="213" t="s">
        <v>1624</v>
      </c>
      <c r="F2221" s="213" t="s">
        <v>1624</v>
      </c>
      <c r="G2221" s="213" t="s">
        <v>1624</v>
      </c>
      <c r="H2221" s="213" t="s">
        <v>1624</v>
      </c>
      <c r="I2221" s="211">
        <v>14307</v>
      </c>
      <c r="J2221" s="211">
        <v>14874</v>
      </c>
      <c r="K2221" s="211">
        <v>15216</v>
      </c>
      <c r="L2221" s="212">
        <v>13410</v>
      </c>
    </row>
    <row r="2222" spans="1:12">
      <c r="A2222" s="208" t="s">
        <v>1764</v>
      </c>
      <c r="B2222" s="209" t="s">
        <v>1666</v>
      </c>
      <c r="C2222" s="209" t="s">
        <v>1626</v>
      </c>
      <c r="D2222" s="210" t="s">
        <v>1624</v>
      </c>
      <c r="E2222" s="213" t="s">
        <v>1624</v>
      </c>
      <c r="F2222" s="213" t="s">
        <v>1624</v>
      </c>
      <c r="G2222" s="213" t="s">
        <v>1624</v>
      </c>
      <c r="H2222" s="213" t="s">
        <v>1624</v>
      </c>
      <c r="I2222" s="213" t="s">
        <v>1624</v>
      </c>
      <c r="J2222" s="213" t="s">
        <v>1624</v>
      </c>
      <c r="K2222" s="213" t="s">
        <v>1624</v>
      </c>
      <c r="L2222" s="212">
        <v>0</v>
      </c>
    </row>
    <row r="2223" spans="1:12">
      <c r="A2223" s="208" t="s">
        <v>1065</v>
      </c>
      <c r="B2223" s="209" t="s">
        <v>1678</v>
      </c>
      <c r="C2223" s="209" t="s">
        <v>1623</v>
      </c>
      <c r="D2223" s="210" t="s">
        <v>1624</v>
      </c>
      <c r="E2223" s="211">
        <v>9115489</v>
      </c>
      <c r="F2223" s="211">
        <v>7931637</v>
      </c>
      <c r="G2223" s="211">
        <v>8170922</v>
      </c>
      <c r="H2223" s="211">
        <v>8387109</v>
      </c>
      <c r="I2223" s="211">
        <v>8034970</v>
      </c>
      <c r="J2223" s="211">
        <v>8232984</v>
      </c>
      <c r="K2223" s="211">
        <v>7955567</v>
      </c>
      <c r="L2223" s="212">
        <v>7151626</v>
      </c>
    </row>
    <row r="2224" spans="1:12">
      <c r="A2224" s="208" t="s">
        <v>1065</v>
      </c>
      <c r="B2224" s="209" t="s">
        <v>1678</v>
      </c>
      <c r="C2224" s="209" t="s">
        <v>1625</v>
      </c>
      <c r="D2224" s="210" t="s">
        <v>1624</v>
      </c>
      <c r="E2224" s="211">
        <v>4097180</v>
      </c>
      <c r="F2224" s="211">
        <v>3759296</v>
      </c>
      <c r="G2224" s="211">
        <v>4040905</v>
      </c>
      <c r="H2224" s="211">
        <v>4071024</v>
      </c>
      <c r="I2224" s="211">
        <v>4006024</v>
      </c>
      <c r="J2224" s="211">
        <v>4167893</v>
      </c>
      <c r="K2224" s="211">
        <v>3968707</v>
      </c>
      <c r="L2224" s="212">
        <v>3674662</v>
      </c>
    </row>
    <row r="2225" spans="1:12">
      <c r="A2225" s="208" t="s">
        <v>1065</v>
      </c>
      <c r="B2225" s="209" t="s">
        <v>1678</v>
      </c>
      <c r="C2225" s="209" t="s">
        <v>1626</v>
      </c>
      <c r="D2225" s="210" t="s">
        <v>1624</v>
      </c>
      <c r="E2225" s="211">
        <v>9970741</v>
      </c>
      <c r="F2225" s="211">
        <v>8869687</v>
      </c>
      <c r="G2225" s="211">
        <v>8660555</v>
      </c>
      <c r="H2225" s="211">
        <v>8015791</v>
      </c>
      <c r="I2225" s="211">
        <v>6460786</v>
      </c>
      <c r="J2225" s="211">
        <v>6779395</v>
      </c>
      <c r="K2225" s="211">
        <v>6456260</v>
      </c>
      <c r="L2225" s="212">
        <v>6308423</v>
      </c>
    </row>
    <row r="2226" spans="1:12">
      <c r="A2226" s="208" t="s">
        <v>1065</v>
      </c>
      <c r="B2226" s="209" t="s">
        <v>1678</v>
      </c>
      <c r="C2226" s="209" t="s">
        <v>1627</v>
      </c>
      <c r="D2226" s="210" t="s">
        <v>1624</v>
      </c>
      <c r="E2226" s="213" t="s">
        <v>1624</v>
      </c>
      <c r="F2226" s="213" t="s">
        <v>1624</v>
      </c>
      <c r="G2226" s="213" t="s">
        <v>1624</v>
      </c>
      <c r="H2226" s="213" t="s">
        <v>1624</v>
      </c>
      <c r="I2226" s="213" t="s">
        <v>1624</v>
      </c>
      <c r="J2226" s="213" t="s">
        <v>1624</v>
      </c>
      <c r="K2226" s="211">
        <v>3069796</v>
      </c>
      <c r="L2226" s="212">
        <v>1526861</v>
      </c>
    </row>
    <row r="2227" spans="1:12">
      <c r="A2227" s="208" t="s">
        <v>1018</v>
      </c>
      <c r="B2227" s="209" t="s">
        <v>1643</v>
      </c>
      <c r="C2227" s="209" t="s">
        <v>1627</v>
      </c>
      <c r="D2227" s="210" t="s">
        <v>1624</v>
      </c>
      <c r="E2227" s="213" t="s">
        <v>1624</v>
      </c>
      <c r="F2227" s="211">
        <v>353277</v>
      </c>
      <c r="G2227" s="211">
        <v>1011901</v>
      </c>
      <c r="H2227" s="211">
        <v>627868</v>
      </c>
      <c r="I2227" s="211">
        <v>146508</v>
      </c>
      <c r="J2227" s="211">
        <v>631787</v>
      </c>
      <c r="K2227" s="211">
        <v>467414</v>
      </c>
      <c r="L2227" s="212">
        <v>1334265</v>
      </c>
    </row>
    <row r="2228" spans="1:12">
      <c r="A2228" s="208" t="s">
        <v>119</v>
      </c>
      <c r="B2228" s="209" t="s">
        <v>1648</v>
      </c>
      <c r="C2228" s="209" t="s">
        <v>1623</v>
      </c>
      <c r="D2228" s="210" t="s">
        <v>1624</v>
      </c>
      <c r="E2228" s="211">
        <v>21664</v>
      </c>
      <c r="F2228" s="211">
        <v>19912</v>
      </c>
      <c r="G2228" s="211">
        <v>19362</v>
      </c>
      <c r="H2228" s="211">
        <v>18446</v>
      </c>
      <c r="I2228" s="211">
        <v>20489</v>
      </c>
      <c r="J2228" s="211">
        <v>22182</v>
      </c>
      <c r="K2228" s="211">
        <v>19514</v>
      </c>
      <c r="L2228" s="212">
        <v>20303</v>
      </c>
    </row>
    <row r="2229" spans="1:12">
      <c r="A2229" s="208" t="s">
        <v>119</v>
      </c>
      <c r="B2229" s="209" t="s">
        <v>1648</v>
      </c>
      <c r="C2229" s="209" t="s">
        <v>1625</v>
      </c>
      <c r="D2229" s="210" t="s">
        <v>1624</v>
      </c>
      <c r="E2229" s="211">
        <v>3205</v>
      </c>
      <c r="F2229" s="211">
        <v>2961</v>
      </c>
      <c r="G2229" s="211">
        <v>4389</v>
      </c>
      <c r="H2229" s="211">
        <v>3108</v>
      </c>
      <c r="I2229" s="211">
        <v>2697</v>
      </c>
      <c r="J2229" s="211">
        <v>4049</v>
      </c>
      <c r="K2229" s="211">
        <v>3022</v>
      </c>
      <c r="L2229" s="212">
        <v>3332</v>
      </c>
    </row>
    <row r="2230" spans="1:12">
      <c r="A2230" s="208" t="s">
        <v>119</v>
      </c>
      <c r="B2230" s="209" t="s">
        <v>1648</v>
      </c>
      <c r="C2230" s="209" t="s">
        <v>1626</v>
      </c>
      <c r="D2230" s="210" t="s">
        <v>1624</v>
      </c>
      <c r="E2230" s="211">
        <v>3704</v>
      </c>
      <c r="F2230" s="211">
        <v>2869</v>
      </c>
      <c r="G2230" s="211">
        <v>2287</v>
      </c>
      <c r="H2230" s="211">
        <v>2120</v>
      </c>
      <c r="I2230" s="211">
        <v>2466</v>
      </c>
      <c r="J2230" s="211">
        <v>3356</v>
      </c>
      <c r="K2230" s="211">
        <v>3218</v>
      </c>
      <c r="L2230" s="212">
        <v>3775</v>
      </c>
    </row>
    <row r="2231" spans="1:12">
      <c r="A2231" s="208" t="s">
        <v>1249</v>
      </c>
      <c r="B2231" s="209" t="s">
        <v>1672</v>
      </c>
      <c r="C2231" s="209" t="s">
        <v>1623</v>
      </c>
      <c r="D2231" s="210" t="s">
        <v>1624</v>
      </c>
      <c r="E2231" s="211">
        <v>95667</v>
      </c>
      <c r="F2231" s="211">
        <v>95634</v>
      </c>
      <c r="G2231" s="211">
        <v>96661</v>
      </c>
      <c r="H2231" s="211">
        <v>128573</v>
      </c>
      <c r="I2231" s="211">
        <v>109079</v>
      </c>
      <c r="J2231" s="211">
        <v>120954</v>
      </c>
      <c r="K2231" s="211">
        <v>139089</v>
      </c>
      <c r="L2231" s="212">
        <v>90584</v>
      </c>
    </row>
    <row r="2232" spans="1:12">
      <c r="A2232" s="208" t="s">
        <v>1249</v>
      </c>
      <c r="B2232" s="209" t="s">
        <v>1672</v>
      </c>
      <c r="C2232" s="209" t="s">
        <v>1625</v>
      </c>
      <c r="D2232" s="210" t="s">
        <v>1624</v>
      </c>
      <c r="E2232" s="211">
        <v>37344</v>
      </c>
      <c r="F2232" s="211">
        <v>28458</v>
      </c>
      <c r="G2232" s="211">
        <v>32414</v>
      </c>
      <c r="H2232" s="211">
        <v>27937</v>
      </c>
      <c r="I2232" s="211">
        <v>31297</v>
      </c>
      <c r="J2232" s="211">
        <v>41516</v>
      </c>
      <c r="K2232" s="211">
        <v>33100</v>
      </c>
      <c r="L2232" s="212">
        <v>16018</v>
      </c>
    </row>
    <row r="2233" spans="1:12">
      <c r="A2233" s="208" t="s">
        <v>1249</v>
      </c>
      <c r="B2233" s="209" t="s">
        <v>1672</v>
      </c>
      <c r="C2233" s="209" t="s">
        <v>1626</v>
      </c>
      <c r="D2233" s="210" t="s">
        <v>1624</v>
      </c>
      <c r="E2233" s="211">
        <v>4959</v>
      </c>
      <c r="F2233" s="211">
        <v>5604</v>
      </c>
      <c r="G2233" s="211">
        <v>6423</v>
      </c>
      <c r="H2233" s="211">
        <v>5414</v>
      </c>
      <c r="I2233" s="211">
        <v>14289</v>
      </c>
      <c r="J2233" s="211">
        <v>22048</v>
      </c>
      <c r="K2233" s="211">
        <v>22048</v>
      </c>
      <c r="L2233" s="212">
        <v>25015</v>
      </c>
    </row>
    <row r="2234" spans="1:12">
      <c r="A2234" s="208" t="s">
        <v>120</v>
      </c>
      <c r="B2234" s="209" t="s">
        <v>1648</v>
      </c>
      <c r="C2234" s="209" t="s">
        <v>1623</v>
      </c>
      <c r="D2234" s="210" t="s">
        <v>1624</v>
      </c>
      <c r="E2234" s="211">
        <v>475497</v>
      </c>
      <c r="F2234" s="211">
        <v>431590</v>
      </c>
      <c r="G2234" s="211">
        <v>449577</v>
      </c>
      <c r="H2234" s="211">
        <v>448257</v>
      </c>
      <c r="I2234" s="211">
        <v>413404</v>
      </c>
      <c r="J2234" s="211">
        <v>540875</v>
      </c>
      <c r="K2234" s="211">
        <v>481256</v>
      </c>
      <c r="L2234" s="212">
        <v>385757</v>
      </c>
    </row>
    <row r="2235" spans="1:12">
      <c r="A2235" s="208" t="s">
        <v>120</v>
      </c>
      <c r="B2235" s="209" t="s">
        <v>1648</v>
      </c>
      <c r="C2235" s="209" t="s">
        <v>1625</v>
      </c>
      <c r="D2235" s="210" t="s">
        <v>1624</v>
      </c>
      <c r="E2235" s="211">
        <v>357107</v>
      </c>
      <c r="F2235" s="211">
        <v>361546</v>
      </c>
      <c r="G2235" s="211">
        <v>376588</v>
      </c>
      <c r="H2235" s="211">
        <v>402557</v>
      </c>
      <c r="I2235" s="211">
        <v>347654</v>
      </c>
      <c r="J2235" s="211">
        <v>382525</v>
      </c>
      <c r="K2235" s="211">
        <v>323052</v>
      </c>
      <c r="L2235" s="212">
        <v>410286</v>
      </c>
    </row>
    <row r="2236" spans="1:12">
      <c r="A2236" s="208" t="s">
        <v>120</v>
      </c>
      <c r="B2236" s="209" t="s">
        <v>1648</v>
      </c>
      <c r="C2236" s="209" t="s">
        <v>1627</v>
      </c>
      <c r="D2236" s="210" t="s">
        <v>1624</v>
      </c>
      <c r="E2236" s="211">
        <v>702864</v>
      </c>
      <c r="F2236" s="211">
        <v>502587</v>
      </c>
      <c r="G2236" s="211">
        <v>171023</v>
      </c>
      <c r="H2236" s="211">
        <v>474808</v>
      </c>
      <c r="I2236" s="211">
        <v>402308</v>
      </c>
      <c r="J2236" s="211">
        <v>148088</v>
      </c>
      <c r="K2236" s="211">
        <v>560414</v>
      </c>
      <c r="L2236" s="212">
        <v>554506</v>
      </c>
    </row>
    <row r="2237" spans="1:12">
      <c r="A2237" s="208" t="s">
        <v>1210</v>
      </c>
      <c r="B2237" s="209" t="s">
        <v>1673</v>
      </c>
      <c r="C2237" s="209" t="s">
        <v>1626</v>
      </c>
      <c r="D2237" s="210" t="s">
        <v>1624</v>
      </c>
      <c r="E2237" s="211">
        <v>172495343</v>
      </c>
      <c r="F2237" s="211">
        <v>165663939</v>
      </c>
      <c r="G2237" s="211">
        <v>193073066</v>
      </c>
      <c r="H2237" s="211">
        <v>168798205</v>
      </c>
      <c r="I2237" s="211">
        <v>130510661</v>
      </c>
      <c r="J2237" s="211">
        <v>256599329</v>
      </c>
      <c r="K2237" s="211">
        <v>241458124</v>
      </c>
      <c r="L2237" s="212">
        <v>261603747</v>
      </c>
    </row>
    <row r="2238" spans="1:12">
      <c r="A2238" s="208" t="s">
        <v>1210</v>
      </c>
      <c r="B2238" s="209" t="s">
        <v>1673</v>
      </c>
      <c r="C2238" s="209" t="s">
        <v>1627</v>
      </c>
      <c r="D2238" s="210" t="s">
        <v>1624</v>
      </c>
      <c r="E2238" s="211">
        <v>31046957</v>
      </c>
      <c r="F2238" s="211">
        <v>4020752</v>
      </c>
      <c r="G2238" s="211">
        <v>3129590</v>
      </c>
      <c r="H2238" s="211">
        <v>6187579</v>
      </c>
      <c r="I2238" s="211">
        <v>750100</v>
      </c>
      <c r="J2238" s="211">
        <v>32144685</v>
      </c>
      <c r="K2238" s="211">
        <v>63484270</v>
      </c>
      <c r="L2238" s="212">
        <v>70150917</v>
      </c>
    </row>
    <row r="2239" spans="1:12">
      <c r="A2239" s="208" t="s">
        <v>1552</v>
      </c>
      <c r="B2239" s="209" t="s">
        <v>1646</v>
      </c>
      <c r="C2239" s="209" t="s">
        <v>1623</v>
      </c>
      <c r="D2239" s="210" t="s">
        <v>1624</v>
      </c>
      <c r="E2239" s="211">
        <v>30580</v>
      </c>
      <c r="F2239" s="211">
        <v>19411</v>
      </c>
      <c r="G2239" s="211">
        <v>21501</v>
      </c>
      <c r="H2239" s="211">
        <v>22080</v>
      </c>
      <c r="I2239" s="211">
        <v>21390</v>
      </c>
      <c r="J2239" s="211">
        <v>20144</v>
      </c>
      <c r="K2239" s="211">
        <v>22035</v>
      </c>
      <c r="L2239" s="212">
        <v>20034</v>
      </c>
    </row>
    <row r="2240" spans="1:12">
      <c r="A2240" s="208" t="s">
        <v>1552</v>
      </c>
      <c r="B2240" s="209" t="s">
        <v>1646</v>
      </c>
      <c r="C2240" s="209" t="s">
        <v>1625</v>
      </c>
      <c r="D2240" s="210" t="s">
        <v>1624</v>
      </c>
      <c r="E2240" s="211">
        <v>9983</v>
      </c>
      <c r="F2240" s="211">
        <v>8762</v>
      </c>
      <c r="G2240" s="211">
        <v>9228</v>
      </c>
      <c r="H2240" s="211">
        <v>10094</v>
      </c>
      <c r="I2240" s="211">
        <v>9738</v>
      </c>
      <c r="J2240" s="211">
        <v>11835</v>
      </c>
      <c r="K2240" s="211">
        <v>8120</v>
      </c>
      <c r="L2240" s="212">
        <v>8095</v>
      </c>
    </row>
    <row r="2241" spans="1:12">
      <c r="A2241" s="208" t="s">
        <v>1211</v>
      </c>
      <c r="B2241" s="209" t="s">
        <v>1673</v>
      </c>
      <c r="C2241" s="209" t="s">
        <v>1623</v>
      </c>
      <c r="D2241" s="210" t="s">
        <v>1624</v>
      </c>
      <c r="E2241" s="211">
        <v>62846</v>
      </c>
      <c r="F2241" s="211">
        <v>72486</v>
      </c>
      <c r="G2241" s="211">
        <v>93535</v>
      </c>
      <c r="H2241" s="211">
        <v>162878</v>
      </c>
      <c r="I2241" s="211">
        <v>177819</v>
      </c>
      <c r="J2241" s="211">
        <v>207360</v>
      </c>
      <c r="K2241" s="211">
        <v>186151</v>
      </c>
      <c r="L2241" s="212">
        <v>157432</v>
      </c>
    </row>
    <row r="2242" spans="1:12">
      <c r="A2242" s="208" t="s">
        <v>1211</v>
      </c>
      <c r="B2242" s="209" t="s">
        <v>1673</v>
      </c>
      <c r="C2242" s="209" t="s">
        <v>1625</v>
      </c>
      <c r="D2242" s="210" t="s">
        <v>1624</v>
      </c>
      <c r="E2242" s="211">
        <v>3117</v>
      </c>
      <c r="F2242" s="211">
        <v>16574</v>
      </c>
      <c r="G2242" s="211">
        <v>16200</v>
      </c>
      <c r="H2242" s="211">
        <v>31885</v>
      </c>
      <c r="I2242" s="211">
        <v>28076</v>
      </c>
      <c r="J2242" s="211">
        <v>30523</v>
      </c>
      <c r="K2242" s="211">
        <v>30357</v>
      </c>
      <c r="L2242" s="212">
        <v>32887</v>
      </c>
    </row>
    <row r="2243" spans="1:12">
      <c r="A2243" s="208" t="s">
        <v>1211</v>
      </c>
      <c r="B2243" s="209" t="s">
        <v>1673</v>
      </c>
      <c r="C2243" s="209" t="s">
        <v>1626</v>
      </c>
      <c r="D2243" s="210" t="s">
        <v>1624</v>
      </c>
      <c r="E2243" s="213" t="s">
        <v>1624</v>
      </c>
      <c r="F2243" s="213" t="s">
        <v>1624</v>
      </c>
      <c r="G2243" s="211">
        <v>8650</v>
      </c>
      <c r="H2243" s="213" t="s">
        <v>1624</v>
      </c>
      <c r="I2243" s="213" t="s">
        <v>1624</v>
      </c>
      <c r="J2243" s="213" t="s">
        <v>1624</v>
      </c>
      <c r="K2243" s="213" t="s">
        <v>1624</v>
      </c>
      <c r="L2243" s="214" t="s">
        <v>1624</v>
      </c>
    </row>
    <row r="2244" spans="1:12">
      <c r="A2244" s="208" t="s">
        <v>1261</v>
      </c>
      <c r="B2244" s="209" t="s">
        <v>1666</v>
      </c>
      <c r="C2244" s="209" t="s">
        <v>1623</v>
      </c>
      <c r="D2244" s="210" t="s">
        <v>1624</v>
      </c>
      <c r="E2244" s="211">
        <v>60312</v>
      </c>
      <c r="F2244" s="211">
        <v>46763</v>
      </c>
      <c r="G2244" s="211">
        <v>55422</v>
      </c>
      <c r="H2244" s="211">
        <v>63251</v>
      </c>
      <c r="I2244" s="211">
        <v>57449</v>
      </c>
      <c r="J2244" s="211">
        <v>59377</v>
      </c>
      <c r="K2244" s="211">
        <v>60302</v>
      </c>
      <c r="L2244" s="212">
        <v>69561</v>
      </c>
    </row>
    <row r="2245" spans="1:12">
      <c r="A2245" s="208" t="s">
        <v>1261</v>
      </c>
      <c r="B2245" s="209" t="s">
        <v>1666</v>
      </c>
      <c r="C2245" s="209" t="s">
        <v>1625</v>
      </c>
      <c r="D2245" s="210" t="s">
        <v>1624</v>
      </c>
      <c r="E2245" s="211">
        <v>16505</v>
      </c>
      <c r="F2245" s="211">
        <v>14541</v>
      </c>
      <c r="G2245" s="211">
        <v>19390</v>
      </c>
      <c r="H2245" s="211">
        <v>23354</v>
      </c>
      <c r="I2245" s="211">
        <v>18194</v>
      </c>
      <c r="J2245" s="211">
        <v>18000</v>
      </c>
      <c r="K2245" s="211">
        <v>11577</v>
      </c>
      <c r="L2245" s="212">
        <v>767</v>
      </c>
    </row>
    <row r="2246" spans="1:12">
      <c r="A2246" s="208" t="s">
        <v>1261</v>
      </c>
      <c r="B2246" s="209" t="s">
        <v>1666</v>
      </c>
      <c r="C2246" s="209" t="s">
        <v>1626</v>
      </c>
      <c r="D2246" s="210" t="s">
        <v>1624</v>
      </c>
      <c r="E2246" s="213" t="s">
        <v>1624</v>
      </c>
      <c r="F2246" s="213" t="s">
        <v>1624</v>
      </c>
      <c r="G2246" s="213" t="s">
        <v>1624</v>
      </c>
      <c r="H2246" s="213" t="s">
        <v>1624</v>
      </c>
      <c r="I2246" s="211">
        <v>6643</v>
      </c>
      <c r="J2246" s="211">
        <v>9515</v>
      </c>
      <c r="K2246" s="211">
        <v>10380</v>
      </c>
      <c r="L2246" s="212">
        <v>7768</v>
      </c>
    </row>
    <row r="2247" spans="1:12">
      <c r="A2247" s="208" t="s">
        <v>1553</v>
      </c>
      <c r="B2247" s="209" t="s">
        <v>1646</v>
      </c>
      <c r="C2247" s="209" t="s">
        <v>1623</v>
      </c>
      <c r="D2247" s="210" t="s">
        <v>1624</v>
      </c>
      <c r="E2247" s="211">
        <v>60000</v>
      </c>
      <c r="F2247" s="211">
        <v>48800</v>
      </c>
      <c r="G2247" s="211">
        <v>55200</v>
      </c>
      <c r="H2247" s="211">
        <v>60800</v>
      </c>
      <c r="I2247" s="211">
        <v>52000</v>
      </c>
      <c r="J2247" s="211">
        <v>60714</v>
      </c>
      <c r="K2247" s="211">
        <v>59670</v>
      </c>
      <c r="L2247" s="212">
        <v>48100</v>
      </c>
    </row>
    <row r="2248" spans="1:12">
      <c r="A2248" s="208" t="s">
        <v>1553</v>
      </c>
      <c r="B2248" s="209" t="s">
        <v>1646</v>
      </c>
      <c r="C2248" s="209" t="s">
        <v>1625</v>
      </c>
      <c r="D2248" s="210" t="s">
        <v>1624</v>
      </c>
      <c r="E2248" s="211">
        <v>15000</v>
      </c>
      <c r="F2248" s="211">
        <v>12200</v>
      </c>
      <c r="G2248" s="211">
        <v>13800</v>
      </c>
      <c r="H2248" s="211">
        <v>15200</v>
      </c>
      <c r="I2248" s="211">
        <v>13000</v>
      </c>
      <c r="J2248" s="211">
        <v>15178</v>
      </c>
      <c r="K2248" s="211">
        <v>14918</v>
      </c>
      <c r="L2248" s="212">
        <v>12025</v>
      </c>
    </row>
    <row r="2249" spans="1:12">
      <c r="A2249" s="208" t="s">
        <v>1250</v>
      </c>
      <c r="B2249" s="209" t="s">
        <v>1672</v>
      </c>
      <c r="C2249" s="209" t="s">
        <v>1623</v>
      </c>
      <c r="D2249" s="210" t="s">
        <v>1624</v>
      </c>
      <c r="E2249" s="211">
        <v>202734</v>
      </c>
      <c r="F2249" s="211">
        <v>185211</v>
      </c>
      <c r="G2249" s="211">
        <v>179401</v>
      </c>
      <c r="H2249" s="211">
        <v>200646</v>
      </c>
      <c r="I2249" s="211">
        <v>185187</v>
      </c>
      <c r="J2249" s="211">
        <v>206116</v>
      </c>
      <c r="K2249" s="211">
        <v>189970</v>
      </c>
      <c r="L2249" s="212">
        <v>145721</v>
      </c>
    </row>
    <row r="2250" spans="1:12">
      <c r="A2250" s="208" t="s">
        <v>1250</v>
      </c>
      <c r="B2250" s="209" t="s">
        <v>1672</v>
      </c>
      <c r="C2250" s="209" t="s">
        <v>1625</v>
      </c>
      <c r="D2250" s="210" t="s">
        <v>1624</v>
      </c>
      <c r="E2250" s="211">
        <v>103391</v>
      </c>
      <c r="F2250" s="211">
        <v>97699</v>
      </c>
      <c r="G2250" s="211">
        <v>95066</v>
      </c>
      <c r="H2250" s="211">
        <v>104668</v>
      </c>
      <c r="I2250" s="211">
        <v>93979</v>
      </c>
      <c r="J2250" s="211">
        <v>115188</v>
      </c>
      <c r="K2250" s="211">
        <v>105110</v>
      </c>
      <c r="L2250" s="212">
        <v>86156</v>
      </c>
    </row>
    <row r="2251" spans="1:12">
      <c r="A2251" s="208" t="s">
        <v>1250</v>
      </c>
      <c r="B2251" s="209" t="s">
        <v>1672</v>
      </c>
      <c r="C2251" s="209" t="s">
        <v>1626</v>
      </c>
      <c r="D2251" s="210" t="s">
        <v>1624</v>
      </c>
      <c r="E2251" s="211">
        <v>317523</v>
      </c>
      <c r="F2251" s="211">
        <v>280699</v>
      </c>
      <c r="G2251" s="211">
        <v>232082</v>
      </c>
      <c r="H2251" s="211">
        <v>175248</v>
      </c>
      <c r="I2251" s="211">
        <v>146848</v>
      </c>
      <c r="J2251" s="211">
        <v>141091</v>
      </c>
      <c r="K2251" s="211">
        <v>132993</v>
      </c>
      <c r="L2251" s="212">
        <v>144653</v>
      </c>
    </row>
    <row r="2252" spans="1:12">
      <c r="A2252" s="208" t="s">
        <v>1251</v>
      </c>
      <c r="B2252" s="209" t="s">
        <v>1672</v>
      </c>
      <c r="C2252" s="209" t="s">
        <v>1623</v>
      </c>
      <c r="D2252" s="210" t="s">
        <v>1624</v>
      </c>
      <c r="E2252" s="211">
        <v>294439</v>
      </c>
      <c r="F2252" s="211">
        <v>251696</v>
      </c>
      <c r="G2252" s="211">
        <v>247400</v>
      </c>
      <c r="H2252" s="211">
        <v>278400</v>
      </c>
      <c r="I2252" s="211">
        <v>267888</v>
      </c>
      <c r="J2252" s="211">
        <v>293545</v>
      </c>
      <c r="K2252" s="211">
        <v>267468</v>
      </c>
      <c r="L2252" s="212">
        <v>211770</v>
      </c>
    </row>
    <row r="2253" spans="1:12">
      <c r="A2253" s="208" t="s">
        <v>1251</v>
      </c>
      <c r="B2253" s="209" t="s">
        <v>1672</v>
      </c>
      <c r="C2253" s="209" t="s">
        <v>1625</v>
      </c>
      <c r="D2253" s="210" t="s">
        <v>1624</v>
      </c>
      <c r="E2253" s="211">
        <v>119076</v>
      </c>
      <c r="F2253" s="211">
        <v>105784</v>
      </c>
      <c r="G2253" s="211">
        <v>100900</v>
      </c>
      <c r="H2253" s="211">
        <v>118100</v>
      </c>
      <c r="I2253" s="211">
        <v>114864</v>
      </c>
      <c r="J2253" s="211">
        <v>142361</v>
      </c>
      <c r="K2253" s="211">
        <v>123707</v>
      </c>
      <c r="L2253" s="212">
        <v>122515</v>
      </c>
    </row>
    <row r="2254" spans="1:12">
      <c r="A2254" s="208" t="s">
        <v>1251</v>
      </c>
      <c r="B2254" s="209" t="s">
        <v>1672</v>
      </c>
      <c r="C2254" s="209" t="s">
        <v>1626</v>
      </c>
      <c r="D2254" s="210" t="s">
        <v>1624</v>
      </c>
      <c r="E2254" s="211">
        <v>3541323</v>
      </c>
      <c r="F2254" s="211">
        <v>3261889</v>
      </c>
      <c r="G2254" s="211">
        <v>3117800</v>
      </c>
      <c r="H2254" s="211">
        <v>2990000</v>
      </c>
      <c r="I2254" s="211">
        <v>2782982</v>
      </c>
      <c r="J2254" s="211">
        <v>3313765</v>
      </c>
      <c r="K2254" s="211">
        <v>3349629</v>
      </c>
      <c r="L2254" s="212">
        <v>2836936</v>
      </c>
    </row>
    <row r="2255" spans="1:12">
      <c r="A2255" s="208" t="s">
        <v>892</v>
      </c>
      <c r="B2255" s="209" t="s">
        <v>1644</v>
      </c>
      <c r="C2255" s="209" t="s">
        <v>1623</v>
      </c>
      <c r="D2255" s="210" t="s">
        <v>1624</v>
      </c>
      <c r="E2255" s="211">
        <v>193008</v>
      </c>
      <c r="F2255" s="211">
        <v>165659</v>
      </c>
      <c r="G2255" s="211">
        <v>175220</v>
      </c>
      <c r="H2255" s="211">
        <v>181587</v>
      </c>
      <c r="I2255" s="211">
        <v>178437</v>
      </c>
      <c r="J2255" s="211">
        <v>182150</v>
      </c>
      <c r="K2255" s="211">
        <v>167268</v>
      </c>
      <c r="L2255" s="212">
        <v>145896</v>
      </c>
    </row>
    <row r="2256" spans="1:12">
      <c r="A2256" s="208" t="s">
        <v>892</v>
      </c>
      <c r="B2256" s="209" t="s">
        <v>1644</v>
      </c>
      <c r="C2256" s="209" t="s">
        <v>1625</v>
      </c>
      <c r="D2256" s="210" t="s">
        <v>1624</v>
      </c>
      <c r="E2256" s="211">
        <v>146637</v>
      </c>
      <c r="F2256" s="211">
        <v>136241</v>
      </c>
      <c r="G2256" s="211">
        <v>135002</v>
      </c>
      <c r="H2256" s="211">
        <v>122906</v>
      </c>
      <c r="I2256" s="211">
        <v>119246</v>
      </c>
      <c r="J2256" s="211">
        <v>110177</v>
      </c>
      <c r="K2256" s="211">
        <v>110144</v>
      </c>
      <c r="L2256" s="212">
        <v>93629</v>
      </c>
    </row>
    <row r="2257" spans="1:12">
      <c r="A2257" s="208" t="s">
        <v>892</v>
      </c>
      <c r="B2257" s="209" t="s">
        <v>1644</v>
      </c>
      <c r="C2257" s="209" t="s">
        <v>1626</v>
      </c>
      <c r="D2257" s="210" t="s">
        <v>1624</v>
      </c>
      <c r="E2257" s="211">
        <v>106133</v>
      </c>
      <c r="F2257" s="211">
        <v>98538</v>
      </c>
      <c r="G2257" s="211">
        <v>98261</v>
      </c>
      <c r="H2257" s="211">
        <v>131693</v>
      </c>
      <c r="I2257" s="211">
        <v>125280</v>
      </c>
      <c r="J2257" s="211">
        <v>121007</v>
      </c>
      <c r="K2257" s="211">
        <v>145148</v>
      </c>
      <c r="L2257" s="212">
        <v>153138</v>
      </c>
    </row>
    <row r="2258" spans="1:12">
      <c r="A2258" s="208" t="s">
        <v>1212</v>
      </c>
      <c r="B2258" s="209" t="s">
        <v>1673</v>
      </c>
      <c r="C2258" s="209" t="s">
        <v>1623</v>
      </c>
      <c r="D2258" s="210" t="s">
        <v>1624</v>
      </c>
      <c r="E2258" s="211">
        <v>18313</v>
      </c>
      <c r="F2258" s="211">
        <v>16186</v>
      </c>
      <c r="G2258" s="211">
        <v>17237</v>
      </c>
      <c r="H2258" s="211">
        <v>17096</v>
      </c>
      <c r="I2258" s="211">
        <v>16681</v>
      </c>
      <c r="J2258" s="211">
        <v>18314</v>
      </c>
      <c r="K2258" s="211">
        <v>16066</v>
      </c>
      <c r="L2258" s="212">
        <v>13265</v>
      </c>
    </row>
    <row r="2259" spans="1:12">
      <c r="A2259" s="208" t="s">
        <v>1212</v>
      </c>
      <c r="B2259" s="209" t="s">
        <v>1673</v>
      </c>
      <c r="C2259" s="209" t="s">
        <v>1625</v>
      </c>
      <c r="D2259" s="210" t="s">
        <v>1624</v>
      </c>
      <c r="E2259" s="211">
        <v>21185</v>
      </c>
      <c r="F2259" s="211">
        <v>17399</v>
      </c>
      <c r="G2259" s="211">
        <v>17016</v>
      </c>
      <c r="H2259" s="211">
        <v>16221</v>
      </c>
      <c r="I2259" s="211">
        <v>20898</v>
      </c>
      <c r="J2259" s="211">
        <v>21798</v>
      </c>
      <c r="K2259" s="211">
        <v>19782</v>
      </c>
      <c r="L2259" s="212">
        <v>17789</v>
      </c>
    </row>
    <row r="2260" spans="1:12">
      <c r="A2260" s="208" t="s">
        <v>481</v>
      </c>
      <c r="B2260" s="209" t="s">
        <v>1630</v>
      </c>
      <c r="C2260" s="209" t="s">
        <v>1623</v>
      </c>
      <c r="D2260" s="210" t="s">
        <v>1624</v>
      </c>
      <c r="E2260" s="211">
        <v>2010976</v>
      </c>
      <c r="F2260" s="211">
        <v>1686801</v>
      </c>
      <c r="G2260" s="211">
        <v>1606098</v>
      </c>
      <c r="H2260" s="211">
        <v>1840950</v>
      </c>
      <c r="I2260" s="211">
        <v>1737316</v>
      </c>
      <c r="J2260" s="211">
        <v>2131071</v>
      </c>
      <c r="K2260" s="211">
        <v>1966315</v>
      </c>
      <c r="L2260" s="212">
        <v>1369403</v>
      </c>
    </row>
    <row r="2261" spans="1:12">
      <c r="A2261" s="208" t="s">
        <v>481</v>
      </c>
      <c r="B2261" s="209" t="s">
        <v>1630</v>
      </c>
      <c r="C2261" s="209" t="s">
        <v>1625</v>
      </c>
      <c r="D2261" s="210" t="s">
        <v>1624</v>
      </c>
      <c r="E2261" s="211">
        <v>1976094</v>
      </c>
      <c r="F2261" s="211">
        <v>1941664</v>
      </c>
      <c r="G2261" s="211">
        <v>1860732</v>
      </c>
      <c r="H2261" s="211">
        <v>2093567</v>
      </c>
      <c r="I2261" s="211">
        <v>2044836</v>
      </c>
      <c r="J2261" s="211">
        <v>2386149</v>
      </c>
      <c r="K2261" s="211">
        <v>2291631</v>
      </c>
      <c r="L2261" s="212">
        <v>1808263</v>
      </c>
    </row>
    <row r="2262" spans="1:12">
      <c r="A2262" s="208" t="s">
        <v>481</v>
      </c>
      <c r="B2262" s="209" t="s">
        <v>1630</v>
      </c>
      <c r="C2262" s="209" t="s">
        <v>1626</v>
      </c>
      <c r="D2262" s="210" t="s">
        <v>1624</v>
      </c>
      <c r="E2262" s="211">
        <v>1634096</v>
      </c>
      <c r="F2262" s="211">
        <v>1734665</v>
      </c>
      <c r="G2262" s="211">
        <v>1721415</v>
      </c>
      <c r="H2262" s="211">
        <v>1793350</v>
      </c>
      <c r="I2262" s="211">
        <v>1597528</v>
      </c>
      <c r="J2262" s="211">
        <v>1811484</v>
      </c>
      <c r="K2262" s="211">
        <v>1835860</v>
      </c>
      <c r="L2262" s="212">
        <v>1832372</v>
      </c>
    </row>
    <row r="2263" spans="1:12">
      <c r="A2263" s="208" t="s">
        <v>305</v>
      </c>
      <c r="B2263" s="209" t="s">
        <v>1653</v>
      </c>
      <c r="C2263" s="209" t="s">
        <v>1623</v>
      </c>
      <c r="D2263" s="210" t="s">
        <v>1624</v>
      </c>
      <c r="E2263" s="211">
        <v>428775</v>
      </c>
      <c r="F2263" s="211">
        <v>411032</v>
      </c>
      <c r="G2263" s="211">
        <v>442775</v>
      </c>
      <c r="H2263" s="211">
        <v>483752</v>
      </c>
      <c r="I2263" s="211">
        <v>444371</v>
      </c>
      <c r="J2263" s="211">
        <v>417391</v>
      </c>
      <c r="K2263" s="211">
        <v>434537</v>
      </c>
      <c r="L2263" s="212">
        <v>364652</v>
      </c>
    </row>
    <row r="2264" spans="1:12">
      <c r="A2264" s="208" t="s">
        <v>305</v>
      </c>
      <c r="B2264" s="209" t="s">
        <v>1653</v>
      </c>
      <c r="C2264" s="209" t="s">
        <v>1625</v>
      </c>
      <c r="D2264" s="210" t="s">
        <v>1624</v>
      </c>
      <c r="E2264" s="211">
        <v>366548</v>
      </c>
      <c r="F2264" s="211">
        <v>361833</v>
      </c>
      <c r="G2264" s="211">
        <v>388222</v>
      </c>
      <c r="H2264" s="211">
        <v>445484</v>
      </c>
      <c r="I2264" s="211">
        <v>420843</v>
      </c>
      <c r="J2264" s="211">
        <v>400222</v>
      </c>
      <c r="K2264" s="211">
        <v>399781</v>
      </c>
      <c r="L2264" s="212">
        <v>325027</v>
      </c>
    </row>
    <row r="2265" spans="1:12">
      <c r="A2265" s="208" t="s">
        <v>305</v>
      </c>
      <c r="B2265" s="209" t="s">
        <v>1653</v>
      </c>
      <c r="C2265" s="209" t="s">
        <v>1626</v>
      </c>
      <c r="D2265" s="210" t="s">
        <v>1624</v>
      </c>
      <c r="E2265" s="211">
        <v>488995</v>
      </c>
      <c r="F2265" s="211">
        <v>605223</v>
      </c>
      <c r="G2265" s="211">
        <v>769433</v>
      </c>
      <c r="H2265" s="211">
        <v>776952</v>
      </c>
      <c r="I2265" s="211">
        <v>770258</v>
      </c>
      <c r="J2265" s="211">
        <v>844439</v>
      </c>
      <c r="K2265" s="211">
        <v>821329</v>
      </c>
      <c r="L2265" s="212">
        <v>731565</v>
      </c>
    </row>
    <row r="2266" spans="1:12">
      <c r="A2266" s="208" t="s">
        <v>305</v>
      </c>
      <c r="B2266" s="209" t="s">
        <v>1653</v>
      </c>
      <c r="C2266" s="209" t="s">
        <v>1627</v>
      </c>
      <c r="D2266" s="210" t="s">
        <v>1624</v>
      </c>
      <c r="E2266" s="211">
        <v>213395</v>
      </c>
      <c r="F2266" s="211">
        <v>211102</v>
      </c>
      <c r="G2266" s="211">
        <v>329592</v>
      </c>
      <c r="H2266" s="211">
        <v>222134</v>
      </c>
      <c r="I2266" s="211">
        <v>62927</v>
      </c>
      <c r="J2266" s="211">
        <v>130069</v>
      </c>
      <c r="K2266" s="211">
        <v>133944</v>
      </c>
      <c r="L2266" s="212">
        <v>254394</v>
      </c>
    </row>
    <row r="2267" spans="1:12">
      <c r="A2267" s="208" t="s">
        <v>1213</v>
      </c>
      <c r="B2267" s="209" t="s">
        <v>1673</v>
      </c>
      <c r="C2267" s="209" t="s">
        <v>1623</v>
      </c>
      <c r="D2267" s="210" t="s">
        <v>1624</v>
      </c>
      <c r="E2267" s="211">
        <v>70630</v>
      </c>
      <c r="F2267" s="211">
        <v>40845</v>
      </c>
      <c r="G2267" s="211">
        <v>41258</v>
      </c>
      <c r="H2267" s="211">
        <v>40794</v>
      </c>
      <c r="I2267" s="211">
        <v>39711</v>
      </c>
      <c r="J2267" s="211">
        <v>46672</v>
      </c>
      <c r="K2267" s="211">
        <v>47259</v>
      </c>
      <c r="L2267" s="212">
        <v>38496</v>
      </c>
    </row>
    <row r="2268" spans="1:12">
      <c r="A2268" s="208" t="s">
        <v>1213</v>
      </c>
      <c r="B2268" s="209" t="s">
        <v>1673</v>
      </c>
      <c r="C2268" s="209" t="s">
        <v>1625</v>
      </c>
      <c r="D2268" s="210" t="s">
        <v>1624</v>
      </c>
      <c r="E2268" s="211">
        <v>95483</v>
      </c>
      <c r="F2268" s="211">
        <v>96707</v>
      </c>
      <c r="G2268" s="211">
        <v>83332</v>
      </c>
      <c r="H2268" s="211">
        <v>83332</v>
      </c>
      <c r="I2268" s="211">
        <v>83420</v>
      </c>
      <c r="J2268" s="211">
        <v>107542</v>
      </c>
      <c r="K2268" s="211">
        <v>117916</v>
      </c>
      <c r="L2268" s="212">
        <v>80535</v>
      </c>
    </row>
    <row r="2269" spans="1:12">
      <c r="A2269" s="208" t="s">
        <v>121</v>
      </c>
      <c r="B2269" s="209" t="s">
        <v>1648</v>
      </c>
      <c r="C2269" s="209" t="s">
        <v>1623</v>
      </c>
      <c r="D2269" s="210" t="s">
        <v>1624</v>
      </c>
      <c r="E2269" s="211">
        <v>128306</v>
      </c>
      <c r="F2269" s="211">
        <v>112475</v>
      </c>
      <c r="G2269" s="211">
        <v>121005</v>
      </c>
      <c r="H2269" s="211">
        <v>125138</v>
      </c>
      <c r="I2269" s="211">
        <v>118174</v>
      </c>
      <c r="J2269" s="211">
        <v>158240</v>
      </c>
      <c r="K2269" s="211">
        <v>130645</v>
      </c>
      <c r="L2269" s="212">
        <v>102109</v>
      </c>
    </row>
    <row r="2270" spans="1:12">
      <c r="A2270" s="208" t="s">
        <v>121</v>
      </c>
      <c r="B2270" s="209" t="s">
        <v>1648</v>
      </c>
      <c r="C2270" s="209" t="s">
        <v>1625</v>
      </c>
      <c r="D2270" s="210" t="s">
        <v>1624</v>
      </c>
      <c r="E2270" s="211">
        <v>32794</v>
      </c>
      <c r="F2270" s="211">
        <v>39335</v>
      </c>
      <c r="G2270" s="211">
        <v>40499</v>
      </c>
      <c r="H2270" s="211">
        <v>41169</v>
      </c>
      <c r="I2270" s="211">
        <v>45842</v>
      </c>
      <c r="J2270" s="211">
        <v>66391</v>
      </c>
      <c r="K2270" s="211">
        <v>63455</v>
      </c>
      <c r="L2270" s="212">
        <v>58951</v>
      </c>
    </row>
    <row r="2271" spans="1:12">
      <c r="A2271" s="208" t="s">
        <v>121</v>
      </c>
      <c r="B2271" s="209" t="s">
        <v>1648</v>
      </c>
      <c r="C2271" s="209" t="s">
        <v>1626</v>
      </c>
      <c r="D2271" s="210" t="s">
        <v>1624</v>
      </c>
      <c r="E2271" s="211">
        <v>79995</v>
      </c>
      <c r="F2271" s="211">
        <v>81122</v>
      </c>
      <c r="G2271" s="211">
        <v>77947</v>
      </c>
      <c r="H2271" s="211">
        <v>85774</v>
      </c>
      <c r="I2271" s="211">
        <v>87705</v>
      </c>
      <c r="J2271" s="211">
        <v>90408</v>
      </c>
      <c r="K2271" s="211">
        <v>83741</v>
      </c>
      <c r="L2271" s="212">
        <v>80727</v>
      </c>
    </row>
    <row r="2272" spans="1:12">
      <c r="A2272" s="208" t="s">
        <v>783</v>
      </c>
      <c r="B2272" s="209" t="s">
        <v>1635</v>
      </c>
      <c r="C2272" s="209" t="s">
        <v>1623</v>
      </c>
      <c r="D2272" s="210" t="s">
        <v>1624</v>
      </c>
      <c r="E2272" s="211">
        <v>27297</v>
      </c>
      <c r="F2272" s="211">
        <v>28094</v>
      </c>
      <c r="G2272" s="211">
        <v>29354</v>
      </c>
      <c r="H2272" s="211">
        <v>33530</v>
      </c>
      <c r="I2272" s="211">
        <v>27437</v>
      </c>
      <c r="J2272" s="211">
        <v>21757</v>
      </c>
      <c r="K2272" s="211">
        <v>23266</v>
      </c>
      <c r="L2272" s="212">
        <v>19943</v>
      </c>
    </row>
    <row r="2273" spans="1:12">
      <c r="A2273" s="208" t="s">
        <v>783</v>
      </c>
      <c r="B2273" s="209" t="s">
        <v>1635</v>
      </c>
      <c r="C2273" s="209" t="s">
        <v>1625</v>
      </c>
      <c r="D2273" s="210" t="s">
        <v>1624</v>
      </c>
      <c r="E2273" s="211">
        <v>33400</v>
      </c>
      <c r="F2273" s="211">
        <v>34769</v>
      </c>
      <c r="G2273" s="211">
        <v>36103</v>
      </c>
      <c r="H2273" s="211">
        <v>39756</v>
      </c>
      <c r="I2273" s="211">
        <v>35852</v>
      </c>
      <c r="J2273" s="211">
        <v>30576</v>
      </c>
      <c r="K2273" s="211">
        <v>32276</v>
      </c>
      <c r="L2273" s="212">
        <v>30286</v>
      </c>
    </row>
    <row r="2274" spans="1:12">
      <c r="A2274" s="208" t="s">
        <v>1019</v>
      </c>
      <c r="B2274" s="209" t="s">
        <v>1643</v>
      </c>
      <c r="C2274" s="209" t="s">
        <v>1623</v>
      </c>
      <c r="D2274" s="210" t="s">
        <v>1624</v>
      </c>
      <c r="E2274" s="211">
        <v>680437</v>
      </c>
      <c r="F2274" s="211">
        <v>597736</v>
      </c>
      <c r="G2274" s="211">
        <v>644641</v>
      </c>
      <c r="H2274" s="211">
        <v>696702</v>
      </c>
      <c r="I2274" s="211">
        <v>663037</v>
      </c>
      <c r="J2274" s="211">
        <v>666692</v>
      </c>
      <c r="K2274" s="211">
        <v>624886</v>
      </c>
      <c r="L2274" s="212">
        <v>541842</v>
      </c>
    </row>
    <row r="2275" spans="1:12">
      <c r="A2275" s="208" t="s">
        <v>1019</v>
      </c>
      <c r="B2275" s="209" t="s">
        <v>1643</v>
      </c>
      <c r="C2275" s="209" t="s">
        <v>1625</v>
      </c>
      <c r="D2275" s="210" t="s">
        <v>1624</v>
      </c>
      <c r="E2275" s="211">
        <v>359268</v>
      </c>
      <c r="F2275" s="211">
        <v>318267</v>
      </c>
      <c r="G2275" s="211">
        <v>335788</v>
      </c>
      <c r="H2275" s="211">
        <v>381581</v>
      </c>
      <c r="I2275" s="211">
        <v>389159</v>
      </c>
      <c r="J2275" s="211">
        <v>360327</v>
      </c>
      <c r="K2275" s="211">
        <v>367208</v>
      </c>
      <c r="L2275" s="212">
        <v>324867</v>
      </c>
    </row>
    <row r="2276" spans="1:12">
      <c r="A2276" s="208" t="s">
        <v>1019</v>
      </c>
      <c r="B2276" s="209" t="s">
        <v>1643</v>
      </c>
      <c r="C2276" s="209" t="s">
        <v>1626</v>
      </c>
      <c r="D2276" s="210" t="s">
        <v>1624</v>
      </c>
      <c r="E2276" s="211">
        <v>80861</v>
      </c>
      <c r="F2276" s="211">
        <v>71065</v>
      </c>
      <c r="G2276" s="211">
        <v>66969</v>
      </c>
      <c r="H2276" s="211">
        <v>67359</v>
      </c>
      <c r="I2276" s="211">
        <v>87957</v>
      </c>
      <c r="J2276" s="211">
        <v>100149</v>
      </c>
      <c r="K2276" s="211">
        <v>80944</v>
      </c>
      <c r="L2276" s="212">
        <v>67459</v>
      </c>
    </row>
    <row r="2277" spans="1:12">
      <c r="A2277" s="208" t="s">
        <v>1020</v>
      </c>
      <c r="B2277" s="209" t="s">
        <v>1643</v>
      </c>
      <c r="C2277" s="209" t="s">
        <v>1626</v>
      </c>
      <c r="D2277" s="210" t="s">
        <v>1624</v>
      </c>
      <c r="E2277" s="211">
        <v>2003163</v>
      </c>
      <c r="F2277" s="211">
        <v>1217666</v>
      </c>
      <c r="G2277" s="211">
        <v>814419</v>
      </c>
      <c r="H2277" s="211">
        <v>899807</v>
      </c>
      <c r="I2277" s="211">
        <v>369680</v>
      </c>
      <c r="J2277" s="211">
        <v>1633250</v>
      </c>
      <c r="K2277" s="211">
        <v>957633</v>
      </c>
      <c r="L2277" s="212">
        <v>497861</v>
      </c>
    </row>
    <row r="2278" spans="1:12">
      <c r="A2278" s="208" t="s">
        <v>1020</v>
      </c>
      <c r="B2278" s="209" t="s">
        <v>1643</v>
      </c>
      <c r="C2278" s="209" t="s">
        <v>1627</v>
      </c>
      <c r="D2278" s="210" t="s">
        <v>1624</v>
      </c>
      <c r="E2278" s="213" t="s">
        <v>1624</v>
      </c>
      <c r="F2278" s="213" t="s">
        <v>1624</v>
      </c>
      <c r="G2278" s="213" t="s">
        <v>1624</v>
      </c>
      <c r="H2278" s="213" t="s">
        <v>1624</v>
      </c>
      <c r="I2278" s="213" t="s">
        <v>1624</v>
      </c>
      <c r="J2278" s="213" t="s">
        <v>1624</v>
      </c>
      <c r="K2278" s="211">
        <v>1082</v>
      </c>
      <c r="L2278" s="214" t="s">
        <v>1624</v>
      </c>
    </row>
    <row r="2279" spans="1:12">
      <c r="A2279" s="208" t="s">
        <v>1021</v>
      </c>
      <c r="B2279" s="209" t="s">
        <v>1643</v>
      </c>
      <c r="C2279" s="209" t="s">
        <v>1623</v>
      </c>
      <c r="D2279" s="210" t="s">
        <v>1624</v>
      </c>
      <c r="E2279" s="211">
        <v>30194164</v>
      </c>
      <c r="F2279" s="211">
        <v>27811555</v>
      </c>
      <c r="G2279" s="211">
        <v>30244483</v>
      </c>
      <c r="H2279" s="211">
        <v>32867904</v>
      </c>
      <c r="I2279" s="211">
        <v>30267076</v>
      </c>
      <c r="J2279" s="213" t="s">
        <v>1624</v>
      </c>
      <c r="K2279" s="213" t="s">
        <v>1624</v>
      </c>
      <c r="L2279" s="214" t="s">
        <v>1624</v>
      </c>
    </row>
    <row r="2280" spans="1:12">
      <c r="A2280" s="208" t="s">
        <v>1021</v>
      </c>
      <c r="B2280" s="209" t="s">
        <v>1643</v>
      </c>
      <c r="C2280" s="209" t="s">
        <v>1625</v>
      </c>
      <c r="D2280" s="210" t="s">
        <v>1624</v>
      </c>
      <c r="E2280" s="211">
        <v>12394238</v>
      </c>
      <c r="F2280" s="211">
        <v>11941630</v>
      </c>
      <c r="G2280" s="211">
        <v>12969621</v>
      </c>
      <c r="H2280" s="211">
        <v>14377647</v>
      </c>
      <c r="I2280" s="211">
        <v>14755517</v>
      </c>
      <c r="J2280" s="213" t="s">
        <v>1624</v>
      </c>
      <c r="K2280" s="213" t="s">
        <v>1624</v>
      </c>
      <c r="L2280" s="214" t="s">
        <v>1624</v>
      </c>
    </row>
    <row r="2281" spans="1:12">
      <c r="A2281" s="208" t="s">
        <v>1021</v>
      </c>
      <c r="B2281" s="209" t="s">
        <v>1643</v>
      </c>
      <c r="C2281" s="209" t="s">
        <v>1626</v>
      </c>
      <c r="D2281" s="210" t="s">
        <v>1624</v>
      </c>
      <c r="E2281" s="211">
        <v>25715059</v>
      </c>
      <c r="F2281" s="211">
        <v>25215549</v>
      </c>
      <c r="G2281" s="211">
        <v>23170307</v>
      </c>
      <c r="H2281" s="211">
        <v>25987802</v>
      </c>
      <c r="I2281" s="211">
        <v>27159567</v>
      </c>
      <c r="J2281" s="213" t="s">
        <v>1624</v>
      </c>
      <c r="K2281" s="213" t="s">
        <v>1624</v>
      </c>
      <c r="L2281" s="214" t="s">
        <v>1624</v>
      </c>
    </row>
    <row r="2282" spans="1:12">
      <c r="A2282" s="208" t="s">
        <v>1021</v>
      </c>
      <c r="B2282" s="209" t="s">
        <v>1643</v>
      </c>
      <c r="C2282" s="209" t="s">
        <v>1627</v>
      </c>
      <c r="D2282" s="210" t="s">
        <v>1624</v>
      </c>
      <c r="E2282" s="211">
        <v>1860529</v>
      </c>
      <c r="F2282" s="211">
        <v>775370</v>
      </c>
      <c r="G2282" s="211">
        <v>1313807</v>
      </c>
      <c r="H2282" s="211">
        <v>925451</v>
      </c>
      <c r="I2282" s="211">
        <v>506997</v>
      </c>
      <c r="J2282" s="213" t="s">
        <v>1624</v>
      </c>
      <c r="K2282" s="213" t="s">
        <v>1624</v>
      </c>
      <c r="L2282" s="214" t="s">
        <v>1624</v>
      </c>
    </row>
    <row r="2283" spans="1:12">
      <c r="A2283" s="208" t="s">
        <v>893</v>
      </c>
      <c r="B2283" s="209" t="s">
        <v>1644</v>
      </c>
      <c r="C2283" s="209" t="s">
        <v>1623</v>
      </c>
      <c r="D2283" s="210" t="s">
        <v>1624</v>
      </c>
      <c r="E2283" s="211">
        <v>44007144</v>
      </c>
      <c r="F2283" s="211">
        <v>37758025</v>
      </c>
      <c r="G2283" s="211">
        <v>42380185</v>
      </c>
      <c r="H2283" s="211">
        <v>45433184</v>
      </c>
      <c r="I2283" s="211">
        <v>41990208</v>
      </c>
      <c r="J2283" s="211">
        <v>42807579</v>
      </c>
      <c r="K2283" s="211">
        <v>39861448</v>
      </c>
      <c r="L2283" s="212">
        <v>35979075</v>
      </c>
    </row>
    <row r="2284" spans="1:12">
      <c r="A2284" s="208" t="s">
        <v>893</v>
      </c>
      <c r="B2284" s="209" t="s">
        <v>1644</v>
      </c>
      <c r="C2284" s="209" t="s">
        <v>1625</v>
      </c>
      <c r="D2284" s="210" t="s">
        <v>1624</v>
      </c>
      <c r="E2284" s="211">
        <v>19218476</v>
      </c>
      <c r="F2284" s="211">
        <v>16832665</v>
      </c>
      <c r="G2284" s="211">
        <v>18966424</v>
      </c>
      <c r="H2284" s="211">
        <v>20565730</v>
      </c>
      <c r="I2284" s="211">
        <v>19135874</v>
      </c>
      <c r="J2284" s="211">
        <v>18974877</v>
      </c>
      <c r="K2284" s="211">
        <v>17933687</v>
      </c>
      <c r="L2284" s="212">
        <v>16384261</v>
      </c>
    </row>
    <row r="2285" spans="1:12">
      <c r="A2285" s="208" t="s">
        <v>893</v>
      </c>
      <c r="B2285" s="209" t="s">
        <v>1644</v>
      </c>
      <c r="C2285" s="209" t="s">
        <v>1626</v>
      </c>
      <c r="D2285" s="210" t="s">
        <v>1624</v>
      </c>
      <c r="E2285" s="211">
        <v>50799365</v>
      </c>
      <c r="F2285" s="211">
        <v>49175308</v>
      </c>
      <c r="G2285" s="211">
        <v>50663685</v>
      </c>
      <c r="H2285" s="211">
        <v>52609382</v>
      </c>
      <c r="I2285" s="211">
        <v>44176636</v>
      </c>
      <c r="J2285" s="211">
        <v>49319428</v>
      </c>
      <c r="K2285" s="211">
        <v>50997229</v>
      </c>
      <c r="L2285" s="212">
        <v>54536394</v>
      </c>
    </row>
    <row r="2286" spans="1:12">
      <c r="A2286" s="208" t="s">
        <v>894</v>
      </c>
      <c r="B2286" s="209" t="s">
        <v>1644</v>
      </c>
      <c r="C2286" s="209" t="s">
        <v>1623</v>
      </c>
      <c r="D2286" s="210" t="s">
        <v>1624</v>
      </c>
      <c r="E2286" s="211">
        <v>459333</v>
      </c>
      <c r="F2286" s="211">
        <v>405900</v>
      </c>
      <c r="G2286" s="211">
        <v>434573</v>
      </c>
      <c r="H2286" s="211">
        <v>467841</v>
      </c>
      <c r="I2286" s="211">
        <v>420501</v>
      </c>
      <c r="J2286" s="211">
        <v>424937</v>
      </c>
      <c r="K2286" s="211">
        <v>400319</v>
      </c>
      <c r="L2286" s="212">
        <v>327187</v>
      </c>
    </row>
    <row r="2287" spans="1:12">
      <c r="A2287" s="208" t="s">
        <v>894</v>
      </c>
      <c r="B2287" s="209" t="s">
        <v>1644</v>
      </c>
      <c r="C2287" s="209" t="s">
        <v>1625</v>
      </c>
      <c r="D2287" s="210" t="s">
        <v>1624</v>
      </c>
      <c r="E2287" s="211">
        <v>602003</v>
      </c>
      <c r="F2287" s="211">
        <v>548104</v>
      </c>
      <c r="G2287" s="211">
        <v>610810</v>
      </c>
      <c r="H2287" s="211">
        <v>669739</v>
      </c>
      <c r="I2287" s="211">
        <v>662245</v>
      </c>
      <c r="J2287" s="211">
        <v>673009</v>
      </c>
      <c r="K2287" s="211">
        <v>624305</v>
      </c>
      <c r="L2287" s="212">
        <v>571159</v>
      </c>
    </row>
    <row r="2288" spans="1:12">
      <c r="A2288" s="208" t="s">
        <v>895</v>
      </c>
      <c r="B2288" s="209" t="s">
        <v>1644</v>
      </c>
      <c r="C2288" s="209" t="s">
        <v>1623</v>
      </c>
      <c r="D2288" s="210" t="s">
        <v>1624</v>
      </c>
      <c r="E2288" s="211">
        <v>167698</v>
      </c>
      <c r="F2288" s="211">
        <v>144583</v>
      </c>
      <c r="G2288" s="211">
        <v>153992</v>
      </c>
      <c r="H2288" s="211">
        <v>175710</v>
      </c>
      <c r="I2288" s="211">
        <v>156041</v>
      </c>
      <c r="J2288" s="211">
        <v>167588</v>
      </c>
      <c r="K2288" s="211">
        <v>145860</v>
      </c>
      <c r="L2288" s="212">
        <v>134254</v>
      </c>
    </row>
    <row r="2289" spans="1:12">
      <c r="A2289" s="208" t="s">
        <v>895</v>
      </c>
      <c r="B2289" s="209" t="s">
        <v>1644</v>
      </c>
      <c r="C2289" s="209" t="s">
        <v>1625</v>
      </c>
      <c r="D2289" s="210" t="s">
        <v>1624</v>
      </c>
      <c r="E2289" s="211">
        <v>208067</v>
      </c>
      <c r="F2289" s="211">
        <v>191679</v>
      </c>
      <c r="G2289" s="211">
        <v>188198</v>
      </c>
      <c r="H2289" s="211">
        <v>222870</v>
      </c>
      <c r="I2289" s="211">
        <v>193372</v>
      </c>
      <c r="J2289" s="211">
        <v>190620</v>
      </c>
      <c r="K2289" s="211">
        <v>179575</v>
      </c>
      <c r="L2289" s="212">
        <v>164929</v>
      </c>
    </row>
    <row r="2290" spans="1:12">
      <c r="A2290" s="208" t="s">
        <v>895</v>
      </c>
      <c r="B2290" s="209" t="s">
        <v>1644</v>
      </c>
      <c r="C2290" s="209" t="s">
        <v>1626</v>
      </c>
      <c r="D2290" s="210" t="s">
        <v>1624</v>
      </c>
      <c r="E2290" s="211">
        <v>211570</v>
      </c>
      <c r="F2290" s="211">
        <v>199761</v>
      </c>
      <c r="G2290" s="211">
        <v>218582</v>
      </c>
      <c r="H2290" s="211">
        <v>217658</v>
      </c>
      <c r="I2290" s="211">
        <v>204335</v>
      </c>
      <c r="J2290" s="211">
        <v>247592</v>
      </c>
      <c r="K2290" s="211">
        <v>253554</v>
      </c>
      <c r="L2290" s="212">
        <v>228697</v>
      </c>
    </row>
    <row r="2291" spans="1:12">
      <c r="A2291" s="208" t="s">
        <v>1342</v>
      </c>
      <c r="B2291" s="209" t="s">
        <v>1639</v>
      </c>
      <c r="C2291" s="209" t="s">
        <v>1623</v>
      </c>
      <c r="D2291" s="210" t="s">
        <v>1624</v>
      </c>
      <c r="E2291" s="213" t="s">
        <v>1624</v>
      </c>
      <c r="F2291" s="211">
        <v>16553</v>
      </c>
      <c r="G2291" s="211">
        <v>15458</v>
      </c>
      <c r="H2291" s="211">
        <v>15334</v>
      </c>
      <c r="I2291" s="211">
        <v>16626</v>
      </c>
      <c r="J2291" s="213" t="s">
        <v>1624</v>
      </c>
      <c r="K2291" s="211">
        <v>14387</v>
      </c>
      <c r="L2291" s="212">
        <v>13495</v>
      </c>
    </row>
    <row r="2292" spans="1:12">
      <c r="A2292" s="208" t="s">
        <v>1342</v>
      </c>
      <c r="B2292" s="209" t="s">
        <v>1639</v>
      </c>
      <c r="C2292" s="209" t="s">
        <v>1625</v>
      </c>
      <c r="D2292" s="210" t="s">
        <v>1624</v>
      </c>
      <c r="E2292" s="213" t="s">
        <v>1624</v>
      </c>
      <c r="F2292" s="211">
        <v>12345</v>
      </c>
      <c r="G2292" s="211">
        <v>10886</v>
      </c>
      <c r="H2292" s="211">
        <v>8292</v>
      </c>
      <c r="I2292" s="211">
        <v>10428</v>
      </c>
      <c r="J2292" s="213" t="s">
        <v>1624</v>
      </c>
      <c r="K2292" s="211">
        <v>8517</v>
      </c>
      <c r="L2292" s="212">
        <v>7832</v>
      </c>
    </row>
    <row r="2293" spans="1:12">
      <c r="A2293" s="208" t="s">
        <v>1342</v>
      </c>
      <c r="B2293" s="209" t="s">
        <v>1639</v>
      </c>
      <c r="C2293" s="209" t="s">
        <v>1626</v>
      </c>
      <c r="D2293" s="210" t="s">
        <v>1624</v>
      </c>
      <c r="E2293" s="213" t="s">
        <v>1624</v>
      </c>
      <c r="F2293" s="211">
        <v>174234</v>
      </c>
      <c r="G2293" s="211">
        <v>225613</v>
      </c>
      <c r="H2293" s="211">
        <v>411653</v>
      </c>
      <c r="I2293" s="211">
        <v>310812</v>
      </c>
      <c r="J2293" s="213" t="s">
        <v>1624</v>
      </c>
      <c r="K2293" s="211">
        <v>320429</v>
      </c>
      <c r="L2293" s="212">
        <v>374735</v>
      </c>
    </row>
    <row r="2294" spans="1:12">
      <c r="A2294" s="208" t="s">
        <v>1342</v>
      </c>
      <c r="B2294" s="209" t="s">
        <v>1639</v>
      </c>
      <c r="C2294" s="209" t="s">
        <v>1627</v>
      </c>
      <c r="D2294" s="210" t="s">
        <v>1624</v>
      </c>
      <c r="E2294" s="213" t="s">
        <v>1624</v>
      </c>
      <c r="F2294" s="211">
        <v>391711</v>
      </c>
      <c r="G2294" s="211">
        <v>359379</v>
      </c>
      <c r="H2294" s="211">
        <v>364364</v>
      </c>
      <c r="I2294" s="211">
        <v>260324</v>
      </c>
      <c r="J2294" s="213" t="s">
        <v>1624</v>
      </c>
      <c r="K2294" s="211">
        <v>410473</v>
      </c>
      <c r="L2294" s="212">
        <v>604361</v>
      </c>
    </row>
    <row r="2295" spans="1:12">
      <c r="A2295" s="208" t="s">
        <v>207</v>
      </c>
      <c r="B2295" s="209" t="s">
        <v>1642</v>
      </c>
      <c r="C2295" s="209" t="s">
        <v>1623</v>
      </c>
      <c r="D2295" s="210" t="s">
        <v>1624</v>
      </c>
      <c r="E2295" s="211">
        <v>17403721</v>
      </c>
      <c r="F2295" s="211">
        <v>18122585</v>
      </c>
      <c r="G2295" s="211">
        <v>18947102</v>
      </c>
      <c r="H2295" s="211">
        <v>22609935</v>
      </c>
      <c r="I2295" s="211">
        <v>20701607</v>
      </c>
      <c r="J2295" s="211">
        <v>19552333</v>
      </c>
      <c r="K2295" s="211">
        <v>21782035</v>
      </c>
      <c r="L2295" s="212">
        <v>19469173</v>
      </c>
    </row>
    <row r="2296" spans="1:12">
      <c r="A2296" s="208" t="s">
        <v>207</v>
      </c>
      <c r="B2296" s="209" t="s">
        <v>1642</v>
      </c>
      <c r="C2296" s="209" t="s">
        <v>1625</v>
      </c>
      <c r="D2296" s="210" t="s">
        <v>1624</v>
      </c>
      <c r="E2296" s="211">
        <v>10695190</v>
      </c>
      <c r="F2296" s="211">
        <v>10969024</v>
      </c>
      <c r="G2296" s="211">
        <v>11584481</v>
      </c>
      <c r="H2296" s="211">
        <v>13402852</v>
      </c>
      <c r="I2296" s="211">
        <v>12770299</v>
      </c>
      <c r="J2296" s="211">
        <v>12365547</v>
      </c>
      <c r="K2296" s="211">
        <v>13914029</v>
      </c>
      <c r="L2296" s="212">
        <v>13109302</v>
      </c>
    </row>
    <row r="2297" spans="1:12">
      <c r="A2297" s="208" t="s">
        <v>207</v>
      </c>
      <c r="B2297" s="209" t="s">
        <v>1642</v>
      </c>
      <c r="C2297" s="209" t="s">
        <v>1626</v>
      </c>
      <c r="D2297" s="210" t="s">
        <v>1624</v>
      </c>
      <c r="E2297" s="211">
        <v>18440517</v>
      </c>
      <c r="F2297" s="211">
        <v>18723685</v>
      </c>
      <c r="G2297" s="211">
        <v>19402729</v>
      </c>
      <c r="H2297" s="211">
        <v>20639435</v>
      </c>
      <c r="I2297" s="211">
        <v>19459658</v>
      </c>
      <c r="J2297" s="211">
        <v>20163838</v>
      </c>
      <c r="K2297" s="211">
        <v>20912316</v>
      </c>
      <c r="L2297" s="212">
        <v>25324871</v>
      </c>
    </row>
    <row r="2298" spans="1:12">
      <c r="A2298" s="208" t="s">
        <v>207</v>
      </c>
      <c r="B2298" s="209" t="s">
        <v>1642</v>
      </c>
      <c r="C2298" s="209" t="s">
        <v>1628</v>
      </c>
      <c r="D2298" s="210" t="s">
        <v>1624</v>
      </c>
      <c r="E2298" s="213" t="s">
        <v>1624</v>
      </c>
      <c r="F2298" s="211">
        <v>4742</v>
      </c>
      <c r="G2298" s="211">
        <v>1308</v>
      </c>
      <c r="H2298" s="211">
        <v>944</v>
      </c>
      <c r="I2298" s="211">
        <v>5248</v>
      </c>
      <c r="J2298" s="211">
        <v>35992</v>
      </c>
      <c r="K2298" s="211">
        <v>45902</v>
      </c>
      <c r="L2298" s="212">
        <v>30195</v>
      </c>
    </row>
    <row r="2299" spans="1:12">
      <c r="A2299" s="208" t="s">
        <v>176</v>
      </c>
      <c r="B2299" s="209" t="s">
        <v>1643</v>
      </c>
      <c r="C2299" s="209" t="s">
        <v>1623</v>
      </c>
      <c r="D2299" s="210" t="s">
        <v>1624</v>
      </c>
      <c r="E2299" s="211">
        <v>410543</v>
      </c>
      <c r="F2299" s="211">
        <v>386186</v>
      </c>
      <c r="G2299" s="211">
        <v>137483</v>
      </c>
      <c r="H2299" s="213" t="s">
        <v>1624</v>
      </c>
      <c r="I2299" s="213" t="s">
        <v>1624</v>
      </c>
      <c r="J2299" s="213" t="s">
        <v>1624</v>
      </c>
      <c r="K2299" s="213" t="s">
        <v>1624</v>
      </c>
      <c r="L2299" s="214" t="s">
        <v>1624</v>
      </c>
    </row>
    <row r="2300" spans="1:12">
      <c r="A2300" s="208" t="s">
        <v>176</v>
      </c>
      <c r="B2300" s="209" t="s">
        <v>1643</v>
      </c>
      <c r="C2300" s="209" t="s">
        <v>1625</v>
      </c>
      <c r="D2300" s="210" t="s">
        <v>1624</v>
      </c>
      <c r="E2300" s="211">
        <v>187731</v>
      </c>
      <c r="F2300" s="211">
        <v>188985</v>
      </c>
      <c r="G2300" s="211">
        <v>48775</v>
      </c>
      <c r="H2300" s="213" t="s">
        <v>1624</v>
      </c>
      <c r="I2300" s="213" t="s">
        <v>1624</v>
      </c>
      <c r="J2300" s="213" t="s">
        <v>1624</v>
      </c>
      <c r="K2300" s="213" t="s">
        <v>1624</v>
      </c>
      <c r="L2300" s="214" t="s">
        <v>1624</v>
      </c>
    </row>
    <row r="2301" spans="1:12">
      <c r="A2301" s="208" t="s">
        <v>176</v>
      </c>
      <c r="B2301" s="209" t="s">
        <v>1643</v>
      </c>
      <c r="C2301" s="209" t="s">
        <v>1626</v>
      </c>
      <c r="D2301" s="210" t="s">
        <v>1624</v>
      </c>
      <c r="E2301" s="211">
        <v>575434</v>
      </c>
      <c r="F2301" s="211">
        <v>494913</v>
      </c>
      <c r="G2301" s="211">
        <v>64077</v>
      </c>
      <c r="H2301" s="213" t="s">
        <v>1624</v>
      </c>
      <c r="I2301" s="213" t="s">
        <v>1624</v>
      </c>
      <c r="J2301" s="213" t="s">
        <v>1624</v>
      </c>
      <c r="K2301" s="213" t="s">
        <v>1624</v>
      </c>
      <c r="L2301" s="214" t="s">
        <v>1624</v>
      </c>
    </row>
    <row r="2302" spans="1:12">
      <c r="A2302" s="208" t="s">
        <v>176</v>
      </c>
      <c r="B2302" s="209" t="s">
        <v>1645</v>
      </c>
      <c r="C2302" s="209" t="s">
        <v>1623</v>
      </c>
      <c r="D2302" s="210" t="s">
        <v>1624</v>
      </c>
      <c r="E2302" s="211">
        <v>15588212</v>
      </c>
      <c r="F2302" s="211">
        <v>14257953</v>
      </c>
      <c r="G2302" s="211">
        <v>15026331</v>
      </c>
      <c r="H2302" s="211">
        <v>16730210</v>
      </c>
      <c r="I2302" s="211">
        <v>15961344</v>
      </c>
      <c r="J2302" s="211">
        <v>14954022</v>
      </c>
      <c r="K2302" s="211">
        <v>14850860</v>
      </c>
      <c r="L2302" s="212">
        <v>11993217</v>
      </c>
    </row>
    <row r="2303" spans="1:12">
      <c r="A2303" s="208" t="s">
        <v>176</v>
      </c>
      <c r="B2303" s="209" t="s">
        <v>1645</v>
      </c>
      <c r="C2303" s="209" t="s">
        <v>1625</v>
      </c>
      <c r="D2303" s="210" t="s">
        <v>1624</v>
      </c>
      <c r="E2303" s="211">
        <v>10632342</v>
      </c>
      <c r="F2303" s="211">
        <v>10375525</v>
      </c>
      <c r="G2303" s="211">
        <v>10671562</v>
      </c>
      <c r="H2303" s="211">
        <v>12503600</v>
      </c>
      <c r="I2303" s="211">
        <v>11893511</v>
      </c>
      <c r="J2303" s="211">
        <v>10736176</v>
      </c>
      <c r="K2303" s="211">
        <v>10832483</v>
      </c>
      <c r="L2303" s="212">
        <v>9289253</v>
      </c>
    </row>
    <row r="2304" spans="1:12">
      <c r="A2304" s="208" t="s">
        <v>176</v>
      </c>
      <c r="B2304" s="209" t="s">
        <v>1645</v>
      </c>
      <c r="C2304" s="209" t="s">
        <v>1626</v>
      </c>
      <c r="D2304" s="210" t="s">
        <v>1624</v>
      </c>
      <c r="E2304" s="211">
        <v>32550931</v>
      </c>
      <c r="F2304" s="211">
        <v>34526131</v>
      </c>
      <c r="G2304" s="211">
        <v>36146054</v>
      </c>
      <c r="H2304" s="211">
        <v>37529945</v>
      </c>
      <c r="I2304" s="211">
        <v>32680725</v>
      </c>
      <c r="J2304" s="211">
        <v>30073553</v>
      </c>
      <c r="K2304" s="211">
        <v>29522743</v>
      </c>
      <c r="L2304" s="212">
        <v>30545439</v>
      </c>
    </row>
    <row r="2305" spans="1:12">
      <c r="A2305" s="208" t="s">
        <v>176</v>
      </c>
      <c r="B2305" s="209" t="s">
        <v>1645</v>
      </c>
      <c r="C2305" s="209" t="s">
        <v>1627</v>
      </c>
      <c r="D2305" s="210" t="s">
        <v>1624</v>
      </c>
      <c r="E2305" s="211">
        <v>700874</v>
      </c>
      <c r="F2305" s="211">
        <v>479278</v>
      </c>
      <c r="G2305" s="211">
        <v>512128</v>
      </c>
      <c r="H2305" s="211">
        <v>390993</v>
      </c>
      <c r="I2305" s="211">
        <v>598687</v>
      </c>
      <c r="J2305" s="211">
        <v>1915396</v>
      </c>
      <c r="K2305" s="211">
        <v>3865422</v>
      </c>
      <c r="L2305" s="212">
        <v>7535347</v>
      </c>
    </row>
    <row r="2306" spans="1:12">
      <c r="A2306" s="208" t="s">
        <v>176</v>
      </c>
      <c r="B2306" s="209" t="s">
        <v>1653</v>
      </c>
      <c r="C2306" s="209" t="s">
        <v>1623</v>
      </c>
      <c r="D2306" s="210" t="s">
        <v>1624</v>
      </c>
      <c r="E2306" s="211">
        <v>866793</v>
      </c>
      <c r="F2306" s="211">
        <v>809836</v>
      </c>
      <c r="G2306" s="211">
        <v>840987</v>
      </c>
      <c r="H2306" s="211">
        <v>901651</v>
      </c>
      <c r="I2306" s="211">
        <v>869661</v>
      </c>
      <c r="J2306" s="211">
        <v>817109</v>
      </c>
      <c r="K2306" s="211">
        <v>808644</v>
      </c>
      <c r="L2306" s="212">
        <v>681812</v>
      </c>
    </row>
    <row r="2307" spans="1:12">
      <c r="A2307" s="208" t="s">
        <v>176</v>
      </c>
      <c r="B2307" s="209" t="s">
        <v>1653</v>
      </c>
      <c r="C2307" s="209" t="s">
        <v>1625</v>
      </c>
      <c r="D2307" s="210" t="s">
        <v>1624</v>
      </c>
      <c r="E2307" s="211">
        <v>587634</v>
      </c>
      <c r="F2307" s="211">
        <v>578670</v>
      </c>
      <c r="G2307" s="211">
        <v>577102</v>
      </c>
      <c r="H2307" s="211">
        <v>662917</v>
      </c>
      <c r="I2307" s="211">
        <v>649133</v>
      </c>
      <c r="J2307" s="211">
        <v>567829</v>
      </c>
      <c r="K2307" s="211">
        <v>557802</v>
      </c>
      <c r="L2307" s="212">
        <v>486908</v>
      </c>
    </row>
    <row r="2308" spans="1:12">
      <c r="A2308" s="208" t="s">
        <v>176</v>
      </c>
      <c r="B2308" s="209" t="s">
        <v>1653</v>
      </c>
      <c r="C2308" s="209" t="s">
        <v>1626</v>
      </c>
      <c r="D2308" s="210" t="s">
        <v>1624</v>
      </c>
      <c r="E2308" s="211">
        <v>483272</v>
      </c>
      <c r="F2308" s="211">
        <v>402845</v>
      </c>
      <c r="G2308" s="211">
        <v>354739</v>
      </c>
      <c r="H2308" s="211">
        <v>374529</v>
      </c>
      <c r="I2308" s="211">
        <v>332280</v>
      </c>
      <c r="J2308" s="211">
        <v>339298</v>
      </c>
      <c r="K2308" s="211">
        <v>347992</v>
      </c>
      <c r="L2308" s="212">
        <v>307993</v>
      </c>
    </row>
    <row r="2309" spans="1:12">
      <c r="A2309" s="208" t="s">
        <v>1554</v>
      </c>
      <c r="B2309" s="209" t="s">
        <v>1646</v>
      </c>
      <c r="C2309" s="209" t="s">
        <v>1623</v>
      </c>
      <c r="D2309" s="210" t="s">
        <v>1624</v>
      </c>
      <c r="E2309" s="211">
        <v>176228</v>
      </c>
      <c r="F2309" s="211">
        <v>164408</v>
      </c>
      <c r="G2309" s="211">
        <v>162849</v>
      </c>
      <c r="H2309" s="211">
        <v>185957</v>
      </c>
      <c r="I2309" s="211">
        <v>177233</v>
      </c>
      <c r="J2309" s="211">
        <v>174634</v>
      </c>
      <c r="K2309" s="211">
        <v>158469</v>
      </c>
      <c r="L2309" s="212">
        <v>131441</v>
      </c>
    </row>
    <row r="2310" spans="1:12">
      <c r="A2310" s="208" t="s">
        <v>1554</v>
      </c>
      <c r="B2310" s="209" t="s">
        <v>1646</v>
      </c>
      <c r="C2310" s="209" t="s">
        <v>1625</v>
      </c>
      <c r="D2310" s="210" t="s">
        <v>1624</v>
      </c>
      <c r="E2310" s="211">
        <v>91987</v>
      </c>
      <c r="F2310" s="211">
        <v>87230</v>
      </c>
      <c r="G2310" s="211">
        <v>92471</v>
      </c>
      <c r="H2310" s="211">
        <v>117631</v>
      </c>
      <c r="I2310" s="211">
        <v>104384</v>
      </c>
      <c r="J2310" s="211">
        <v>117763</v>
      </c>
      <c r="K2310" s="211">
        <v>94066</v>
      </c>
      <c r="L2310" s="212">
        <v>76248</v>
      </c>
    </row>
    <row r="2311" spans="1:12">
      <c r="A2311" s="208" t="s">
        <v>1554</v>
      </c>
      <c r="B2311" s="209" t="s">
        <v>1646</v>
      </c>
      <c r="C2311" s="209" t="s">
        <v>1626</v>
      </c>
      <c r="D2311" s="210" t="s">
        <v>1624</v>
      </c>
      <c r="E2311" s="211">
        <v>150554</v>
      </c>
      <c r="F2311" s="211">
        <v>152751</v>
      </c>
      <c r="G2311" s="211">
        <v>152613</v>
      </c>
      <c r="H2311" s="211">
        <v>165559</v>
      </c>
      <c r="I2311" s="211">
        <v>143204</v>
      </c>
      <c r="J2311" s="211">
        <v>161663</v>
      </c>
      <c r="K2311" s="211">
        <v>157702</v>
      </c>
      <c r="L2311" s="212">
        <v>140314</v>
      </c>
    </row>
    <row r="2312" spans="1:12">
      <c r="A2312" s="208" t="s">
        <v>1554</v>
      </c>
      <c r="B2312" s="209" t="s">
        <v>1646</v>
      </c>
      <c r="C2312" s="209" t="s">
        <v>1627</v>
      </c>
      <c r="D2312" s="210" t="s">
        <v>1624</v>
      </c>
      <c r="E2312" s="211">
        <v>38520</v>
      </c>
      <c r="F2312" s="211">
        <v>42704</v>
      </c>
      <c r="G2312" s="211">
        <v>23179</v>
      </c>
      <c r="H2312" s="213" t="s">
        <v>1624</v>
      </c>
      <c r="I2312" s="213" t="s">
        <v>1624</v>
      </c>
      <c r="J2312" s="213" t="s">
        <v>1624</v>
      </c>
      <c r="K2312" s="211">
        <v>19604</v>
      </c>
      <c r="L2312" s="212">
        <v>17465</v>
      </c>
    </row>
    <row r="2313" spans="1:12">
      <c r="A2313" s="208" t="s">
        <v>122</v>
      </c>
      <c r="B2313" s="209" t="s">
        <v>1648</v>
      </c>
      <c r="C2313" s="209" t="s">
        <v>1623</v>
      </c>
      <c r="D2313" s="210" t="s">
        <v>1624</v>
      </c>
      <c r="E2313" s="211">
        <v>11911</v>
      </c>
      <c r="F2313" s="211">
        <v>9044</v>
      </c>
      <c r="G2313" s="211">
        <v>10363</v>
      </c>
      <c r="H2313" s="211">
        <v>9240</v>
      </c>
      <c r="I2313" s="211">
        <v>9637</v>
      </c>
      <c r="J2313" s="211">
        <v>11241</v>
      </c>
      <c r="K2313" s="211">
        <v>9623</v>
      </c>
      <c r="L2313" s="212">
        <v>6762</v>
      </c>
    </row>
    <row r="2314" spans="1:12">
      <c r="A2314" s="208" t="s">
        <v>122</v>
      </c>
      <c r="B2314" s="209" t="s">
        <v>1648</v>
      </c>
      <c r="C2314" s="209" t="s">
        <v>1625</v>
      </c>
      <c r="D2314" s="210" t="s">
        <v>1624</v>
      </c>
      <c r="E2314" s="211">
        <v>4404</v>
      </c>
      <c r="F2314" s="211">
        <v>3416</v>
      </c>
      <c r="G2314" s="211">
        <v>4477</v>
      </c>
      <c r="H2314" s="211">
        <v>4692</v>
      </c>
      <c r="I2314" s="211">
        <v>4999</v>
      </c>
      <c r="J2314" s="211">
        <v>5509</v>
      </c>
      <c r="K2314" s="211">
        <v>5953</v>
      </c>
      <c r="L2314" s="212">
        <v>4085</v>
      </c>
    </row>
    <row r="2315" spans="1:12">
      <c r="A2315" s="208" t="s">
        <v>1214</v>
      </c>
      <c r="B2315" s="209" t="s">
        <v>1673</v>
      </c>
      <c r="C2315" s="209" t="s">
        <v>1623</v>
      </c>
      <c r="D2315" s="210" t="s">
        <v>1624</v>
      </c>
      <c r="E2315" s="211">
        <v>24730</v>
      </c>
      <c r="F2315" s="211">
        <v>20695</v>
      </c>
      <c r="G2315" s="211">
        <v>22762</v>
      </c>
      <c r="H2315" s="211">
        <v>21704</v>
      </c>
      <c r="I2315" s="211">
        <v>24669</v>
      </c>
      <c r="J2315" s="211">
        <v>24501</v>
      </c>
      <c r="K2315" s="211">
        <v>24629</v>
      </c>
      <c r="L2315" s="212">
        <v>20647</v>
      </c>
    </row>
    <row r="2316" spans="1:12">
      <c r="A2316" s="208" t="s">
        <v>1214</v>
      </c>
      <c r="B2316" s="209" t="s">
        <v>1673</v>
      </c>
      <c r="C2316" s="209" t="s">
        <v>1625</v>
      </c>
      <c r="D2316" s="210" t="s">
        <v>1624</v>
      </c>
      <c r="E2316" s="211">
        <v>3303</v>
      </c>
      <c r="F2316" s="211">
        <v>3258</v>
      </c>
      <c r="G2316" s="211">
        <v>5004</v>
      </c>
      <c r="H2316" s="211">
        <v>4389</v>
      </c>
      <c r="I2316" s="211">
        <v>4234</v>
      </c>
      <c r="J2316" s="211">
        <v>4822</v>
      </c>
      <c r="K2316" s="211">
        <v>4694</v>
      </c>
      <c r="L2316" s="212">
        <v>4745</v>
      </c>
    </row>
    <row r="2317" spans="1:12">
      <c r="A2317" s="208" t="s">
        <v>802</v>
      </c>
      <c r="B2317" s="209" t="s">
        <v>1636</v>
      </c>
      <c r="C2317" s="209" t="s">
        <v>1627</v>
      </c>
      <c r="D2317" s="210" t="s">
        <v>1624</v>
      </c>
      <c r="E2317" s="211">
        <v>38256025</v>
      </c>
      <c r="F2317" s="211">
        <v>38826074</v>
      </c>
      <c r="G2317" s="211">
        <v>38984724</v>
      </c>
      <c r="H2317" s="211">
        <v>34135353</v>
      </c>
      <c r="I2317" s="211">
        <v>44503378</v>
      </c>
      <c r="J2317" s="211">
        <v>47346572</v>
      </c>
      <c r="K2317" s="211">
        <v>47773717</v>
      </c>
      <c r="L2317" s="212">
        <v>46779175</v>
      </c>
    </row>
    <row r="2318" spans="1:12">
      <c r="A2318" s="208" t="s">
        <v>802</v>
      </c>
      <c r="B2318" s="209" t="s">
        <v>1662</v>
      </c>
      <c r="C2318" s="209" t="s">
        <v>1627</v>
      </c>
      <c r="D2318" s="210" t="s">
        <v>1624</v>
      </c>
      <c r="E2318" s="211">
        <v>29312316</v>
      </c>
      <c r="F2318" s="211">
        <v>66412576</v>
      </c>
      <c r="G2318" s="211">
        <v>62253744</v>
      </c>
      <c r="H2318" s="211">
        <v>73203161</v>
      </c>
      <c r="I2318" s="211">
        <v>68597629</v>
      </c>
      <c r="J2318" s="211">
        <v>81241068</v>
      </c>
      <c r="K2318" s="211">
        <v>63204707</v>
      </c>
      <c r="L2318" s="212">
        <v>73341971</v>
      </c>
    </row>
    <row r="2319" spans="1:12">
      <c r="A2319" s="208" t="s">
        <v>1555</v>
      </c>
      <c r="B2319" s="209" t="s">
        <v>1646</v>
      </c>
      <c r="C2319" s="209" t="s">
        <v>1623</v>
      </c>
      <c r="D2319" s="210" t="s">
        <v>1624</v>
      </c>
      <c r="E2319" s="211">
        <v>2961</v>
      </c>
      <c r="F2319" s="211">
        <v>2458</v>
      </c>
      <c r="G2319" s="211">
        <v>2857</v>
      </c>
      <c r="H2319" s="211">
        <v>2911</v>
      </c>
      <c r="I2319" s="211">
        <v>3018</v>
      </c>
      <c r="J2319" s="211">
        <v>3138</v>
      </c>
      <c r="K2319" s="211">
        <v>3018</v>
      </c>
      <c r="L2319" s="212">
        <v>2259</v>
      </c>
    </row>
    <row r="2320" spans="1:12">
      <c r="A2320" s="208" t="s">
        <v>1555</v>
      </c>
      <c r="B2320" s="209" t="s">
        <v>1646</v>
      </c>
      <c r="C2320" s="209" t="s">
        <v>1625</v>
      </c>
      <c r="D2320" s="210" t="s">
        <v>1624</v>
      </c>
      <c r="E2320" s="211">
        <v>2129</v>
      </c>
      <c r="F2320" s="211">
        <v>1180</v>
      </c>
      <c r="G2320" s="211">
        <v>1253</v>
      </c>
      <c r="H2320" s="211">
        <v>1408</v>
      </c>
      <c r="I2320" s="211">
        <v>1332</v>
      </c>
      <c r="J2320" s="211">
        <v>1604</v>
      </c>
      <c r="K2320" s="211">
        <v>1337</v>
      </c>
      <c r="L2320" s="212">
        <v>1011</v>
      </c>
    </row>
    <row r="2321" spans="1:12">
      <c r="A2321" s="208" t="s">
        <v>910</v>
      </c>
      <c r="B2321" s="209" t="s">
        <v>1654</v>
      </c>
      <c r="C2321" s="209" t="s">
        <v>1626</v>
      </c>
      <c r="D2321" s="210" t="s">
        <v>1624</v>
      </c>
      <c r="E2321" s="211">
        <v>593286</v>
      </c>
      <c r="F2321" s="211">
        <v>408644</v>
      </c>
      <c r="G2321" s="211">
        <v>449472</v>
      </c>
      <c r="H2321" s="211">
        <v>539482</v>
      </c>
      <c r="I2321" s="211">
        <v>392870</v>
      </c>
      <c r="J2321" s="211">
        <v>413604</v>
      </c>
      <c r="K2321" s="211">
        <v>440072</v>
      </c>
      <c r="L2321" s="212">
        <v>435788</v>
      </c>
    </row>
    <row r="2322" spans="1:12">
      <c r="A2322" s="208" t="s">
        <v>911</v>
      </c>
      <c r="B2322" s="209" t="s">
        <v>1654</v>
      </c>
      <c r="C2322" s="209" t="s">
        <v>1623</v>
      </c>
      <c r="D2322" s="210" t="s">
        <v>1624</v>
      </c>
      <c r="E2322" s="211">
        <v>50039</v>
      </c>
      <c r="F2322" s="211">
        <v>52491</v>
      </c>
      <c r="G2322" s="211">
        <v>46129</v>
      </c>
      <c r="H2322" s="211">
        <v>48043</v>
      </c>
      <c r="I2322" s="211">
        <v>68068</v>
      </c>
      <c r="J2322" s="211">
        <v>55772</v>
      </c>
      <c r="K2322" s="211">
        <v>52157</v>
      </c>
      <c r="L2322" s="212">
        <v>41992</v>
      </c>
    </row>
    <row r="2323" spans="1:12">
      <c r="A2323" s="208" t="s">
        <v>911</v>
      </c>
      <c r="B2323" s="209" t="s">
        <v>1654</v>
      </c>
      <c r="C2323" s="209" t="s">
        <v>1625</v>
      </c>
      <c r="D2323" s="210" t="s">
        <v>1624</v>
      </c>
      <c r="E2323" s="211">
        <v>49178</v>
      </c>
      <c r="F2323" s="211">
        <v>54262</v>
      </c>
      <c r="G2323" s="211">
        <v>46391</v>
      </c>
      <c r="H2323" s="211">
        <v>46626</v>
      </c>
      <c r="I2323" s="211">
        <v>55718</v>
      </c>
      <c r="J2323" s="211">
        <v>44570</v>
      </c>
      <c r="K2323" s="211">
        <v>43932</v>
      </c>
      <c r="L2323" s="212">
        <v>36989</v>
      </c>
    </row>
    <row r="2324" spans="1:12">
      <c r="A2324" s="208" t="s">
        <v>911</v>
      </c>
      <c r="B2324" s="209" t="s">
        <v>1654</v>
      </c>
      <c r="C2324" s="209" t="s">
        <v>1626</v>
      </c>
      <c r="D2324" s="210" t="s">
        <v>1624</v>
      </c>
      <c r="E2324" s="211">
        <v>39718</v>
      </c>
      <c r="F2324" s="211">
        <v>62770</v>
      </c>
      <c r="G2324" s="211">
        <v>59567</v>
      </c>
      <c r="H2324" s="211">
        <v>75621</v>
      </c>
      <c r="I2324" s="211">
        <v>73348</v>
      </c>
      <c r="J2324" s="211">
        <v>51899</v>
      </c>
      <c r="K2324" s="211">
        <v>51452</v>
      </c>
      <c r="L2324" s="212">
        <v>62700</v>
      </c>
    </row>
    <row r="2325" spans="1:12">
      <c r="A2325" s="208" t="s">
        <v>1215</v>
      </c>
      <c r="B2325" s="209" t="s">
        <v>1673</v>
      </c>
      <c r="C2325" s="209" t="s">
        <v>1625</v>
      </c>
      <c r="D2325" s="210" t="s">
        <v>1624</v>
      </c>
      <c r="E2325" s="211">
        <v>12524</v>
      </c>
      <c r="F2325" s="213" t="s">
        <v>1624</v>
      </c>
      <c r="G2325" s="213" t="s">
        <v>1624</v>
      </c>
      <c r="H2325" s="213" t="s">
        <v>1624</v>
      </c>
      <c r="I2325" s="213" t="s">
        <v>1624</v>
      </c>
      <c r="J2325" s="213" t="s">
        <v>1624</v>
      </c>
      <c r="K2325" s="213" t="s">
        <v>1624</v>
      </c>
      <c r="L2325" s="214" t="s">
        <v>1624</v>
      </c>
    </row>
    <row r="2326" spans="1:12">
      <c r="A2326" s="208" t="s">
        <v>123</v>
      </c>
      <c r="B2326" s="209" t="s">
        <v>1648</v>
      </c>
      <c r="C2326" s="209" t="s">
        <v>1626</v>
      </c>
      <c r="D2326" s="210" t="s">
        <v>1624</v>
      </c>
      <c r="E2326" s="211">
        <v>3303360</v>
      </c>
      <c r="F2326" s="211">
        <v>3428959</v>
      </c>
      <c r="G2326" s="211">
        <v>3501416</v>
      </c>
      <c r="H2326" s="211">
        <v>2731686</v>
      </c>
      <c r="I2326" s="211">
        <v>3121830</v>
      </c>
      <c r="J2326" s="211">
        <v>3587193</v>
      </c>
      <c r="K2326" s="211">
        <v>4442543</v>
      </c>
      <c r="L2326" s="212">
        <v>3839518</v>
      </c>
    </row>
    <row r="2327" spans="1:12">
      <c r="A2327" s="208" t="s">
        <v>635</v>
      </c>
      <c r="B2327" s="209" t="s">
        <v>1672</v>
      </c>
      <c r="C2327" s="209" t="s">
        <v>1623</v>
      </c>
      <c r="D2327" s="210" t="s">
        <v>1624</v>
      </c>
      <c r="E2327" s="211">
        <v>1730980</v>
      </c>
      <c r="F2327" s="211">
        <v>1551245</v>
      </c>
      <c r="G2327" s="211">
        <v>1561832</v>
      </c>
      <c r="H2327" s="211">
        <v>1788888</v>
      </c>
      <c r="I2327" s="211">
        <v>1674909</v>
      </c>
      <c r="J2327" s="211">
        <v>1876738</v>
      </c>
      <c r="K2327" s="211">
        <v>1713607</v>
      </c>
      <c r="L2327" s="212">
        <v>1347784</v>
      </c>
    </row>
    <row r="2328" spans="1:12">
      <c r="A2328" s="208" t="s">
        <v>635</v>
      </c>
      <c r="B2328" s="209" t="s">
        <v>1672</v>
      </c>
      <c r="C2328" s="209" t="s">
        <v>1625</v>
      </c>
      <c r="D2328" s="210" t="s">
        <v>1624</v>
      </c>
      <c r="E2328" s="211">
        <v>1248908</v>
      </c>
      <c r="F2328" s="211">
        <v>1202314</v>
      </c>
      <c r="G2328" s="211">
        <v>1231235</v>
      </c>
      <c r="H2328" s="211">
        <v>1363365</v>
      </c>
      <c r="I2328" s="211">
        <v>1319913</v>
      </c>
      <c r="J2328" s="211">
        <v>1439230</v>
      </c>
      <c r="K2328" s="211">
        <v>1166701</v>
      </c>
      <c r="L2328" s="212">
        <v>934280</v>
      </c>
    </row>
    <row r="2329" spans="1:12">
      <c r="A2329" s="208" t="s">
        <v>635</v>
      </c>
      <c r="B2329" s="209" t="s">
        <v>1672</v>
      </c>
      <c r="C2329" s="209" t="s">
        <v>1626</v>
      </c>
      <c r="D2329" s="210" t="s">
        <v>1624</v>
      </c>
      <c r="E2329" s="211">
        <v>4352938</v>
      </c>
      <c r="F2329" s="211">
        <v>4254149</v>
      </c>
      <c r="G2329" s="211">
        <v>4081075</v>
      </c>
      <c r="H2329" s="211">
        <v>3752848</v>
      </c>
      <c r="I2329" s="211">
        <v>3237273</v>
      </c>
      <c r="J2329" s="211">
        <v>3762926</v>
      </c>
      <c r="K2329" s="211">
        <v>4165915</v>
      </c>
      <c r="L2329" s="212">
        <v>3965482</v>
      </c>
    </row>
    <row r="2330" spans="1:12">
      <c r="A2330" s="208" t="s">
        <v>124</v>
      </c>
      <c r="B2330" s="209" t="s">
        <v>1648</v>
      </c>
      <c r="C2330" s="209" t="s">
        <v>1623</v>
      </c>
      <c r="D2330" s="210" t="s">
        <v>1624</v>
      </c>
      <c r="E2330" s="211">
        <v>13961</v>
      </c>
      <c r="F2330" s="211">
        <v>14904</v>
      </c>
      <c r="G2330" s="211">
        <v>12839</v>
      </c>
      <c r="H2330" s="211">
        <v>12328</v>
      </c>
      <c r="I2330" s="211">
        <v>11464</v>
      </c>
      <c r="J2330" s="211">
        <v>13922</v>
      </c>
      <c r="K2330" s="211">
        <v>11163</v>
      </c>
      <c r="L2330" s="212">
        <v>8771</v>
      </c>
    </row>
    <row r="2331" spans="1:12">
      <c r="A2331" s="208" t="s">
        <v>124</v>
      </c>
      <c r="B2331" s="209" t="s">
        <v>1648</v>
      </c>
      <c r="C2331" s="209" t="s">
        <v>1625</v>
      </c>
      <c r="D2331" s="210" t="s">
        <v>1624</v>
      </c>
      <c r="E2331" s="211">
        <v>7189</v>
      </c>
      <c r="F2331" s="211">
        <v>9181</v>
      </c>
      <c r="G2331" s="211">
        <v>8834</v>
      </c>
      <c r="H2331" s="211">
        <v>7277</v>
      </c>
      <c r="I2331" s="211">
        <v>6707</v>
      </c>
      <c r="J2331" s="211">
        <v>8397</v>
      </c>
      <c r="K2331" s="211">
        <v>7623</v>
      </c>
      <c r="L2331" s="212">
        <v>6121</v>
      </c>
    </row>
    <row r="2332" spans="1:12">
      <c r="A2332" s="208" t="s">
        <v>1765</v>
      </c>
      <c r="B2332" s="209" t="s">
        <v>1639</v>
      </c>
      <c r="C2332" s="209" t="s">
        <v>1623</v>
      </c>
      <c r="D2332" s="210" t="s">
        <v>1624</v>
      </c>
      <c r="E2332" s="213" t="s">
        <v>1624</v>
      </c>
      <c r="F2332" s="213" t="s">
        <v>1624</v>
      </c>
      <c r="G2332" s="213" t="s">
        <v>1624</v>
      </c>
      <c r="H2332" s="213" t="s">
        <v>1624</v>
      </c>
      <c r="I2332" s="213" t="s">
        <v>1624</v>
      </c>
      <c r="J2332" s="213" t="s">
        <v>1624</v>
      </c>
      <c r="K2332" s="211">
        <v>15</v>
      </c>
      <c r="L2332" s="212">
        <v>179</v>
      </c>
    </row>
    <row r="2333" spans="1:12">
      <c r="A2333" s="208" t="s">
        <v>1765</v>
      </c>
      <c r="B2333" s="209" t="s">
        <v>1639</v>
      </c>
      <c r="C2333" s="209" t="s">
        <v>1625</v>
      </c>
      <c r="D2333" s="210" t="s">
        <v>1624</v>
      </c>
      <c r="E2333" s="213" t="s">
        <v>1624</v>
      </c>
      <c r="F2333" s="213" t="s">
        <v>1624</v>
      </c>
      <c r="G2333" s="213" t="s">
        <v>1624</v>
      </c>
      <c r="H2333" s="213" t="s">
        <v>1624</v>
      </c>
      <c r="I2333" s="213" t="s">
        <v>1624</v>
      </c>
      <c r="J2333" s="211">
        <v>20842</v>
      </c>
      <c r="K2333" s="211">
        <v>131149</v>
      </c>
      <c r="L2333" s="212">
        <v>185111</v>
      </c>
    </row>
    <row r="2334" spans="1:12">
      <c r="A2334" s="208" t="s">
        <v>482</v>
      </c>
      <c r="B2334" s="209" t="s">
        <v>1630</v>
      </c>
      <c r="C2334" s="209" t="s">
        <v>1623</v>
      </c>
      <c r="D2334" s="210" t="s">
        <v>1624</v>
      </c>
      <c r="E2334" s="211">
        <v>112141</v>
      </c>
      <c r="F2334" s="211">
        <v>89808</v>
      </c>
      <c r="G2334" s="211">
        <v>84560</v>
      </c>
      <c r="H2334" s="211">
        <v>91976</v>
      </c>
      <c r="I2334" s="211">
        <v>87736</v>
      </c>
      <c r="J2334" s="211">
        <v>105243</v>
      </c>
      <c r="K2334" s="211">
        <v>89870</v>
      </c>
      <c r="L2334" s="212">
        <v>70297</v>
      </c>
    </row>
    <row r="2335" spans="1:12">
      <c r="A2335" s="208" t="s">
        <v>482</v>
      </c>
      <c r="B2335" s="209" t="s">
        <v>1630</v>
      </c>
      <c r="C2335" s="209" t="s">
        <v>1625</v>
      </c>
      <c r="D2335" s="210" t="s">
        <v>1624</v>
      </c>
      <c r="E2335" s="211">
        <v>76813</v>
      </c>
      <c r="F2335" s="211">
        <v>69573</v>
      </c>
      <c r="G2335" s="211">
        <v>66258</v>
      </c>
      <c r="H2335" s="211">
        <v>71105</v>
      </c>
      <c r="I2335" s="211">
        <v>65962</v>
      </c>
      <c r="J2335" s="211">
        <v>78680</v>
      </c>
      <c r="K2335" s="211">
        <v>67712</v>
      </c>
      <c r="L2335" s="212">
        <v>51269</v>
      </c>
    </row>
    <row r="2336" spans="1:12">
      <c r="A2336" s="208" t="s">
        <v>482</v>
      </c>
      <c r="B2336" s="209" t="s">
        <v>1630</v>
      </c>
      <c r="C2336" s="209" t="s">
        <v>1626</v>
      </c>
      <c r="D2336" s="210" t="s">
        <v>1624</v>
      </c>
      <c r="E2336" s="211">
        <v>1726</v>
      </c>
      <c r="F2336" s="211">
        <v>1855</v>
      </c>
      <c r="G2336" s="211">
        <v>1645</v>
      </c>
      <c r="H2336" s="211">
        <v>1938</v>
      </c>
      <c r="I2336" s="211">
        <v>1421</v>
      </c>
      <c r="J2336" s="211">
        <v>1068</v>
      </c>
      <c r="K2336" s="211">
        <v>629</v>
      </c>
      <c r="L2336" s="212">
        <v>5741</v>
      </c>
    </row>
    <row r="2337" spans="1:12">
      <c r="A2337" s="208" t="s">
        <v>636</v>
      </c>
      <c r="B2337" s="209" t="s">
        <v>1672</v>
      </c>
      <c r="C2337" s="209" t="s">
        <v>1623</v>
      </c>
      <c r="D2337" s="210" t="s">
        <v>1624</v>
      </c>
      <c r="E2337" s="211">
        <v>123028</v>
      </c>
      <c r="F2337" s="211">
        <v>114652</v>
      </c>
      <c r="G2337" s="211">
        <v>104462</v>
      </c>
      <c r="H2337" s="211">
        <v>106731</v>
      </c>
      <c r="I2337" s="211">
        <v>111433</v>
      </c>
      <c r="J2337" s="211">
        <v>117360</v>
      </c>
      <c r="K2337" s="211">
        <v>108045</v>
      </c>
      <c r="L2337" s="212">
        <v>81560</v>
      </c>
    </row>
    <row r="2338" spans="1:12">
      <c r="A2338" s="208" t="s">
        <v>636</v>
      </c>
      <c r="B2338" s="209" t="s">
        <v>1672</v>
      </c>
      <c r="C2338" s="209" t="s">
        <v>1625</v>
      </c>
      <c r="D2338" s="210" t="s">
        <v>1624</v>
      </c>
      <c r="E2338" s="211">
        <v>94996</v>
      </c>
      <c r="F2338" s="211">
        <v>94661</v>
      </c>
      <c r="G2338" s="211">
        <v>88742</v>
      </c>
      <c r="H2338" s="211">
        <v>86767</v>
      </c>
      <c r="I2338" s="211">
        <v>87562</v>
      </c>
      <c r="J2338" s="211">
        <v>90006</v>
      </c>
      <c r="K2338" s="211">
        <v>87305</v>
      </c>
      <c r="L2338" s="212">
        <v>61489</v>
      </c>
    </row>
    <row r="2339" spans="1:12">
      <c r="A2339" s="208" t="s">
        <v>636</v>
      </c>
      <c r="B2339" s="209" t="s">
        <v>1672</v>
      </c>
      <c r="C2339" s="209" t="s">
        <v>1626</v>
      </c>
      <c r="D2339" s="210" t="s">
        <v>1624</v>
      </c>
      <c r="E2339" s="211">
        <v>3228</v>
      </c>
      <c r="F2339" s="211">
        <v>2955</v>
      </c>
      <c r="G2339" s="211">
        <v>2176</v>
      </c>
      <c r="H2339" s="211">
        <v>1394</v>
      </c>
      <c r="I2339" s="211">
        <v>2800</v>
      </c>
      <c r="J2339" s="211">
        <v>3159</v>
      </c>
      <c r="K2339" s="211">
        <v>2972</v>
      </c>
      <c r="L2339" s="212">
        <v>2219</v>
      </c>
    </row>
    <row r="2340" spans="1:12">
      <c r="A2340" s="208" t="s">
        <v>636</v>
      </c>
      <c r="B2340" s="209" t="s">
        <v>1672</v>
      </c>
      <c r="C2340" s="209" t="s">
        <v>1629</v>
      </c>
      <c r="D2340" s="210" t="s">
        <v>1624</v>
      </c>
      <c r="E2340" s="213" t="s">
        <v>1624</v>
      </c>
      <c r="F2340" s="213" t="s">
        <v>1624</v>
      </c>
      <c r="G2340" s="211">
        <v>0</v>
      </c>
      <c r="H2340" s="213" t="s">
        <v>1624</v>
      </c>
      <c r="I2340" s="213" t="s">
        <v>1624</v>
      </c>
      <c r="J2340" s="213" t="s">
        <v>1624</v>
      </c>
      <c r="K2340" s="213" t="s">
        <v>1624</v>
      </c>
      <c r="L2340" s="214" t="s">
        <v>1624</v>
      </c>
    </row>
    <row r="2341" spans="1:12">
      <c r="A2341" s="208" t="s">
        <v>1556</v>
      </c>
      <c r="B2341" s="209" t="s">
        <v>1646</v>
      </c>
      <c r="C2341" s="209" t="s">
        <v>1623</v>
      </c>
      <c r="D2341" s="210" t="s">
        <v>1624</v>
      </c>
      <c r="E2341" s="211">
        <v>12916</v>
      </c>
      <c r="F2341" s="211">
        <v>11039</v>
      </c>
      <c r="G2341" s="211">
        <v>13079</v>
      </c>
      <c r="H2341" s="211">
        <v>14124</v>
      </c>
      <c r="I2341" s="211">
        <v>12738</v>
      </c>
      <c r="J2341" s="211">
        <v>13263</v>
      </c>
      <c r="K2341" s="211">
        <v>13279</v>
      </c>
      <c r="L2341" s="212">
        <v>10951</v>
      </c>
    </row>
    <row r="2342" spans="1:12">
      <c r="A2342" s="208" t="s">
        <v>1556</v>
      </c>
      <c r="B2342" s="209" t="s">
        <v>1646</v>
      </c>
      <c r="C2342" s="209" t="s">
        <v>1625</v>
      </c>
      <c r="D2342" s="210" t="s">
        <v>1624</v>
      </c>
      <c r="E2342" s="211">
        <v>2352</v>
      </c>
      <c r="F2342" s="211">
        <v>2289</v>
      </c>
      <c r="G2342" s="211">
        <v>2680</v>
      </c>
      <c r="H2342" s="211">
        <v>2838</v>
      </c>
      <c r="I2342" s="211">
        <v>2754</v>
      </c>
      <c r="J2342" s="211">
        <v>1014</v>
      </c>
      <c r="K2342" s="211">
        <v>600</v>
      </c>
      <c r="L2342" s="212">
        <v>915</v>
      </c>
    </row>
    <row r="2343" spans="1:12">
      <c r="A2343" s="208" t="s">
        <v>896</v>
      </c>
      <c r="B2343" s="209" t="s">
        <v>1644</v>
      </c>
      <c r="C2343" s="209" t="s">
        <v>1623</v>
      </c>
      <c r="D2343" s="210" t="s">
        <v>1624</v>
      </c>
      <c r="E2343" s="211">
        <v>69370</v>
      </c>
      <c r="F2343" s="211">
        <v>70051</v>
      </c>
      <c r="G2343" s="211">
        <v>92206</v>
      </c>
      <c r="H2343" s="211">
        <v>64916</v>
      </c>
      <c r="I2343" s="211">
        <v>61165</v>
      </c>
      <c r="J2343" s="211">
        <v>57682</v>
      </c>
      <c r="K2343" s="211">
        <v>59207</v>
      </c>
      <c r="L2343" s="212">
        <v>46304</v>
      </c>
    </row>
    <row r="2344" spans="1:12">
      <c r="A2344" s="208" t="s">
        <v>896</v>
      </c>
      <c r="B2344" s="209" t="s">
        <v>1644</v>
      </c>
      <c r="C2344" s="209" t="s">
        <v>1625</v>
      </c>
      <c r="D2344" s="210" t="s">
        <v>1624</v>
      </c>
      <c r="E2344" s="211">
        <v>20329</v>
      </c>
      <c r="F2344" s="211">
        <v>21591</v>
      </c>
      <c r="G2344" s="211">
        <v>10357</v>
      </c>
      <c r="H2344" s="211">
        <v>23846</v>
      </c>
      <c r="I2344" s="211">
        <v>19490</v>
      </c>
      <c r="J2344" s="211">
        <v>25732</v>
      </c>
      <c r="K2344" s="211">
        <v>18978</v>
      </c>
      <c r="L2344" s="212">
        <v>14610</v>
      </c>
    </row>
    <row r="2345" spans="1:12">
      <c r="A2345" s="208" t="s">
        <v>896</v>
      </c>
      <c r="B2345" s="209" t="s">
        <v>1644</v>
      </c>
      <c r="C2345" s="209" t="s">
        <v>1626</v>
      </c>
      <c r="D2345" s="210" t="s">
        <v>1624</v>
      </c>
      <c r="E2345" s="211">
        <v>693</v>
      </c>
      <c r="F2345" s="211">
        <v>725</v>
      </c>
      <c r="G2345" s="211">
        <v>490</v>
      </c>
      <c r="H2345" s="211">
        <v>440</v>
      </c>
      <c r="I2345" s="211">
        <v>476</v>
      </c>
      <c r="J2345" s="211">
        <v>296</v>
      </c>
      <c r="K2345" s="213" t="s">
        <v>1624</v>
      </c>
      <c r="L2345" s="214" t="s">
        <v>1624</v>
      </c>
    </row>
    <row r="2346" spans="1:12">
      <c r="A2346" s="208" t="s">
        <v>1343</v>
      </c>
      <c r="B2346" s="209" t="s">
        <v>1639</v>
      </c>
      <c r="C2346" s="209" t="s">
        <v>1623</v>
      </c>
      <c r="D2346" s="210" t="s">
        <v>1624</v>
      </c>
      <c r="E2346" s="211">
        <v>12306</v>
      </c>
      <c r="F2346" s="211">
        <v>9467</v>
      </c>
      <c r="G2346" s="211">
        <v>9493</v>
      </c>
      <c r="H2346" s="211">
        <v>10416</v>
      </c>
      <c r="I2346" s="211">
        <v>7068</v>
      </c>
      <c r="J2346" s="211">
        <v>8687</v>
      </c>
      <c r="K2346" s="211">
        <v>6954</v>
      </c>
      <c r="L2346" s="212">
        <v>8116</v>
      </c>
    </row>
    <row r="2347" spans="1:12">
      <c r="A2347" s="208" t="s">
        <v>1343</v>
      </c>
      <c r="B2347" s="209" t="s">
        <v>1639</v>
      </c>
      <c r="C2347" s="209" t="s">
        <v>1625</v>
      </c>
      <c r="D2347" s="210" t="s">
        <v>1624</v>
      </c>
      <c r="E2347" s="211">
        <v>51126</v>
      </c>
      <c r="F2347" s="211">
        <v>41664</v>
      </c>
      <c r="G2347" s="211">
        <v>41904</v>
      </c>
      <c r="H2347" s="211">
        <v>45113</v>
      </c>
      <c r="I2347" s="211">
        <v>43347</v>
      </c>
      <c r="J2347" s="211">
        <v>48117</v>
      </c>
      <c r="K2347" s="211">
        <v>40482</v>
      </c>
      <c r="L2347" s="212">
        <v>38597</v>
      </c>
    </row>
    <row r="2348" spans="1:12">
      <c r="A2348" s="208" t="s">
        <v>1343</v>
      </c>
      <c r="B2348" s="209" t="s">
        <v>1639</v>
      </c>
      <c r="C2348" s="209" t="s">
        <v>1626</v>
      </c>
      <c r="D2348" s="210" t="s">
        <v>1624</v>
      </c>
      <c r="E2348" s="211">
        <v>1364</v>
      </c>
      <c r="F2348" s="211">
        <v>485</v>
      </c>
      <c r="G2348" s="211">
        <v>569</v>
      </c>
      <c r="H2348" s="211">
        <v>369</v>
      </c>
      <c r="I2348" s="211">
        <v>229</v>
      </c>
      <c r="J2348" s="211">
        <v>163</v>
      </c>
      <c r="K2348" s="211">
        <v>454</v>
      </c>
      <c r="L2348" s="214" t="s">
        <v>1624</v>
      </c>
    </row>
    <row r="2349" spans="1:12">
      <c r="A2349" s="208" t="s">
        <v>1343</v>
      </c>
      <c r="B2349" s="209" t="s">
        <v>1644</v>
      </c>
      <c r="C2349" s="209" t="s">
        <v>1623</v>
      </c>
      <c r="D2349" s="210" t="s">
        <v>1624</v>
      </c>
      <c r="E2349" s="211">
        <v>224005</v>
      </c>
      <c r="F2349" s="211">
        <v>201667</v>
      </c>
      <c r="G2349" s="211">
        <v>204572</v>
      </c>
      <c r="H2349" s="211">
        <v>225601</v>
      </c>
      <c r="I2349" s="211">
        <v>207738</v>
      </c>
      <c r="J2349" s="211">
        <v>212288</v>
      </c>
      <c r="K2349" s="211">
        <v>213451</v>
      </c>
      <c r="L2349" s="212">
        <v>175518</v>
      </c>
    </row>
    <row r="2350" spans="1:12">
      <c r="A2350" s="208" t="s">
        <v>1343</v>
      </c>
      <c r="B2350" s="209" t="s">
        <v>1644</v>
      </c>
      <c r="C2350" s="209" t="s">
        <v>1625</v>
      </c>
      <c r="D2350" s="210" t="s">
        <v>1624</v>
      </c>
      <c r="E2350" s="211">
        <v>265672</v>
      </c>
      <c r="F2350" s="211">
        <v>253235</v>
      </c>
      <c r="G2350" s="211">
        <v>265934</v>
      </c>
      <c r="H2350" s="211">
        <v>290065</v>
      </c>
      <c r="I2350" s="211">
        <v>275272</v>
      </c>
      <c r="J2350" s="211">
        <v>281478</v>
      </c>
      <c r="K2350" s="211">
        <v>282178</v>
      </c>
      <c r="L2350" s="212">
        <v>244939</v>
      </c>
    </row>
    <row r="2351" spans="1:12">
      <c r="A2351" s="208" t="s">
        <v>1343</v>
      </c>
      <c r="B2351" s="209" t="s">
        <v>1644</v>
      </c>
      <c r="C2351" s="209" t="s">
        <v>1626</v>
      </c>
      <c r="D2351" s="210" t="s">
        <v>1624</v>
      </c>
      <c r="E2351" s="211">
        <v>334247</v>
      </c>
      <c r="F2351" s="211">
        <v>284372</v>
      </c>
      <c r="G2351" s="211">
        <v>298268</v>
      </c>
      <c r="H2351" s="211">
        <v>308990</v>
      </c>
      <c r="I2351" s="211">
        <v>250322</v>
      </c>
      <c r="J2351" s="211">
        <v>256341</v>
      </c>
      <c r="K2351" s="211">
        <v>281374</v>
      </c>
      <c r="L2351" s="212">
        <v>249956</v>
      </c>
    </row>
    <row r="2352" spans="1:12">
      <c r="A2352" s="208" t="s">
        <v>1343</v>
      </c>
      <c r="B2352" s="209" t="s">
        <v>1644</v>
      </c>
      <c r="C2352" s="209" t="s">
        <v>1627</v>
      </c>
      <c r="D2352" s="210" t="s">
        <v>1624</v>
      </c>
      <c r="E2352" s="211">
        <v>2581</v>
      </c>
      <c r="F2352" s="211">
        <v>1613</v>
      </c>
      <c r="G2352" s="211">
        <v>1330</v>
      </c>
      <c r="H2352" s="211">
        <v>1790</v>
      </c>
      <c r="I2352" s="211">
        <v>1692</v>
      </c>
      <c r="J2352" s="211">
        <v>2408</v>
      </c>
      <c r="K2352" s="211">
        <v>2928</v>
      </c>
      <c r="L2352" s="212">
        <v>2353</v>
      </c>
    </row>
    <row r="2353" spans="1:12">
      <c r="A2353" s="208" t="s">
        <v>1344</v>
      </c>
      <c r="B2353" s="209" t="s">
        <v>1639</v>
      </c>
      <c r="C2353" s="209" t="s">
        <v>1623</v>
      </c>
      <c r="D2353" s="210" t="s">
        <v>1624</v>
      </c>
      <c r="E2353" s="211">
        <v>13937</v>
      </c>
      <c r="F2353" s="211">
        <v>6188</v>
      </c>
      <c r="G2353" s="211">
        <v>4520</v>
      </c>
      <c r="H2353" s="211">
        <v>5172</v>
      </c>
      <c r="I2353" s="211">
        <v>5430</v>
      </c>
      <c r="J2353" s="211">
        <v>8941</v>
      </c>
      <c r="K2353" s="211">
        <v>5585</v>
      </c>
      <c r="L2353" s="212">
        <v>5969</v>
      </c>
    </row>
    <row r="2354" spans="1:12">
      <c r="A2354" s="208" t="s">
        <v>1344</v>
      </c>
      <c r="B2354" s="209" t="s">
        <v>1639</v>
      </c>
      <c r="C2354" s="209" t="s">
        <v>1625</v>
      </c>
      <c r="D2354" s="210" t="s">
        <v>1624</v>
      </c>
      <c r="E2354" s="211">
        <v>14612</v>
      </c>
      <c r="F2354" s="211">
        <v>15081</v>
      </c>
      <c r="G2354" s="211">
        <v>12875</v>
      </c>
      <c r="H2354" s="211">
        <v>13324</v>
      </c>
      <c r="I2354" s="211">
        <v>15376</v>
      </c>
      <c r="J2354" s="211">
        <v>10414</v>
      </c>
      <c r="K2354" s="211">
        <v>11635</v>
      </c>
      <c r="L2354" s="212">
        <v>9793</v>
      </c>
    </row>
    <row r="2355" spans="1:12">
      <c r="A2355" s="208" t="s">
        <v>1262</v>
      </c>
      <c r="B2355" s="209" t="s">
        <v>1666</v>
      </c>
      <c r="C2355" s="209" t="s">
        <v>1623</v>
      </c>
      <c r="D2355" s="210" t="s">
        <v>1624</v>
      </c>
      <c r="E2355" s="211">
        <v>36467</v>
      </c>
      <c r="F2355" s="211">
        <v>30499</v>
      </c>
      <c r="G2355" s="211">
        <v>32845</v>
      </c>
      <c r="H2355" s="211">
        <v>38589</v>
      </c>
      <c r="I2355" s="211">
        <v>38478</v>
      </c>
      <c r="J2355" s="211">
        <v>37542</v>
      </c>
      <c r="K2355" s="211">
        <v>35912</v>
      </c>
      <c r="L2355" s="212">
        <v>25971</v>
      </c>
    </row>
    <row r="2356" spans="1:12">
      <c r="A2356" s="208" t="s">
        <v>1262</v>
      </c>
      <c r="B2356" s="209" t="s">
        <v>1666</v>
      </c>
      <c r="C2356" s="209" t="s">
        <v>1625</v>
      </c>
      <c r="D2356" s="210" t="s">
        <v>1624</v>
      </c>
      <c r="E2356" s="211">
        <v>18587</v>
      </c>
      <c r="F2356" s="211">
        <v>15965</v>
      </c>
      <c r="G2356" s="211">
        <v>17503</v>
      </c>
      <c r="H2356" s="211">
        <v>19446</v>
      </c>
      <c r="I2356" s="211">
        <v>16983</v>
      </c>
      <c r="J2356" s="211">
        <v>18030</v>
      </c>
      <c r="K2356" s="211">
        <v>18293</v>
      </c>
      <c r="L2356" s="212">
        <v>18545</v>
      </c>
    </row>
    <row r="2357" spans="1:12">
      <c r="A2357" s="208" t="s">
        <v>1262</v>
      </c>
      <c r="B2357" s="209" t="s">
        <v>1666</v>
      </c>
      <c r="C2357" s="209" t="s">
        <v>1626</v>
      </c>
      <c r="D2357" s="210" t="s">
        <v>1624</v>
      </c>
      <c r="E2357" s="211">
        <v>32494</v>
      </c>
      <c r="F2357" s="211">
        <v>32699</v>
      </c>
      <c r="G2357" s="211">
        <v>27958</v>
      </c>
      <c r="H2357" s="211">
        <v>33657</v>
      </c>
      <c r="I2357" s="211">
        <v>30881</v>
      </c>
      <c r="J2357" s="211">
        <v>24042</v>
      </c>
      <c r="K2357" s="211">
        <v>35858</v>
      </c>
      <c r="L2357" s="212">
        <v>22892</v>
      </c>
    </row>
    <row r="2358" spans="1:12">
      <c r="A2358" s="208" t="s">
        <v>637</v>
      </c>
      <c r="B2358" s="209" t="s">
        <v>1672</v>
      </c>
      <c r="C2358" s="209" t="s">
        <v>1623</v>
      </c>
      <c r="D2358" s="210" t="s">
        <v>1624</v>
      </c>
      <c r="E2358" s="211">
        <v>435612</v>
      </c>
      <c r="F2358" s="211">
        <v>491855</v>
      </c>
      <c r="G2358" s="211">
        <v>275591</v>
      </c>
      <c r="H2358" s="211">
        <v>288722</v>
      </c>
      <c r="I2358" s="211">
        <v>284251</v>
      </c>
      <c r="J2358" s="211">
        <v>327563</v>
      </c>
      <c r="K2358" s="211">
        <v>274863</v>
      </c>
      <c r="L2358" s="212">
        <v>239036</v>
      </c>
    </row>
    <row r="2359" spans="1:12">
      <c r="A2359" s="208" t="s">
        <v>637</v>
      </c>
      <c r="B2359" s="209" t="s">
        <v>1672</v>
      </c>
      <c r="C2359" s="209" t="s">
        <v>1625</v>
      </c>
      <c r="D2359" s="210" t="s">
        <v>1624</v>
      </c>
      <c r="E2359" s="211">
        <v>211499</v>
      </c>
      <c r="F2359" s="211">
        <v>127727</v>
      </c>
      <c r="G2359" s="211">
        <v>218277</v>
      </c>
      <c r="H2359" s="211">
        <v>230491</v>
      </c>
      <c r="I2359" s="211">
        <v>333965</v>
      </c>
      <c r="J2359" s="211">
        <v>369849</v>
      </c>
      <c r="K2359" s="211">
        <v>312126</v>
      </c>
      <c r="L2359" s="212">
        <v>278605</v>
      </c>
    </row>
    <row r="2360" spans="1:12">
      <c r="A2360" s="208" t="s">
        <v>637</v>
      </c>
      <c r="B2360" s="209" t="s">
        <v>1672</v>
      </c>
      <c r="C2360" s="209" t="s">
        <v>1626</v>
      </c>
      <c r="D2360" s="210" t="s">
        <v>1624</v>
      </c>
      <c r="E2360" s="211">
        <v>1785413</v>
      </c>
      <c r="F2360" s="211">
        <v>1790221</v>
      </c>
      <c r="G2360" s="211">
        <v>1861459</v>
      </c>
      <c r="H2360" s="211">
        <v>1876227</v>
      </c>
      <c r="I2360" s="211">
        <v>1657794</v>
      </c>
      <c r="J2360" s="211">
        <v>1926645</v>
      </c>
      <c r="K2360" s="211">
        <v>1890239</v>
      </c>
      <c r="L2360" s="212">
        <v>1796717</v>
      </c>
    </row>
    <row r="2361" spans="1:12">
      <c r="A2361" s="208" t="s">
        <v>270</v>
      </c>
      <c r="B2361" s="209" t="s">
        <v>1648</v>
      </c>
      <c r="C2361" s="209" t="s">
        <v>1623</v>
      </c>
      <c r="D2361" s="210" t="s">
        <v>1624</v>
      </c>
      <c r="E2361" s="211">
        <v>35710</v>
      </c>
      <c r="F2361" s="211">
        <v>29842</v>
      </c>
      <c r="G2361" s="211">
        <v>29645</v>
      </c>
      <c r="H2361" s="211">
        <v>32327</v>
      </c>
      <c r="I2361" s="211">
        <v>30792</v>
      </c>
      <c r="J2361" s="211">
        <v>36315</v>
      </c>
      <c r="K2361" s="211">
        <v>30208</v>
      </c>
      <c r="L2361" s="212">
        <v>23853</v>
      </c>
    </row>
    <row r="2362" spans="1:12">
      <c r="A2362" s="208" t="s">
        <v>270</v>
      </c>
      <c r="B2362" s="209" t="s">
        <v>1648</v>
      </c>
      <c r="C2362" s="209" t="s">
        <v>1625</v>
      </c>
      <c r="D2362" s="210" t="s">
        <v>1624</v>
      </c>
      <c r="E2362" s="211">
        <v>35549</v>
      </c>
      <c r="F2362" s="211">
        <v>29276</v>
      </c>
      <c r="G2362" s="211">
        <v>29392</v>
      </c>
      <c r="H2362" s="211">
        <v>38997</v>
      </c>
      <c r="I2362" s="211">
        <v>42417</v>
      </c>
      <c r="J2362" s="211">
        <v>45216</v>
      </c>
      <c r="K2362" s="211">
        <v>50124</v>
      </c>
      <c r="L2362" s="212">
        <v>34137</v>
      </c>
    </row>
    <row r="2363" spans="1:12">
      <c r="A2363" s="208" t="s">
        <v>270</v>
      </c>
      <c r="B2363" s="209" t="s">
        <v>1648</v>
      </c>
      <c r="C2363" s="209" t="s">
        <v>1629</v>
      </c>
      <c r="D2363" s="210" t="s">
        <v>1624</v>
      </c>
      <c r="E2363" s="213" t="s">
        <v>1624</v>
      </c>
      <c r="F2363" s="213" t="s">
        <v>1624</v>
      </c>
      <c r="G2363" s="213" t="s">
        <v>1624</v>
      </c>
      <c r="H2363" s="213" t="s">
        <v>1624</v>
      </c>
      <c r="I2363" s="213" t="s">
        <v>1624</v>
      </c>
      <c r="J2363" s="213" t="s">
        <v>1624</v>
      </c>
      <c r="K2363" s="213" t="s">
        <v>1624</v>
      </c>
      <c r="L2363" s="214" t="s">
        <v>1624</v>
      </c>
    </row>
    <row r="2364" spans="1:12">
      <c r="A2364" s="208" t="s">
        <v>43</v>
      </c>
      <c r="B2364" s="209" t="s">
        <v>1648</v>
      </c>
      <c r="C2364" s="209" t="s">
        <v>1623</v>
      </c>
      <c r="D2364" s="210" t="s">
        <v>1624</v>
      </c>
      <c r="E2364" s="211">
        <v>76</v>
      </c>
      <c r="F2364" s="211">
        <v>75</v>
      </c>
      <c r="G2364" s="211">
        <v>72</v>
      </c>
      <c r="H2364" s="211">
        <v>49</v>
      </c>
      <c r="I2364" s="211">
        <v>51</v>
      </c>
      <c r="J2364" s="211">
        <v>43</v>
      </c>
      <c r="K2364" s="211">
        <v>41</v>
      </c>
      <c r="L2364" s="212">
        <v>41</v>
      </c>
    </row>
    <row r="2365" spans="1:12">
      <c r="A2365" s="208" t="s">
        <v>43</v>
      </c>
      <c r="B2365" s="209" t="s">
        <v>1648</v>
      </c>
      <c r="C2365" s="209" t="s">
        <v>1625</v>
      </c>
      <c r="D2365" s="210" t="s">
        <v>1624</v>
      </c>
      <c r="E2365" s="211">
        <v>1551</v>
      </c>
      <c r="F2365" s="211">
        <v>1239</v>
      </c>
      <c r="G2365" s="211">
        <v>1309</v>
      </c>
      <c r="H2365" s="211">
        <v>1982</v>
      </c>
      <c r="I2365" s="211">
        <v>1635</v>
      </c>
      <c r="J2365" s="211">
        <v>899</v>
      </c>
      <c r="K2365" s="211">
        <v>777</v>
      </c>
      <c r="L2365" s="212">
        <v>1715</v>
      </c>
    </row>
    <row r="2366" spans="1:12">
      <c r="A2366" s="208" t="s">
        <v>1766</v>
      </c>
      <c r="B2366" s="209" t="s">
        <v>1643</v>
      </c>
      <c r="C2366" s="209" t="s">
        <v>1623</v>
      </c>
      <c r="D2366" s="210" t="s">
        <v>1624</v>
      </c>
      <c r="E2366" s="213" t="s">
        <v>1624</v>
      </c>
      <c r="F2366" s="213" t="s">
        <v>1624</v>
      </c>
      <c r="G2366" s="213" t="s">
        <v>1624</v>
      </c>
      <c r="H2366" s="213" t="s">
        <v>1624</v>
      </c>
      <c r="I2366" s="211">
        <v>228841</v>
      </c>
      <c r="J2366" s="211">
        <v>366223</v>
      </c>
      <c r="K2366" s="211">
        <v>355340</v>
      </c>
      <c r="L2366" s="212">
        <v>346421</v>
      </c>
    </row>
    <row r="2367" spans="1:12">
      <c r="A2367" s="208" t="s">
        <v>1766</v>
      </c>
      <c r="B2367" s="209" t="s">
        <v>1643</v>
      </c>
      <c r="C2367" s="209" t="s">
        <v>1625</v>
      </c>
      <c r="D2367" s="210" t="s">
        <v>1624</v>
      </c>
      <c r="E2367" s="213" t="s">
        <v>1624</v>
      </c>
      <c r="F2367" s="213" t="s">
        <v>1624</v>
      </c>
      <c r="G2367" s="213" t="s">
        <v>1624</v>
      </c>
      <c r="H2367" s="213" t="s">
        <v>1624</v>
      </c>
      <c r="I2367" s="211">
        <v>390564</v>
      </c>
      <c r="J2367" s="211">
        <v>179986</v>
      </c>
      <c r="K2367" s="211">
        <v>186052</v>
      </c>
      <c r="L2367" s="212">
        <v>164066</v>
      </c>
    </row>
    <row r="2368" spans="1:12">
      <c r="A2368" s="208" t="s">
        <v>1766</v>
      </c>
      <c r="B2368" s="209" t="s">
        <v>1643</v>
      </c>
      <c r="C2368" s="209" t="s">
        <v>1626</v>
      </c>
      <c r="D2368" s="210" t="s">
        <v>1624</v>
      </c>
      <c r="E2368" s="213" t="s">
        <v>1624</v>
      </c>
      <c r="F2368" s="213" t="s">
        <v>1624</v>
      </c>
      <c r="G2368" s="213" t="s">
        <v>1624</v>
      </c>
      <c r="H2368" s="213" t="s">
        <v>1624</v>
      </c>
      <c r="I2368" s="211">
        <v>499698</v>
      </c>
      <c r="J2368" s="211">
        <v>523484</v>
      </c>
      <c r="K2368" s="211">
        <v>542387</v>
      </c>
      <c r="L2368" s="212">
        <v>492058</v>
      </c>
    </row>
    <row r="2369" spans="1:12">
      <c r="A2369" s="208" t="s">
        <v>1216</v>
      </c>
      <c r="B2369" s="209" t="s">
        <v>1673</v>
      </c>
      <c r="C2369" s="209" t="s">
        <v>1623</v>
      </c>
      <c r="D2369" s="210" t="s">
        <v>1624</v>
      </c>
      <c r="E2369" s="211">
        <v>4929</v>
      </c>
      <c r="F2369" s="211">
        <v>3997</v>
      </c>
      <c r="G2369" s="211">
        <v>4004</v>
      </c>
      <c r="H2369" s="211">
        <v>4094</v>
      </c>
      <c r="I2369" s="211">
        <v>4225</v>
      </c>
      <c r="J2369" s="211">
        <v>10110</v>
      </c>
      <c r="K2369" s="211">
        <v>9082</v>
      </c>
      <c r="L2369" s="212">
        <v>3857</v>
      </c>
    </row>
    <row r="2370" spans="1:12">
      <c r="A2370" s="208" t="s">
        <v>1216</v>
      </c>
      <c r="B2370" s="209" t="s">
        <v>1673</v>
      </c>
      <c r="C2370" s="209" t="s">
        <v>1625</v>
      </c>
      <c r="D2370" s="210" t="s">
        <v>1624</v>
      </c>
      <c r="E2370" s="211">
        <v>2442</v>
      </c>
      <c r="F2370" s="211">
        <v>2474</v>
      </c>
      <c r="G2370" s="211">
        <v>2573</v>
      </c>
      <c r="H2370" s="211">
        <v>2692</v>
      </c>
      <c r="I2370" s="211">
        <v>3275</v>
      </c>
      <c r="J2370" s="211">
        <v>1510</v>
      </c>
      <c r="K2370" s="211">
        <v>4183</v>
      </c>
      <c r="L2370" s="212">
        <v>2078</v>
      </c>
    </row>
    <row r="2371" spans="1:12">
      <c r="A2371" s="208" t="s">
        <v>1122</v>
      </c>
      <c r="B2371" s="209" t="s">
        <v>1647</v>
      </c>
      <c r="C2371" s="209" t="s">
        <v>1623</v>
      </c>
      <c r="D2371" s="210" t="s">
        <v>1624</v>
      </c>
      <c r="E2371" s="213" t="s">
        <v>1624</v>
      </c>
      <c r="F2371" s="211">
        <v>34185</v>
      </c>
      <c r="G2371" s="211">
        <v>14567</v>
      </c>
      <c r="H2371" s="211">
        <v>16109</v>
      </c>
      <c r="I2371" s="211">
        <v>15914</v>
      </c>
      <c r="J2371" s="211">
        <v>17763</v>
      </c>
      <c r="K2371" s="211">
        <v>13362</v>
      </c>
      <c r="L2371" s="212">
        <v>11968</v>
      </c>
    </row>
    <row r="2372" spans="1:12">
      <c r="A2372" s="208" t="s">
        <v>1122</v>
      </c>
      <c r="B2372" s="209" t="s">
        <v>1647</v>
      </c>
      <c r="C2372" s="209" t="s">
        <v>1625</v>
      </c>
      <c r="D2372" s="210" t="s">
        <v>1624</v>
      </c>
      <c r="E2372" s="213" t="s">
        <v>1624</v>
      </c>
      <c r="F2372" s="211">
        <v>2832</v>
      </c>
      <c r="G2372" s="211">
        <v>975</v>
      </c>
      <c r="H2372" s="211">
        <v>1044</v>
      </c>
      <c r="I2372" s="211">
        <v>1047</v>
      </c>
      <c r="J2372" s="211">
        <v>1524</v>
      </c>
      <c r="K2372" s="211">
        <v>1524</v>
      </c>
      <c r="L2372" s="212">
        <v>917</v>
      </c>
    </row>
    <row r="2373" spans="1:12">
      <c r="A2373" s="208" t="s">
        <v>1263</v>
      </c>
      <c r="B2373" s="209" t="s">
        <v>1666</v>
      </c>
      <c r="C2373" s="209" t="s">
        <v>1623</v>
      </c>
      <c r="D2373" s="210" t="s">
        <v>1624</v>
      </c>
      <c r="E2373" s="211">
        <v>27906</v>
      </c>
      <c r="F2373" s="211">
        <v>24163</v>
      </c>
      <c r="G2373" s="211">
        <v>27516</v>
      </c>
      <c r="H2373" s="211">
        <v>28355</v>
      </c>
      <c r="I2373" s="211">
        <v>29346</v>
      </c>
      <c r="J2373" s="211">
        <v>37304</v>
      </c>
      <c r="K2373" s="211">
        <v>27611</v>
      </c>
      <c r="L2373" s="212">
        <v>22071</v>
      </c>
    </row>
    <row r="2374" spans="1:12">
      <c r="A2374" s="208" t="s">
        <v>1263</v>
      </c>
      <c r="B2374" s="209" t="s">
        <v>1666</v>
      </c>
      <c r="C2374" s="209" t="s">
        <v>1625</v>
      </c>
      <c r="D2374" s="210" t="s">
        <v>1624</v>
      </c>
      <c r="E2374" s="211">
        <v>12085</v>
      </c>
      <c r="F2374" s="211">
        <v>10841</v>
      </c>
      <c r="G2374" s="211">
        <v>11885</v>
      </c>
      <c r="H2374" s="211">
        <v>11253</v>
      </c>
      <c r="I2374" s="211">
        <v>10772</v>
      </c>
      <c r="J2374" s="211">
        <v>6959</v>
      </c>
      <c r="K2374" s="211">
        <v>11742</v>
      </c>
      <c r="L2374" s="212">
        <v>11261</v>
      </c>
    </row>
    <row r="2375" spans="1:12">
      <c r="A2375" s="208" t="s">
        <v>1022</v>
      </c>
      <c r="B2375" s="209" t="s">
        <v>1643</v>
      </c>
      <c r="C2375" s="209" t="s">
        <v>1623</v>
      </c>
      <c r="D2375" s="210" t="s">
        <v>1624</v>
      </c>
      <c r="E2375" s="211">
        <v>41493</v>
      </c>
      <c r="F2375" s="211">
        <v>38497</v>
      </c>
      <c r="G2375" s="211">
        <v>38293</v>
      </c>
      <c r="H2375" s="211">
        <v>43048</v>
      </c>
      <c r="I2375" s="211">
        <v>41527</v>
      </c>
      <c r="J2375" s="211">
        <v>40867</v>
      </c>
      <c r="K2375" s="211">
        <v>40412</v>
      </c>
      <c r="L2375" s="212">
        <v>31122</v>
      </c>
    </row>
    <row r="2376" spans="1:12">
      <c r="A2376" s="208" t="s">
        <v>1022</v>
      </c>
      <c r="B2376" s="209" t="s">
        <v>1643</v>
      </c>
      <c r="C2376" s="209" t="s">
        <v>1625</v>
      </c>
      <c r="D2376" s="210" t="s">
        <v>1624</v>
      </c>
      <c r="E2376" s="211">
        <v>6850</v>
      </c>
      <c r="F2376" s="211">
        <v>6983</v>
      </c>
      <c r="G2376" s="211">
        <v>4582</v>
      </c>
      <c r="H2376" s="211">
        <v>5592</v>
      </c>
      <c r="I2376" s="211">
        <v>5809</v>
      </c>
      <c r="J2376" s="211">
        <v>5312</v>
      </c>
      <c r="K2376" s="211">
        <v>4820</v>
      </c>
      <c r="L2376" s="212">
        <v>3863</v>
      </c>
    </row>
    <row r="2377" spans="1:12">
      <c r="A2377" s="208" t="s">
        <v>44</v>
      </c>
      <c r="B2377" s="209" t="s">
        <v>1648</v>
      </c>
      <c r="C2377" s="209" t="s">
        <v>1623</v>
      </c>
      <c r="D2377" s="210" t="s">
        <v>1624</v>
      </c>
      <c r="E2377" s="211">
        <v>40990</v>
      </c>
      <c r="F2377" s="211">
        <v>38516</v>
      </c>
      <c r="G2377" s="211">
        <v>41160</v>
      </c>
      <c r="H2377" s="211">
        <v>41258</v>
      </c>
      <c r="I2377" s="211">
        <v>40381</v>
      </c>
      <c r="J2377" s="211">
        <v>45210</v>
      </c>
      <c r="K2377" s="211">
        <v>34369</v>
      </c>
      <c r="L2377" s="212">
        <v>28329</v>
      </c>
    </row>
    <row r="2378" spans="1:12">
      <c r="A2378" s="208" t="s">
        <v>44</v>
      </c>
      <c r="B2378" s="209" t="s">
        <v>1648</v>
      </c>
      <c r="C2378" s="209" t="s">
        <v>1625</v>
      </c>
      <c r="D2378" s="210" t="s">
        <v>1624</v>
      </c>
      <c r="E2378" s="211">
        <v>14452</v>
      </c>
      <c r="F2378" s="211">
        <v>12401</v>
      </c>
      <c r="G2378" s="211">
        <v>22002</v>
      </c>
      <c r="H2378" s="211">
        <v>13653</v>
      </c>
      <c r="I2378" s="211">
        <v>22734</v>
      </c>
      <c r="J2378" s="211">
        <v>26000</v>
      </c>
      <c r="K2378" s="211">
        <v>19272</v>
      </c>
      <c r="L2378" s="212">
        <v>26992</v>
      </c>
    </row>
    <row r="2379" spans="1:12">
      <c r="A2379" s="208" t="s">
        <v>44</v>
      </c>
      <c r="B2379" s="209" t="s">
        <v>1648</v>
      </c>
      <c r="C2379" s="209" t="s">
        <v>1626</v>
      </c>
      <c r="D2379" s="210" t="s">
        <v>1624</v>
      </c>
      <c r="E2379" s="211">
        <v>7756</v>
      </c>
      <c r="F2379" s="211">
        <v>10762</v>
      </c>
      <c r="G2379" s="211">
        <v>9568</v>
      </c>
      <c r="H2379" s="211">
        <v>611</v>
      </c>
      <c r="I2379" s="211">
        <v>2864</v>
      </c>
      <c r="J2379" s="211">
        <v>5721</v>
      </c>
      <c r="K2379" s="211">
        <v>6386</v>
      </c>
      <c r="L2379" s="212">
        <v>7822</v>
      </c>
    </row>
    <row r="2380" spans="1:12">
      <c r="A2380" s="208" t="s">
        <v>1767</v>
      </c>
      <c r="B2380" s="209" t="s">
        <v>1648</v>
      </c>
      <c r="C2380" s="209" t="s">
        <v>1623</v>
      </c>
      <c r="D2380" s="210" t="s">
        <v>1624</v>
      </c>
      <c r="E2380" s="213" t="s">
        <v>1624</v>
      </c>
      <c r="F2380" s="213" t="s">
        <v>1624</v>
      </c>
      <c r="G2380" s="213" t="s">
        <v>1624</v>
      </c>
      <c r="H2380" s="213" t="s">
        <v>1624</v>
      </c>
      <c r="I2380" s="213" t="s">
        <v>1624</v>
      </c>
      <c r="J2380" s="211">
        <v>15921</v>
      </c>
      <c r="K2380" s="211">
        <v>13916</v>
      </c>
      <c r="L2380" s="212">
        <v>11127</v>
      </c>
    </row>
    <row r="2381" spans="1:12">
      <c r="A2381" s="208" t="s">
        <v>1767</v>
      </c>
      <c r="B2381" s="209" t="s">
        <v>1648</v>
      </c>
      <c r="C2381" s="209" t="s">
        <v>1625</v>
      </c>
      <c r="D2381" s="210" t="s">
        <v>1624</v>
      </c>
      <c r="E2381" s="213" t="s">
        <v>1624</v>
      </c>
      <c r="F2381" s="213" t="s">
        <v>1624</v>
      </c>
      <c r="G2381" s="213" t="s">
        <v>1624</v>
      </c>
      <c r="H2381" s="213" t="s">
        <v>1624</v>
      </c>
      <c r="I2381" s="213" t="s">
        <v>1624</v>
      </c>
      <c r="J2381" s="211">
        <v>72295</v>
      </c>
      <c r="K2381" s="211">
        <v>65470</v>
      </c>
      <c r="L2381" s="212">
        <v>74424</v>
      </c>
    </row>
    <row r="2382" spans="1:12">
      <c r="A2382" s="208" t="s">
        <v>1767</v>
      </c>
      <c r="B2382" s="209" t="s">
        <v>1648</v>
      </c>
      <c r="C2382" s="209" t="s">
        <v>1626</v>
      </c>
      <c r="D2382" s="210" t="s">
        <v>1624</v>
      </c>
      <c r="E2382" s="213" t="s">
        <v>1624</v>
      </c>
      <c r="F2382" s="213" t="s">
        <v>1624</v>
      </c>
      <c r="G2382" s="213" t="s">
        <v>1624</v>
      </c>
      <c r="H2382" s="213" t="s">
        <v>1624</v>
      </c>
      <c r="I2382" s="213" t="s">
        <v>1624</v>
      </c>
      <c r="J2382" s="211">
        <v>71226</v>
      </c>
      <c r="K2382" s="211">
        <v>109910</v>
      </c>
      <c r="L2382" s="212">
        <v>72554</v>
      </c>
    </row>
    <row r="2383" spans="1:12">
      <c r="A2383" s="208" t="s">
        <v>743</v>
      </c>
      <c r="B2383" s="209" t="s">
        <v>1668</v>
      </c>
      <c r="C2383" s="209" t="s">
        <v>1623</v>
      </c>
      <c r="D2383" s="210" t="s">
        <v>1624</v>
      </c>
      <c r="E2383" s="211">
        <v>4589</v>
      </c>
      <c r="F2383" s="211">
        <v>4565</v>
      </c>
      <c r="G2383" s="211">
        <v>4601</v>
      </c>
      <c r="H2383" s="211">
        <v>5116</v>
      </c>
      <c r="I2383" s="211">
        <v>5763</v>
      </c>
      <c r="J2383" s="211">
        <v>4926</v>
      </c>
      <c r="K2383" s="211">
        <v>4903</v>
      </c>
      <c r="L2383" s="212">
        <v>5029</v>
      </c>
    </row>
    <row r="2384" spans="1:12">
      <c r="A2384" s="208" t="s">
        <v>743</v>
      </c>
      <c r="B2384" s="209" t="s">
        <v>1668</v>
      </c>
      <c r="C2384" s="209" t="s">
        <v>1625</v>
      </c>
      <c r="D2384" s="210" t="s">
        <v>1624</v>
      </c>
      <c r="E2384" s="211">
        <v>1076</v>
      </c>
      <c r="F2384" s="211">
        <v>1032</v>
      </c>
      <c r="G2384" s="211">
        <v>1042</v>
      </c>
      <c r="H2384" s="211">
        <v>1067</v>
      </c>
      <c r="I2384" s="211">
        <v>1001</v>
      </c>
      <c r="J2384" s="211">
        <v>1054</v>
      </c>
      <c r="K2384" s="211">
        <v>1091</v>
      </c>
      <c r="L2384" s="212">
        <v>1038</v>
      </c>
    </row>
    <row r="2385" spans="1:12">
      <c r="A2385" s="208" t="s">
        <v>1557</v>
      </c>
      <c r="B2385" s="209" t="s">
        <v>1646</v>
      </c>
      <c r="C2385" s="209" t="s">
        <v>1623</v>
      </c>
      <c r="D2385" s="210" t="s">
        <v>1624</v>
      </c>
      <c r="E2385" s="211">
        <v>43805251</v>
      </c>
      <c r="F2385" s="211">
        <v>38688029</v>
      </c>
      <c r="G2385" s="211">
        <v>42339529</v>
      </c>
      <c r="H2385" s="211">
        <v>47591499</v>
      </c>
      <c r="I2385" s="211">
        <v>44672632</v>
      </c>
      <c r="J2385" s="211">
        <v>45388901</v>
      </c>
      <c r="K2385" s="211">
        <v>44158633</v>
      </c>
      <c r="L2385" s="212">
        <v>33694448</v>
      </c>
    </row>
    <row r="2386" spans="1:12">
      <c r="A2386" s="208" t="s">
        <v>1557</v>
      </c>
      <c r="B2386" s="209" t="s">
        <v>1646</v>
      </c>
      <c r="C2386" s="209" t="s">
        <v>1625</v>
      </c>
      <c r="D2386" s="210" t="s">
        <v>1624</v>
      </c>
      <c r="E2386" s="211">
        <v>18628954</v>
      </c>
      <c r="F2386" s="211">
        <v>17185402</v>
      </c>
      <c r="G2386" s="211">
        <v>18958647</v>
      </c>
      <c r="H2386" s="211">
        <v>21228135</v>
      </c>
      <c r="I2386" s="211">
        <v>19674944</v>
      </c>
      <c r="J2386" s="211">
        <v>19866974</v>
      </c>
      <c r="K2386" s="211">
        <v>19963589</v>
      </c>
      <c r="L2386" s="212">
        <v>15762930</v>
      </c>
    </row>
    <row r="2387" spans="1:12">
      <c r="A2387" s="208" t="s">
        <v>1557</v>
      </c>
      <c r="B2387" s="209" t="s">
        <v>1646</v>
      </c>
      <c r="C2387" s="209" t="s">
        <v>1626</v>
      </c>
      <c r="D2387" s="210" t="s">
        <v>1624</v>
      </c>
      <c r="E2387" s="211">
        <v>43120923</v>
      </c>
      <c r="F2387" s="211">
        <v>46262872</v>
      </c>
      <c r="G2387" s="211">
        <v>55448408</v>
      </c>
      <c r="H2387" s="211">
        <v>41930884</v>
      </c>
      <c r="I2387" s="211">
        <v>41954444</v>
      </c>
      <c r="J2387" s="211">
        <v>41232359</v>
      </c>
      <c r="K2387" s="211">
        <v>40997556</v>
      </c>
      <c r="L2387" s="212">
        <v>39889628</v>
      </c>
    </row>
    <row r="2388" spans="1:12">
      <c r="A2388" s="208" t="s">
        <v>1557</v>
      </c>
      <c r="B2388" s="209" t="s">
        <v>1646</v>
      </c>
      <c r="C2388" s="209" t="s">
        <v>1627</v>
      </c>
      <c r="D2388" s="210" t="s">
        <v>1624</v>
      </c>
      <c r="E2388" s="211">
        <v>3937207</v>
      </c>
      <c r="F2388" s="211">
        <v>4163694</v>
      </c>
      <c r="G2388" s="211">
        <v>4872072</v>
      </c>
      <c r="H2388" s="211">
        <v>5193172</v>
      </c>
      <c r="I2388" s="211">
        <v>4319364</v>
      </c>
      <c r="J2388" s="211">
        <v>3745082</v>
      </c>
      <c r="K2388" s="211">
        <v>2310915</v>
      </c>
      <c r="L2388" s="212">
        <v>2913908</v>
      </c>
    </row>
    <row r="2389" spans="1:12">
      <c r="A2389" s="208" t="s">
        <v>1557</v>
      </c>
      <c r="B2389" s="209" t="s">
        <v>1646</v>
      </c>
      <c r="C2389" s="209" t="s">
        <v>1628</v>
      </c>
      <c r="D2389" s="210" t="s">
        <v>1624</v>
      </c>
      <c r="E2389" s="213" t="s">
        <v>1624</v>
      </c>
      <c r="F2389" s="213" t="s">
        <v>1624</v>
      </c>
      <c r="G2389" s="213" t="s">
        <v>1624</v>
      </c>
      <c r="H2389" s="213" t="s">
        <v>1624</v>
      </c>
      <c r="I2389" s="213" t="s">
        <v>1624</v>
      </c>
      <c r="J2389" s="213" t="s">
        <v>1624</v>
      </c>
      <c r="K2389" s="211">
        <v>24003</v>
      </c>
      <c r="L2389" s="212">
        <v>32404</v>
      </c>
    </row>
    <row r="2390" spans="1:12">
      <c r="A2390" s="208" t="s">
        <v>45</v>
      </c>
      <c r="B2390" s="209" t="s">
        <v>1648</v>
      </c>
      <c r="C2390" s="209" t="s">
        <v>1623</v>
      </c>
      <c r="D2390" s="210" t="s">
        <v>1624</v>
      </c>
      <c r="E2390" s="211">
        <v>49329</v>
      </c>
      <c r="F2390" s="211">
        <v>44660</v>
      </c>
      <c r="G2390" s="211">
        <v>46792</v>
      </c>
      <c r="H2390" s="211">
        <v>44338</v>
      </c>
      <c r="I2390" s="211">
        <v>49578</v>
      </c>
      <c r="J2390" s="211">
        <v>53384</v>
      </c>
      <c r="K2390" s="211">
        <v>46826</v>
      </c>
      <c r="L2390" s="212">
        <v>38137</v>
      </c>
    </row>
    <row r="2391" spans="1:12">
      <c r="A2391" s="208" t="s">
        <v>45</v>
      </c>
      <c r="B2391" s="209" t="s">
        <v>1648</v>
      </c>
      <c r="C2391" s="209" t="s">
        <v>1625</v>
      </c>
      <c r="D2391" s="210" t="s">
        <v>1624</v>
      </c>
      <c r="E2391" s="211">
        <v>12908</v>
      </c>
      <c r="F2391" s="211">
        <v>11463</v>
      </c>
      <c r="G2391" s="211">
        <v>10458</v>
      </c>
      <c r="H2391" s="211">
        <v>10726</v>
      </c>
      <c r="I2391" s="211">
        <v>11430</v>
      </c>
      <c r="J2391" s="211">
        <v>11246</v>
      </c>
      <c r="K2391" s="211">
        <v>9065</v>
      </c>
      <c r="L2391" s="212">
        <v>7569</v>
      </c>
    </row>
    <row r="2392" spans="1:12">
      <c r="A2392" s="208" t="s">
        <v>45</v>
      </c>
      <c r="B2392" s="209" t="s">
        <v>1648</v>
      </c>
      <c r="C2392" s="209" t="s">
        <v>1626</v>
      </c>
      <c r="D2392" s="210" t="s">
        <v>1624</v>
      </c>
      <c r="E2392" s="211">
        <v>8078</v>
      </c>
      <c r="F2392" s="211">
        <v>4411</v>
      </c>
      <c r="G2392" s="211">
        <v>5749</v>
      </c>
      <c r="H2392" s="211">
        <v>8901</v>
      </c>
      <c r="I2392" s="211">
        <v>7146</v>
      </c>
      <c r="J2392" s="211">
        <v>9806</v>
      </c>
      <c r="K2392" s="211">
        <v>8080</v>
      </c>
      <c r="L2392" s="212">
        <v>6946</v>
      </c>
    </row>
    <row r="2393" spans="1:12">
      <c r="A2393" s="208" t="s">
        <v>1186</v>
      </c>
      <c r="B2393" s="209" t="s">
        <v>1643</v>
      </c>
      <c r="C2393" s="209" t="s">
        <v>1623</v>
      </c>
      <c r="D2393" s="210" t="s">
        <v>1624</v>
      </c>
      <c r="E2393" s="211">
        <v>10568</v>
      </c>
      <c r="F2393" s="211">
        <v>12181</v>
      </c>
      <c r="G2393" s="211">
        <v>12050</v>
      </c>
      <c r="H2393" s="211">
        <v>15545</v>
      </c>
      <c r="I2393" s="211">
        <v>11373</v>
      </c>
      <c r="J2393" s="211">
        <v>11903</v>
      </c>
      <c r="K2393" s="211">
        <v>11769</v>
      </c>
      <c r="L2393" s="212">
        <v>11769</v>
      </c>
    </row>
    <row r="2394" spans="1:12">
      <c r="A2394" s="208" t="s">
        <v>1186</v>
      </c>
      <c r="B2394" s="209" t="s">
        <v>1643</v>
      </c>
      <c r="C2394" s="209" t="s">
        <v>1625</v>
      </c>
      <c r="D2394" s="210" t="s">
        <v>1624</v>
      </c>
      <c r="E2394" s="211">
        <v>5762</v>
      </c>
      <c r="F2394" s="211">
        <v>2337</v>
      </c>
      <c r="G2394" s="211">
        <v>2387</v>
      </c>
      <c r="H2394" s="211">
        <v>2588</v>
      </c>
      <c r="I2394" s="211">
        <v>2008</v>
      </c>
      <c r="J2394" s="211">
        <v>2279</v>
      </c>
      <c r="K2394" s="211">
        <v>2068</v>
      </c>
      <c r="L2394" s="212">
        <v>2028</v>
      </c>
    </row>
    <row r="2395" spans="1:12">
      <c r="A2395" s="208" t="s">
        <v>1264</v>
      </c>
      <c r="B2395" s="209" t="s">
        <v>1666</v>
      </c>
      <c r="C2395" s="209" t="s">
        <v>1623</v>
      </c>
      <c r="D2395" s="210" t="s">
        <v>1624</v>
      </c>
      <c r="E2395" s="211">
        <v>10311</v>
      </c>
      <c r="F2395" s="211">
        <v>8893</v>
      </c>
      <c r="G2395" s="211">
        <v>10616</v>
      </c>
      <c r="H2395" s="211">
        <v>11285</v>
      </c>
      <c r="I2395" s="211">
        <v>12258</v>
      </c>
      <c r="J2395" s="211">
        <v>13655</v>
      </c>
      <c r="K2395" s="211">
        <v>11467</v>
      </c>
      <c r="L2395" s="214" t="s">
        <v>1624</v>
      </c>
    </row>
    <row r="2396" spans="1:12">
      <c r="A2396" s="208" t="s">
        <v>1264</v>
      </c>
      <c r="B2396" s="209" t="s">
        <v>1666</v>
      </c>
      <c r="C2396" s="209" t="s">
        <v>1625</v>
      </c>
      <c r="D2396" s="210" t="s">
        <v>1624</v>
      </c>
      <c r="E2396" s="211">
        <v>2698</v>
      </c>
      <c r="F2396" s="211">
        <v>2185</v>
      </c>
      <c r="G2396" s="211">
        <v>2816</v>
      </c>
      <c r="H2396" s="211">
        <v>3066</v>
      </c>
      <c r="I2396" s="211">
        <v>3242</v>
      </c>
      <c r="J2396" s="211">
        <v>550</v>
      </c>
      <c r="K2396" s="211">
        <v>3033</v>
      </c>
      <c r="L2396" s="214" t="s">
        <v>1624</v>
      </c>
    </row>
    <row r="2397" spans="1:12">
      <c r="A2397" s="208" t="s">
        <v>1264</v>
      </c>
      <c r="B2397" s="209" t="s">
        <v>1666</v>
      </c>
      <c r="C2397" s="209" t="s">
        <v>1629</v>
      </c>
      <c r="D2397" s="210" t="s">
        <v>1624</v>
      </c>
      <c r="E2397" s="213" t="s">
        <v>1624</v>
      </c>
      <c r="F2397" s="213" t="s">
        <v>1624</v>
      </c>
      <c r="G2397" s="213" t="s">
        <v>1624</v>
      </c>
      <c r="H2397" s="213" t="s">
        <v>1624</v>
      </c>
      <c r="I2397" s="213" t="s">
        <v>1624</v>
      </c>
      <c r="J2397" s="213" t="s">
        <v>1624</v>
      </c>
      <c r="K2397" s="213" t="s">
        <v>1624</v>
      </c>
      <c r="L2397" s="214" t="s">
        <v>1624</v>
      </c>
    </row>
    <row r="2398" spans="1:12">
      <c r="A2398" s="208" t="s">
        <v>1768</v>
      </c>
      <c r="B2398" s="209" t="s">
        <v>1668</v>
      </c>
      <c r="C2398" s="209" t="s">
        <v>1623</v>
      </c>
      <c r="D2398" s="210" t="s">
        <v>1624</v>
      </c>
      <c r="E2398" s="211">
        <v>5320</v>
      </c>
      <c r="F2398" s="211">
        <v>5611</v>
      </c>
      <c r="G2398" s="213" t="s">
        <v>1624</v>
      </c>
      <c r="H2398" s="213" t="s">
        <v>1624</v>
      </c>
      <c r="I2398" s="213" t="s">
        <v>1624</v>
      </c>
      <c r="J2398" s="213" t="s">
        <v>1624</v>
      </c>
      <c r="K2398" s="213" t="s">
        <v>1624</v>
      </c>
      <c r="L2398" s="214" t="s">
        <v>1624</v>
      </c>
    </row>
    <row r="2399" spans="1:12">
      <c r="A2399" s="208" t="s">
        <v>1768</v>
      </c>
      <c r="B2399" s="209" t="s">
        <v>1668</v>
      </c>
      <c r="C2399" s="209" t="s">
        <v>1625</v>
      </c>
      <c r="D2399" s="210" t="s">
        <v>1624</v>
      </c>
      <c r="E2399" s="211">
        <v>524</v>
      </c>
      <c r="F2399" s="211">
        <v>428</v>
      </c>
      <c r="G2399" s="213" t="s">
        <v>1624</v>
      </c>
      <c r="H2399" s="213" t="s">
        <v>1624</v>
      </c>
      <c r="I2399" s="213" t="s">
        <v>1624</v>
      </c>
      <c r="J2399" s="213" t="s">
        <v>1624</v>
      </c>
      <c r="K2399" s="213" t="s">
        <v>1624</v>
      </c>
      <c r="L2399" s="214" t="s">
        <v>1624</v>
      </c>
    </row>
    <row r="2400" spans="1:12">
      <c r="A2400" s="208" t="s">
        <v>1558</v>
      </c>
      <c r="B2400" s="209" t="s">
        <v>1646</v>
      </c>
      <c r="C2400" s="209" t="s">
        <v>1623</v>
      </c>
      <c r="D2400" s="210" t="s">
        <v>1624</v>
      </c>
      <c r="E2400" s="211">
        <v>33706</v>
      </c>
      <c r="F2400" s="211">
        <v>26036</v>
      </c>
      <c r="G2400" s="211">
        <v>26812</v>
      </c>
      <c r="H2400" s="211">
        <v>36211</v>
      </c>
      <c r="I2400" s="211">
        <v>35681</v>
      </c>
      <c r="J2400" s="211">
        <v>35972</v>
      </c>
      <c r="K2400" s="211">
        <v>33799</v>
      </c>
      <c r="L2400" s="214" t="s">
        <v>1624</v>
      </c>
    </row>
    <row r="2401" spans="1:12">
      <c r="A2401" s="208" t="s">
        <v>1558</v>
      </c>
      <c r="B2401" s="209" t="s">
        <v>1646</v>
      </c>
      <c r="C2401" s="209" t="s">
        <v>1625</v>
      </c>
      <c r="D2401" s="210" t="s">
        <v>1624</v>
      </c>
      <c r="E2401" s="211">
        <v>13589</v>
      </c>
      <c r="F2401" s="211">
        <v>11158</v>
      </c>
      <c r="G2401" s="211">
        <v>14521</v>
      </c>
      <c r="H2401" s="211">
        <v>7549</v>
      </c>
      <c r="I2401" s="211">
        <v>6287</v>
      </c>
      <c r="J2401" s="211">
        <v>5425</v>
      </c>
      <c r="K2401" s="211">
        <v>5964</v>
      </c>
      <c r="L2401" s="214" t="s">
        <v>1624</v>
      </c>
    </row>
    <row r="2402" spans="1:12">
      <c r="A2402" s="208" t="s">
        <v>1558</v>
      </c>
      <c r="B2402" s="209" t="s">
        <v>1646</v>
      </c>
      <c r="C2402" s="209" t="s">
        <v>1629</v>
      </c>
      <c r="D2402" s="210" t="s">
        <v>1624</v>
      </c>
      <c r="E2402" s="213" t="s">
        <v>1624</v>
      </c>
      <c r="F2402" s="213" t="s">
        <v>1624</v>
      </c>
      <c r="G2402" s="213" t="s">
        <v>1624</v>
      </c>
      <c r="H2402" s="213" t="s">
        <v>1624</v>
      </c>
      <c r="I2402" s="213" t="s">
        <v>1624</v>
      </c>
      <c r="J2402" s="211">
        <v>0</v>
      </c>
      <c r="K2402" s="213" t="s">
        <v>1624</v>
      </c>
      <c r="L2402" s="214" t="s">
        <v>1624</v>
      </c>
    </row>
    <row r="2403" spans="1:12">
      <c r="A2403" s="208" t="s">
        <v>215</v>
      </c>
      <c r="B2403" s="209" t="s">
        <v>1655</v>
      </c>
      <c r="C2403" s="209" t="s">
        <v>1623</v>
      </c>
      <c r="D2403" s="210" t="s">
        <v>1624</v>
      </c>
      <c r="E2403" s="211">
        <v>202004</v>
      </c>
      <c r="F2403" s="211">
        <v>186154</v>
      </c>
      <c r="G2403" s="211">
        <v>177058</v>
      </c>
      <c r="H2403" s="211">
        <v>206551</v>
      </c>
      <c r="I2403" s="211">
        <v>184616</v>
      </c>
      <c r="J2403" s="211">
        <v>200552</v>
      </c>
      <c r="K2403" s="211">
        <v>191454</v>
      </c>
      <c r="L2403" s="212">
        <v>151989</v>
      </c>
    </row>
    <row r="2404" spans="1:12">
      <c r="A2404" s="208" t="s">
        <v>215</v>
      </c>
      <c r="B2404" s="209" t="s">
        <v>1655</v>
      </c>
      <c r="C2404" s="209" t="s">
        <v>1625</v>
      </c>
      <c r="D2404" s="210" t="s">
        <v>1624</v>
      </c>
      <c r="E2404" s="211">
        <v>106368</v>
      </c>
      <c r="F2404" s="211">
        <v>102125</v>
      </c>
      <c r="G2404" s="211">
        <v>98025</v>
      </c>
      <c r="H2404" s="211">
        <v>117785</v>
      </c>
      <c r="I2404" s="211">
        <v>100150</v>
      </c>
      <c r="J2404" s="211">
        <v>102018</v>
      </c>
      <c r="K2404" s="211">
        <v>100978</v>
      </c>
      <c r="L2404" s="212">
        <v>85193</v>
      </c>
    </row>
    <row r="2405" spans="1:12">
      <c r="A2405" s="208" t="s">
        <v>215</v>
      </c>
      <c r="B2405" s="209" t="s">
        <v>1655</v>
      </c>
      <c r="C2405" s="209" t="s">
        <v>1626</v>
      </c>
      <c r="D2405" s="210" t="s">
        <v>1624</v>
      </c>
      <c r="E2405" s="211">
        <v>57296</v>
      </c>
      <c r="F2405" s="211">
        <v>47928</v>
      </c>
      <c r="G2405" s="211">
        <v>44953</v>
      </c>
      <c r="H2405" s="211">
        <v>58410</v>
      </c>
      <c r="I2405" s="211">
        <v>33538</v>
      </c>
      <c r="J2405" s="211">
        <v>39332</v>
      </c>
      <c r="K2405" s="211">
        <v>37482</v>
      </c>
      <c r="L2405" s="212">
        <v>28450</v>
      </c>
    </row>
    <row r="2406" spans="1:12">
      <c r="A2406" s="208" t="s">
        <v>215</v>
      </c>
      <c r="B2406" s="209" t="s">
        <v>1655</v>
      </c>
      <c r="C2406" s="209" t="s">
        <v>1627</v>
      </c>
      <c r="D2406" s="210" t="s">
        <v>1624</v>
      </c>
      <c r="E2406" s="211">
        <v>39731</v>
      </c>
      <c r="F2406" s="211">
        <v>71668</v>
      </c>
      <c r="G2406" s="211">
        <v>101279</v>
      </c>
      <c r="H2406" s="211">
        <v>16250</v>
      </c>
      <c r="I2406" s="211">
        <v>43857</v>
      </c>
      <c r="J2406" s="211">
        <v>23110</v>
      </c>
      <c r="K2406" s="211">
        <v>33930</v>
      </c>
      <c r="L2406" s="212">
        <v>113639</v>
      </c>
    </row>
    <row r="2407" spans="1:12">
      <c r="A2407" s="208" t="s">
        <v>1929</v>
      </c>
      <c r="B2407" s="209" t="s">
        <v>1647</v>
      </c>
      <c r="C2407" s="209" t="s">
        <v>1623</v>
      </c>
      <c r="D2407" s="210" t="s">
        <v>1624</v>
      </c>
      <c r="E2407" s="213" t="s">
        <v>1624</v>
      </c>
      <c r="F2407" s="213" t="s">
        <v>1624</v>
      </c>
      <c r="G2407" s="213" t="s">
        <v>1624</v>
      </c>
      <c r="H2407" s="213" t="s">
        <v>1624</v>
      </c>
      <c r="I2407" s="213" t="s">
        <v>1624</v>
      </c>
      <c r="J2407" s="213" t="s">
        <v>1624</v>
      </c>
      <c r="K2407" s="211">
        <v>124770</v>
      </c>
      <c r="L2407" s="212">
        <v>122995</v>
      </c>
    </row>
    <row r="2408" spans="1:12">
      <c r="A2408" s="208" t="s">
        <v>1929</v>
      </c>
      <c r="B2408" s="209" t="s">
        <v>1647</v>
      </c>
      <c r="C2408" s="209" t="s">
        <v>1625</v>
      </c>
      <c r="D2408" s="210" t="s">
        <v>1624</v>
      </c>
      <c r="E2408" s="213" t="s">
        <v>1624</v>
      </c>
      <c r="F2408" s="213" t="s">
        <v>1624</v>
      </c>
      <c r="G2408" s="213" t="s">
        <v>1624</v>
      </c>
      <c r="H2408" s="213" t="s">
        <v>1624</v>
      </c>
      <c r="I2408" s="213" t="s">
        <v>1624</v>
      </c>
      <c r="J2408" s="213" t="s">
        <v>1624</v>
      </c>
      <c r="K2408" s="211">
        <v>39009</v>
      </c>
      <c r="L2408" s="212">
        <v>33093</v>
      </c>
    </row>
    <row r="2409" spans="1:12">
      <c r="A2409" s="208" t="s">
        <v>46</v>
      </c>
      <c r="B2409" s="209" t="s">
        <v>1648</v>
      </c>
      <c r="C2409" s="209" t="s">
        <v>1623</v>
      </c>
      <c r="D2409" s="210" t="s">
        <v>1624</v>
      </c>
      <c r="E2409" s="211">
        <v>17657</v>
      </c>
      <c r="F2409" s="211">
        <v>15561</v>
      </c>
      <c r="G2409" s="211">
        <v>16158</v>
      </c>
      <c r="H2409" s="211">
        <v>17823</v>
      </c>
      <c r="I2409" s="211">
        <v>14832</v>
      </c>
      <c r="J2409" s="211">
        <v>17781</v>
      </c>
      <c r="K2409" s="211">
        <v>19799</v>
      </c>
      <c r="L2409" s="212">
        <v>12539</v>
      </c>
    </row>
    <row r="2410" spans="1:12">
      <c r="A2410" s="208" t="s">
        <v>46</v>
      </c>
      <c r="B2410" s="209" t="s">
        <v>1648</v>
      </c>
      <c r="C2410" s="209" t="s">
        <v>1625</v>
      </c>
      <c r="D2410" s="210" t="s">
        <v>1624</v>
      </c>
      <c r="E2410" s="211">
        <v>17726</v>
      </c>
      <c r="F2410" s="211">
        <v>14961</v>
      </c>
      <c r="G2410" s="211">
        <v>16108</v>
      </c>
      <c r="H2410" s="211">
        <v>19251</v>
      </c>
      <c r="I2410" s="211">
        <v>12113</v>
      </c>
      <c r="J2410" s="211">
        <v>11471</v>
      </c>
      <c r="K2410" s="211">
        <v>7744</v>
      </c>
      <c r="L2410" s="212">
        <v>7516</v>
      </c>
    </row>
    <row r="2411" spans="1:12">
      <c r="A2411" s="208" t="s">
        <v>46</v>
      </c>
      <c r="B2411" s="209" t="s">
        <v>1648</v>
      </c>
      <c r="C2411" s="209" t="s">
        <v>1626</v>
      </c>
      <c r="D2411" s="210" t="s">
        <v>1624</v>
      </c>
      <c r="E2411" s="211">
        <v>15238</v>
      </c>
      <c r="F2411" s="211">
        <v>13689</v>
      </c>
      <c r="G2411" s="211">
        <v>13903</v>
      </c>
      <c r="H2411" s="211">
        <v>13688</v>
      </c>
      <c r="I2411" s="211">
        <v>17653</v>
      </c>
      <c r="J2411" s="211">
        <v>23057</v>
      </c>
      <c r="K2411" s="211">
        <v>23948</v>
      </c>
      <c r="L2411" s="212">
        <v>22532</v>
      </c>
    </row>
    <row r="2412" spans="1:12">
      <c r="A2412" s="208" t="s">
        <v>46</v>
      </c>
      <c r="B2412" s="209" t="s">
        <v>1648</v>
      </c>
      <c r="C2412" s="209" t="s">
        <v>1629</v>
      </c>
      <c r="D2412" s="210" t="s">
        <v>1624</v>
      </c>
      <c r="E2412" s="213" t="s">
        <v>1624</v>
      </c>
      <c r="F2412" s="211">
        <v>0</v>
      </c>
      <c r="G2412" s="213" t="s">
        <v>1624</v>
      </c>
      <c r="H2412" s="213" t="s">
        <v>1624</v>
      </c>
      <c r="I2412" s="213" t="s">
        <v>1624</v>
      </c>
      <c r="J2412" s="213" t="s">
        <v>1624</v>
      </c>
      <c r="K2412" s="213" t="s">
        <v>1624</v>
      </c>
      <c r="L2412" s="214" t="s">
        <v>1624</v>
      </c>
    </row>
    <row r="2413" spans="1:12">
      <c r="A2413" s="208" t="s">
        <v>764</v>
      </c>
      <c r="B2413" s="209" t="s">
        <v>1634</v>
      </c>
      <c r="C2413" s="209" t="s">
        <v>1625</v>
      </c>
      <c r="D2413" s="210" t="s">
        <v>1624</v>
      </c>
      <c r="E2413" s="211">
        <v>270844</v>
      </c>
      <c r="F2413" s="211">
        <v>269021</v>
      </c>
      <c r="G2413" s="211">
        <v>343963</v>
      </c>
      <c r="H2413" s="211">
        <v>266120</v>
      </c>
      <c r="I2413" s="211">
        <v>250921</v>
      </c>
      <c r="J2413" s="211">
        <v>256260</v>
      </c>
      <c r="K2413" s="211">
        <v>267019</v>
      </c>
      <c r="L2413" s="212">
        <v>295339</v>
      </c>
    </row>
    <row r="2414" spans="1:12">
      <c r="A2414" s="208" t="s">
        <v>764</v>
      </c>
      <c r="B2414" s="209" t="s">
        <v>1634</v>
      </c>
      <c r="C2414" s="209" t="s">
        <v>1626</v>
      </c>
      <c r="D2414" s="210" t="s">
        <v>1624</v>
      </c>
      <c r="E2414" s="211">
        <v>142579015</v>
      </c>
      <c r="F2414" s="211">
        <v>165476691</v>
      </c>
      <c r="G2414" s="211">
        <v>182029930</v>
      </c>
      <c r="H2414" s="211">
        <v>186039586</v>
      </c>
      <c r="I2414" s="211">
        <v>194057537</v>
      </c>
      <c r="J2414" s="211">
        <v>184800219</v>
      </c>
      <c r="K2414" s="211">
        <v>180909168</v>
      </c>
      <c r="L2414" s="212">
        <v>187653512</v>
      </c>
    </row>
    <row r="2415" spans="1:12">
      <c r="A2415" s="208" t="s">
        <v>764</v>
      </c>
      <c r="B2415" s="209" t="s">
        <v>1634</v>
      </c>
      <c r="C2415" s="209" t="s">
        <v>1627</v>
      </c>
      <c r="D2415" s="210" t="s">
        <v>1624</v>
      </c>
      <c r="E2415" s="211">
        <v>108924447</v>
      </c>
      <c r="F2415" s="211">
        <v>129324963</v>
      </c>
      <c r="G2415" s="211">
        <v>137987845</v>
      </c>
      <c r="H2415" s="211">
        <v>138630521</v>
      </c>
      <c r="I2415" s="211">
        <v>130099837</v>
      </c>
      <c r="J2415" s="211">
        <v>110116347</v>
      </c>
      <c r="K2415" s="211">
        <v>54328279</v>
      </c>
      <c r="L2415" s="212">
        <v>112063262</v>
      </c>
    </row>
    <row r="2416" spans="1:12">
      <c r="A2416" s="208" t="s">
        <v>764</v>
      </c>
      <c r="B2416" s="209" t="s">
        <v>1658</v>
      </c>
      <c r="C2416" s="209" t="s">
        <v>1627</v>
      </c>
      <c r="D2416" s="210" t="s">
        <v>1624</v>
      </c>
      <c r="E2416" s="211">
        <v>53281924</v>
      </c>
      <c r="F2416" s="211">
        <v>82414179</v>
      </c>
      <c r="G2416" s="211">
        <v>90146778</v>
      </c>
      <c r="H2416" s="211">
        <v>94279057</v>
      </c>
      <c r="I2416" s="211">
        <v>106505646</v>
      </c>
      <c r="J2416" s="211">
        <v>96747715</v>
      </c>
      <c r="K2416" s="211">
        <v>95059010</v>
      </c>
      <c r="L2416" s="212">
        <v>111548177</v>
      </c>
    </row>
    <row r="2417" spans="1:12">
      <c r="A2417" s="208" t="s">
        <v>764</v>
      </c>
      <c r="B2417" s="209" t="s">
        <v>1674</v>
      </c>
      <c r="C2417" s="209" t="s">
        <v>1626</v>
      </c>
      <c r="D2417" s="210" t="s">
        <v>1624</v>
      </c>
      <c r="E2417" s="211">
        <v>465</v>
      </c>
      <c r="F2417" s="211">
        <v>1386366</v>
      </c>
      <c r="G2417" s="211">
        <v>2612216</v>
      </c>
      <c r="H2417" s="211">
        <v>3532298</v>
      </c>
      <c r="I2417" s="211">
        <v>2385049</v>
      </c>
      <c r="J2417" s="211">
        <v>2021568</v>
      </c>
      <c r="K2417" s="211">
        <v>3107682</v>
      </c>
      <c r="L2417" s="212">
        <v>4086275</v>
      </c>
    </row>
    <row r="2418" spans="1:12">
      <c r="A2418" s="208" t="s">
        <v>764</v>
      </c>
      <c r="B2418" s="209" t="s">
        <v>1674</v>
      </c>
      <c r="C2418" s="209" t="s">
        <v>1627</v>
      </c>
      <c r="D2418" s="210" t="s">
        <v>1624</v>
      </c>
      <c r="E2418" s="211">
        <v>3501976</v>
      </c>
      <c r="F2418" s="211">
        <v>4684937</v>
      </c>
      <c r="G2418" s="211">
        <v>7099377</v>
      </c>
      <c r="H2418" s="211">
        <v>4292160</v>
      </c>
      <c r="I2418" s="211">
        <v>2285579</v>
      </c>
      <c r="J2418" s="211">
        <v>1732447</v>
      </c>
      <c r="K2418" s="211">
        <v>1915556</v>
      </c>
      <c r="L2418" s="212">
        <v>3776475</v>
      </c>
    </row>
    <row r="2419" spans="1:12">
      <c r="A2419" s="208" t="s">
        <v>1123</v>
      </c>
      <c r="B2419" s="209" t="s">
        <v>1647</v>
      </c>
      <c r="C2419" s="209" t="s">
        <v>1623</v>
      </c>
      <c r="D2419" s="210" t="s">
        <v>1624</v>
      </c>
      <c r="E2419" s="211">
        <v>23227</v>
      </c>
      <c r="F2419" s="211">
        <v>21411</v>
      </c>
      <c r="G2419" s="211">
        <v>20907</v>
      </c>
      <c r="H2419" s="211">
        <v>24040</v>
      </c>
      <c r="I2419" s="211">
        <v>23084</v>
      </c>
      <c r="J2419" s="211">
        <v>23903</v>
      </c>
      <c r="K2419" s="211">
        <v>23126</v>
      </c>
      <c r="L2419" s="212">
        <v>17993</v>
      </c>
    </row>
    <row r="2420" spans="1:12">
      <c r="A2420" s="208" t="s">
        <v>1123</v>
      </c>
      <c r="B2420" s="209" t="s">
        <v>1647</v>
      </c>
      <c r="C2420" s="209" t="s">
        <v>1625</v>
      </c>
      <c r="D2420" s="210" t="s">
        <v>1624</v>
      </c>
      <c r="E2420" s="211">
        <v>5542</v>
      </c>
      <c r="F2420" s="211">
        <v>4867</v>
      </c>
      <c r="G2420" s="211">
        <v>4328</v>
      </c>
      <c r="H2420" s="211">
        <v>5043</v>
      </c>
      <c r="I2420" s="211">
        <v>4820</v>
      </c>
      <c r="J2420" s="211">
        <v>5695</v>
      </c>
      <c r="K2420" s="211">
        <v>4790</v>
      </c>
      <c r="L2420" s="212">
        <v>3417</v>
      </c>
    </row>
    <row r="2421" spans="1:12">
      <c r="A2421" s="208" t="s">
        <v>1290</v>
      </c>
      <c r="B2421" s="209" t="s">
        <v>1656</v>
      </c>
      <c r="C2421" s="209" t="s">
        <v>1623</v>
      </c>
      <c r="D2421" s="210" t="s">
        <v>1624</v>
      </c>
      <c r="E2421" s="211">
        <v>5421</v>
      </c>
      <c r="F2421" s="211">
        <v>5012</v>
      </c>
      <c r="G2421" s="211">
        <v>5124</v>
      </c>
      <c r="H2421" s="211">
        <v>5370</v>
      </c>
      <c r="I2421" s="211">
        <v>5221</v>
      </c>
      <c r="J2421" s="213" t="s">
        <v>1624</v>
      </c>
      <c r="K2421" s="213" t="s">
        <v>1624</v>
      </c>
      <c r="L2421" s="214" t="s">
        <v>1624</v>
      </c>
    </row>
    <row r="2422" spans="1:12">
      <c r="A2422" s="208" t="s">
        <v>1290</v>
      </c>
      <c r="B2422" s="209" t="s">
        <v>1656</v>
      </c>
      <c r="C2422" s="209" t="s">
        <v>1625</v>
      </c>
      <c r="D2422" s="210" t="s">
        <v>1624</v>
      </c>
      <c r="E2422" s="211">
        <v>1204</v>
      </c>
      <c r="F2422" s="211">
        <v>1134</v>
      </c>
      <c r="G2422" s="211">
        <v>1470</v>
      </c>
      <c r="H2422" s="211">
        <v>2225</v>
      </c>
      <c r="I2422" s="211">
        <v>2850</v>
      </c>
      <c r="J2422" s="213" t="s">
        <v>1624</v>
      </c>
      <c r="K2422" s="213" t="s">
        <v>1624</v>
      </c>
      <c r="L2422" s="214" t="s">
        <v>1624</v>
      </c>
    </row>
    <row r="2423" spans="1:12">
      <c r="A2423" s="208" t="s">
        <v>1265</v>
      </c>
      <c r="B2423" s="209" t="s">
        <v>1666</v>
      </c>
      <c r="C2423" s="209" t="s">
        <v>1623</v>
      </c>
      <c r="D2423" s="210" t="s">
        <v>1624</v>
      </c>
      <c r="E2423" s="211">
        <v>9438</v>
      </c>
      <c r="F2423" s="211">
        <v>8847</v>
      </c>
      <c r="G2423" s="211">
        <v>9778</v>
      </c>
      <c r="H2423" s="211">
        <v>9609</v>
      </c>
      <c r="I2423" s="211">
        <v>8821</v>
      </c>
      <c r="J2423" s="211">
        <v>9890</v>
      </c>
      <c r="K2423" s="211">
        <v>9452</v>
      </c>
      <c r="L2423" s="212">
        <v>11369</v>
      </c>
    </row>
    <row r="2424" spans="1:12">
      <c r="A2424" s="208" t="s">
        <v>1265</v>
      </c>
      <c r="B2424" s="209" t="s">
        <v>1666</v>
      </c>
      <c r="C2424" s="209" t="s">
        <v>1625</v>
      </c>
      <c r="D2424" s="210" t="s">
        <v>1624</v>
      </c>
      <c r="E2424" s="211">
        <v>4394</v>
      </c>
      <c r="F2424" s="211">
        <v>3740</v>
      </c>
      <c r="G2424" s="211">
        <v>4462</v>
      </c>
      <c r="H2424" s="211">
        <v>4574</v>
      </c>
      <c r="I2424" s="211">
        <v>4195</v>
      </c>
      <c r="J2424" s="211">
        <v>3687</v>
      </c>
      <c r="K2424" s="211">
        <v>4108</v>
      </c>
      <c r="L2424" s="212">
        <v>1641</v>
      </c>
    </row>
    <row r="2425" spans="1:12">
      <c r="A2425" s="208" t="s">
        <v>959</v>
      </c>
      <c r="B2425" s="209" t="s">
        <v>1662</v>
      </c>
      <c r="C2425" s="209" t="s">
        <v>1623</v>
      </c>
      <c r="D2425" s="210" t="s">
        <v>1624</v>
      </c>
      <c r="E2425" s="211">
        <v>47900565</v>
      </c>
      <c r="F2425" s="211">
        <v>40747217</v>
      </c>
      <c r="G2425" s="211">
        <v>46734896</v>
      </c>
      <c r="H2425" s="211">
        <v>46045565</v>
      </c>
      <c r="I2425" s="211">
        <v>49790606</v>
      </c>
      <c r="J2425" s="211">
        <v>47017488</v>
      </c>
      <c r="K2425" s="211">
        <v>45916727</v>
      </c>
      <c r="L2425" s="212">
        <v>41989650</v>
      </c>
    </row>
    <row r="2426" spans="1:12">
      <c r="A2426" s="208" t="s">
        <v>959</v>
      </c>
      <c r="B2426" s="209" t="s">
        <v>1662</v>
      </c>
      <c r="C2426" s="209" t="s">
        <v>1625</v>
      </c>
      <c r="D2426" s="210" t="s">
        <v>1624</v>
      </c>
      <c r="E2426" s="211">
        <v>38078179</v>
      </c>
      <c r="F2426" s="211">
        <v>34749225</v>
      </c>
      <c r="G2426" s="211">
        <v>38376948</v>
      </c>
      <c r="H2426" s="211">
        <v>38551191</v>
      </c>
      <c r="I2426" s="211">
        <v>40412920</v>
      </c>
      <c r="J2426" s="211">
        <v>39210645</v>
      </c>
      <c r="K2426" s="211">
        <v>39091054</v>
      </c>
      <c r="L2426" s="212">
        <v>35431946</v>
      </c>
    </row>
    <row r="2427" spans="1:12">
      <c r="A2427" s="208" t="s">
        <v>959</v>
      </c>
      <c r="B2427" s="209" t="s">
        <v>1662</v>
      </c>
      <c r="C2427" s="209" t="s">
        <v>1627</v>
      </c>
      <c r="D2427" s="210" t="s">
        <v>1624</v>
      </c>
      <c r="E2427" s="211">
        <v>57416339</v>
      </c>
      <c r="F2427" s="211">
        <v>100949299</v>
      </c>
      <c r="G2427" s="211">
        <v>79768013</v>
      </c>
      <c r="H2427" s="211">
        <v>84431508</v>
      </c>
      <c r="I2427" s="211">
        <v>76806316</v>
      </c>
      <c r="J2427" s="211">
        <v>101048348</v>
      </c>
      <c r="K2427" s="211">
        <v>99455145</v>
      </c>
      <c r="L2427" s="212">
        <v>101911504</v>
      </c>
    </row>
    <row r="2428" spans="1:12">
      <c r="A2428" s="208" t="s">
        <v>959</v>
      </c>
      <c r="B2428" s="209" t="s">
        <v>1662</v>
      </c>
      <c r="C2428" s="209" t="s">
        <v>1628</v>
      </c>
      <c r="D2428" s="210" t="s">
        <v>1624</v>
      </c>
      <c r="E2428" s="211">
        <v>719468</v>
      </c>
      <c r="F2428" s="211">
        <v>718221</v>
      </c>
      <c r="G2428" s="211">
        <v>713118</v>
      </c>
      <c r="H2428" s="211">
        <v>697108</v>
      </c>
      <c r="I2428" s="211">
        <v>693254</v>
      </c>
      <c r="J2428" s="211">
        <v>658249</v>
      </c>
      <c r="K2428" s="211">
        <v>369053</v>
      </c>
      <c r="L2428" s="212">
        <v>39289</v>
      </c>
    </row>
    <row r="2429" spans="1:12">
      <c r="A2429" s="208" t="s">
        <v>1769</v>
      </c>
      <c r="B2429" s="209" t="s">
        <v>1668</v>
      </c>
      <c r="C2429" s="209" t="s">
        <v>1623</v>
      </c>
      <c r="D2429" s="210" t="s">
        <v>1624</v>
      </c>
      <c r="E2429" s="213" t="s">
        <v>1624</v>
      </c>
      <c r="F2429" s="213" t="s">
        <v>1624</v>
      </c>
      <c r="G2429" s="213" t="s">
        <v>1624</v>
      </c>
      <c r="H2429" s="213" t="s">
        <v>1624</v>
      </c>
      <c r="I2429" s="211">
        <v>33428</v>
      </c>
      <c r="J2429" s="211">
        <v>36771</v>
      </c>
      <c r="K2429" s="211">
        <v>35778</v>
      </c>
      <c r="L2429" s="212">
        <v>36368</v>
      </c>
    </row>
    <row r="2430" spans="1:12">
      <c r="A2430" s="208" t="s">
        <v>1769</v>
      </c>
      <c r="B2430" s="209" t="s">
        <v>1668</v>
      </c>
      <c r="C2430" s="209" t="s">
        <v>1625</v>
      </c>
      <c r="D2430" s="210" t="s">
        <v>1624</v>
      </c>
      <c r="E2430" s="213" t="s">
        <v>1624</v>
      </c>
      <c r="F2430" s="213" t="s">
        <v>1624</v>
      </c>
      <c r="G2430" s="213" t="s">
        <v>1624</v>
      </c>
      <c r="H2430" s="213" t="s">
        <v>1624</v>
      </c>
      <c r="I2430" s="211">
        <v>55783</v>
      </c>
      <c r="J2430" s="211">
        <v>58426</v>
      </c>
      <c r="K2430" s="211">
        <v>56253</v>
      </c>
      <c r="L2430" s="212">
        <v>49847</v>
      </c>
    </row>
    <row r="2431" spans="1:12">
      <c r="A2431" s="208" t="s">
        <v>1266</v>
      </c>
      <c r="B2431" s="209" t="s">
        <v>1666</v>
      </c>
      <c r="C2431" s="209" t="s">
        <v>1623</v>
      </c>
      <c r="D2431" s="210" t="s">
        <v>1624</v>
      </c>
      <c r="E2431" s="211">
        <v>22212</v>
      </c>
      <c r="F2431" s="211">
        <v>20877</v>
      </c>
      <c r="G2431" s="211">
        <v>22175</v>
      </c>
      <c r="H2431" s="211">
        <v>28165</v>
      </c>
      <c r="I2431" s="211">
        <v>26361</v>
      </c>
      <c r="J2431" s="211">
        <v>28656</v>
      </c>
      <c r="K2431" s="211">
        <v>25210</v>
      </c>
      <c r="L2431" s="212">
        <v>20907</v>
      </c>
    </row>
    <row r="2432" spans="1:12">
      <c r="A2432" s="208" t="s">
        <v>1266</v>
      </c>
      <c r="B2432" s="209" t="s">
        <v>1666</v>
      </c>
      <c r="C2432" s="209" t="s">
        <v>1625</v>
      </c>
      <c r="D2432" s="210" t="s">
        <v>1624</v>
      </c>
      <c r="E2432" s="211">
        <v>1625</v>
      </c>
      <c r="F2432" s="211">
        <v>1872</v>
      </c>
      <c r="G2432" s="211">
        <v>2122</v>
      </c>
      <c r="H2432" s="211">
        <v>2806</v>
      </c>
      <c r="I2432" s="211">
        <v>2449</v>
      </c>
      <c r="J2432" s="211">
        <v>4149</v>
      </c>
      <c r="K2432" s="211">
        <v>3830</v>
      </c>
      <c r="L2432" s="212">
        <v>3036</v>
      </c>
    </row>
    <row r="2433" spans="1:12">
      <c r="A2433" s="208" t="s">
        <v>1770</v>
      </c>
      <c r="B2433" s="209" t="s">
        <v>1654</v>
      </c>
      <c r="C2433" s="209" t="s">
        <v>1623</v>
      </c>
      <c r="D2433" s="210" t="s">
        <v>1624</v>
      </c>
      <c r="E2433" s="213" t="s">
        <v>1624</v>
      </c>
      <c r="F2433" s="213" t="s">
        <v>1624</v>
      </c>
      <c r="G2433" s="213" t="s">
        <v>1624</v>
      </c>
      <c r="H2433" s="213" t="s">
        <v>1624</v>
      </c>
      <c r="I2433" s="211">
        <v>12117</v>
      </c>
      <c r="J2433" s="211">
        <v>12550</v>
      </c>
      <c r="K2433" s="211">
        <v>8757</v>
      </c>
      <c r="L2433" s="212">
        <v>6407</v>
      </c>
    </row>
    <row r="2434" spans="1:12">
      <c r="A2434" s="208" t="s">
        <v>1770</v>
      </c>
      <c r="B2434" s="209" t="s">
        <v>1654</v>
      </c>
      <c r="C2434" s="209" t="s">
        <v>1625</v>
      </c>
      <c r="D2434" s="210" t="s">
        <v>1624</v>
      </c>
      <c r="E2434" s="213" t="s">
        <v>1624</v>
      </c>
      <c r="F2434" s="213" t="s">
        <v>1624</v>
      </c>
      <c r="G2434" s="213" t="s">
        <v>1624</v>
      </c>
      <c r="H2434" s="213" t="s">
        <v>1624</v>
      </c>
      <c r="I2434" s="211">
        <v>1163</v>
      </c>
      <c r="J2434" s="211">
        <v>1364</v>
      </c>
      <c r="K2434" s="211">
        <v>2048</v>
      </c>
      <c r="L2434" s="212">
        <v>1360</v>
      </c>
    </row>
    <row r="2435" spans="1:12">
      <c r="A2435" s="208" t="s">
        <v>1770</v>
      </c>
      <c r="B2435" s="209" t="s">
        <v>1654</v>
      </c>
      <c r="C2435" s="209" t="s">
        <v>1629</v>
      </c>
      <c r="D2435" s="210" t="s">
        <v>1624</v>
      </c>
      <c r="E2435" s="213" t="s">
        <v>1624</v>
      </c>
      <c r="F2435" s="213" t="s">
        <v>1624</v>
      </c>
      <c r="G2435" s="213" t="s">
        <v>1624</v>
      </c>
      <c r="H2435" s="213" t="s">
        <v>1624</v>
      </c>
      <c r="I2435" s="213" t="s">
        <v>1624</v>
      </c>
      <c r="J2435" s="213" t="s">
        <v>1624</v>
      </c>
      <c r="K2435" s="213" t="s">
        <v>1624</v>
      </c>
      <c r="L2435" s="212">
        <v>0</v>
      </c>
    </row>
    <row r="2436" spans="1:12">
      <c r="A2436" s="208" t="s">
        <v>784</v>
      </c>
      <c r="B2436" s="209" t="s">
        <v>1635</v>
      </c>
      <c r="C2436" s="209" t="s">
        <v>1626</v>
      </c>
      <c r="D2436" s="210" t="s">
        <v>1624</v>
      </c>
      <c r="E2436" s="213" t="s">
        <v>1624</v>
      </c>
      <c r="F2436" s="211">
        <v>897688</v>
      </c>
      <c r="G2436" s="211">
        <v>1286949</v>
      </c>
      <c r="H2436" s="211">
        <v>1922499</v>
      </c>
      <c r="I2436" s="211">
        <v>1913981</v>
      </c>
      <c r="J2436" s="211">
        <v>1910132</v>
      </c>
      <c r="K2436" s="211">
        <v>1963519</v>
      </c>
      <c r="L2436" s="212">
        <v>1906781</v>
      </c>
    </row>
    <row r="2437" spans="1:12">
      <c r="A2437" s="208" t="s">
        <v>784</v>
      </c>
      <c r="B2437" s="209" t="s">
        <v>1646</v>
      </c>
      <c r="C2437" s="209" t="s">
        <v>1626</v>
      </c>
      <c r="D2437" s="210" t="s">
        <v>1624</v>
      </c>
      <c r="E2437" s="213" t="s">
        <v>1624</v>
      </c>
      <c r="F2437" s="211">
        <v>6340878</v>
      </c>
      <c r="G2437" s="211">
        <v>7091930</v>
      </c>
      <c r="H2437" s="211">
        <v>7165543</v>
      </c>
      <c r="I2437" s="211">
        <v>6564574</v>
      </c>
      <c r="J2437" s="211">
        <v>6326685</v>
      </c>
      <c r="K2437" s="211">
        <v>6061507</v>
      </c>
      <c r="L2437" s="212">
        <v>5529268</v>
      </c>
    </row>
    <row r="2438" spans="1:12">
      <c r="A2438" s="208" t="s">
        <v>784</v>
      </c>
      <c r="B2438" s="209" t="s">
        <v>1657</v>
      </c>
      <c r="C2438" s="209" t="s">
        <v>1625</v>
      </c>
      <c r="D2438" s="210" t="s">
        <v>1624</v>
      </c>
      <c r="E2438" s="213" t="s">
        <v>1624</v>
      </c>
      <c r="F2438" s="211">
        <v>60114</v>
      </c>
      <c r="G2438" s="211">
        <v>57166</v>
      </c>
      <c r="H2438" s="211">
        <v>52449</v>
      </c>
      <c r="I2438" s="211">
        <v>47159</v>
      </c>
      <c r="J2438" s="211">
        <v>44688</v>
      </c>
      <c r="K2438" s="211">
        <v>42982</v>
      </c>
      <c r="L2438" s="212">
        <v>37591</v>
      </c>
    </row>
    <row r="2439" spans="1:12">
      <c r="A2439" s="208" t="s">
        <v>784</v>
      </c>
      <c r="B2439" s="209" t="s">
        <v>1657</v>
      </c>
      <c r="C2439" s="209" t="s">
        <v>1626</v>
      </c>
      <c r="D2439" s="210" t="s">
        <v>1624</v>
      </c>
      <c r="E2439" s="213" t="s">
        <v>1624</v>
      </c>
      <c r="F2439" s="211">
        <v>9429147</v>
      </c>
      <c r="G2439" s="211">
        <v>11602668</v>
      </c>
      <c r="H2439" s="211">
        <v>13990982</v>
      </c>
      <c r="I2439" s="211">
        <v>14842949</v>
      </c>
      <c r="J2439" s="211">
        <v>16807381</v>
      </c>
      <c r="K2439" s="211">
        <v>17291221</v>
      </c>
      <c r="L2439" s="212">
        <v>15619527</v>
      </c>
    </row>
    <row r="2440" spans="1:12">
      <c r="A2440" s="208" t="s">
        <v>784</v>
      </c>
      <c r="B2440" s="209" t="s">
        <v>1657</v>
      </c>
      <c r="C2440" s="209" t="s">
        <v>1627</v>
      </c>
      <c r="D2440" s="210" t="s">
        <v>1624</v>
      </c>
      <c r="E2440" s="213" t="s">
        <v>1624</v>
      </c>
      <c r="F2440" s="211">
        <v>625419</v>
      </c>
      <c r="G2440" s="211">
        <v>1338575</v>
      </c>
      <c r="H2440" s="211">
        <v>423030</v>
      </c>
      <c r="I2440" s="211">
        <v>272316</v>
      </c>
      <c r="J2440" s="211">
        <v>285143</v>
      </c>
      <c r="K2440" s="211">
        <v>75430</v>
      </c>
      <c r="L2440" s="212">
        <v>586914</v>
      </c>
    </row>
    <row r="2441" spans="1:12">
      <c r="A2441" s="208" t="s">
        <v>784</v>
      </c>
      <c r="B2441" s="209" t="s">
        <v>1680</v>
      </c>
      <c r="C2441" s="209" t="s">
        <v>1626</v>
      </c>
      <c r="D2441" s="210" t="s">
        <v>1624</v>
      </c>
      <c r="E2441" s="213" t="s">
        <v>1624</v>
      </c>
      <c r="F2441" s="211">
        <v>1169730</v>
      </c>
      <c r="G2441" s="211">
        <v>1032510</v>
      </c>
      <c r="H2441" s="211">
        <v>1253190</v>
      </c>
      <c r="I2441" s="211">
        <v>1698939</v>
      </c>
      <c r="J2441" s="211">
        <v>1315021</v>
      </c>
      <c r="K2441" s="211">
        <v>1148246</v>
      </c>
      <c r="L2441" s="212">
        <v>1376172</v>
      </c>
    </row>
    <row r="2442" spans="1:12">
      <c r="A2442" s="208" t="s">
        <v>1217</v>
      </c>
      <c r="B2442" s="209" t="s">
        <v>1673</v>
      </c>
      <c r="C2442" s="209" t="s">
        <v>1627</v>
      </c>
      <c r="D2442" s="210" t="s">
        <v>1624</v>
      </c>
      <c r="E2442" s="213" t="s">
        <v>1624</v>
      </c>
      <c r="F2442" s="211">
        <v>91109750</v>
      </c>
      <c r="G2442" s="211">
        <v>92918891</v>
      </c>
      <c r="H2442" s="211">
        <v>82620519</v>
      </c>
      <c r="I2442" s="211">
        <v>90501558</v>
      </c>
      <c r="J2442" s="211">
        <v>74806104</v>
      </c>
      <c r="K2442" s="211">
        <v>93823638</v>
      </c>
      <c r="L2442" s="212">
        <v>104404287</v>
      </c>
    </row>
    <row r="2443" spans="1:12">
      <c r="A2443" s="208" t="s">
        <v>1218</v>
      </c>
      <c r="B2443" s="209" t="s">
        <v>1673</v>
      </c>
      <c r="C2443" s="209" t="s">
        <v>1626</v>
      </c>
      <c r="D2443" s="210" t="s">
        <v>1624</v>
      </c>
      <c r="E2443" s="211">
        <v>289123255</v>
      </c>
      <c r="F2443" s="211">
        <v>249730707</v>
      </c>
      <c r="G2443" s="211">
        <v>266067553</v>
      </c>
      <c r="H2443" s="211">
        <v>285082215</v>
      </c>
      <c r="I2443" s="211">
        <v>276522085</v>
      </c>
      <c r="J2443" s="211">
        <v>299452776</v>
      </c>
      <c r="K2443" s="211">
        <v>308530291</v>
      </c>
      <c r="L2443" s="212">
        <v>331483959</v>
      </c>
    </row>
    <row r="2444" spans="1:12">
      <c r="A2444" s="208" t="s">
        <v>1218</v>
      </c>
      <c r="B2444" s="209" t="s">
        <v>1673</v>
      </c>
      <c r="C2444" s="209" t="s">
        <v>1627</v>
      </c>
      <c r="D2444" s="210" t="s">
        <v>1624</v>
      </c>
      <c r="E2444" s="211">
        <v>255318972</v>
      </c>
      <c r="F2444" s="211">
        <v>238459429</v>
      </c>
      <c r="G2444" s="211">
        <v>255088740</v>
      </c>
      <c r="H2444" s="211">
        <v>232422628</v>
      </c>
      <c r="I2444" s="211">
        <v>226595252</v>
      </c>
      <c r="J2444" s="211">
        <v>247445566</v>
      </c>
      <c r="K2444" s="211">
        <v>239080570</v>
      </c>
      <c r="L2444" s="212">
        <v>259338344</v>
      </c>
    </row>
    <row r="2445" spans="1:12">
      <c r="A2445" s="208" t="s">
        <v>1219</v>
      </c>
      <c r="B2445" s="209" t="s">
        <v>1673</v>
      </c>
      <c r="C2445" s="209" t="s">
        <v>1626</v>
      </c>
      <c r="D2445" s="210" t="s">
        <v>1624</v>
      </c>
      <c r="E2445" s="211">
        <v>223144672</v>
      </c>
      <c r="F2445" s="211">
        <v>229022893</v>
      </c>
      <c r="G2445" s="211">
        <v>195857200</v>
      </c>
      <c r="H2445" s="211">
        <v>157748247</v>
      </c>
      <c r="I2445" s="211">
        <v>145413652</v>
      </c>
      <c r="J2445" s="211">
        <v>156372370</v>
      </c>
      <c r="K2445" s="211">
        <v>154978368</v>
      </c>
      <c r="L2445" s="212">
        <v>149734508</v>
      </c>
    </row>
    <row r="2446" spans="1:12">
      <c r="A2446" s="208" t="s">
        <v>1219</v>
      </c>
      <c r="B2446" s="209" t="s">
        <v>1673</v>
      </c>
      <c r="C2446" s="209" t="s">
        <v>1627</v>
      </c>
      <c r="D2446" s="210" t="s">
        <v>1624</v>
      </c>
      <c r="E2446" s="211">
        <v>200294908</v>
      </c>
      <c r="F2446" s="211">
        <v>222864750</v>
      </c>
      <c r="G2446" s="211">
        <v>238266990</v>
      </c>
      <c r="H2446" s="211">
        <v>261821934</v>
      </c>
      <c r="I2446" s="211">
        <v>245037117</v>
      </c>
      <c r="J2446" s="211">
        <v>219672209</v>
      </c>
      <c r="K2446" s="211">
        <v>241426944</v>
      </c>
      <c r="L2446" s="212">
        <v>216558789</v>
      </c>
    </row>
    <row r="2447" spans="1:12">
      <c r="A2447" s="208" t="s">
        <v>47</v>
      </c>
      <c r="B2447" s="209" t="s">
        <v>1648</v>
      </c>
      <c r="C2447" s="209" t="s">
        <v>1623</v>
      </c>
      <c r="D2447" s="210" t="s">
        <v>1624</v>
      </c>
      <c r="E2447" s="211">
        <v>32338</v>
      </c>
      <c r="F2447" s="211">
        <v>35230</v>
      </c>
      <c r="G2447" s="211">
        <v>32432</v>
      </c>
      <c r="H2447" s="211">
        <v>33989</v>
      </c>
      <c r="I2447" s="211">
        <v>33086</v>
      </c>
      <c r="J2447" s="211">
        <v>56755</v>
      </c>
      <c r="K2447" s="211">
        <v>37735</v>
      </c>
      <c r="L2447" s="212">
        <v>27297</v>
      </c>
    </row>
    <row r="2448" spans="1:12">
      <c r="A2448" s="208" t="s">
        <v>47</v>
      </c>
      <c r="B2448" s="209" t="s">
        <v>1648</v>
      </c>
      <c r="C2448" s="209" t="s">
        <v>1625</v>
      </c>
      <c r="D2448" s="210" t="s">
        <v>1624</v>
      </c>
      <c r="E2448" s="211">
        <v>11061</v>
      </c>
      <c r="F2448" s="211">
        <v>11742</v>
      </c>
      <c r="G2448" s="211">
        <v>11704</v>
      </c>
      <c r="H2448" s="211">
        <v>17624</v>
      </c>
      <c r="I2448" s="211">
        <v>18883</v>
      </c>
      <c r="J2448" s="211">
        <v>49666</v>
      </c>
      <c r="K2448" s="211">
        <v>55399</v>
      </c>
      <c r="L2448" s="212">
        <v>50938</v>
      </c>
    </row>
    <row r="2449" spans="1:12">
      <c r="A2449" s="208" t="s">
        <v>47</v>
      </c>
      <c r="B2449" s="209" t="s">
        <v>1648</v>
      </c>
      <c r="C2449" s="209" t="s">
        <v>1626</v>
      </c>
      <c r="D2449" s="210" t="s">
        <v>1624</v>
      </c>
      <c r="E2449" s="211">
        <v>6301</v>
      </c>
      <c r="F2449" s="211">
        <v>5261</v>
      </c>
      <c r="G2449" s="211">
        <v>6097</v>
      </c>
      <c r="H2449" s="211">
        <v>3569</v>
      </c>
      <c r="I2449" s="213" t="s">
        <v>1624</v>
      </c>
      <c r="J2449" s="211">
        <v>2605</v>
      </c>
      <c r="K2449" s="211">
        <v>4693</v>
      </c>
      <c r="L2449" s="212">
        <v>6023</v>
      </c>
    </row>
    <row r="2450" spans="1:12">
      <c r="A2450" s="208" t="s">
        <v>1564</v>
      </c>
      <c r="B2450" s="209" t="s">
        <v>1663</v>
      </c>
      <c r="C2450" s="209" t="s">
        <v>1623</v>
      </c>
      <c r="D2450" s="210" t="s">
        <v>1624</v>
      </c>
      <c r="E2450" s="211">
        <v>182628</v>
      </c>
      <c r="F2450" s="211">
        <v>155428</v>
      </c>
      <c r="G2450" s="211">
        <v>152931</v>
      </c>
      <c r="H2450" s="211">
        <v>167361</v>
      </c>
      <c r="I2450" s="211">
        <v>160826</v>
      </c>
      <c r="J2450" s="211">
        <v>179624</v>
      </c>
      <c r="K2450" s="211">
        <v>164698</v>
      </c>
      <c r="L2450" s="212">
        <v>134062</v>
      </c>
    </row>
    <row r="2451" spans="1:12">
      <c r="A2451" s="208" t="s">
        <v>1564</v>
      </c>
      <c r="B2451" s="209" t="s">
        <v>1663</v>
      </c>
      <c r="C2451" s="209" t="s">
        <v>1625</v>
      </c>
      <c r="D2451" s="210" t="s">
        <v>1624</v>
      </c>
      <c r="E2451" s="211">
        <v>98256</v>
      </c>
      <c r="F2451" s="211">
        <v>88172</v>
      </c>
      <c r="G2451" s="211">
        <v>83549</v>
      </c>
      <c r="H2451" s="211">
        <v>92075</v>
      </c>
      <c r="I2451" s="211">
        <v>87405</v>
      </c>
      <c r="J2451" s="211">
        <v>92862</v>
      </c>
      <c r="K2451" s="211">
        <v>86579</v>
      </c>
      <c r="L2451" s="212">
        <v>84340</v>
      </c>
    </row>
    <row r="2452" spans="1:12">
      <c r="A2452" s="208" t="s">
        <v>1564</v>
      </c>
      <c r="B2452" s="209" t="s">
        <v>1663</v>
      </c>
      <c r="C2452" s="209" t="s">
        <v>1626</v>
      </c>
      <c r="D2452" s="210" t="s">
        <v>1624</v>
      </c>
      <c r="E2452" s="211">
        <v>521369</v>
      </c>
      <c r="F2452" s="211">
        <v>445326</v>
      </c>
      <c r="G2452" s="211">
        <v>425459</v>
      </c>
      <c r="H2452" s="211">
        <v>394500</v>
      </c>
      <c r="I2452" s="211">
        <v>281181</v>
      </c>
      <c r="J2452" s="211">
        <v>338532</v>
      </c>
      <c r="K2452" s="211">
        <v>423797</v>
      </c>
      <c r="L2452" s="212">
        <v>370150</v>
      </c>
    </row>
    <row r="2453" spans="1:12">
      <c r="A2453" s="208" t="s">
        <v>1564</v>
      </c>
      <c r="B2453" s="209" t="s">
        <v>1663</v>
      </c>
      <c r="C2453" s="209" t="s">
        <v>1629</v>
      </c>
      <c r="D2453" s="210" t="s">
        <v>1624</v>
      </c>
      <c r="E2453" s="213" t="s">
        <v>1624</v>
      </c>
      <c r="F2453" s="213" t="s">
        <v>1624</v>
      </c>
      <c r="G2453" s="213" t="s">
        <v>1624</v>
      </c>
      <c r="H2453" s="213" t="s">
        <v>1624</v>
      </c>
      <c r="I2453" s="213" t="s">
        <v>1624</v>
      </c>
      <c r="J2453" s="213" t="s">
        <v>1624</v>
      </c>
      <c r="K2453" s="213" t="s">
        <v>1624</v>
      </c>
      <c r="L2453" s="212">
        <v>0</v>
      </c>
    </row>
    <row r="2454" spans="1:12">
      <c r="A2454" s="208" t="s">
        <v>785</v>
      </c>
      <c r="B2454" s="209" t="s">
        <v>1635</v>
      </c>
      <c r="C2454" s="209" t="s">
        <v>1626</v>
      </c>
      <c r="D2454" s="210" t="s">
        <v>1624</v>
      </c>
      <c r="E2454" s="211">
        <v>804383</v>
      </c>
      <c r="F2454" s="211">
        <v>824848</v>
      </c>
      <c r="G2454" s="211">
        <v>828864</v>
      </c>
      <c r="H2454" s="213" t="s">
        <v>1624</v>
      </c>
      <c r="I2454" s="213" t="s">
        <v>1624</v>
      </c>
      <c r="J2454" s="213" t="s">
        <v>1624</v>
      </c>
      <c r="K2454" s="213" t="s">
        <v>1624</v>
      </c>
      <c r="L2454" s="214" t="s">
        <v>1624</v>
      </c>
    </row>
    <row r="2455" spans="1:12">
      <c r="A2455" s="208" t="s">
        <v>2</v>
      </c>
      <c r="B2455" s="209" t="s">
        <v>1665</v>
      </c>
      <c r="C2455" s="209" t="s">
        <v>1623</v>
      </c>
      <c r="D2455" s="210" t="s">
        <v>1624</v>
      </c>
      <c r="E2455" s="211">
        <v>68559</v>
      </c>
      <c r="F2455" s="211">
        <v>60507</v>
      </c>
      <c r="G2455" s="211">
        <v>69796</v>
      </c>
      <c r="H2455" s="211">
        <v>76216</v>
      </c>
      <c r="I2455" s="211">
        <v>73399</v>
      </c>
      <c r="J2455" s="211">
        <v>73349</v>
      </c>
      <c r="K2455" s="211">
        <v>80092</v>
      </c>
      <c r="L2455" s="212">
        <v>80265</v>
      </c>
    </row>
    <row r="2456" spans="1:12">
      <c r="A2456" s="208" t="s">
        <v>2</v>
      </c>
      <c r="B2456" s="209" t="s">
        <v>1665</v>
      </c>
      <c r="C2456" s="209" t="s">
        <v>1625</v>
      </c>
      <c r="D2456" s="210" t="s">
        <v>1624</v>
      </c>
      <c r="E2456" s="211">
        <v>47770</v>
      </c>
      <c r="F2456" s="211">
        <v>51577</v>
      </c>
      <c r="G2456" s="211">
        <v>74739</v>
      </c>
      <c r="H2456" s="211">
        <v>77549</v>
      </c>
      <c r="I2456" s="211">
        <v>70001</v>
      </c>
      <c r="J2456" s="211">
        <v>77642</v>
      </c>
      <c r="K2456" s="211">
        <v>96442</v>
      </c>
      <c r="L2456" s="212">
        <v>87506</v>
      </c>
    </row>
    <row r="2457" spans="1:12">
      <c r="A2457" s="208" t="s">
        <v>2</v>
      </c>
      <c r="B2457" s="209" t="s">
        <v>1665</v>
      </c>
      <c r="C2457" s="209" t="s">
        <v>1626</v>
      </c>
      <c r="D2457" s="210" t="s">
        <v>1624</v>
      </c>
      <c r="E2457" s="211">
        <v>540749</v>
      </c>
      <c r="F2457" s="211">
        <v>587148</v>
      </c>
      <c r="G2457" s="211">
        <v>605005</v>
      </c>
      <c r="H2457" s="211">
        <v>2309498</v>
      </c>
      <c r="I2457" s="211">
        <v>2452688</v>
      </c>
      <c r="J2457" s="211">
        <v>2437998</v>
      </c>
      <c r="K2457" s="211">
        <v>2520493</v>
      </c>
      <c r="L2457" s="212">
        <v>2542490</v>
      </c>
    </row>
    <row r="2458" spans="1:12">
      <c r="A2458" s="208" t="s">
        <v>3</v>
      </c>
      <c r="B2458" s="209" t="s">
        <v>1665</v>
      </c>
      <c r="C2458" s="209" t="s">
        <v>1623</v>
      </c>
      <c r="D2458" s="210" t="s">
        <v>1624</v>
      </c>
      <c r="E2458" s="213" t="s">
        <v>1624</v>
      </c>
      <c r="F2458" s="213" t="s">
        <v>1624</v>
      </c>
      <c r="G2458" s="211">
        <v>530841</v>
      </c>
      <c r="H2458" s="211">
        <v>597582</v>
      </c>
      <c r="I2458" s="211">
        <v>709679</v>
      </c>
      <c r="J2458" s="211">
        <v>845019</v>
      </c>
      <c r="K2458" s="211">
        <v>816564</v>
      </c>
      <c r="L2458" s="212">
        <v>838189</v>
      </c>
    </row>
    <row r="2459" spans="1:12">
      <c r="A2459" s="208" t="s">
        <v>3</v>
      </c>
      <c r="B2459" s="209" t="s">
        <v>1665</v>
      </c>
      <c r="C2459" s="209" t="s">
        <v>1625</v>
      </c>
      <c r="D2459" s="210" t="s">
        <v>1624</v>
      </c>
      <c r="E2459" s="213" t="s">
        <v>1624</v>
      </c>
      <c r="F2459" s="213" t="s">
        <v>1624</v>
      </c>
      <c r="G2459" s="211">
        <v>76368</v>
      </c>
      <c r="H2459" s="211">
        <v>81003</v>
      </c>
      <c r="I2459" s="211">
        <v>88911</v>
      </c>
      <c r="J2459" s="211">
        <v>75229</v>
      </c>
      <c r="K2459" s="211">
        <v>73175</v>
      </c>
      <c r="L2459" s="212">
        <v>68111</v>
      </c>
    </row>
    <row r="2460" spans="1:12">
      <c r="A2460" s="208" t="s">
        <v>3</v>
      </c>
      <c r="B2460" s="209" t="s">
        <v>1668</v>
      </c>
      <c r="C2460" s="209" t="s">
        <v>1623</v>
      </c>
      <c r="D2460" s="210" t="s">
        <v>1624</v>
      </c>
      <c r="E2460" s="211">
        <v>103344</v>
      </c>
      <c r="F2460" s="211">
        <v>89623</v>
      </c>
      <c r="G2460" s="211">
        <v>229729</v>
      </c>
      <c r="H2460" s="211">
        <v>344863</v>
      </c>
      <c r="I2460" s="211">
        <v>341199</v>
      </c>
      <c r="J2460" s="211">
        <v>345152</v>
      </c>
      <c r="K2460" s="211">
        <v>351214</v>
      </c>
      <c r="L2460" s="212">
        <v>295542</v>
      </c>
    </row>
    <row r="2461" spans="1:12">
      <c r="A2461" s="208" t="s">
        <v>3</v>
      </c>
      <c r="B2461" s="209" t="s">
        <v>1668</v>
      </c>
      <c r="C2461" s="209" t="s">
        <v>1625</v>
      </c>
      <c r="D2461" s="210" t="s">
        <v>1624</v>
      </c>
      <c r="E2461" s="211">
        <v>25961</v>
      </c>
      <c r="F2461" s="211">
        <v>24114</v>
      </c>
      <c r="G2461" s="211">
        <v>90296</v>
      </c>
      <c r="H2461" s="211">
        <v>162010</v>
      </c>
      <c r="I2461" s="211">
        <v>159559</v>
      </c>
      <c r="J2461" s="211">
        <v>144056</v>
      </c>
      <c r="K2461" s="211">
        <v>146462</v>
      </c>
      <c r="L2461" s="212">
        <v>135983</v>
      </c>
    </row>
    <row r="2462" spans="1:12">
      <c r="A2462" s="208" t="s">
        <v>638</v>
      </c>
      <c r="B2462" s="209" t="s">
        <v>1672</v>
      </c>
      <c r="C2462" s="209" t="s">
        <v>1623</v>
      </c>
      <c r="D2462" s="210" t="s">
        <v>1624</v>
      </c>
      <c r="E2462" s="211">
        <v>4886993</v>
      </c>
      <c r="F2462" s="211">
        <v>4507707</v>
      </c>
      <c r="G2462" s="211">
        <v>4531400</v>
      </c>
      <c r="H2462" s="211">
        <v>4975103</v>
      </c>
      <c r="I2462" s="211">
        <v>4820913</v>
      </c>
      <c r="J2462" s="211">
        <v>5525350</v>
      </c>
      <c r="K2462" s="211">
        <v>4947006</v>
      </c>
      <c r="L2462" s="212">
        <v>3956606</v>
      </c>
    </row>
    <row r="2463" spans="1:12">
      <c r="A2463" s="208" t="s">
        <v>638</v>
      </c>
      <c r="B2463" s="209" t="s">
        <v>1672</v>
      </c>
      <c r="C2463" s="209" t="s">
        <v>1625</v>
      </c>
      <c r="D2463" s="210" t="s">
        <v>1624</v>
      </c>
      <c r="E2463" s="211">
        <v>4137121</v>
      </c>
      <c r="F2463" s="211">
        <v>3907781</v>
      </c>
      <c r="G2463" s="211">
        <v>3797674</v>
      </c>
      <c r="H2463" s="211">
        <v>4045113</v>
      </c>
      <c r="I2463" s="211">
        <v>4253061</v>
      </c>
      <c r="J2463" s="211">
        <v>4735328</v>
      </c>
      <c r="K2463" s="211">
        <v>4869336</v>
      </c>
      <c r="L2463" s="212">
        <v>4537918</v>
      </c>
    </row>
    <row r="2464" spans="1:12">
      <c r="A2464" s="208" t="s">
        <v>638</v>
      </c>
      <c r="B2464" s="209" t="s">
        <v>1672</v>
      </c>
      <c r="C2464" s="209" t="s">
        <v>1626</v>
      </c>
      <c r="D2464" s="210" t="s">
        <v>1624</v>
      </c>
      <c r="E2464" s="211">
        <v>2320286</v>
      </c>
      <c r="F2464" s="211">
        <v>2146659</v>
      </c>
      <c r="G2464" s="211">
        <v>2016526</v>
      </c>
      <c r="H2464" s="211">
        <v>1938519</v>
      </c>
      <c r="I2464" s="211">
        <v>1696980</v>
      </c>
      <c r="J2464" s="211">
        <v>1891791</v>
      </c>
      <c r="K2464" s="211">
        <v>1786376</v>
      </c>
      <c r="L2464" s="212">
        <v>1734827</v>
      </c>
    </row>
    <row r="2465" spans="1:12">
      <c r="A2465" s="208" t="s">
        <v>638</v>
      </c>
      <c r="B2465" s="209" t="s">
        <v>1672</v>
      </c>
      <c r="C2465" s="209" t="s">
        <v>1628</v>
      </c>
      <c r="D2465" s="210" t="s">
        <v>1624</v>
      </c>
      <c r="E2465" s="211">
        <v>1899</v>
      </c>
      <c r="F2465" s="211">
        <v>1214</v>
      </c>
      <c r="G2465" s="211">
        <v>878</v>
      </c>
      <c r="H2465" s="211">
        <v>760</v>
      </c>
      <c r="I2465" s="213" t="s">
        <v>1624</v>
      </c>
      <c r="J2465" s="213" t="s">
        <v>1624</v>
      </c>
      <c r="K2465" s="213" t="s">
        <v>1624</v>
      </c>
      <c r="L2465" s="214" t="s">
        <v>1624</v>
      </c>
    </row>
    <row r="2466" spans="1:12">
      <c r="A2466" s="208" t="s">
        <v>1124</v>
      </c>
      <c r="B2466" s="209" t="s">
        <v>1647</v>
      </c>
      <c r="C2466" s="209" t="s">
        <v>1626</v>
      </c>
      <c r="D2466" s="210" t="s">
        <v>1624</v>
      </c>
      <c r="E2466" s="211">
        <v>2189869</v>
      </c>
      <c r="F2466" s="211">
        <v>2153620</v>
      </c>
      <c r="G2466" s="211">
        <v>2384116</v>
      </c>
      <c r="H2466" s="211">
        <v>2410432</v>
      </c>
      <c r="I2466" s="211">
        <v>2046900</v>
      </c>
      <c r="J2466" s="211">
        <v>1935734</v>
      </c>
      <c r="K2466" s="211">
        <v>1838266</v>
      </c>
      <c r="L2466" s="212">
        <v>1858006</v>
      </c>
    </row>
    <row r="2467" spans="1:12">
      <c r="A2467" s="208" t="s">
        <v>1529</v>
      </c>
      <c r="B2467" s="209" t="s">
        <v>1644</v>
      </c>
      <c r="C2467" s="209" t="s">
        <v>1623</v>
      </c>
      <c r="D2467" s="210" t="s">
        <v>1624</v>
      </c>
      <c r="E2467" s="211">
        <v>2825484</v>
      </c>
      <c r="F2467" s="211">
        <v>2366988</v>
      </c>
      <c r="G2467" s="211">
        <v>2731052</v>
      </c>
      <c r="H2467" s="211">
        <v>2831813</v>
      </c>
      <c r="I2467" s="211">
        <v>2586271</v>
      </c>
      <c r="J2467" s="211">
        <v>2536989</v>
      </c>
      <c r="K2467" s="211">
        <v>1522891</v>
      </c>
      <c r="L2467" s="214" t="s">
        <v>1624</v>
      </c>
    </row>
    <row r="2468" spans="1:12">
      <c r="A2468" s="208" t="s">
        <v>1529</v>
      </c>
      <c r="B2468" s="209" t="s">
        <v>1644</v>
      </c>
      <c r="C2468" s="209" t="s">
        <v>1625</v>
      </c>
      <c r="D2468" s="210" t="s">
        <v>1624</v>
      </c>
      <c r="E2468" s="211">
        <v>1231019</v>
      </c>
      <c r="F2468" s="211">
        <v>1106612</v>
      </c>
      <c r="G2468" s="211">
        <v>1159232</v>
      </c>
      <c r="H2468" s="211">
        <v>1288832</v>
      </c>
      <c r="I2468" s="211">
        <v>1258291</v>
      </c>
      <c r="J2468" s="211">
        <v>1104978</v>
      </c>
      <c r="K2468" s="211">
        <v>686828</v>
      </c>
      <c r="L2468" s="214" t="s">
        <v>1624</v>
      </c>
    </row>
    <row r="2469" spans="1:12">
      <c r="A2469" s="208" t="s">
        <v>1529</v>
      </c>
      <c r="B2469" s="209" t="s">
        <v>1644</v>
      </c>
      <c r="C2469" s="209" t="s">
        <v>1626</v>
      </c>
      <c r="D2469" s="210" t="s">
        <v>1624</v>
      </c>
      <c r="E2469" s="211">
        <v>3585889</v>
      </c>
      <c r="F2469" s="211">
        <v>3605323</v>
      </c>
      <c r="G2469" s="211">
        <v>3602955</v>
      </c>
      <c r="H2469" s="211">
        <v>3287972</v>
      </c>
      <c r="I2469" s="211">
        <v>2495297</v>
      </c>
      <c r="J2469" s="211">
        <v>3012969</v>
      </c>
      <c r="K2469" s="211">
        <v>1550992</v>
      </c>
      <c r="L2469" s="214" t="s">
        <v>1624</v>
      </c>
    </row>
    <row r="2470" spans="1:12">
      <c r="A2470" s="208" t="s">
        <v>1220</v>
      </c>
      <c r="B2470" s="209" t="s">
        <v>1673</v>
      </c>
      <c r="C2470" s="209" t="s">
        <v>1623</v>
      </c>
      <c r="D2470" s="210" t="s">
        <v>1624</v>
      </c>
      <c r="E2470" s="211">
        <v>9460</v>
      </c>
      <c r="F2470" s="211">
        <v>9195</v>
      </c>
      <c r="G2470" s="211">
        <v>9415</v>
      </c>
      <c r="H2470" s="211">
        <v>8093</v>
      </c>
      <c r="I2470" s="211">
        <v>8020</v>
      </c>
      <c r="J2470" s="211">
        <v>8401</v>
      </c>
      <c r="K2470" s="211">
        <v>7926</v>
      </c>
      <c r="L2470" s="212">
        <v>6018</v>
      </c>
    </row>
    <row r="2471" spans="1:12">
      <c r="A2471" s="208" t="s">
        <v>1220</v>
      </c>
      <c r="B2471" s="209" t="s">
        <v>1673</v>
      </c>
      <c r="C2471" s="209" t="s">
        <v>1625</v>
      </c>
      <c r="D2471" s="210" t="s">
        <v>1624</v>
      </c>
      <c r="E2471" s="211">
        <v>7005</v>
      </c>
      <c r="F2471" s="211">
        <v>6505</v>
      </c>
      <c r="G2471" s="211">
        <v>6199</v>
      </c>
      <c r="H2471" s="211">
        <v>6455</v>
      </c>
      <c r="I2471" s="211">
        <v>5651</v>
      </c>
      <c r="J2471" s="211">
        <v>7112</v>
      </c>
      <c r="K2471" s="211">
        <v>7304</v>
      </c>
      <c r="L2471" s="212">
        <v>5242</v>
      </c>
    </row>
    <row r="2472" spans="1:12">
      <c r="A2472" s="208" t="s">
        <v>48</v>
      </c>
      <c r="B2472" s="209" t="s">
        <v>1648</v>
      </c>
      <c r="C2472" s="209" t="s">
        <v>1623</v>
      </c>
      <c r="D2472" s="210" t="s">
        <v>1624</v>
      </c>
      <c r="E2472" s="211">
        <v>11708</v>
      </c>
      <c r="F2472" s="211">
        <v>8531</v>
      </c>
      <c r="G2472" s="211">
        <v>9026</v>
      </c>
      <c r="H2472" s="211">
        <v>7170</v>
      </c>
      <c r="I2472" s="211">
        <v>5459</v>
      </c>
      <c r="J2472" s="211">
        <v>7268</v>
      </c>
      <c r="K2472" s="211">
        <v>5889</v>
      </c>
      <c r="L2472" s="212">
        <v>5367</v>
      </c>
    </row>
    <row r="2473" spans="1:12">
      <c r="A2473" s="208" t="s">
        <v>48</v>
      </c>
      <c r="B2473" s="209" t="s">
        <v>1648</v>
      </c>
      <c r="C2473" s="209" t="s">
        <v>1625</v>
      </c>
      <c r="D2473" s="210" t="s">
        <v>1624</v>
      </c>
      <c r="E2473" s="211">
        <v>488</v>
      </c>
      <c r="F2473" s="211">
        <v>264</v>
      </c>
      <c r="G2473" s="211">
        <v>380</v>
      </c>
      <c r="H2473" s="211">
        <v>299</v>
      </c>
      <c r="I2473" s="211">
        <v>227</v>
      </c>
      <c r="J2473" s="211">
        <v>303</v>
      </c>
      <c r="K2473" s="211">
        <v>245</v>
      </c>
      <c r="L2473" s="212">
        <v>224</v>
      </c>
    </row>
    <row r="2474" spans="1:12">
      <c r="A2474" s="208" t="s">
        <v>1125</v>
      </c>
      <c r="B2474" s="209" t="s">
        <v>1647</v>
      </c>
      <c r="C2474" s="209" t="s">
        <v>1623</v>
      </c>
      <c r="D2474" s="210" t="s">
        <v>1624</v>
      </c>
      <c r="E2474" s="211">
        <v>40224</v>
      </c>
      <c r="F2474" s="211">
        <v>36661</v>
      </c>
      <c r="G2474" s="211">
        <v>42575</v>
      </c>
      <c r="H2474" s="211">
        <v>44598</v>
      </c>
      <c r="I2474" s="211">
        <v>47461</v>
      </c>
      <c r="J2474" s="211">
        <v>81727</v>
      </c>
      <c r="K2474" s="211">
        <v>99574</v>
      </c>
      <c r="L2474" s="212">
        <v>76039</v>
      </c>
    </row>
    <row r="2475" spans="1:12">
      <c r="A2475" s="208" t="s">
        <v>1125</v>
      </c>
      <c r="B2475" s="209" t="s">
        <v>1647</v>
      </c>
      <c r="C2475" s="209" t="s">
        <v>1625</v>
      </c>
      <c r="D2475" s="210" t="s">
        <v>1624</v>
      </c>
      <c r="E2475" s="211">
        <v>65770</v>
      </c>
      <c r="F2475" s="211">
        <v>59479</v>
      </c>
      <c r="G2475" s="211">
        <v>59624</v>
      </c>
      <c r="H2475" s="211">
        <v>67347</v>
      </c>
      <c r="I2475" s="211">
        <v>62002</v>
      </c>
      <c r="J2475" s="211">
        <v>16678</v>
      </c>
      <c r="K2475" s="211">
        <v>19699</v>
      </c>
      <c r="L2475" s="212">
        <v>17066</v>
      </c>
    </row>
    <row r="2476" spans="1:12">
      <c r="A2476" s="208" t="s">
        <v>1125</v>
      </c>
      <c r="B2476" s="209" t="s">
        <v>1647</v>
      </c>
      <c r="C2476" s="209" t="s">
        <v>1626</v>
      </c>
      <c r="D2476" s="210" t="s">
        <v>1624</v>
      </c>
      <c r="E2476" s="211">
        <v>42931</v>
      </c>
      <c r="F2476" s="211">
        <v>48258</v>
      </c>
      <c r="G2476" s="211">
        <v>45224</v>
      </c>
      <c r="H2476" s="211">
        <v>48914</v>
      </c>
      <c r="I2476" s="211">
        <v>53685</v>
      </c>
      <c r="J2476" s="211">
        <v>55224</v>
      </c>
      <c r="K2476" s="211">
        <v>53597</v>
      </c>
      <c r="L2476" s="212">
        <v>41908</v>
      </c>
    </row>
    <row r="2477" spans="1:12">
      <c r="A2477" s="208" t="s">
        <v>1126</v>
      </c>
      <c r="B2477" s="209" t="s">
        <v>1647</v>
      </c>
      <c r="C2477" s="209" t="s">
        <v>1623</v>
      </c>
      <c r="D2477" s="210" t="s">
        <v>1624</v>
      </c>
      <c r="E2477" s="211">
        <v>21586</v>
      </c>
      <c r="F2477" s="211">
        <v>19709</v>
      </c>
      <c r="G2477" s="211">
        <v>18675</v>
      </c>
      <c r="H2477" s="211">
        <v>19949</v>
      </c>
      <c r="I2477" s="211">
        <v>18363</v>
      </c>
      <c r="J2477" s="211">
        <v>19287</v>
      </c>
      <c r="K2477" s="211">
        <v>18205</v>
      </c>
      <c r="L2477" s="212">
        <v>13970</v>
      </c>
    </row>
    <row r="2478" spans="1:12">
      <c r="A2478" s="208" t="s">
        <v>1126</v>
      </c>
      <c r="B2478" s="209" t="s">
        <v>1647</v>
      </c>
      <c r="C2478" s="209" t="s">
        <v>1625</v>
      </c>
      <c r="D2478" s="210" t="s">
        <v>1624</v>
      </c>
      <c r="E2478" s="211">
        <v>13451</v>
      </c>
      <c r="F2478" s="211">
        <v>12791</v>
      </c>
      <c r="G2478" s="211">
        <v>12472</v>
      </c>
      <c r="H2478" s="211">
        <v>13467</v>
      </c>
      <c r="I2478" s="211">
        <v>14625</v>
      </c>
      <c r="J2478" s="211">
        <v>11653</v>
      </c>
      <c r="K2478" s="211">
        <v>11225</v>
      </c>
      <c r="L2478" s="212">
        <v>8288</v>
      </c>
    </row>
    <row r="2479" spans="1:12">
      <c r="A2479" s="208" t="s">
        <v>1559</v>
      </c>
      <c r="B2479" s="209" t="s">
        <v>1646</v>
      </c>
      <c r="C2479" s="209" t="s">
        <v>1623</v>
      </c>
      <c r="D2479" s="210" t="s">
        <v>1624</v>
      </c>
      <c r="E2479" s="211">
        <v>24769</v>
      </c>
      <c r="F2479" s="211">
        <v>21095</v>
      </c>
      <c r="G2479" s="211">
        <v>19805</v>
      </c>
      <c r="H2479" s="211">
        <v>22479</v>
      </c>
      <c r="I2479" s="211">
        <v>18386</v>
      </c>
      <c r="J2479" s="211">
        <v>21449</v>
      </c>
      <c r="K2479" s="211">
        <v>19892</v>
      </c>
      <c r="L2479" s="212">
        <v>15066</v>
      </c>
    </row>
    <row r="2480" spans="1:12">
      <c r="A2480" s="208" t="s">
        <v>1559</v>
      </c>
      <c r="B2480" s="209" t="s">
        <v>1646</v>
      </c>
      <c r="C2480" s="209" t="s">
        <v>1625</v>
      </c>
      <c r="D2480" s="210" t="s">
        <v>1624</v>
      </c>
      <c r="E2480" s="211">
        <v>10568</v>
      </c>
      <c r="F2480" s="211">
        <v>9289</v>
      </c>
      <c r="G2480" s="211">
        <v>10444</v>
      </c>
      <c r="H2480" s="211">
        <v>11951</v>
      </c>
      <c r="I2480" s="211">
        <v>12512</v>
      </c>
      <c r="J2480" s="211">
        <v>11925</v>
      </c>
      <c r="K2480" s="211">
        <v>11504</v>
      </c>
      <c r="L2480" s="212">
        <v>7984</v>
      </c>
    </row>
    <row r="2481" spans="1:12">
      <c r="A2481" s="208" t="s">
        <v>1559</v>
      </c>
      <c r="B2481" s="209" t="s">
        <v>1646</v>
      </c>
      <c r="C2481" s="209" t="s">
        <v>1626</v>
      </c>
      <c r="D2481" s="210" t="s">
        <v>1624</v>
      </c>
      <c r="E2481" s="211">
        <v>21954</v>
      </c>
      <c r="F2481" s="211">
        <v>26350</v>
      </c>
      <c r="G2481" s="211">
        <v>20095</v>
      </c>
      <c r="H2481" s="211">
        <v>18905</v>
      </c>
      <c r="I2481" s="211">
        <v>17334</v>
      </c>
      <c r="J2481" s="211">
        <v>21992</v>
      </c>
      <c r="K2481" s="211">
        <v>21769</v>
      </c>
      <c r="L2481" s="212">
        <v>12466</v>
      </c>
    </row>
    <row r="2482" spans="1:12">
      <c r="A2482" s="208" t="s">
        <v>216</v>
      </c>
      <c r="B2482" s="209" t="s">
        <v>1655</v>
      </c>
      <c r="C2482" s="209" t="s">
        <v>1623</v>
      </c>
      <c r="D2482" s="210" t="s">
        <v>1624</v>
      </c>
      <c r="E2482" s="211">
        <v>50434341</v>
      </c>
      <c r="F2482" s="211">
        <v>44991605</v>
      </c>
      <c r="G2482" s="211">
        <v>47298279</v>
      </c>
      <c r="H2482" s="211">
        <v>51818202</v>
      </c>
      <c r="I2482" s="211">
        <v>49111301</v>
      </c>
      <c r="J2482" s="211">
        <v>49625337</v>
      </c>
      <c r="K2482" s="211">
        <v>47034482</v>
      </c>
      <c r="L2482" s="212">
        <v>38732567</v>
      </c>
    </row>
    <row r="2483" spans="1:12">
      <c r="A2483" s="208" t="s">
        <v>216</v>
      </c>
      <c r="B2483" s="209" t="s">
        <v>1655</v>
      </c>
      <c r="C2483" s="209" t="s">
        <v>1625</v>
      </c>
      <c r="D2483" s="210" t="s">
        <v>1624</v>
      </c>
      <c r="E2483" s="211">
        <v>25109182</v>
      </c>
      <c r="F2483" s="211">
        <v>24216472</v>
      </c>
      <c r="G2483" s="211">
        <v>24606062</v>
      </c>
      <c r="H2483" s="211">
        <v>26787127</v>
      </c>
      <c r="I2483" s="211">
        <v>25744623</v>
      </c>
      <c r="J2483" s="211">
        <v>25615378</v>
      </c>
      <c r="K2483" s="211">
        <v>24987257</v>
      </c>
      <c r="L2483" s="212">
        <v>21576611</v>
      </c>
    </row>
    <row r="2484" spans="1:12">
      <c r="A2484" s="208" t="s">
        <v>216</v>
      </c>
      <c r="B2484" s="209" t="s">
        <v>1655</v>
      </c>
      <c r="C2484" s="209" t="s">
        <v>1626</v>
      </c>
      <c r="D2484" s="210" t="s">
        <v>1624</v>
      </c>
      <c r="E2484" s="211">
        <v>16612280</v>
      </c>
      <c r="F2484" s="211">
        <v>14970500</v>
      </c>
      <c r="G2484" s="211">
        <v>14880508</v>
      </c>
      <c r="H2484" s="211">
        <v>14443147</v>
      </c>
      <c r="I2484" s="211">
        <v>12272554</v>
      </c>
      <c r="J2484" s="211">
        <v>12278072</v>
      </c>
      <c r="K2484" s="211">
        <v>12083590</v>
      </c>
      <c r="L2484" s="212">
        <v>11399375</v>
      </c>
    </row>
    <row r="2485" spans="1:12">
      <c r="A2485" s="208" t="s">
        <v>216</v>
      </c>
      <c r="B2485" s="209" t="s">
        <v>1655</v>
      </c>
      <c r="C2485" s="209" t="s">
        <v>1627</v>
      </c>
      <c r="D2485" s="210" t="s">
        <v>1624</v>
      </c>
      <c r="E2485" s="211">
        <v>181430</v>
      </c>
      <c r="F2485" s="211">
        <v>183519</v>
      </c>
      <c r="G2485" s="211">
        <v>255083</v>
      </c>
      <c r="H2485" s="211">
        <v>179491</v>
      </c>
      <c r="I2485" s="211">
        <v>175661</v>
      </c>
      <c r="J2485" s="211">
        <v>171381</v>
      </c>
      <c r="K2485" s="211">
        <v>186360</v>
      </c>
      <c r="L2485" s="212">
        <v>210822</v>
      </c>
    </row>
    <row r="2486" spans="1:12">
      <c r="A2486" s="208" t="s">
        <v>216</v>
      </c>
      <c r="B2486" s="209" t="s">
        <v>1655</v>
      </c>
      <c r="C2486" s="209" t="s">
        <v>1628</v>
      </c>
      <c r="D2486" s="210" t="s">
        <v>1624</v>
      </c>
      <c r="E2486" s="211">
        <v>6474</v>
      </c>
      <c r="F2486" s="211">
        <v>12048</v>
      </c>
      <c r="G2486" s="211">
        <v>26289</v>
      </c>
      <c r="H2486" s="211">
        <v>25451</v>
      </c>
      <c r="I2486" s="211">
        <v>17933</v>
      </c>
      <c r="J2486" s="211">
        <v>19488</v>
      </c>
      <c r="K2486" s="211">
        <v>13852</v>
      </c>
      <c r="L2486" s="212">
        <v>45306</v>
      </c>
    </row>
    <row r="2487" spans="1:12">
      <c r="A2487" s="208" t="s">
        <v>67</v>
      </c>
      <c r="B2487" s="209" t="s">
        <v>1640</v>
      </c>
      <c r="C2487" s="209" t="s">
        <v>1623</v>
      </c>
      <c r="D2487" s="210" t="s">
        <v>1624</v>
      </c>
      <c r="E2487" s="211">
        <v>104913</v>
      </c>
      <c r="F2487" s="211">
        <v>98148</v>
      </c>
      <c r="G2487" s="211">
        <v>85491</v>
      </c>
      <c r="H2487" s="211">
        <v>90355</v>
      </c>
      <c r="I2487" s="211">
        <v>104755</v>
      </c>
      <c r="J2487" s="211">
        <v>106626</v>
      </c>
      <c r="K2487" s="211">
        <v>87197</v>
      </c>
      <c r="L2487" s="212">
        <v>69049</v>
      </c>
    </row>
    <row r="2488" spans="1:12">
      <c r="A2488" s="208" t="s">
        <v>67</v>
      </c>
      <c r="B2488" s="209" t="s">
        <v>1640</v>
      </c>
      <c r="C2488" s="209" t="s">
        <v>1625</v>
      </c>
      <c r="D2488" s="210" t="s">
        <v>1624</v>
      </c>
      <c r="E2488" s="211">
        <v>71521</v>
      </c>
      <c r="F2488" s="211">
        <v>70147</v>
      </c>
      <c r="G2488" s="211">
        <v>66610</v>
      </c>
      <c r="H2488" s="211">
        <v>69720</v>
      </c>
      <c r="I2488" s="211">
        <v>68715</v>
      </c>
      <c r="J2488" s="211">
        <v>78846</v>
      </c>
      <c r="K2488" s="211">
        <v>72757</v>
      </c>
      <c r="L2488" s="212">
        <v>68744</v>
      </c>
    </row>
    <row r="2489" spans="1:12">
      <c r="A2489" s="208" t="s">
        <v>67</v>
      </c>
      <c r="B2489" s="209" t="s">
        <v>1640</v>
      </c>
      <c r="C2489" s="209" t="s">
        <v>1626</v>
      </c>
      <c r="D2489" s="210" t="s">
        <v>1624</v>
      </c>
      <c r="E2489" s="211">
        <v>114440</v>
      </c>
      <c r="F2489" s="211">
        <v>116296</v>
      </c>
      <c r="G2489" s="211">
        <v>102922</v>
      </c>
      <c r="H2489" s="211">
        <v>82796</v>
      </c>
      <c r="I2489" s="211">
        <v>66149</v>
      </c>
      <c r="J2489" s="211">
        <v>75052</v>
      </c>
      <c r="K2489" s="211">
        <v>64038</v>
      </c>
      <c r="L2489" s="212">
        <v>70697</v>
      </c>
    </row>
    <row r="2490" spans="1:12">
      <c r="A2490" s="208" t="s">
        <v>67</v>
      </c>
      <c r="B2490" s="209" t="s">
        <v>1672</v>
      </c>
      <c r="C2490" s="209" t="s">
        <v>1623</v>
      </c>
      <c r="D2490" s="210" t="s">
        <v>1624</v>
      </c>
      <c r="E2490" s="211">
        <v>81592</v>
      </c>
      <c r="F2490" s="211">
        <v>66626</v>
      </c>
      <c r="G2490" s="211">
        <v>70644</v>
      </c>
      <c r="H2490" s="211">
        <v>78902</v>
      </c>
      <c r="I2490" s="211">
        <v>74431</v>
      </c>
      <c r="J2490" s="211">
        <v>78492</v>
      </c>
      <c r="K2490" s="211">
        <v>70181</v>
      </c>
      <c r="L2490" s="212">
        <v>59971</v>
      </c>
    </row>
    <row r="2491" spans="1:12">
      <c r="A2491" s="208" t="s">
        <v>67</v>
      </c>
      <c r="B2491" s="209" t="s">
        <v>1672</v>
      </c>
      <c r="C2491" s="209" t="s">
        <v>1625</v>
      </c>
      <c r="D2491" s="210" t="s">
        <v>1624</v>
      </c>
      <c r="E2491" s="211">
        <v>58590</v>
      </c>
      <c r="F2491" s="211">
        <v>47744</v>
      </c>
      <c r="G2491" s="211">
        <v>50046</v>
      </c>
      <c r="H2491" s="211">
        <v>58678</v>
      </c>
      <c r="I2491" s="211">
        <v>56352</v>
      </c>
      <c r="J2491" s="211">
        <v>61479</v>
      </c>
      <c r="K2491" s="211">
        <v>64611</v>
      </c>
      <c r="L2491" s="212">
        <v>52255</v>
      </c>
    </row>
    <row r="2492" spans="1:12">
      <c r="A2492" s="208" t="s">
        <v>67</v>
      </c>
      <c r="B2492" s="209" t="s">
        <v>1672</v>
      </c>
      <c r="C2492" s="209" t="s">
        <v>1626</v>
      </c>
      <c r="D2492" s="210" t="s">
        <v>1624</v>
      </c>
      <c r="E2492" s="211">
        <v>26838</v>
      </c>
      <c r="F2492" s="211">
        <v>20920</v>
      </c>
      <c r="G2492" s="211">
        <v>17942</v>
      </c>
      <c r="H2492" s="211">
        <v>16489</v>
      </c>
      <c r="I2492" s="211">
        <v>15402</v>
      </c>
      <c r="J2492" s="211">
        <v>15593</v>
      </c>
      <c r="K2492" s="211">
        <v>12411</v>
      </c>
      <c r="L2492" s="212">
        <v>10519</v>
      </c>
    </row>
    <row r="2493" spans="1:12">
      <c r="A2493" s="208" t="s">
        <v>68</v>
      </c>
      <c r="B2493" s="209" t="s">
        <v>1640</v>
      </c>
      <c r="C2493" s="209" t="s">
        <v>1623</v>
      </c>
      <c r="D2493" s="210" t="s">
        <v>1624</v>
      </c>
      <c r="E2493" s="211">
        <v>402106</v>
      </c>
      <c r="F2493" s="211">
        <v>339396</v>
      </c>
      <c r="G2493" s="211">
        <v>350244</v>
      </c>
      <c r="H2493" s="211">
        <v>340999</v>
      </c>
      <c r="I2493" s="211">
        <v>333177</v>
      </c>
      <c r="J2493" s="211">
        <v>405377</v>
      </c>
      <c r="K2493" s="211">
        <v>350624</v>
      </c>
      <c r="L2493" s="212">
        <v>271247</v>
      </c>
    </row>
    <row r="2494" spans="1:12">
      <c r="A2494" s="208" t="s">
        <v>68</v>
      </c>
      <c r="B2494" s="209" t="s">
        <v>1640</v>
      </c>
      <c r="C2494" s="209" t="s">
        <v>1625</v>
      </c>
      <c r="D2494" s="210" t="s">
        <v>1624</v>
      </c>
      <c r="E2494" s="211">
        <v>234634</v>
      </c>
      <c r="F2494" s="211">
        <v>239959</v>
      </c>
      <c r="G2494" s="211">
        <v>246232</v>
      </c>
      <c r="H2494" s="211">
        <v>256257</v>
      </c>
      <c r="I2494" s="211">
        <v>261675</v>
      </c>
      <c r="J2494" s="211">
        <v>295901</v>
      </c>
      <c r="K2494" s="211">
        <v>253928</v>
      </c>
      <c r="L2494" s="212">
        <v>217247</v>
      </c>
    </row>
    <row r="2495" spans="1:12">
      <c r="A2495" s="208" t="s">
        <v>68</v>
      </c>
      <c r="B2495" s="209" t="s">
        <v>1640</v>
      </c>
      <c r="C2495" s="209" t="s">
        <v>1626</v>
      </c>
      <c r="D2495" s="210" t="s">
        <v>1624</v>
      </c>
      <c r="E2495" s="211">
        <v>1278011</v>
      </c>
      <c r="F2495" s="211">
        <v>1176402</v>
      </c>
      <c r="G2495" s="211">
        <v>1343317</v>
      </c>
      <c r="H2495" s="211">
        <v>1368557</v>
      </c>
      <c r="I2495" s="211">
        <v>1260574</v>
      </c>
      <c r="J2495" s="211">
        <v>1501764</v>
      </c>
      <c r="K2495" s="211">
        <v>1545858</v>
      </c>
      <c r="L2495" s="212">
        <v>1444674</v>
      </c>
    </row>
    <row r="2496" spans="1:12">
      <c r="A2496" s="208" t="s">
        <v>1345</v>
      </c>
      <c r="B2496" s="209" t="s">
        <v>1639</v>
      </c>
      <c r="C2496" s="209" t="s">
        <v>1623</v>
      </c>
      <c r="D2496" s="210" t="s">
        <v>1624</v>
      </c>
      <c r="E2496" s="211">
        <v>307531</v>
      </c>
      <c r="F2496" s="211">
        <v>315627</v>
      </c>
      <c r="G2496" s="211">
        <v>312020</v>
      </c>
      <c r="H2496" s="211">
        <v>322694</v>
      </c>
      <c r="I2496" s="211">
        <v>320699</v>
      </c>
      <c r="J2496" s="211">
        <v>393218</v>
      </c>
      <c r="K2496" s="211">
        <v>365195</v>
      </c>
      <c r="L2496" s="212">
        <v>307304</v>
      </c>
    </row>
    <row r="2497" spans="1:12">
      <c r="A2497" s="208" t="s">
        <v>1345</v>
      </c>
      <c r="B2497" s="209" t="s">
        <v>1639</v>
      </c>
      <c r="C2497" s="209" t="s">
        <v>1625</v>
      </c>
      <c r="D2497" s="210" t="s">
        <v>1624</v>
      </c>
      <c r="E2497" s="211">
        <v>246903</v>
      </c>
      <c r="F2497" s="211">
        <v>231113</v>
      </c>
      <c r="G2497" s="211">
        <v>224577</v>
      </c>
      <c r="H2497" s="211">
        <v>246724</v>
      </c>
      <c r="I2497" s="211">
        <v>243377</v>
      </c>
      <c r="J2497" s="211">
        <v>278630</v>
      </c>
      <c r="K2497" s="211">
        <v>322426</v>
      </c>
      <c r="L2497" s="212">
        <v>771337</v>
      </c>
    </row>
    <row r="2498" spans="1:12">
      <c r="A2498" s="208" t="s">
        <v>1345</v>
      </c>
      <c r="B2498" s="209" t="s">
        <v>1639</v>
      </c>
      <c r="C2498" s="209" t="s">
        <v>1626</v>
      </c>
      <c r="D2498" s="210" t="s">
        <v>1624</v>
      </c>
      <c r="E2498" s="211">
        <v>511531</v>
      </c>
      <c r="F2498" s="211">
        <v>450350</v>
      </c>
      <c r="G2498" s="211">
        <v>443802</v>
      </c>
      <c r="H2498" s="211">
        <v>444047</v>
      </c>
      <c r="I2498" s="211">
        <v>500980</v>
      </c>
      <c r="J2498" s="211">
        <v>489184</v>
      </c>
      <c r="K2498" s="211">
        <v>437128</v>
      </c>
      <c r="L2498" s="212">
        <v>0</v>
      </c>
    </row>
    <row r="2499" spans="1:12">
      <c r="A2499" s="208" t="s">
        <v>1346</v>
      </c>
      <c r="B2499" s="209" t="s">
        <v>1639</v>
      </c>
      <c r="C2499" s="209" t="s">
        <v>1623</v>
      </c>
      <c r="D2499" s="210" t="s">
        <v>1624</v>
      </c>
      <c r="E2499" s="211">
        <v>85418</v>
      </c>
      <c r="F2499" s="211">
        <v>71712</v>
      </c>
      <c r="G2499" s="211">
        <v>60595</v>
      </c>
      <c r="H2499" s="211">
        <v>54957</v>
      </c>
      <c r="I2499" s="211">
        <v>59080</v>
      </c>
      <c r="J2499" s="211">
        <v>65169</v>
      </c>
      <c r="K2499" s="211">
        <v>56339</v>
      </c>
      <c r="L2499" s="212">
        <v>41859</v>
      </c>
    </row>
    <row r="2500" spans="1:12">
      <c r="A2500" s="208" t="s">
        <v>1346</v>
      </c>
      <c r="B2500" s="209" t="s">
        <v>1639</v>
      </c>
      <c r="C2500" s="209" t="s">
        <v>1625</v>
      </c>
      <c r="D2500" s="210" t="s">
        <v>1624</v>
      </c>
      <c r="E2500" s="211">
        <v>240859</v>
      </c>
      <c r="F2500" s="211">
        <v>366777</v>
      </c>
      <c r="G2500" s="211">
        <v>264435</v>
      </c>
      <c r="H2500" s="211">
        <v>264887</v>
      </c>
      <c r="I2500" s="211">
        <v>270951</v>
      </c>
      <c r="J2500" s="211">
        <v>275877</v>
      </c>
      <c r="K2500" s="211">
        <v>284353</v>
      </c>
      <c r="L2500" s="212">
        <v>257789</v>
      </c>
    </row>
    <row r="2501" spans="1:12">
      <c r="A2501" s="208" t="s">
        <v>1346</v>
      </c>
      <c r="B2501" s="209" t="s">
        <v>1639</v>
      </c>
      <c r="C2501" s="209" t="s">
        <v>1626</v>
      </c>
      <c r="D2501" s="210" t="s">
        <v>1624</v>
      </c>
      <c r="E2501" s="213" t="s">
        <v>1624</v>
      </c>
      <c r="F2501" s="213" t="s">
        <v>1624</v>
      </c>
      <c r="G2501" s="211">
        <v>122683</v>
      </c>
      <c r="H2501" s="211">
        <v>116300</v>
      </c>
      <c r="I2501" s="211">
        <v>91908</v>
      </c>
      <c r="J2501" s="211">
        <v>108045</v>
      </c>
      <c r="K2501" s="211">
        <v>103602</v>
      </c>
      <c r="L2501" s="212">
        <v>111511</v>
      </c>
    </row>
    <row r="2502" spans="1:12">
      <c r="A2502" s="208" t="s">
        <v>154</v>
      </c>
      <c r="B2502" s="209" t="s">
        <v>1672</v>
      </c>
      <c r="C2502" s="209" t="s">
        <v>1623</v>
      </c>
      <c r="D2502" s="210" t="s">
        <v>1624</v>
      </c>
      <c r="E2502" s="211">
        <v>112964</v>
      </c>
      <c r="F2502" s="211">
        <v>92406</v>
      </c>
      <c r="G2502" s="211">
        <v>86439</v>
      </c>
      <c r="H2502" s="211">
        <v>97079</v>
      </c>
      <c r="I2502" s="211">
        <v>90019</v>
      </c>
      <c r="J2502" s="211">
        <v>94986</v>
      </c>
      <c r="K2502" s="211">
        <v>93241</v>
      </c>
      <c r="L2502" s="212">
        <v>64245</v>
      </c>
    </row>
    <row r="2503" spans="1:12">
      <c r="A2503" s="208" t="s">
        <v>154</v>
      </c>
      <c r="B2503" s="209" t="s">
        <v>1672</v>
      </c>
      <c r="C2503" s="209" t="s">
        <v>1625</v>
      </c>
      <c r="D2503" s="210" t="s">
        <v>1624</v>
      </c>
      <c r="E2503" s="211">
        <v>76553</v>
      </c>
      <c r="F2503" s="211">
        <v>74210</v>
      </c>
      <c r="G2503" s="211">
        <v>70063</v>
      </c>
      <c r="H2503" s="211">
        <v>95207</v>
      </c>
      <c r="I2503" s="211">
        <v>85559</v>
      </c>
      <c r="J2503" s="211">
        <v>87733</v>
      </c>
      <c r="K2503" s="211">
        <v>90020</v>
      </c>
      <c r="L2503" s="212">
        <v>69271</v>
      </c>
    </row>
    <row r="2504" spans="1:12">
      <c r="A2504" s="208" t="s">
        <v>177</v>
      </c>
      <c r="B2504" s="209" t="s">
        <v>1645</v>
      </c>
      <c r="C2504" s="209" t="s">
        <v>1623</v>
      </c>
      <c r="D2504" s="210" t="s">
        <v>1624</v>
      </c>
      <c r="E2504" s="213" t="s">
        <v>1624</v>
      </c>
      <c r="F2504" s="213" t="s">
        <v>1624</v>
      </c>
      <c r="G2504" s="213" t="s">
        <v>1624</v>
      </c>
      <c r="H2504" s="211">
        <v>43058</v>
      </c>
      <c r="I2504" s="211">
        <v>38335</v>
      </c>
      <c r="J2504" s="211">
        <v>37680</v>
      </c>
      <c r="K2504" s="211">
        <v>38428</v>
      </c>
      <c r="L2504" s="212">
        <v>31481</v>
      </c>
    </row>
    <row r="2505" spans="1:12">
      <c r="A2505" s="208" t="s">
        <v>177</v>
      </c>
      <c r="B2505" s="209" t="s">
        <v>1645</v>
      </c>
      <c r="C2505" s="209" t="s">
        <v>1625</v>
      </c>
      <c r="D2505" s="210" t="s">
        <v>1624</v>
      </c>
      <c r="E2505" s="213" t="s">
        <v>1624</v>
      </c>
      <c r="F2505" s="213" t="s">
        <v>1624</v>
      </c>
      <c r="G2505" s="213" t="s">
        <v>1624</v>
      </c>
      <c r="H2505" s="211">
        <v>65380</v>
      </c>
      <c r="I2505" s="211">
        <v>57283</v>
      </c>
      <c r="J2505" s="211">
        <v>51682</v>
      </c>
      <c r="K2505" s="211">
        <v>44767</v>
      </c>
      <c r="L2505" s="212">
        <v>41867</v>
      </c>
    </row>
    <row r="2506" spans="1:12">
      <c r="A2506" s="208" t="s">
        <v>1771</v>
      </c>
      <c r="B2506" s="209" t="s">
        <v>1653</v>
      </c>
      <c r="C2506" s="209" t="s">
        <v>1623</v>
      </c>
      <c r="D2506" s="210" t="s">
        <v>1624</v>
      </c>
      <c r="E2506" s="211">
        <v>23649</v>
      </c>
      <c r="F2506" s="211">
        <v>17572</v>
      </c>
      <c r="G2506" s="211">
        <v>20900</v>
      </c>
      <c r="H2506" s="211">
        <v>23538</v>
      </c>
      <c r="I2506" s="211">
        <v>21109</v>
      </c>
      <c r="J2506" s="211">
        <v>18107</v>
      </c>
      <c r="K2506" s="211">
        <v>19483</v>
      </c>
      <c r="L2506" s="212">
        <v>16127</v>
      </c>
    </row>
    <row r="2507" spans="1:12">
      <c r="A2507" s="208" t="s">
        <v>1771</v>
      </c>
      <c r="B2507" s="209" t="s">
        <v>1653</v>
      </c>
      <c r="C2507" s="209" t="s">
        <v>1625</v>
      </c>
      <c r="D2507" s="210" t="s">
        <v>1624</v>
      </c>
      <c r="E2507" s="211">
        <v>13536</v>
      </c>
      <c r="F2507" s="211">
        <v>11333</v>
      </c>
      <c r="G2507" s="211">
        <v>13048</v>
      </c>
      <c r="H2507" s="211">
        <v>15862</v>
      </c>
      <c r="I2507" s="211">
        <v>14260</v>
      </c>
      <c r="J2507" s="211">
        <v>14674</v>
      </c>
      <c r="K2507" s="211">
        <v>14189</v>
      </c>
      <c r="L2507" s="212">
        <v>15162</v>
      </c>
    </row>
    <row r="2508" spans="1:12">
      <c r="A2508" s="208" t="s">
        <v>49</v>
      </c>
      <c r="B2508" s="209" t="s">
        <v>1648</v>
      </c>
      <c r="C2508" s="209" t="s">
        <v>1623</v>
      </c>
      <c r="D2508" s="210" t="s">
        <v>1624</v>
      </c>
      <c r="E2508" s="211">
        <v>4779</v>
      </c>
      <c r="F2508" s="211">
        <v>4458</v>
      </c>
      <c r="G2508" s="211">
        <v>4522</v>
      </c>
      <c r="H2508" s="213" t="s">
        <v>1624</v>
      </c>
      <c r="I2508" s="213" t="s">
        <v>1624</v>
      </c>
      <c r="J2508" s="213" t="s">
        <v>1624</v>
      </c>
      <c r="K2508" s="213" t="s">
        <v>1624</v>
      </c>
      <c r="L2508" s="214" t="s">
        <v>1624</v>
      </c>
    </row>
    <row r="2509" spans="1:12">
      <c r="A2509" s="208" t="s">
        <v>49</v>
      </c>
      <c r="B2509" s="209" t="s">
        <v>1648</v>
      </c>
      <c r="C2509" s="209" t="s">
        <v>1625</v>
      </c>
      <c r="D2509" s="210" t="s">
        <v>1624</v>
      </c>
      <c r="E2509" s="211">
        <v>807</v>
      </c>
      <c r="F2509" s="211">
        <v>800</v>
      </c>
      <c r="G2509" s="211">
        <v>740</v>
      </c>
      <c r="H2509" s="213" t="s">
        <v>1624</v>
      </c>
      <c r="I2509" s="213" t="s">
        <v>1624</v>
      </c>
      <c r="J2509" s="213" t="s">
        <v>1624</v>
      </c>
      <c r="K2509" s="213" t="s">
        <v>1624</v>
      </c>
      <c r="L2509" s="214" t="s">
        <v>1624</v>
      </c>
    </row>
    <row r="2510" spans="1:12">
      <c r="A2510" s="208" t="s">
        <v>1560</v>
      </c>
      <c r="B2510" s="209" t="s">
        <v>1646</v>
      </c>
      <c r="C2510" s="209" t="s">
        <v>1627</v>
      </c>
      <c r="D2510" s="210" t="s">
        <v>1624</v>
      </c>
      <c r="E2510" s="211">
        <v>15522</v>
      </c>
      <c r="F2510" s="211">
        <v>4934</v>
      </c>
      <c r="G2510" s="211">
        <v>1538</v>
      </c>
      <c r="H2510" s="211">
        <v>1238</v>
      </c>
      <c r="I2510" s="211">
        <v>883</v>
      </c>
      <c r="J2510" s="211">
        <v>332</v>
      </c>
      <c r="K2510" s="211">
        <v>233</v>
      </c>
      <c r="L2510" s="212">
        <v>63</v>
      </c>
    </row>
    <row r="2511" spans="1:12">
      <c r="A2511" s="208" t="s">
        <v>786</v>
      </c>
      <c r="B2511" s="209" t="s">
        <v>1635</v>
      </c>
      <c r="C2511" s="209" t="s">
        <v>1627</v>
      </c>
      <c r="D2511" s="210" t="s">
        <v>1624</v>
      </c>
      <c r="E2511" s="211">
        <v>35768</v>
      </c>
      <c r="F2511" s="213" t="s">
        <v>1624</v>
      </c>
      <c r="G2511" s="213" t="s">
        <v>1624</v>
      </c>
      <c r="H2511" s="213" t="s">
        <v>1624</v>
      </c>
      <c r="I2511" s="213" t="s">
        <v>1624</v>
      </c>
      <c r="J2511" s="213" t="s">
        <v>1624</v>
      </c>
      <c r="K2511" s="213" t="s">
        <v>1624</v>
      </c>
      <c r="L2511" s="214" t="s">
        <v>1624</v>
      </c>
    </row>
    <row r="2512" spans="1:12">
      <c r="A2512" s="208" t="s">
        <v>178</v>
      </c>
      <c r="B2512" s="209" t="s">
        <v>1645</v>
      </c>
      <c r="C2512" s="209" t="s">
        <v>1623</v>
      </c>
      <c r="D2512" s="210" t="s">
        <v>1624</v>
      </c>
      <c r="E2512" s="211">
        <v>57714</v>
      </c>
      <c r="F2512" s="211">
        <v>52837</v>
      </c>
      <c r="G2512" s="211">
        <v>54929</v>
      </c>
      <c r="H2512" s="211">
        <v>60683</v>
      </c>
      <c r="I2512" s="211">
        <v>55221</v>
      </c>
      <c r="J2512" s="211">
        <v>53158</v>
      </c>
      <c r="K2512" s="211">
        <v>53002</v>
      </c>
      <c r="L2512" s="212">
        <v>39828</v>
      </c>
    </row>
    <row r="2513" spans="1:12">
      <c r="A2513" s="208" t="s">
        <v>178</v>
      </c>
      <c r="B2513" s="209" t="s">
        <v>1645</v>
      </c>
      <c r="C2513" s="209" t="s">
        <v>1625</v>
      </c>
      <c r="D2513" s="210" t="s">
        <v>1624</v>
      </c>
      <c r="E2513" s="211">
        <v>62351</v>
      </c>
      <c r="F2513" s="211">
        <v>59574</v>
      </c>
      <c r="G2513" s="211">
        <v>58852</v>
      </c>
      <c r="H2513" s="211">
        <v>68408</v>
      </c>
      <c r="I2513" s="211">
        <v>66768</v>
      </c>
      <c r="J2513" s="211">
        <v>64969</v>
      </c>
      <c r="K2513" s="211">
        <v>63435</v>
      </c>
      <c r="L2513" s="212">
        <v>53586</v>
      </c>
    </row>
    <row r="2514" spans="1:12">
      <c r="A2514" s="208" t="s">
        <v>178</v>
      </c>
      <c r="B2514" s="209" t="s">
        <v>1645</v>
      </c>
      <c r="C2514" s="209" t="s">
        <v>1626</v>
      </c>
      <c r="D2514" s="210" t="s">
        <v>1624</v>
      </c>
      <c r="E2514" s="211">
        <v>1269</v>
      </c>
      <c r="F2514" s="211">
        <v>977</v>
      </c>
      <c r="G2514" s="211">
        <v>1047</v>
      </c>
      <c r="H2514" s="211">
        <v>1219</v>
      </c>
      <c r="I2514" s="211">
        <v>974</v>
      </c>
      <c r="J2514" s="213" t="s">
        <v>1624</v>
      </c>
      <c r="K2514" s="213" t="s">
        <v>1624</v>
      </c>
      <c r="L2514" s="214" t="s">
        <v>1624</v>
      </c>
    </row>
    <row r="2515" spans="1:12">
      <c r="A2515" s="208" t="s">
        <v>518</v>
      </c>
      <c r="B2515" s="209" t="s">
        <v>1670</v>
      </c>
      <c r="C2515" s="209" t="s">
        <v>1623</v>
      </c>
      <c r="D2515" s="210" t="s">
        <v>1624</v>
      </c>
      <c r="E2515" s="211">
        <v>715483</v>
      </c>
      <c r="F2515" s="211">
        <v>661163</v>
      </c>
      <c r="G2515" s="211">
        <v>692558</v>
      </c>
      <c r="H2515" s="213" t="s">
        <v>1624</v>
      </c>
      <c r="I2515" s="213" t="s">
        <v>1624</v>
      </c>
      <c r="J2515" s="213" t="s">
        <v>1624</v>
      </c>
      <c r="K2515" s="213" t="s">
        <v>1624</v>
      </c>
      <c r="L2515" s="214" t="s">
        <v>1624</v>
      </c>
    </row>
    <row r="2516" spans="1:12">
      <c r="A2516" s="208" t="s">
        <v>518</v>
      </c>
      <c r="B2516" s="209" t="s">
        <v>1670</v>
      </c>
      <c r="C2516" s="209" t="s">
        <v>1625</v>
      </c>
      <c r="D2516" s="210" t="s">
        <v>1624</v>
      </c>
      <c r="E2516" s="211">
        <v>239017</v>
      </c>
      <c r="F2516" s="211">
        <v>219620</v>
      </c>
      <c r="G2516" s="211">
        <v>212915</v>
      </c>
      <c r="H2516" s="213" t="s">
        <v>1624</v>
      </c>
      <c r="I2516" s="213" t="s">
        <v>1624</v>
      </c>
      <c r="J2516" s="213" t="s">
        <v>1624</v>
      </c>
      <c r="K2516" s="213" t="s">
        <v>1624</v>
      </c>
      <c r="L2516" s="214" t="s">
        <v>1624</v>
      </c>
    </row>
    <row r="2517" spans="1:12">
      <c r="A2517" s="208" t="s">
        <v>518</v>
      </c>
      <c r="B2517" s="209" t="s">
        <v>1670</v>
      </c>
      <c r="C2517" s="209" t="s">
        <v>1626</v>
      </c>
      <c r="D2517" s="210" t="s">
        <v>1624</v>
      </c>
      <c r="E2517" s="211">
        <v>1058233</v>
      </c>
      <c r="F2517" s="211">
        <v>1133629</v>
      </c>
      <c r="G2517" s="211">
        <v>945542</v>
      </c>
      <c r="H2517" s="213" t="s">
        <v>1624</v>
      </c>
      <c r="I2517" s="213" t="s">
        <v>1624</v>
      </c>
      <c r="J2517" s="213" t="s">
        <v>1624</v>
      </c>
      <c r="K2517" s="213" t="s">
        <v>1624</v>
      </c>
      <c r="L2517" s="214" t="s">
        <v>1624</v>
      </c>
    </row>
    <row r="2518" spans="1:12">
      <c r="A2518" s="208" t="s">
        <v>1772</v>
      </c>
      <c r="B2518" s="209" t="s">
        <v>1646</v>
      </c>
      <c r="C2518" s="209" t="s">
        <v>1623</v>
      </c>
      <c r="D2518" s="210" t="s">
        <v>1624</v>
      </c>
      <c r="E2518" s="211">
        <v>8359</v>
      </c>
      <c r="F2518" s="211">
        <v>4158</v>
      </c>
      <c r="G2518" s="213" t="s">
        <v>1624</v>
      </c>
      <c r="H2518" s="213" t="s">
        <v>1624</v>
      </c>
      <c r="I2518" s="213" t="s">
        <v>1624</v>
      </c>
      <c r="J2518" s="213" t="s">
        <v>1624</v>
      </c>
      <c r="K2518" s="213" t="s">
        <v>1624</v>
      </c>
      <c r="L2518" s="214" t="s">
        <v>1624</v>
      </c>
    </row>
    <row r="2519" spans="1:12">
      <c r="A2519" s="208" t="s">
        <v>1772</v>
      </c>
      <c r="B2519" s="209" t="s">
        <v>1646</v>
      </c>
      <c r="C2519" s="209" t="s">
        <v>1625</v>
      </c>
      <c r="D2519" s="210" t="s">
        <v>1624</v>
      </c>
      <c r="E2519" s="211">
        <v>1531</v>
      </c>
      <c r="F2519" s="211">
        <v>788</v>
      </c>
      <c r="G2519" s="213" t="s">
        <v>1624</v>
      </c>
      <c r="H2519" s="213" t="s">
        <v>1624</v>
      </c>
      <c r="I2519" s="213" t="s">
        <v>1624</v>
      </c>
      <c r="J2519" s="213" t="s">
        <v>1624</v>
      </c>
      <c r="K2519" s="213" t="s">
        <v>1624</v>
      </c>
      <c r="L2519" s="214" t="s">
        <v>1624</v>
      </c>
    </row>
    <row r="2520" spans="1:12">
      <c r="A2520" s="208" t="s">
        <v>4</v>
      </c>
      <c r="B2520" s="209" t="s">
        <v>1665</v>
      </c>
      <c r="C2520" s="209" t="s">
        <v>1623</v>
      </c>
      <c r="D2520" s="210" t="s">
        <v>1624</v>
      </c>
      <c r="E2520" s="211">
        <v>1017743</v>
      </c>
      <c r="F2520" s="211">
        <v>912184</v>
      </c>
      <c r="G2520" s="211">
        <v>973508</v>
      </c>
      <c r="H2520" s="211">
        <v>1014232</v>
      </c>
      <c r="I2520" s="211">
        <v>973237</v>
      </c>
      <c r="J2520" s="211">
        <v>960194</v>
      </c>
      <c r="K2520" s="211">
        <v>966224</v>
      </c>
      <c r="L2520" s="212">
        <v>818975</v>
      </c>
    </row>
    <row r="2521" spans="1:12">
      <c r="A2521" s="208" t="s">
        <v>4</v>
      </c>
      <c r="B2521" s="209" t="s">
        <v>1665</v>
      </c>
      <c r="C2521" s="209" t="s">
        <v>1625</v>
      </c>
      <c r="D2521" s="210" t="s">
        <v>1624</v>
      </c>
      <c r="E2521" s="211">
        <v>432578</v>
      </c>
      <c r="F2521" s="211">
        <v>329372</v>
      </c>
      <c r="G2521" s="211">
        <v>359635</v>
      </c>
      <c r="H2521" s="211">
        <v>368069</v>
      </c>
      <c r="I2521" s="211">
        <v>377640</v>
      </c>
      <c r="J2521" s="211">
        <v>381994</v>
      </c>
      <c r="K2521" s="211">
        <v>385860</v>
      </c>
      <c r="L2521" s="212">
        <v>324564</v>
      </c>
    </row>
    <row r="2522" spans="1:12">
      <c r="A2522" s="208" t="s">
        <v>4</v>
      </c>
      <c r="B2522" s="209" t="s">
        <v>1665</v>
      </c>
      <c r="C2522" s="209" t="s">
        <v>1626</v>
      </c>
      <c r="D2522" s="210" t="s">
        <v>1624</v>
      </c>
      <c r="E2522" s="211">
        <v>787833</v>
      </c>
      <c r="F2522" s="211">
        <v>801649</v>
      </c>
      <c r="G2522" s="211">
        <v>738791</v>
      </c>
      <c r="H2522" s="211">
        <v>591184</v>
      </c>
      <c r="I2522" s="211">
        <v>566372</v>
      </c>
      <c r="J2522" s="211">
        <v>590223</v>
      </c>
      <c r="K2522" s="211">
        <v>553079</v>
      </c>
      <c r="L2522" s="212">
        <v>581135</v>
      </c>
    </row>
    <row r="2523" spans="1:12">
      <c r="A2523" s="208" t="s">
        <v>483</v>
      </c>
      <c r="B2523" s="209" t="s">
        <v>1630</v>
      </c>
      <c r="C2523" s="209" t="s">
        <v>1623</v>
      </c>
      <c r="D2523" s="210" t="s">
        <v>1624</v>
      </c>
      <c r="E2523" s="211">
        <v>107355</v>
      </c>
      <c r="F2523" s="211">
        <v>92109</v>
      </c>
      <c r="G2523" s="211">
        <v>77525</v>
      </c>
      <c r="H2523" s="211">
        <v>74034</v>
      </c>
      <c r="I2523" s="211">
        <v>76177</v>
      </c>
      <c r="J2523" s="211">
        <v>94468</v>
      </c>
      <c r="K2523" s="211">
        <v>85939</v>
      </c>
      <c r="L2523" s="212">
        <v>59775</v>
      </c>
    </row>
    <row r="2524" spans="1:12">
      <c r="A2524" s="208" t="s">
        <v>483</v>
      </c>
      <c r="B2524" s="209" t="s">
        <v>1630</v>
      </c>
      <c r="C2524" s="209" t="s">
        <v>1625</v>
      </c>
      <c r="D2524" s="210" t="s">
        <v>1624</v>
      </c>
      <c r="E2524" s="211">
        <v>23744</v>
      </c>
      <c r="F2524" s="211">
        <v>14898</v>
      </c>
      <c r="G2524" s="211">
        <v>21402</v>
      </c>
      <c r="H2524" s="211">
        <v>28082</v>
      </c>
      <c r="I2524" s="211">
        <v>19044</v>
      </c>
      <c r="J2524" s="211">
        <v>23617</v>
      </c>
      <c r="K2524" s="211">
        <v>22734</v>
      </c>
      <c r="L2524" s="212">
        <v>14942</v>
      </c>
    </row>
    <row r="2525" spans="1:12">
      <c r="A2525" s="208" t="s">
        <v>1530</v>
      </c>
      <c r="B2525" s="209" t="s">
        <v>1644</v>
      </c>
      <c r="C2525" s="209" t="s">
        <v>1623</v>
      </c>
      <c r="D2525" s="210" t="s">
        <v>1624</v>
      </c>
      <c r="E2525" s="211">
        <v>62007</v>
      </c>
      <c r="F2525" s="211">
        <v>52655</v>
      </c>
      <c r="G2525" s="211">
        <v>57621</v>
      </c>
      <c r="H2525" s="211">
        <v>66005</v>
      </c>
      <c r="I2525" s="211">
        <v>57722</v>
      </c>
      <c r="J2525" s="211">
        <v>59819</v>
      </c>
      <c r="K2525" s="211">
        <v>56342</v>
      </c>
      <c r="L2525" s="212">
        <v>50255</v>
      </c>
    </row>
    <row r="2526" spans="1:12">
      <c r="A2526" s="208" t="s">
        <v>1530</v>
      </c>
      <c r="B2526" s="209" t="s">
        <v>1644</v>
      </c>
      <c r="C2526" s="209" t="s">
        <v>1625</v>
      </c>
      <c r="D2526" s="210" t="s">
        <v>1624</v>
      </c>
      <c r="E2526" s="211">
        <v>9849</v>
      </c>
      <c r="F2526" s="211">
        <v>8267</v>
      </c>
      <c r="G2526" s="211">
        <v>8771</v>
      </c>
      <c r="H2526" s="211">
        <v>8970</v>
      </c>
      <c r="I2526" s="211">
        <v>25947</v>
      </c>
      <c r="J2526" s="211">
        <v>7578</v>
      </c>
      <c r="K2526" s="211">
        <v>21926</v>
      </c>
      <c r="L2526" s="212">
        <v>18738</v>
      </c>
    </row>
    <row r="2527" spans="1:12">
      <c r="A2527" s="208" t="s">
        <v>744</v>
      </c>
      <c r="B2527" s="209" t="s">
        <v>1668</v>
      </c>
      <c r="C2527" s="209" t="s">
        <v>1623</v>
      </c>
      <c r="D2527" s="210" t="s">
        <v>1624</v>
      </c>
      <c r="E2527" s="211">
        <v>2074</v>
      </c>
      <c r="F2527" s="211">
        <v>1928</v>
      </c>
      <c r="G2527" s="211">
        <v>2150</v>
      </c>
      <c r="H2527" s="211">
        <v>2387</v>
      </c>
      <c r="I2527" s="211">
        <v>2071</v>
      </c>
      <c r="J2527" s="211">
        <v>2957</v>
      </c>
      <c r="K2527" s="213" t="s">
        <v>1624</v>
      </c>
      <c r="L2527" s="214" t="s">
        <v>1624</v>
      </c>
    </row>
    <row r="2528" spans="1:12">
      <c r="A2528" s="208" t="s">
        <v>433</v>
      </c>
      <c r="B2528" s="209" t="s">
        <v>1661</v>
      </c>
      <c r="C2528" s="209" t="s">
        <v>1623</v>
      </c>
      <c r="D2528" s="210" t="s">
        <v>1624</v>
      </c>
      <c r="E2528" s="211">
        <v>997637</v>
      </c>
      <c r="F2528" s="211">
        <v>891683</v>
      </c>
      <c r="G2528" s="211">
        <v>1038209</v>
      </c>
      <c r="H2528" s="211">
        <v>1056270</v>
      </c>
      <c r="I2528" s="211">
        <v>1006466</v>
      </c>
      <c r="J2528" s="211">
        <v>1157043</v>
      </c>
      <c r="K2528" s="211">
        <v>1412900</v>
      </c>
      <c r="L2528" s="212">
        <v>1268794</v>
      </c>
    </row>
    <row r="2529" spans="1:12">
      <c r="A2529" s="208" t="s">
        <v>433</v>
      </c>
      <c r="B2529" s="209" t="s">
        <v>1661</v>
      </c>
      <c r="C2529" s="209" t="s">
        <v>1625</v>
      </c>
      <c r="D2529" s="210" t="s">
        <v>1624</v>
      </c>
      <c r="E2529" s="211">
        <v>937661</v>
      </c>
      <c r="F2529" s="211">
        <v>890967</v>
      </c>
      <c r="G2529" s="211">
        <v>899485</v>
      </c>
      <c r="H2529" s="211">
        <v>895132</v>
      </c>
      <c r="I2529" s="211">
        <v>812043</v>
      </c>
      <c r="J2529" s="211">
        <v>874004</v>
      </c>
      <c r="K2529" s="211">
        <v>1484820</v>
      </c>
      <c r="L2529" s="212">
        <v>1449384</v>
      </c>
    </row>
    <row r="2530" spans="1:12">
      <c r="A2530" s="208" t="s">
        <v>433</v>
      </c>
      <c r="B2530" s="209" t="s">
        <v>1661</v>
      </c>
      <c r="C2530" s="209" t="s">
        <v>1626</v>
      </c>
      <c r="D2530" s="210" t="s">
        <v>1624</v>
      </c>
      <c r="E2530" s="211">
        <v>470166</v>
      </c>
      <c r="F2530" s="211">
        <v>474534</v>
      </c>
      <c r="G2530" s="211">
        <v>583340</v>
      </c>
      <c r="H2530" s="211">
        <v>499970</v>
      </c>
      <c r="I2530" s="211">
        <v>588581</v>
      </c>
      <c r="J2530" s="211">
        <v>668430</v>
      </c>
      <c r="K2530" s="211">
        <v>355947</v>
      </c>
      <c r="L2530" s="212">
        <v>370173</v>
      </c>
    </row>
    <row r="2531" spans="1:12">
      <c r="A2531" s="208" t="s">
        <v>434</v>
      </c>
      <c r="B2531" s="209" t="s">
        <v>1661</v>
      </c>
      <c r="C2531" s="209" t="s">
        <v>1623</v>
      </c>
      <c r="D2531" s="210" t="s">
        <v>1624</v>
      </c>
      <c r="E2531" s="211">
        <v>248645</v>
      </c>
      <c r="F2531" s="211">
        <v>209921</v>
      </c>
      <c r="G2531" s="211">
        <v>214403</v>
      </c>
      <c r="H2531" s="211">
        <v>214130</v>
      </c>
      <c r="I2531" s="211">
        <v>210616</v>
      </c>
      <c r="J2531" s="211">
        <v>17254</v>
      </c>
      <c r="K2531" s="211">
        <v>552594</v>
      </c>
      <c r="L2531" s="212">
        <v>488301</v>
      </c>
    </row>
    <row r="2532" spans="1:12">
      <c r="A2532" s="208" t="s">
        <v>434</v>
      </c>
      <c r="B2532" s="209" t="s">
        <v>1661</v>
      </c>
      <c r="C2532" s="209" t="s">
        <v>1625</v>
      </c>
      <c r="D2532" s="210" t="s">
        <v>1624</v>
      </c>
      <c r="E2532" s="211">
        <v>372625</v>
      </c>
      <c r="F2532" s="211">
        <v>354124</v>
      </c>
      <c r="G2532" s="211">
        <v>366035</v>
      </c>
      <c r="H2532" s="211">
        <v>379634</v>
      </c>
      <c r="I2532" s="211">
        <v>391142</v>
      </c>
      <c r="J2532" s="211">
        <v>651220</v>
      </c>
      <c r="K2532" s="211">
        <v>808092</v>
      </c>
      <c r="L2532" s="212">
        <v>767276</v>
      </c>
    </row>
    <row r="2533" spans="1:12">
      <c r="A2533" s="208" t="s">
        <v>434</v>
      </c>
      <c r="B2533" s="209" t="s">
        <v>1661</v>
      </c>
      <c r="C2533" s="209" t="s">
        <v>1628</v>
      </c>
      <c r="D2533" s="210" t="s">
        <v>1624</v>
      </c>
      <c r="E2533" s="211">
        <v>52</v>
      </c>
      <c r="F2533" s="211">
        <v>350</v>
      </c>
      <c r="G2533" s="211">
        <v>138</v>
      </c>
      <c r="H2533" s="213" t="s">
        <v>1624</v>
      </c>
      <c r="I2533" s="213" t="s">
        <v>1624</v>
      </c>
      <c r="J2533" s="213" t="s">
        <v>1624</v>
      </c>
      <c r="K2533" s="213" t="s">
        <v>1624</v>
      </c>
      <c r="L2533" s="214" t="s">
        <v>1624</v>
      </c>
    </row>
    <row r="2534" spans="1:12">
      <c r="A2534" s="208" t="s">
        <v>912</v>
      </c>
      <c r="B2534" s="209" t="s">
        <v>1654</v>
      </c>
      <c r="C2534" s="209" t="s">
        <v>1626</v>
      </c>
      <c r="D2534" s="210" t="s">
        <v>1624</v>
      </c>
      <c r="E2534" s="211">
        <v>415743</v>
      </c>
      <c r="F2534" s="211">
        <v>426486</v>
      </c>
      <c r="G2534" s="211">
        <v>372458</v>
      </c>
      <c r="H2534" s="211">
        <v>364883</v>
      </c>
      <c r="I2534" s="211">
        <v>324777</v>
      </c>
      <c r="J2534" s="211">
        <v>347050</v>
      </c>
      <c r="K2534" s="211">
        <v>140332</v>
      </c>
      <c r="L2534" s="212">
        <v>151032</v>
      </c>
    </row>
    <row r="2535" spans="1:12">
      <c r="A2535" s="208" t="s">
        <v>519</v>
      </c>
      <c r="B2535" s="209" t="s">
        <v>1670</v>
      </c>
      <c r="C2535" s="209" t="s">
        <v>1623</v>
      </c>
      <c r="D2535" s="210" t="s">
        <v>1624</v>
      </c>
      <c r="E2535" s="211">
        <v>413293</v>
      </c>
      <c r="F2535" s="211">
        <v>325212</v>
      </c>
      <c r="G2535" s="211">
        <v>357262</v>
      </c>
      <c r="H2535" s="211">
        <v>315944</v>
      </c>
      <c r="I2535" s="211">
        <v>300188</v>
      </c>
      <c r="J2535" s="211">
        <v>360945</v>
      </c>
      <c r="K2535" s="211">
        <v>313354</v>
      </c>
      <c r="L2535" s="212">
        <v>205087</v>
      </c>
    </row>
    <row r="2536" spans="1:12">
      <c r="A2536" s="208" t="s">
        <v>519</v>
      </c>
      <c r="B2536" s="209" t="s">
        <v>1670</v>
      </c>
      <c r="C2536" s="209" t="s">
        <v>1625</v>
      </c>
      <c r="D2536" s="210" t="s">
        <v>1624</v>
      </c>
      <c r="E2536" s="211">
        <v>48960</v>
      </c>
      <c r="F2536" s="211">
        <v>46676</v>
      </c>
      <c r="G2536" s="211">
        <v>52360</v>
      </c>
      <c r="H2536" s="211">
        <v>125550</v>
      </c>
      <c r="I2536" s="211">
        <v>114460</v>
      </c>
      <c r="J2536" s="211">
        <v>139340</v>
      </c>
      <c r="K2536" s="211">
        <v>114721</v>
      </c>
      <c r="L2536" s="212">
        <v>78673</v>
      </c>
    </row>
    <row r="2537" spans="1:12">
      <c r="A2537" s="208" t="s">
        <v>519</v>
      </c>
      <c r="B2537" s="209" t="s">
        <v>1670</v>
      </c>
      <c r="C2537" s="209" t="s">
        <v>1626</v>
      </c>
      <c r="D2537" s="210" t="s">
        <v>1624</v>
      </c>
      <c r="E2537" s="211">
        <v>290469</v>
      </c>
      <c r="F2537" s="211">
        <v>319988</v>
      </c>
      <c r="G2537" s="211">
        <v>349014</v>
      </c>
      <c r="H2537" s="211">
        <v>235505</v>
      </c>
      <c r="I2537" s="211">
        <v>243253</v>
      </c>
      <c r="J2537" s="211">
        <v>339735</v>
      </c>
      <c r="K2537" s="211">
        <v>352097</v>
      </c>
      <c r="L2537" s="212">
        <v>350145</v>
      </c>
    </row>
    <row r="2538" spans="1:12">
      <c r="A2538" s="208" t="s">
        <v>1221</v>
      </c>
      <c r="B2538" s="209" t="s">
        <v>1673</v>
      </c>
      <c r="C2538" s="209" t="s">
        <v>1626</v>
      </c>
      <c r="D2538" s="210" t="s">
        <v>1624</v>
      </c>
      <c r="E2538" s="211">
        <v>158408</v>
      </c>
      <c r="F2538" s="211">
        <v>23411</v>
      </c>
      <c r="G2538" s="213" t="s">
        <v>1624</v>
      </c>
      <c r="H2538" s="213" t="s">
        <v>1624</v>
      </c>
      <c r="I2538" s="213" t="s">
        <v>1624</v>
      </c>
      <c r="J2538" s="213" t="s">
        <v>1624</v>
      </c>
      <c r="K2538" s="213" t="s">
        <v>1624</v>
      </c>
      <c r="L2538" s="212">
        <v>13589055</v>
      </c>
    </row>
    <row r="2539" spans="1:12">
      <c r="A2539" s="208" t="s">
        <v>484</v>
      </c>
      <c r="B2539" s="209" t="s">
        <v>1630</v>
      </c>
      <c r="C2539" s="209" t="s">
        <v>1623</v>
      </c>
      <c r="D2539" s="210" t="s">
        <v>1624</v>
      </c>
      <c r="E2539" s="211">
        <v>38910</v>
      </c>
      <c r="F2539" s="211">
        <v>29601</v>
      </c>
      <c r="G2539" s="211">
        <v>29795</v>
      </c>
      <c r="H2539" s="211">
        <v>32395</v>
      </c>
      <c r="I2539" s="213" t="s">
        <v>1624</v>
      </c>
      <c r="J2539" s="213" t="s">
        <v>1624</v>
      </c>
      <c r="K2539" s="213" t="s">
        <v>1624</v>
      </c>
      <c r="L2539" s="214" t="s">
        <v>1624</v>
      </c>
    </row>
    <row r="2540" spans="1:12">
      <c r="A2540" s="208" t="s">
        <v>484</v>
      </c>
      <c r="B2540" s="209" t="s">
        <v>1630</v>
      </c>
      <c r="C2540" s="209" t="s">
        <v>1625</v>
      </c>
      <c r="D2540" s="210" t="s">
        <v>1624</v>
      </c>
      <c r="E2540" s="211">
        <v>63238</v>
      </c>
      <c r="F2540" s="211">
        <v>51294</v>
      </c>
      <c r="G2540" s="211">
        <v>51416</v>
      </c>
      <c r="H2540" s="211">
        <v>50440</v>
      </c>
      <c r="I2540" s="213" t="s">
        <v>1624</v>
      </c>
      <c r="J2540" s="213" t="s">
        <v>1624</v>
      </c>
      <c r="K2540" s="213" t="s">
        <v>1624</v>
      </c>
      <c r="L2540" s="214" t="s">
        <v>1624</v>
      </c>
    </row>
    <row r="2541" spans="1:12">
      <c r="A2541" s="208" t="s">
        <v>484</v>
      </c>
      <c r="B2541" s="209" t="s">
        <v>1630</v>
      </c>
      <c r="C2541" s="209" t="s">
        <v>1626</v>
      </c>
      <c r="D2541" s="210" t="s">
        <v>1624</v>
      </c>
      <c r="E2541" s="211">
        <v>46530</v>
      </c>
      <c r="F2541" s="211">
        <v>33336</v>
      </c>
      <c r="G2541" s="211">
        <v>26185</v>
      </c>
      <c r="H2541" s="211">
        <v>20140</v>
      </c>
      <c r="I2541" s="213" t="s">
        <v>1624</v>
      </c>
      <c r="J2541" s="213" t="s">
        <v>1624</v>
      </c>
      <c r="K2541" s="213" t="s">
        <v>1624</v>
      </c>
      <c r="L2541" s="214" t="s">
        <v>1624</v>
      </c>
    </row>
    <row r="2542" spans="1:12">
      <c r="A2542" s="208" t="s">
        <v>155</v>
      </c>
      <c r="B2542" s="209" t="s">
        <v>1672</v>
      </c>
      <c r="C2542" s="209" t="s">
        <v>1623</v>
      </c>
      <c r="D2542" s="210" t="s">
        <v>1624</v>
      </c>
      <c r="E2542" s="211">
        <v>265574</v>
      </c>
      <c r="F2542" s="211">
        <v>235251</v>
      </c>
      <c r="G2542" s="211">
        <v>228981</v>
      </c>
      <c r="H2542" s="211">
        <v>255558</v>
      </c>
      <c r="I2542" s="211">
        <v>247727</v>
      </c>
      <c r="J2542" s="211">
        <v>287876</v>
      </c>
      <c r="K2542" s="211">
        <v>253992</v>
      </c>
      <c r="L2542" s="212">
        <v>192595</v>
      </c>
    </row>
    <row r="2543" spans="1:12">
      <c r="A2543" s="208" t="s">
        <v>155</v>
      </c>
      <c r="B2543" s="209" t="s">
        <v>1672</v>
      </c>
      <c r="C2543" s="209" t="s">
        <v>1625</v>
      </c>
      <c r="D2543" s="210" t="s">
        <v>1624</v>
      </c>
      <c r="E2543" s="211">
        <v>329054</v>
      </c>
      <c r="F2543" s="211">
        <v>280503</v>
      </c>
      <c r="G2543" s="211">
        <v>263693</v>
      </c>
      <c r="H2543" s="211">
        <v>273776</v>
      </c>
      <c r="I2543" s="211">
        <v>248318</v>
      </c>
      <c r="J2543" s="211">
        <v>271412</v>
      </c>
      <c r="K2543" s="211">
        <v>273900</v>
      </c>
      <c r="L2543" s="212">
        <v>211456</v>
      </c>
    </row>
    <row r="2544" spans="1:12">
      <c r="A2544" s="208" t="s">
        <v>155</v>
      </c>
      <c r="B2544" s="209" t="s">
        <v>1672</v>
      </c>
      <c r="C2544" s="209" t="s">
        <v>1626</v>
      </c>
      <c r="D2544" s="210" t="s">
        <v>1624</v>
      </c>
      <c r="E2544" s="211">
        <v>117195</v>
      </c>
      <c r="F2544" s="211">
        <v>75079</v>
      </c>
      <c r="G2544" s="211">
        <v>57063</v>
      </c>
      <c r="H2544" s="211">
        <v>68599</v>
      </c>
      <c r="I2544" s="211">
        <v>49012</v>
      </c>
      <c r="J2544" s="211">
        <v>62946</v>
      </c>
      <c r="K2544" s="211">
        <v>80647</v>
      </c>
      <c r="L2544" s="212">
        <v>114437</v>
      </c>
    </row>
    <row r="2545" spans="1:12">
      <c r="A2545" s="208" t="s">
        <v>69</v>
      </c>
      <c r="B2545" s="209" t="s">
        <v>1640</v>
      </c>
      <c r="C2545" s="209" t="s">
        <v>1623</v>
      </c>
      <c r="D2545" s="210" t="s">
        <v>1624</v>
      </c>
      <c r="E2545" s="211">
        <v>2355856</v>
      </c>
      <c r="F2545" s="211">
        <v>2309873</v>
      </c>
      <c r="G2545" s="211">
        <v>2278585</v>
      </c>
      <c r="H2545" s="211">
        <v>2386376</v>
      </c>
      <c r="I2545" s="211">
        <v>2456262</v>
      </c>
      <c r="J2545" s="211">
        <v>2928460</v>
      </c>
      <c r="K2545" s="211">
        <v>2711189</v>
      </c>
      <c r="L2545" s="212">
        <v>2035699</v>
      </c>
    </row>
    <row r="2546" spans="1:12">
      <c r="A2546" s="208" t="s">
        <v>69</v>
      </c>
      <c r="B2546" s="209" t="s">
        <v>1640</v>
      </c>
      <c r="C2546" s="209" t="s">
        <v>1625</v>
      </c>
      <c r="D2546" s="210" t="s">
        <v>1624</v>
      </c>
      <c r="E2546" s="211">
        <v>855592</v>
      </c>
      <c r="F2546" s="211">
        <v>844621</v>
      </c>
      <c r="G2546" s="211">
        <v>810784</v>
      </c>
      <c r="H2546" s="211">
        <v>743348</v>
      </c>
      <c r="I2546" s="211">
        <v>750665</v>
      </c>
      <c r="J2546" s="211">
        <v>880668</v>
      </c>
      <c r="K2546" s="211">
        <v>898947</v>
      </c>
      <c r="L2546" s="212">
        <v>764529</v>
      </c>
    </row>
    <row r="2547" spans="1:12">
      <c r="A2547" s="208" t="s">
        <v>69</v>
      </c>
      <c r="B2547" s="209" t="s">
        <v>1640</v>
      </c>
      <c r="C2547" s="209" t="s">
        <v>1626</v>
      </c>
      <c r="D2547" s="210" t="s">
        <v>1624</v>
      </c>
      <c r="E2547" s="211">
        <v>164072</v>
      </c>
      <c r="F2547" s="211">
        <v>178114</v>
      </c>
      <c r="G2547" s="211">
        <v>163692</v>
      </c>
      <c r="H2547" s="211">
        <v>164768</v>
      </c>
      <c r="I2547" s="211">
        <v>199963</v>
      </c>
      <c r="J2547" s="211">
        <v>202277</v>
      </c>
      <c r="K2547" s="211">
        <v>204209</v>
      </c>
      <c r="L2547" s="212">
        <v>204902</v>
      </c>
    </row>
    <row r="2548" spans="1:12">
      <c r="A2548" s="208" t="s">
        <v>1930</v>
      </c>
      <c r="B2548" s="209" t="s">
        <v>1673</v>
      </c>
      <c r="C2548" s="209" t="s">
        <v>1623</v>
      </c>
      <c r="D2548" s="210" t="s">
        <v>1624</v>
      </c>
      <c r="E2548" s="213" t="s">
        <v>1624</v>
      </c>
      <c r="F2548" s="213" t="s">
        <v>1624</v>
      </c>
      <c r="G2548" s="213" t="s">
        <v>1624</v>
      </c>
      <c r="H2548" s="213" t="s">
        <v>1624</v>
      </c>
      <c r="I2548" s="211">
        <v>28698</v>
      </c>
      <c r="J2548" s="211">
        <v>34820</v>
      </c>
      <c r="K2548" s="211">
        <v>32699</v>
      </c>
      <c r="L2548" s="212">
        <v>26745</v>
      </c>
    </row>
    <row r="2549" spans="1:12">
      <c r="A2549" s="208" t="s">
        <v>1930</v>
      </c>
      <c r="B2549" s="209" t="s">
        <v>1673</v>
      </c>
      <c r="C2549" s="209" t="s">
        <v>1625</v>
      </c>
      <c r="D2549" s="210" t="s">
        <v>1624</v>
      </c>
      <c r="E2549" s="213" t="s">
        <v>1624</v>
      </c>
      <c r="F2549" s="213" t="s">
        <v>1624</v>
      </c>
      <c r="G2549" s="213" t="s">
        <v>1624</v>
      </c>
      <c r="H2549" s="213" t="s">
        <v>1624</v>
      </c>
      <c r="I2549" s="211">
        <v>18005</v>
      </c>
      <c r="J2549" s="211">
        <v>20425</v>
      </c>
      <c r="K2549" s="211">
        <v>41432</v>
      </c>
      <c r="L2549" s="212">
        <v>52770</v>
      </c>
    </row>
    <row r="2550" spans="1:12">
      <c r="A2550" s="208" t="s">
        <v>1267</v>
      </c>
      <c r="B2550" s="209" t="s">
        <v>1666</v>
      </c>
      <c r="C2550" s="209" t="s">
        <v>1623</v>
      </c>
      <c r="D2550" s="210" t="s">
        <v>1624</v>
      </c>
      <c r="E2550" s="211">
        <v>142378</v>
      </c>
      <c r="F2550" s="211">
        <v>125354</v>
      </c>
      <c r="G2550" s="211">
        <v>132632</v>
      </c>
      <c r="H2550" s="211">
        <v>143190</v>
      </c>
      <c r="I2550" s="213" t="s">
        <v>1624</v>
      </c>
      <c r="J2550" s="213" t="s">
        <v>1624</v>
      </c>
      <c r="K2550" s="213" t="s">
        <v>1624</v>
      </c>
      <c r="L2550" s="214" t="s">
        <v>1624</v>
      </c>
    </row>
    <row r="2551" spans="1:12">
      <c r="A2551" s="208" t="s">
        <v>1267</v>
      </c>
      <c r="B2551" s="209" t="s">
        <v>1666</v>
      </c>
      <c r="C2551" s="209" t="s">
        <v>1625</v>
      </c>
      <c r="D2551" s="210" t="s">
        <v>1624</v>
      </c>
      <c r="E2551" s="213" t="s">
        <v>1624</v>
      </c>
      <c r="F2551" s="213" t="s">
        <v>1624</v>
      </c>
      <c r="G2551" s="213" t="s">
        <v>1624</v>
      </c>
      <c r="H2551" s="211">
        <v>7866</v>
      </c>
      <c r="I2551" s="213" t="s">
        <v>1624</v>
      </c>
      <c r="J2551" s="213" t="s">
        <v>1624</v>
      </c>
      <c r="K2551" s="213" t="s">
        <v>1624</v>
      </c>
      <c r="L2551" s="214" t="s">
        <v>1624</v>
      </c>
    </row>
    <row r="2552" spans="1:12">
      <c r="A2552" s="208" t="s">
        <v>1267</v>
      </c>
      <c r="B2552" s="209" t="s">
        <v>1666</v>
      </c>
      <c r="C2552" s="209" t="s">
        <v>1626</v>
      </c>
      <c r="D2552" s="210" t="s">
        <v>1624</v>
      </c>
      <c r="E2552" s="211">
        <v>29713</v>
      </c>
      <c r="F2552" s="211">
        <v>25451</v>
      </c>
      <c r="G2552" s="211">
        <v>18546</v>
      </c>
      <c r="H2552" s="211">
        <v>19435</v>
      </c>
      <c r="I2552" s="213" t="s">
        <v>1624</v>
      </c>
      <c r="J2552" s="213" t="s">
        <v>1624</v>
      </c>
      <c r="K2552" s="213" t="s">
        <v>1624</v>
      </c>
      <c r="L2552" s="214" t="s">
        <v>1624</v>
      </c>
    </row>
    <row r="2553" spans="1:12">
      <c r="A2553" s="208" t="s">
        <v>156</v>
      </c>
      <c r="B2553" s="209" t="s">
        <v>1672</v>
      </c>
      <c r="C2553" s="209" t="s">
        <v>1623</v>
      </c>
      <c r="D2553" s="210" t="s">
        <v>1624</v>
      </c>
      <c r="E2553" s="211">
        <v>325637</v>
      </c>
      <c r="F2553" s="211">
        <v>300101</v>
      </c>
      <c r="G2553" s="211">
        <v>293982</v>
      </c>
      <c r="H2553" s="211">
        <v>333429</v>
      </c>
      <c r="I2553" s="211">
        <v>333644</v>
      </c>
      <c r="J2553" s="211">
        <v>367722</v>
      </c>
      <c r="K2553" s="211">
        <v>338593</v>
      </c>
      <c r="L2553" s="212">
        <v>281103</v>
      </c>
    </row>
    <row r="2554" spans="1:12">
      <c r="A2554" s="208" t="s">
        <v>156</v>
      </c>
      <c r="B2554" s="209" t="s">
        <v>1672</v>
      </c>
      <c r="C2554" s="209" t="s">
        <v>1625</v>
      </c>
      <c r="D2554" s="210" t="s">
        <v>1624</v>
      </c>
      <c r="E2554" s="211">
        <v>418862</v>
      </c>
      <c r="F2554" s="211">
        <v>387787</v>
      </c>
      <c r="G2554" s="211">
        <v>372697</v>
      </c>
      <c r="H2554" s="211">
        <v>410347</v>
      </c>
      <c r="I2554" s="211">
        <v>414982</v>
      </c>
      <c r="J2554" s="211">
        <v>461539</v>
      </c>
      <c r="K2554" s="211">
        <v>429970</v>
      </c>
      <c r="L2554" s="212">
        <v>348334</v>
      </c>
    </row>
    <row r="2555" spans="1:12">
      <c r="A2555" s="208" t="s">
        <v>156</v>
      </c>
      <c r="B2555" s="209" t="s">
        <v>1672</v>
      </c>
      <c r="C2555" s="209" t="s">
        <v>1626</v>
      </c>
      <c r="D2555" s="210" t="s">
        <v>1624</v>
      </c>
      <c r="E2555" s="211">
        <v>509549</v>
      </c>
      <c r="F2555" s="211">
        <v>474236</v>
      </c>
      <c r="G2555" s="211">
        <v>439534</v>
      </c>
      <c r="H2555" s="211">
        <v>430500</v>
      </c>
      <c r="I2555" s="211">
        <v>398259</v>
      </c>
      <c r="J2555" s="211">
        <v>414955</v>
      </c>
      <c r="K2555" s="211">
        <v>439443</v>
      </c>
      <c r="L2555" s="212">
        <v>438369</v>
      </c>
    </row>
    <row r="2556" spans="1:12">
      <c r="A2556" s="208" t="s">
        <v>1561</v>
      </c>
      <c r="B2556" s="209" t="s">
        <v>1646</v>
      </c>
      <c r="C2556" s="209" t="s">
        <v>1623</v>
      </c>
      <c r="D2556" s="210" t="s">
        <v>1624</v>
      </c>
      <c r="E2556" s="211">
        <v>23002</v>
      </c>
      <c r="F2556" s="211">
        <v>19216</v>
      </c>
      <c r="G2556" s="211">
        <v>22883</v>
      </c>
      <c r="H2556" s="211">
        <v>22284</v>
      </c>
      <c r="I2556" s="211">
        <v>21042</v>
      </c>
      <c r="J2556" s="211">
        <v>15031</v>
      </c>
      <c r="K2556" s="211">
        <v>15792</v>
      </c>
      <c r="L2556" s="212">
        <v>11582</v>
      </c>
    </row>
    <row r="2557" spans="1:12">
      <c r="A2557" s="208" t="s">
        <v>1561</v>
      </c>
      <c r="B2557" s="209" t="s">
        <v>1646</v>
      </c>
      <c r="C2557" s="209" t="s">
        <v>1625</v>
      </c>
      <c r="D2557" s="210" t="s">
        <v>1624</v>
      </c>
      <c r="E2557" s="211">
        <v>1761</v>
      </c>
      <c r="F2557" s="211">
        <v>1320</v>
      </c>
      <c r="G2557" s="211">
        <v>1834</v>
      </c>
      <c r="H2557" s="211">
        <v>1909</v>
      </c>
      <c r="I2557" s="211">
        <v>1972</v>
      </c>
      <c r="J2557" s="211">
        <v>8839</v>
      </c>
      <c r="K2557" s="211">
        <v>5911</v>
      </c>
      <c r="L2557" s="212">
        <v>4892</v>
      </c>
    </row>
    <row r="2558" spans="1:12">
      <c r="A2558" s="208" t="s">
        <v>1347</v>
      </c>
      <c r="B2558" s="209" t="s">
        <v>1639</v>
      </c>
      <c r="C2558" s="209" t="s">
        <v>1623</v>
      </c>
      <c r="D2558" s="210" t="s">
        <v>1624</v>
      </c>
      <c r="E2558" s="211">
        <v>199674</v>
      </c>
      <c r="F2558" s="211">
        <v>189121</v>
      </c>
      <c r="G2558" s="211">
        <v>175487</v>
      </c>
      <c r="H2558" s="211">
        <v>178728</v>
      </c>
      <c r="I2558" s="211">
        <v>187448</v>
      </c>
      <c r="J2558" s="211">
        <v>248355</v>
      </c>
      <c r="K2558" s="211">
        <v>205993</v>
      </c>
      <c r="L2558" s="212">
        <v>160105</v>
      </c>
    </row>
    <row r="2559" spans="1:12">
      <c r="A2559" s="208" t="s">
        <v>1347</v>
      </c>
      <c r="B2559" s="209" t="s">
        <v>1639</v>
      </c>
      <c r="C2559" s="209" t="s">
        <v>1625</v>
      </c>
      <c r="D2559" s="210" t="s">
        <v>1624</v>
      </c>
      <c r="E2559" s="211">
        <v>291206</v>
      </c>
      <c r="F2559" s="211">
        <v>281829</v>
      </c>
      <c r="G2559" s="211">
        <v>282926</v>
      </c>
      <c r="H2559" s="211">
        <v>282273</v>
      </c>
      <c r="I2559" s="211">
        <v>270779</v>
      </c>
      <c r="J2559" s="211">
        <v>268005</v>
      </c>
      <c r="K2559" s="211">
        <v>273813</v>
      </c>
      <c r="L2559" s="212">
        <v>267266</v>
      </c>
    </row>
    <row r="2560" spans="1:12">
      <c r="A2560" s="208" t="s">
        <v>1347</v>
      </c>
      <c r="B2560" s="209" t="s">
        <v>1639</v>
      </c>
      <c r="C2560" s="209" t="s">
        <v>1626</v>
      </c>
      <c r="D2560" s="210" t="s">
        <v>1624</v>
      </c>
      <c r="E2560" s="211">
        <v>199155</v>
      </c>
      <c r="F2560" s="211">
        <v>337308</v>
      </c>
      <c r="G2560" s="211">
        <v>289495</v>
      </c>
      <c r="H2560" s="211">
        <v>961372</v>
      </c>
      <c r="I2560" s="211">
        <v>887355</v>
      </c>
      <c r="J2560" s="211">
        <v>770366</v>
      </c>
      <c r="K2560" s="211">
        <v>779358</v>
      </c>
      <c r="L2560" s="212">
        <v>1012063</v>
      </c>
    </row>
    <row r="2561" spans="1:12">
      <c r="A2561" s="208" t="s">
        <v>1347</v>
      </c>
      <c r="B2561" s="209" t="s">
        <v>1639</v>
      </c>
      <c r="C2561" s="209" t="s">
        <v>1628</v>
      </c>
      <c r="D2561" s="210" t="s">
        <v>1624</v>
      </c>
      <c r="E2561" s="211">
        <v>5</v>
      </c>
      <c r="F2561" s="211">
        <v>3</v>
      </c>
      <c r="G2561" s="213" t="s">
        <v>1624</v>
      </c>
      <c r="H2561" s="213" t="s">
        <v>1624</v>
      </c>
      <c r="I2561" s="213" t="s">
        <v>1624</v>
      </c>
      <c r="J2561" s="213" t="s">
        <v>1624</v>
      </c>
      <c r="K2561" s="213" t="s">
        <v>1624</v>
      </c>
      <c r="L2561" s="214" t="s">
        <v>1624</v>
      </c>
    </row>
    <row r="2562" spans="1:12">
      <c r="A2562" s="208" t="s">
        <v>1222</v>
      </c>
      <c r="B2562" s="209" t="s">
        <v>1673</v>
      </c>
      <c r="C2562" s="209" t="s">
        <v>1623</v>
      </c>
      <c r="D2562" s="210" t="s">
        <v>1624</v>
      </c>
      <c r="E2562" s="211">
        <v>14493</v>
      </c>
      <c r="F2562" s="211">
        <v>13041</v>
      </c>
      <c r="G2562" s="211">
        <v>15658</v>
      </c>
      <c r="H2562" s="211">
        <v>15139</v>
      </c>
      <c r="I2562" s="211">
        <v>10641</v>
      </c>
      <c r="J2562" s="211">
        <v>15410</v>
      </c>
      <c r="K2562" s="211">
        <v>14330</v>
      </c>
      <c r="L2562" s="212">
        <v>12845</v>
      </c>
    </row>
    <row r="2563" spans="1:12">
      <c r="A2563" s="208" t="s">
        <v>1222</v>
      </c>
      <c r="B2563" s="209" t="s">
        <v>1673</v>
      </c>
      <c r="C2563" s="209" t="s">
        <v>1625</v>
      </c>
      <c r="D2563" s="210" t="s">
        <v>1624</v>
      </c>
      <c r="E2563" s="211">
        <v>3931</v>
      </c>
      <c r="F2563" s="211">
        <v>4000</v>
      </c>
      <c r="G2563" s="211">
        <v>5000</v>
      </c>
      <c r="H2563" s="211">
        <v>4200</v>
      </c>
      <c r="I2563" s="211">
        <v>7800</v>
      </c>
      <c r="J2563" s="211">
        <v>4824</v>
      </c>
      <c r="K2563" s="211">
        <v>3946</v>
      </c>
      <c r="L2563" s="212">
        <v>1767</v>
      </c>
    </row>
    <row r="2564" spans="1:12">
      <c r="A2564" s="208" t="s">
        <v>1127</v>
      </c>
      <c r="B2564" s="209" t="s">
        <v>1647</v>
      </c>
      <c r="C2564" s="209" t="s">
        <v>1623</v>
      </c>
      <c r="D2564" s="210" t="s">
        <v>1624</v>
      </c>
      <c r="E2564" s="211">
        <v>113404</v>
      </c>
      <c r="F2564" s="211">
        <v>72571</v>
      </c>
      <c r="G2564" s="211">
        <v>72365</v>
      </c>
      <c r="H2564" s="211">
        <v>76264</v>
      </c>
      <c r="I2564" s="211">
        <v>77175</v>
      </c>
      <c r="J2564" s="211">
        <v>82616</v>
      </c>
      <c r="K2564" s="211">
        <v>82529</v>
      </c>
      <c r="L2564" s="212">
        <v>65239</v>
      </c>
    </row>
    <row r="2565" spans="1:12">
      <c r="A2565" s="208" t="s">
        <v>1127</v>
      </c>
      <c r="B2565" s="209" t="s">
        <v>1647</v>
      </c>
      <c r="C2565" s="209" t="s">
        <v>1625</v>
      </c>
      <c r="D2565" s="210" t="s">
        <v>1624</v>
      </c>
      <c r="E2565" s="211">
        <v>152235</v>
      </c>
      <c r="F2565" s="211">
        <v>121279</v>
      </c>
      <c r="G2565" s="211">
        <v>125806</v>
      </c>
      <c r="H2565" s="211">
        <v>125477</v>
      </c>
      <c r="I2565" s="211">
        <v>135409</v>
      </c>
      <c r="J2565" s="211">
        <v>141878</v>
      </c>
      <c r="K2565" s="211">
        <v>144029</v>
      </c>
      <c r="L2565" s="212">
        <v>122963</v>
      </c>
    </row>
    <row r="2566" spans="1:12">
      <c r="A2566" s="208" t="s">
        <v>1127</v>
      </c>
      <c r="B2566" s="209" t="s">
        <v>1647</v>
      </c>
      <c r="C2566" s="209" t="s">
        <v>1626</v>
      </c>
      <c r="D2566" s="210" t="s">
        <v>1624</v>
      </c>
      <c r="E2566" s="211">
        <v>200785</v>
      </c>
      <c r="F2566" s="211">
        <v>217123</v>
      </c>
      <c r="G2566" s="211">
        <v>139631</v>
      </c>
      <c r="H2566" s="211">
        <v>201741</v>
      </c>
      <c r="I2566" s="211">
        <v>140215</v>
      </c>
      <c r="J2566" s="211">
        <v>131372</v>
      </c>
      <c r="K2566" s="211">
        <v>195025</v>
      </c>
      <c r="L2566" s="212">
        <v>128745</v>
      </c>
    </row>
    <row r="2567" spans="1:12">
      <c r="A2567" s="208" t="s">
        <v>157</v>
      </c>
      <c r="B2567" s="209" t="s">
        <v>1672</v>
      </c>
      <c r="C2567" s="209" t="s">
        <v>1623</v>
      </c>
      <c r="D2567" s="210" t="s">
        <v>1624</v>
      </c>
      <c r="E2567" s="211">
        <v>201189</v>
      </c>
      <c r="F2567" s="211">
        <v>192726</v>
      </c>
      <c r="G2567" s="211">
        <v>189312</v>
      </c>
      <c r="H2567" s="211">
        <v>212210</v>
      </c>
      <c r="I2567" s="211">
        <v>208858</v>
      </c>
      <c r="J2567" s="211">
        <v>240710</v>
      </c>
      <c r="K2567" s="211">
        <v>223773</v>
      </c>
      <c r="L2567" s="212">
        <v>175061</v>
      </c>
    </row>
    <row r="2568" spans="1:12">
      <c r="A2568" s="208" t="s">
        <v>157</v>
      </c>
      <c r="B2568" s="209" t="s">
        <v>1672</v>
      </c>
      <c r="C2568" s="209" t="s">
        <v>1625</v>
      </c>
      <c r="D2568" s="210" t="s">
        <v>1624</v>
      </c>
      <c r="E2568" s="211">
        <v>168860</v>
      </c>
      <c r="F2568" s="211">
        <v>174381</v>
      </c>
      <c r="G2568" s="211">
        <v>170637</v>
      </c>
      <c r="H2568" s="211">
        <v>177540</v>
      </c>
      <c r="I2568" s="211">
        <v>165083</v>
      </c>
      <c r="J2568" s="211">
        <v>143607</v>
      </c>
      <c r="K2568" s="211">
        <v>168096</v>
      </c>
      <c r="L2568" s="212">
        <v>140241</v>
      </c>
    </row>
    <row r="2569" spans="1:12">
      <c r="A2569" s="208" t="s">
        <v>157</v>
      </c>
      <c r="B2569" s="209" t="s">
        <v>1672</v>
      </c>
      <c r="C2569" s="209" t="s">
        <v>1626</v>
      </c>
      <c r="D2569" s="210" t="s">
        <v>1624</v>
      </c>
      <c r="E2569" s="211">
        <v>42834</v>
      </c>
      <c r="F2569" s="211">
        <v>39089</v>
      </c>
      <c r="G2569" s="211">
        <v>35674</v>
      </c>
      <c r="H2569" s="211">
        <v>35159</v>
      </c>
      <c r="I2569" s="211">
        <v>34324</v>
      </c>
      <c r="J2569" s="211">
        <v>32967</v>
      </c>
      <c r="K2569" s="211">
        <v>34265</v>
      </c>
      <c r="L2569" s="212">
        <v>33297</v>
      </c>
    </row>
    <row r="2570" spans="1:12">
      <c r="A2570" s="208" t="s">
        <v>1773</v>
      </c>
      <c r="B2570" s="209" t="s">
        <v>1645</v>
      </c>
      <c r="C2570" s="209" t="s">
        <v>1623</v>
      </c>
      <c r="D2570" s="210" t="s">
        <v>1624</v>
      </c>
      <c r="E2570" s="211">
        <v>33456</v>
      </c>
      <c r="F2570" s="211">
        <v>32034</v>
      </c>
      <c r="G2570" s="211">
        <v>35495</v>
      </c>
      <c r="H2570" s="211">
        <v>39062</v>
      </c>
      <c r="I2570" s="211">
        <v>38835</v>
      </c>
      <c r="J2570" s="211">
        <v>35929</v>
      </c>
      <c r="K2570" s="211">
        <v>36899</v>
      </c>
      <c r="L2570" s="212">
        <v>30385</v>
      </c>
    </row>
    <row r="2571" spans="1:12">
      <c r="A2571" s="208" t="s">
        <v>1773</v>
      </c>
      <c r="B2571" s="209" t="s">
        <v>1645</v>
      </c>
      <c r="C2571" s="209" t="s">
        <v>1625</v>
      </c>
      <c r="D2571" s="210" t="s">
        <v>1624</v>
      </c>
      <c r="E2571" s="211">
        <v>147700</v>
      </c>
      <c r="F2571" s="211">
        <v>142272</v>
      </c>
      <c r="G2571" s="211">
        <v>143424</v>
      </c>
      <c r="H2571" s="211">
        <v>141026</v>
      </c>
      <c r="I2571" s="211">
        <v>130000</v>
      </c>
      <c r="J2571" s="211">
        <v>134945</v>
      </c>
      <c r="K2571" s="211">
        <v>135974</v>
      </c>
      <c r="L2571" s="212">
        <v>139204</v>
      </c>
    </row>
    <row r="2572" spans="1:12">
      <c r="A2572" s="208" t="s">
        <v>50</v>
      </c>
      <c r="B2572" s="209" t="s">
        <v>1648</v>
      </c>
      <c r="C2572" s="209" t="s">
        <v>1623</v>
      </c>
      <c r="D2572" s="210" t="s">
        <v>1624</v>
      </c>
      <c r="E2572" s="211">
        <v>11340</v>
      </c>
      <c r="F2572" s="211">
        <v>9950</v>
      </c>
      <c r="G2572" s="211">
        <v>9924</v>
      </c>
      <c r="H2572" s="211">
        <v>10820</v>
      </c>
      <c r="I2572" s="211">
        <v>9225</v>
      </c>
      <c r="J2572" s="211">
        <v>11539</v>
      </c>
      <c r="K2572" s="211">
        <v>10235</v>
      </c>
      <c r="L2572" s="212">
        <v>7270</v>
      </c>
    </row>
    <row r="2573" spans="1:12">
      <c r="A2573" s="208" t="s">
        <v>50</v>
      </c>
      <c r="B2573" s="209" t="s">
        <v>1648</v>
      </c>
      <c r="C2573" s="209" t="s">
        <v>1625</v>
      </c>
      <c r="D2573" s="210" t="s">
        <v>1624</v>
      </c>
      <c r="E2573" s="211">
        <v>678</v>
      </c>
      <c r="F2573" s="211">
        <v>849</v>
      </c>
      <c r="G2573" s="211">
        <v>523</v>
      </c>
      <c r="H2573" s="211">
        <v>453</v>
      </c>
      <c r="I2573" s="211">
        <v>494</v>
      </c>
      <c r="J2573" s="211">
        <v>828</v>
      </c>
      <c r="K2573" s="211">
        <v>841</v>
      </c>
      <c r="L2573" s="212">
        <v>740</v>
      </c>
    </row>
    <row r="2574" spans="1:12">
      <c r="A2574" s="208" t="s">
        <v>158</v>
      </c>
      <c r="B2574" s="209" t="s">
        <v>1672</v>
      </c>
      <c r="C2574" s="209" t="s">
        <v>1623</v>
      </c>
      <c r="D2574" s="210" t="s">
        <v>1624</v>
      </c>
      <c r="E2574" s="211">
        <v>132682</v>
      </c>
      <c r="F2574" s="211">
        <v>107108</v>
      </c>
      <c r="G2574" s="211">
        <v>100570</v>
      </c>
      <c r="H2574" s="211">
        <v>120901</v>
      </c>
      <c r="I2574" s="211">
        <v>105782</v>
      </c>
      <c r="J2574" s="211">
        <v>121560</v>
      </c>
      <c r="K2574" s="211">
        <v>99910</v>
      </c>
      <c r="L2574" s="212">
        <v>81091</v>
      </c>
    </row>
    <row r="2575" spans="1:12">
      <c r="A2575" s="208" t="s">
        <v>158</v>
      </c>
      <c r="B2575" s="209" t="s">
        <v>1672</v>
      </c>
      <c r="C2575" s="209" t="s">
        <v>1625</v>
      </c>
      <c r="D2575" s="210" t="s">
        <v>1624</v>
      </c>
      <c r="E2575" s="211">
        <v>107505</v>
      </c>
      <c r="F2575" s="211">
        <v>120179</v>
      </c>
      <c r="G2575" s="211">
        <v>107537</v>
      </c>
      <c r="H2575" s="211">
        <v>117278</v>
      </c>
      <c r="I2575" s="211">
        <v>115645</v>
      </c>
      <c r="J2575" s="211">
        <v>123528</v>
      </c>
      <c r="K2575" s="211">
        <v>106809</v>
      </c>
      <c r="L2575" s="212">
        <v>87346</v>
      </c>
    </row>
    <row r="2576" spans="1:12">
      <c r="A2576" s="208" t="s">
        <v>158</v>
      </c>
      <c r="B2576" s="209" t="s">
        <v>1672</v>
      </c>
      <c r="C2576" s="209" t="s">
        <v>1626</v>
      </c>
      <c r="D2576" s="210" t="s">
        <v>1624</v>
      </c>
      <c r="E2576" s="211">
        <v>297228</v>
      </c>
      <c r="F2576" s="211">
        <v>311461</v>
      </c>
      <c r="G2576" s="211">
        <v>282477</v>
      </c>
      <c r="H2576" s="211">
        <v>313221</v>
      </c>
      <c r="I2576" s="211">
        <v>343854</v>
      </c>
      <c r="J2576" s="211">
        <v>436437</v>
      </c>
      <c r="K2576" s="211">
        <v>463174</v>
      </c>
      <c r="L2576" s="212">
        <v>506398</v>
      </c>
    </row>
    <row r="2577" spans="1:12">
      <c r="A2577" s="208" t="s">
        <v>1128</v>
      </c>
      <c r="B2577" s="209" t="s">
        <v>1647</v>
      </c>
      <c r="C2577" s="209" t="s">
        <v>1623</v>
      </c>
      <c r="D2577" s="210" t="s">
        <v>1624</v>
      </c>
      <c r="E2577" s="211">
        <v>83531</v>
      </c>
      <c r="F2577" s="211">
        <v>71170</v>
      </c>
      <c r="G2577" s="211">
        <v>52539</v>
      </c>
      <c r="H2577" s="211">
        <v>71199</v>
      </c>
      <c r="I2577" s="211">
        <v>74954</v>
      </c>
      <c r="J2577" s="211">
        <v>75093</v>
      </c>
      <c r="K2577" s="211">
        <v>71891</v>
      </c>
      <c r="L2577" s="212">
        <v>58389</v>
      </c>
    </row>
    <row r="2578" spans="1:12">
      <c r="A2578" s="208" t="s">
        <v>1128</v>
      </c>
      <c r="B2578" s="209" t="s">
        <v>1647</v>
      </c>
      <c r="C2578" s="209" t="s">
        <v>1625</v>
      </c>
      <c r="D2578" s="210" t="s">
        <v>1624</v>
      </c>
      <c r="E2578" s="211">
        <v>3390</v>
      </c>
      <c r="F2578" s="211">
        <v>1230</v>
      </c>
      <c r="G2578" s="211">
        <v>21386</v>
      </c>
      <c r="H2578" s="211">
        <v>15606</v>
      </c>
      <c r="I2578" s="211">
        <v>14854</v>
      </c>
      <c r="J2578" s="211">
        <v>19412</v>
      </c>
      <c r="K2578" s="211">
        <v>20500</v>
      </c>
      <c r="L2578" s="212">
        <v>23050</v>
      </c>
    </row>
    <row r="2579" spans="1:12">
      <c r="A2579" s="208" t="s">
        <v>1128</v>
      </c>
      <c r="B2579" s="209" t="s">
        <v>1647</v>
      </c>
      <c r="C2579" s="209" t="s">
        <v>1626</v>
      </c>
      <c r="D2579" s="210" t="s">
        <v>1624</v>
      </c>
      <c r="E2579" s="211">
        <v>267033</v>
      </c>
      <c r="F2579" s="211">
        <v>262417</v>
      </c>
      <c r="G2579" s="211">
        <v>270059</v>
      </c>
      <c r="H2579" s="211">
        <v>267715</v>
      </c>
      <c r="I2579" s="211">
        <v>240720</v>
      </c>
      <c r="J2579" s="211">
        <v>263130</v>
      </c>
      <c r="K2579" s="211">
        <v>271362</v>
      </c>
      <c r="L2579" s="212">
        <v>232853</v>
      </c>
    </row>
    <row r="2580" spans="1:12">
      <c r="A2580" s="208" t="s">
        <v>1565</v>
      </c>
      <c r="B2580" s="209" t="s">
        <v>1663</v>
      </c>
      <c r="C2580" s="209" t="s">
        <v>1623</v>
      </c>
      <c r="D2580" s="210" t="s">
        <v>1624</v>
      </c>
      <c r="E2580" s="211">
        <v>428114</v>
      </c>
      <c r="F2580" s="211">
        <v>385138</v>
      </c>
      <c r="G2580" s="211">
        <v>379181</v>
      </c>
      <c r="H2580" s="211">
        <v>403257</v>
      </c>
      <c r="I2580" s="211">
        <v>390982</v>
      </c>
      <c r="J2580" s="211">
        <v>425153</v>
      </c>
      <c r="K2580" s="211">
        <v>391264</v>
      </c>
      <c r="L2580" s="212">
        <v>316134</v>
      </c>
    </row>
    <row r="2581" spans="1:12">
      <c r="A2581" s="208" t="s">
        <v>1565</v>
      </c>
      <c r="B2581" s="209" t="s">
        <v>1663</v>
      </c>
      <c r="C2581" s="209" t="s">
        <v>1625</v>
      </c>
      <c r="D2581" s="210" t="s">
        <v>1624</v>
      </c>
      <c r="E2581" s="211">
        <v>563906</v>
      </c>
      <c r="F2581" s="211">
        <v>518791</v>
      </c>
      <c r="G2581" s="211">
        <v>458866</v>
      </c>
      <c r="H2581" s="211">
        <v>452478</v>
      </c>
      <c r="I2581" s="211">
        <v>409631</v>
      </c>
      <c r="J2581" s="211">
        <v>436069</v>
      </c>
      <c r="K2581" s="211">
        <v>390973</v>
      </c>
      <c r="L2581" s="212">
        <v>436306</v>
      </c>
    </row>
    <row r="2582" spans="1:12">
      <c r="A2582" s="208" t="s">
        <v>1565</v>
      </c>
      <c r="B2582" s="209" t="s">
        <v>1663</v>
      </c>
      <c r="C2582" s="209" t="s">
        <v>1626</v>
      </c>
      <c r="D2582" s="210" t="s">
        <v>1624</v>
      </c>
      <c r="E2582" s="211">
        <v>1419345</v>
      </c>
      <c r="F2582" s="211">
        <v>1296912</v>
      </c>
      <c r="G2582" s="211">
        <v>1298382</v>
      </c>
      <c r="H2582" s="211">
        <v>1239379</v>
      </c>
      <c r="I2582" s="211">
        <v>904459</v>
      </c>
      <c r="J2582" s="211">
        <v>1126379</v>
      </c>
      <c r="K2582" s="211">
        <v>1154066</v>
      </c>
      <c r="L2582" s="212">
        <v>1152530</v>
      </c>
    </row>
    <row r="2583" spans="1:12">
      <c r="A2583" s="208" t="s">
        <v>159</v>
      </c>
      <c r="B2583" s="209" t="s">
        <v>1672</v>
      </c>
      <c r="C2583" s="209" t="s">
        <v>1623</v>
      </c>
      <c r="D2583" s="210" t="s">
        <v>1624</v>
      </c>
      <c r="E2583" s="211">
        <v>444906</v>
      </c>
      <c r="F2583" s="211">
        <v>365832</v>
      </c>
      <c r="G2583" s="211">
        <v>374493</v>
      </c>
      <c r="H2583" s="211">
        <v>444960</v>
      </c>
      <c r="I2583" s="211">
        <v>414956</v>
      </c>
      <c r="J2583" s="211">
        <v>474003</v>
      </c>
      <c r="K2583" s="211">
        <v>452731</v>
      </c>
      <c r="L2583" s="212">
        <v>331250</v>
      </c>
    </row>
    <row r="2584" spans="1:12">
      <c r="A2584" s="208" t="s">
        <v>159</v>
      </c>
      <c r="B2584" s="209" t="s">
        <v>1672</v>
      </c>
      <c r="C2584" s="209" t="s">
        <v>1625</v>
      </c>
      <c r="D2584" s="210" t="s">
        <v>1624</v>
      </c>
      <c r="E2584" s="211">
        <v>196221</v>
      </c>
      <c r="F2584" s="211">
        <v>102201</v>
      </c>
      <c r="G2584" s="211">
        <v>103882</v>
      </c>
      <c r="H2584" s="211">
        <v>111970</v>
      </c>
      <c r="I2584" s="211">
        <v>84521</v>
      </c>
      <c r="J2584" s="211">
        <v>118054</v>
      </c>
      <c r="K2584" s="211">
        <v>124263</v>
      </c>
      <c r="L2584" s="212">
        <v>80430</v>
      </c>
    </row>
    <row r="2585" spans="1:12">
      <c r="A2585" s="208" t="s">
        <v>159</v>
      </c>
      <c r="B2585" s="209" t="s">
        <v>1672</v>
      </c>
      <c r="C2585" s="209" t="s">
        <v>1626</v>
      </c>
      <c r="D2585" s="210" t="s">
        <v>1624</v>
      </c>
      <c r="E2585" s="211">
        <v>357616</v>
      </c>
      <c r="F2585" s="211">
        <v>568839</v>
      </c>
      <c r="G2585" s="211">
        <v>642952</v>
      </c>
      <c r="H2585" s="211">
        <v>977764</v>
      </c>
      <c r="I2585" s="211">
        <v>643478</v>
      </c>
      <c r="J2585" s="211">
        <v>417514</v>
      </c>
      <c r="K2585" s="211">
        <v>373186</v>
      </c>
      <c r="L2585" s="212">
        <v>354441</v>
      </c>
    </row>
    <row r="2586" spans="1:12">
      <c r="A2586" s="208" t="s">
        <v>217</v>
      </c>
      <c r="B2586" s="209" t="s">
        <v>1655</v>
      </c>
      <c r="C2586" s="209" t="s">
        <v>1623</v>
      </c>
      <c r="D2586" s="210" t="s">
        <v>1624</v>
      </c>
      <c r="E2586" s="211">
        <v>15947</v>
      </c>
      <c r="F2586" s="211">
        <v>12512</v>
      </c>
      <c r="G2586" s="211">
        <v>14376</v>
      </c>
      <c r="H2586" s="211">
        <v>15970</v>
      </c>
      <c r="I2586" s="211">
        <v>17918</v>
      </c>
      <c r="J2586" s="211">
        <v>15427</v>
      </c>
      <c r="K2586" s="211">
        <v>14668</v>
      </c>
      <c r="L2586" s="212">
        <v>10747</v>
      </c>
    </row>
    <row r="2587" spans="1:12">
      <c r="A2587" s="208" t="s">
        <v>217</v>
      </c>
      <c r="B2587" s="209" t="s">
        <v>1655</v>
      </c>
      <c r="C2587" s="209" t="s">
        <v>1625</v>
      </c>
      <c r="D2587" s="210" t="s">
        <v>1624</v>
      </c>
      <c r="E2587" s="211">
        <v>6781</v>
      </c>
      <c r="F2587" s="211">
        <v>5994</v>
      </c>
      <c r="G2587" s="211">
        <v>7703</v>
      </c>
      <c r="H2587" s="211">
        <v>9272</v>
      </c>
      <c r="I2587" s="211">
        <v>9690</v>
      </c>
      <c r="J2587" s="211">
        <v>7836</v>
      </c>
      <c r="K2587" s="211">
        <v>6820</v>
      </c>
      <c r="L2587" s="212">
        <v>5178</v>
      </c>
    </row>
    <row r="2588" spans="1:12">
      <c r="A2588" s="208" t="s">
        <v>1931</v>
      </c>
      <c r="B2588" s="209" t="s">
        <v>1643</v>
      </c>
      <c r="C2588" s="209" t="s">
        <v>1623</v>
      </c>
      <c r="D2588" s="210" t="s">
        <v>1624</v>
      </c>
      <c r="E2588" s="213" t="s">
        <v>1624</v>
      </c>
      <c r="F2588" s="213" t="s">
        <v>1624</v>
      </c>
      <c r="G2588" s="213" t="s">
        <v>1624</v>
      </c>
      <c r="H2588" s="213" t="s">
        <v>1624</v>
      </c>
      <c r="I2588" s="213" t="s">
        <v>1624</v>
      </c>
      <c r="J2588" s="213" t="s">
        <v>1624</v>
      </c>
      <c r="K2588" s="213" t="s">
        <v>1624</v>
      </c>
      <c r="L2588" s="212">
        <v>1183649</v>
      </c>
    </row>
    <row r="2589" spans="1:12">
      <c r="A2589" s="208" t="s">
        <v>1931</v>
      </c>
      <c r="B2589" s="209" t="s">
        <v>1643</v>
      </c>
      <c r="C2589" s="209" t="s">
        <v>1625</v>
      </c>
      <c r="D2589" s="210" t="s">
        <v>1624</v>
      </c>
      <c r="E2589" s="213" t="s">
        <v>1624</v>
      </c>
      <c r="F2589" s="213" t="s">
        <v>1624</v>
      </c>
      <c r="G2589" s="213" t="s">
        <v>1624</v>
      </c>
      <c r="H2589" s="213" t="s">
        <v>1624</v>
      </c>
      <c r="I2589" s="213" t="s">
        <v>1624</v>
      </c>
      <c r="J2589" s="213" t="s">
        <v>1624</v>
      </c>
      <c r="K2589" s="213" t="s">
        <v>1624</v>
      </c>
      <c r="L2589" s="212">
        <v>659879</v>
      </c>
    </row>
    <row r="2590" spans="1:12">
      <c r="A2590" s="208" t="s">
        <v>1931</v>
      </c>
      <c r="B2590" s="209" t="s">
        <v>1643</v>
      </c>
      <c r="C2590" s="209" t="s">
        <v>1626</v>
      </c>
      <c r="D2590" s="210" t="s">
        <v>1624</v>
      </c>
      <c r="E2590" s="213" t="s">
        <v>1624</v>
      </c>
      <c r="F2590" s="213" t="s">
        <v>1624</v>
      </c>
      <c r="G2590" s="213" t="s">
        <v>1624</v>
      </c>
      <c r="H2590" s="213" t="s">
        <v>1624</v>
      </c>
      <c r="I2590" s="213" t="s">
        <v>1624</v>
      </c>
      <c r="J2590" s="213" t="s">
        <v>1624</v>
      </c>
      <c r="K2590" s="213" t="s">
        <v>1624</v>
      </c>
      <c r="L2590" s="212">
        <v>519375</v>
      </c>
    </row>
    <row r="2591" spans="1:12">
      <c r="A2591" s="208" t="s">
        <v>1931</v>
      </c>
      <c r="B2591" s="209" t="s">
        <v>1645</v>
      </c>
      <c r="C2591" s="209" t="s">
        <v>1623</v>
      </c>
      <c r="D2591" s="210" t="s">
        <v>1624</v>
      </c>
      <c r="E2591" s="213" t="s">
        <v>1624</v>
      </c>
      <c r="F2591" s="213" t="s">
        <v>1624</v>
      </c>
      <c r="G2591" s="213" t="s">
        <v>1624</v>
      </c>
      <c r="H2591" s="213" t="s">
        <v>1624</v>
      </c>
      <c r="I2591" s="213" t="s">
        <v>1624</v>
      </c>
      <c r="J2591" s="213" t="s">
        <v>1624</v>
      </c>
      <c r="K2591" s="213" t="s">
        <v>1624</v>
      </c>
      <c r="L2591" s="212">
        <v>236856</v>
      </c>
    </row>
    <row r="2592" spans="1:12">
      <c r="A2592" s="208" t="s">
        <v>1931</v>
      </c>
      <c r="B2592" s="209" t="s">
        <v>1645</v>
      </c>
      <c r="C2592" s="209" t="s">
        <v>1625</v>
      </c>
      <c r="D2592" s="210" t="s">
        <v>1624</v>
      </c>
      <c r="E2592" s="213" t="s">
        <v>1624</v>
      </c>
      <c r="F2592" s="213" t="s">
        <v>1624</v>
      </c>
      <c r="G2592" s="213" t="s">
        <v>1624</v>
      </c>
      <c r="H2592" s="213" t="s">
        <v>1624</v>
      </c>
      <c r="I2592" s="213" t="s">
        <v>1624</v>
      </c>
      <c r="J2592" s="213" t="s">
        <v>1624</v>
      </c>
      <c r="K2592" s="213" t="s">
        <v>1624</v>
      </c>
      <c r="L2592" s="212">
        <v>163269</v>
      </c>
    </row>
    <row r="2593" spans="1:12">
      <c r="A2593" s="208" t="s">
        <v>1931</v>
      </c>
      <c r="B2593" s="209" t="s">
        <v>1645</v>
      </c>
      <c r="C2593" s="209" t="s">
        <v>1626</v>
      </c>
      <c r="D2593" s="210" t="s">
        <v>1624</v>
      </c>
      <c r="E2593" s="213" t="s">
        <v>1624</v>
      </c>
      <c r="F2593" s="213" t="s">
        <v>1624</v>
      </c>
      <c r="G2593" s="213" t="s">
        <v>1624</v>
      </c>
      <c r="H2593" s="213" t="s">
        <v>1624</v>
      </c>
      <c r="I2593" s="213" t="s">
        <v>1624</v>
      </c>
      <c r="J2593" s="213" t="s">
        <v>1624</v>
      </c>
      <c r="K2593" s="213" t="s">
        <v>1624</v>
      </c>
      <c r="L2593" s="212">
        <v>2750954</v>
      </c>
    </row>
    <row r="2594" spans="1:12">
      <c r="A2594" s="208" t="s">
        <v>1931</v>
      </c>
      <c r="B2594" s="209" t="s">
        <v>1655</v>
      </c>
      <c r="C2594" s="209" t="s">
        <v>1623</v>
      </c>
      <c r="D2594" s="210" t="s">
        <v>1624</v>
      </c>
      <c r="E2594" s="213" t="s">
        <v>1624</v>
      </c>
      <c r="F2594" s="213" t="s">
        <v>1624</v>
      </c>
      <c r="G2594" s="213" t="s">
        <v>1624</v>
      </c>
      <c r="H2594" s="213" t="s">
        <v>1624</v>
      </c>
      <c r="I2594" s="213" t="s">
        <v>1624</v>
      </c>
      <c r="J2594" s="213" t="s">
        <v>1624</v>
      </c>
      <c r="K2594" s="213" t="s">
        <v>1624</v>
      </c>
      <c r="L2594" s="212">
        <v>2541966</v>
      </c>
    </row>
    <row r="2595" spans="1:12">
      <c r="A2595" s="208" t="s">
        <v>1931</v>
      </c>
      <c r="B2595" s="209" t="s">
        <v>1655</v>
      </c>
      <c r="C2595" s="209" t="s">
        <v>1625</v>
      </c>
      <c r="D2595" s="210" t="s">
        <v>1624</v>
      </c>
      <c r="E2595" s="213" t="s">
        <v>1624</v>
      </c>
      <c r="F2595" s="213" t="s">
        <v>1624</v>
      </c>
      <c r="G2595" s="213" t="s">
        <v>1624</v>
      </c>
      <c r="H2595" s="213" t="s">
        <v>1624</v>
      </c>
      <c r="I2595" s="213" t="s">
        <v>1624</v>
      </c>
      <c r="J2595" s="213" t="s">
        <v>1624</v>
      </c>
      <c r="K2595" s="213" t="s">
        <v>1624</v>
      </c>
      <c r="L2595" s="212">
        <v>1595722</v>
      </c>
    </row>
    <row r="2596" spans="1:12">
      <c r="A2596" s="208" t="s">
        <v>1931</v>
      </c>
      <c r="B2596" s="209" t="s">
        <v>1655</v>
      </c>
      <c r="C2596" s="209" t="s">
        <v>1626</v>
      </c>
      <c r="D2596" s="210" t="s">
        <v>1624</v>
      </c>
      <c r="E2596" s="213" t="s">
        <v>1624</v>
      </c>
      <c r="F2596" s="213" t="s">
        <v>1624</v>
      </c>
      <c r="G2596" s="213" t="s">
        <v>1624</v>
      </c>
      <c r="H2596" s="213" t="s">
        <v>1624</v>
      </c>
      <c r="I2596" s="213" t="s">
        <v>1624</v>
      </c>
      <c r="J2596" s="213" t="s">
        <v>1624</v>
      </c>
      <c r="K2596" s="213" t="s">
        <v>1624</v>
      </c>
      <c r="L2596" s="212">
        <v>3310227</v>
      </c>
    </row>
    <row r="2597" spans="1:12">
      <c r="A2597" s="208" t="s">
        <v>1129</v>
      </c>
      <c r="B2597" s="209" t="s">
        <v>1647</v>
      </c>
      <c r="C2597" s="209" t="s">
        <v>1623</v>
      </c>
      <c r="D2597" s="210" t="s">
        <v>1624</v>
      </c>
      <c r="E2597" s="211">
        <v>31703</v>
      </c>
      <c r="F2597" s="211">
        <v>25642</v>
      </c>
      <c r="G2597" s="211">
        <v>27065</v>
      </c>
      <c r="H2597" s="211">
        <v>24810</v>
      </c>
      <c r="I2597" s="211">
        <v>22531</v>
      </c>
      <c r="J2597" s="211">
        <v>24180</v>
      </c>
      <c r="K2597" s="211">
        <v>21921</v>
      </c>
      <c r="L2597" s="212">
        <v>16691</v>
      </c>
    </row>
    <row r="2598" spans="1:12">
      <c r="A2598" s="208" t="s">
        <v>1129</v>
      </c>
      <c r="B2598" s="209" t="s">
        <v>1647</v>
      </c>
      <c r="C2598" s="209" t="s">
        <v>1625</v>
      </c>
      <c r="D2598" s="210" t="s">
        <v>1624</v>
      </c>
      <c r="E2598" s="211">
        <v>32511</v>
      </c>
      <c r="F2598" s="211">
        <v>30529</v>
      </c>
      <c r="G2598" s="211">
        <v>39218</v>
      </c>
      <c r="H2598" s="211">
        <v>41940</v>
      </c>
      <c r="I2598" s="211">
        <v>44048</v>
      </c>
      <c r="J2598" s="211">
        <v>52024</v>
      </c>
      <c r="K2598" s="211">
        <v>56438</v>
      </c>
      <c r="L2598" s="212">
        <v>53384</v>
      </c>
    </row>
    <row r="2599" spans="1:12">
      <c r="A2599" s="208" t="s">
        <v>913</v>
      </c>
      <c r="B2599" s="209" t="s">
        <v>1654</v>
      </c>
      <c r="C2599" s="209" t="s">
        <v>1623</v>
      </c>
      <c r="D2599" s="210" t="s">
        <v>1624</v>
      </c>
      <c r="E2599" s="211">
        <v>12085</v>
      </c>
      <c r="F2599" s="211">
        <v>10371</v>
      </c>
      <c r="G2599" s="211">
        <v>11069</v>
      </c>
      <c r="H2599" s="211">
        <v>12046</v>
      </c>
      <c r="I2599" s="211">
        <v>9696</v>
      </c>
      <c r="J2599" s="211">
        <v>12589</v>
      </c>
      <c r="K2599" s="211">
        <v>10437</v>
      </c>
      <c r="L2599" s="212">
        <v>8715</v>
      </c>
    </row>
    <row r="2600" spans="1:12">
      <c r="A2600" s="208" t="s">
        <v>913</v>
      </c>
      <c r="B2600" s="209" t="s">
        <v>1654</v>
      </c>
      <c r="C2600" s="209" t="s">
        <v>1625</v>
      </c>
      <c r="D2600" s="210" t="s">
        <v>1624</v>
      </c>
      <c r="E2600" s="211">
        <v>4088</v>
      </c>
      <c r="F2600" s="211">
        <v>4226</v>
      </c>
      <c r="G2600" s="211">
        <v>4360</v>
      </c>
      <c r="H2600" s="211">
        <v>4254</v>
      </c>
      <c r="I2600" s="211">
        <v>4030</v>
      </c>
      <c r="J2600" s="211">
        <v>5518</v>
      </c>
      <c r="K2600" s="211">
        <v>5251</v>
      </c>
      <c r="L2600" s="212">
        <v>4013</v>
      </c>
    </row>
    <row r="2601" spans="1:12">
      <c r="A2601" s="208" t="s">
        <v>913</v>
      </c>
      <c r="B2601" s="209" t="s">
        <v>1654</v>
      </c>
      <c r="C2601" s="209" t="s">
        <v>1626</v>
      </c>
      <c r="D2601" s="210" t="s">
        <v>1624</v>
      </c>
      <c r="E2601" s="211">
        <v>1645</v>
      </c>
      <c r="F2601" s="211">
        <v>4255</v>
      </c>
      <c r="G2601" s="211">
        <v>5853</v>
      </c>
      <c r="H2601" s="211">
        <v>5618</v>
      </c>
      <c r="I2601" s="211">
        <v>4344</v>
      </c>
      <c r="J2601" s="211">
        <v>1747</v>
      </c>
      <c r="K2601" s="211">
        <v>111</v>
      </c>
      <c r="L2601" s="212">
        <v>54</v>
      </c>
    </row>
    <row r="2602" spans="1:12">
      <c r="A2602" s="208" t="s">
        <v>1932</v>
      </c>
      <c r="B2602" s="209" t="s">
        <v>1659</v>
      </c>
      <c r="C2602" s="209" t="s">
        <v>1623</v>
      </c>
      <c r="D2602" s="210" t="s">
        <v>1624</v>
      </c>
      <c r="E2602" s="213" t="s">
        <v>1624</v>
      </c>
      <c r="F2602" s="213" t="s">
        <v>1624</v>
      </c>
      <c r="G2602" s="213" t="s">
        <v>1624</v>
      </c>
      <c r="H2602" s="213" t="s">
        <v>1624</v>
      </c>
      <c r="I2602" s="213" t="s">
        <v>1624</v>
      </c>
      <c r="J2602" s="213" t="s">
        <v>1624</v>
      </c>
      <c r="K2602" s="213" t="s">
        <v>1624</v>
      </c>
      <c r="L2602" s="212">
        <v>4993685</v>
      </c>
    </row>
    <row r="2603" spans="1:12">
      <c r="A2603" s="208" t="s">
        <v>1932</v>
      </c>
      <c r="B2603" s="209" t="s">
        <v>1659</v>
      </c>
      <c r="C2603" s="209" t="s">
        <v>1625</v>
      </c>
      <c r="D2603" s="210" t="s">
        <v>1624</v>
      </c>
      <c r="E2603" s="213" t="s">
        <v>1624</v>
      </c>
      <c r="F2603" s="213" t="s">
        <v>1624</v>
      </c>
      <c r="G2603" s="213" t="s">
        <v>1624</v>
      </c>
      <c r="H2603" s="213" t="s">
        <v>1624</v>
      </c>
      <c r="I2603" s="213" t="s">
        <v>1624</v>
      </c>
      <c r="J2603" s="213" t="s">
        <v>1624</v>
      </c>
      <c r="K2603" s="213" t="s">
        <v>1624</v>
      </c>
      <c r="L2603" s="212">
        <v>5745059</v>
      </c>
    </row>
    <row r="2604" spans="1:12">
      <c r="A2604" s="208" t="s">
        <v>1932</v>
      </c>
      <c r="B2604" s="209" t="s">
        <v>1659</v>
      </c>
      <c r="C2604" s="209" t="s">
        <v>1626</v>
      </c>
      <c r="D2604" s="210" t="s">
        <v>1624</v>
      </c>
      <c r="E2604" s="213" t="s">
        <v>1624</v>
      </c>
      <c r="F2604" s="213" t="s">
        <v>1624</v>
      </c>
      <c r="G2604" s="213" t="s">
        <v>1624</v>
      </c>
      <c r="H2604" s="213" t="s">
        <v>1624</v>
      </c>
      <c r="I2604" s="213" t="s">
        <v>1624</v>
      </c>
      <c r="J2604" s="213" t="s">
        <v>1624</v>
      </c>
      <c r="K2604" s="213" t="s">
        <v>1624</v>
      </c>
      <c r="L2604" s="212">
        <v>2653355</v>
      </c>
    </row>
    <row r="2605" spans="1:12">
      <c r="A2605" s="208" t="s">
        <v>160</v>
      </c>
      <c r="B2605" s="209" t="s">
        <v>1672</v>
      </c>
      <c r="C2605" s="209" t="s">
        <v>1623</v>
      </c>
      <c r="D2605" s="210" t="s">
        <v>1624</v>
      </c>
      <c r="E2605" s="211">
        <v>52116</v>
      </c>
      <c r="F2605" s="211">
        <v>46731</v>
      </c>
      <c r="G2605" s="211">
        <v>55712</v>
      </c>
      <c r="H2605" s="211">
        <v>43888</v>
      </c>
      <c r="I2605" s="211">
        <v>43435</v>
      </c>
      <c r="J2605" s="211">
        <v>51647</v>
      </c>
      <c r="K2605" s="211">
        <v>56425</v>
      </c>
      <c r="L2605" s="212">
        <v>44140</v>
      </c>
    </row>
    <row r="2606" spans="1:12">
      <c r="A2606" s="208" t="s">
        <v>160</v>
      </c>
      <c r="B2606" s="209" t="s">
        <v>1672</v>
      </c>
      <c r="C2606" s="209" t="s">
        <v>1625</v>
      </c>
      <c r="D2606" s="210" t="s">
        <v>1624</v>
      </c>
      <c r="E2606" s="211">
        <v>20186</v>
      </c>
      <c r="F2606" s="211">
        <v>14384</v>
      </c>
      <c r="G2606" s="211">
        <v>26272</v>
      </c>
      <c r="H2606" s="211">
        <v>33649</v>
      </c>
      <c r="I2606" s="211">
        <v>32031</v>
      </c>
      <c r="J2606" s="211">
        <v>34080</v>
      </c>
      <c r="K2606" s="211">
        <v>20036</v>
      </c>
      <c r="L2606" s="212">
        <v>16557</v>
      </c>
    </row>
    <row r="2607" spans="1:12">
      <c r="A2607" s="208" t="s">
        <v>160</v>
      </c>
      <c r="B2607" s="209" t="s">
        <v>1672</v>
      </c>
      <c r="C2607" s="209" t="s">
        <v>1626</v>
      </c>
      <c r="D2607" s="210" t="s">
        <v>1624</v>
      </c>
      <c r="E2607" s="211">
        <v>34487</v>
      </c>
      <c r="F2607" s="211">
        <v>18247</v>
      </c>
      <c r="G2607" s="211">
        <v>3212</v>
      </c>
      <c r="H2607" s="211">
        <v>4510</v>
      </c>
      <c r="I2607" s="211">
        <v>86184</v>
      </c>
      <c r="J2607" s="211">
        <v>3244</v>
      </c>
      <c r="K2607" s="213" t="s">
        <v>1624</v>
      </c>
      <c r="L2607" s="214" t="s">
        <v>1624</v>
      </c>
    </row>
    <row r="2608" spans="1:12">
      <c r="A2608" s="208" t="s">
        <v>1130</v>
      </c>
      <c r="B2608" s="209" t="s">
        <v>1647</v>
      </c>
      <c r="C2608" s="209" t="s">
        <v>1623</v>
      </c>
      <c r="D2608" s="210" t="s">
        <v>1624</v>
      </c>
      <c r="E2608" s="211">
        <v>4811</v>
      </c>
      <c r="F2608" s="211">
        <v>4041</v>
      </c>
      <c r="G2608" s="211">
        <v>3967</v>
      </c>
      <c r="H2608" s="211">
        <v>4069</v>
      </c>
      <c r="I2608" s="211">
        <v>3982</v>
      </c>
      <c r="J2608" s="211">
        <v>4338</v>
      </c>
      <c r="K2608" s="211">
        <v>3187</v>
      </c>
      <c r="L2608" s="212">
        <v>2863</v>
      </c>
    </row>
    <row r="2609" spans="1:12">
      <c r="A2609" s="208" t="s">
        <v>1130</v>
      </c>
      <c r="B2609" s="209" t="s">
        <v>1647</v>
      </c>
      <c r="C2609" s="209" t="s">
        <v>1625</v>
      </c>
      <c r="D2609" s="210" t="s">
        <v>1624</v>
      </c>
      <c r="E2609" s="211">
        <v>371</v>
      </c>
      <c r="F2609" s="211">
        <v>1304</v>
      </c>
      <c r="G2609" s="211">
        <v>641</v>
      </c>
      <c r="H2609" s="211">
        <v>245</v>
      </c>
      <c r="I2609" s="211">
        <v>161</v>
      </c>
      <c r="J2609" s="211">
        <v>773</v>
      </c>
      <c r="K2609" s="211">
        <v>180</v>
      </c>
      <c r="L2609" s="212">
        <v>84</v>
      </c>
    </row>
    <row r="2610" spans="1:12">
      <c r="A2610" s="208" t="s">
        <v>1774</v>
      </c>
      <c r="B2610" s="209" t="s">
        <v>1645</v>
      </c>
      <c r="C2610" s="209" t="s">
        <v>1623</v>
      </c>
      <c r="D2610" s="210" t="s">
        <v>1624</v>
      </c>
      <c r="E2610" s="211">
        <v>8056</v>
      </c>
      <c r="F2610" s="211">
        <v>7216</v>
      </c>
      <c r="G2610" s="211">
        <v>6837</v>
      </c>
      <c r="H2610" s="211">
        <v>7372</v>
      </c>
      <c r="I2610" s="211">
        <v>6711</v>
      </c>
      <c r="J2610" s="211">
        <v>7071</v>
      </c>
      <c r="K2610" s="211">
        <v>6924</v>
      </c>
      <c r="L2610" s="212">
        <v>5163</v>
      </c>
    </row>
    <row r="2611" spans="1:12">
      <c r="A2611" s="208" t="s">
        <v>1774</v>
      </c>
      <c r="B2611" s="209" t="s">
        <v>1645</v>
      </c>
      <c r="C2611" s="209" t="s">
        <v>1625</v>
      </c>
      <c r="D2611" s="210" t="s">
        <v>1624</v>
      </c>
      <c r="E2611" s="211">
        <v>3799</v>
      </c>
      <c r="F2611" s="211">
        <v>3112</v>
      </c>
      <c r="G2611" s="211">
        <v>3082</v>
      </c>
      <c r="H2611" s="211">
        <v>4630</v>
      </c>
      <c r="I2611" s="211">
        <v>4113</v>
      </c>
      <c r="J2611" s="211">
        <v>3897</v>
      </c>
      <c r="K2611" s="211">
        <v>2374</v>
      </c>
      <c r="L2611" s="212">
        <v>1810</v>
      </c>
    </row>
    <row r="2612" spans="1:12">
      <c r="A2612" s="208" t="s">
        <v>735</v>
      </c>
      <c r="B2612" s="209" t="s">
        <v>1644</v>
      </c>
      <c r="C2612" s="209" t="s">
        <v>1623</v>
      </c>
      <c r="D2612" s="210" t="s">
        <v>1624</v>
      </c>
      <c r="E2612" s="211">
        <v>205748</v>
      </c>
      <c r="F2612" s="211">
        <v>181733</v>
      </c>
      <c r="G2612" s="211">
        <v>177216</v>
      </c>
      <c r="H2612" s="211">
        <v>191715</v>
      </c>
      <c r="I2612" s="211">
        <v>174924</v>
      </c>
      <c r="J2612" s="211">
        <v>178639</v>
      </c>
      <c r="K2612" s="211">
        <v>168266</v>
      </c>
      <c r="L2612" s="212">
        <v>140572</v>
      </c>
    </row>
    <row r="2613" spans="1:12">
      <c r="A2613" s="208" t="s">
        <v>735</v>
      </c>
      <c r="B2613" s="209" t="s">
        <v>1644</v>
      </c>
      <c r="C2613" s="209" t="s">
        <v>1625</v>
      </c>
      <c r="D2613" s="210" t="s">
        <v>1624</v>
      </c>
      <c r="E2613" s="211">
        <v>73278</v>
      </c>
      <c r="F2613" s="211">
        <v>71165</v>
      </c>
      <c r="G2613" s="211">
        <v>70972</v>
      </c>
      <c r="H2613" s="211">
        <v>77657</v>
      </c>
      <c r="I2613" s="211">
        <v>73208</v>
      </c>
      <c r="J2613" s="211">
        <v>68369</v>
      </c>
      <c r="K2613" s="211">
        <v>70911</v>
      </c>
      <c r="L2613" s="212">
        <v>64390</v>
      </c>
    </row>
    <row r="2614" spans="1:12">
      <c r="A2614" s="208" t="s">
        <v>1562</v>
      </c>
      <c r="B2614" s="209" t="s">
        <v>1646</v>
      </c>
      <c r="C2614" s="209" t="s">
        <v>1623</v>
      </c>
      <c r="D2614" s="210" t="s">
        <v>1624</v>
      </c>
      <c r="E2614" s="211">
        <v>14715</v>
      </c>
      <c r="F2614" s="211">
        <v>11037</v>
      </c>
      <c r="G2614" s="211">
        <v>13187</v>
      </c>
      <c r="H2614" s="211">
        <v>14065</v>
      </c>
      <c r="I2614" s="211">
        <v>13553</v>
      </c>
      <c r="J2614" s="211">
        <v>14198</v>
      </c>
      <c r="K2614" s="211">
        <v>14039</v>
      </c>
      <c r="L2614" s="212">
        <v>11224</v>
      </c>
    </row>
    <row r="2615" spans="1:12">
      <c r="A2615" s="208" t="s">
        <v>1562</v>
      </c>
      <c r="B2615" s="209" t="s">
        <v>1646</v>
      </c>
      <c r="C2615" s="209" t="s">
        <v>1625</v>
      </c>
      <c r="D2615" s="210" t="s">
        <v>1624</v>
      </c>
      <c r="E2615" s="211">
        <v>6084</v>
      </c>
      <c r="F2615" s="211">
        <v>5089</v>
      </c>
      <c r="G2615" s="211">
        <v>6551</v>
      </c>
      <c r="H2615" s="211">
        <v>6805</v>
      </c>
      <c r="I2615" s="211">
        <v>6214</v>
      </c>
      <c r="J2615" s="211">
        <v>6384</v>
      </c>
      <c r="K2615" s="211">
        <v>6480</v>
      </c>
      <c r="L2615" s="212">
        <v>5303</v>
      </c>
    </row>
    <row r="2616" spans="1:12">
      <c r="A2616" s="208" t="s">
        <v>922</v>
      </c>
      <c r="B2616" s="209" t="s">
        <v>1639</v>
      </c>
      <c r="C2616" s="209" t="s">
        <v>1623</v>
      </c>
      <c r="D2616" s="210" t="s">
        <v>1624</v>
      </c>
      <c r="E2616" s="211">
        <v>28611</v>
      </c>
      <c r="F2616" s="211">
        <v>23082</v>
      </c>
      <c r="G2616" s="211">
        <v>22789</v>
      </c>
      <c r="H2616" s="211">
        <v>22484</v>
      </c>
      <c r="I2616" s="211">
        <v>23707</v>
      </c>
      <c r="J2616" s="211">
        <v>25137</v>
      </c>
      <c r="K2616" s="211">
        <v>19794</v>
      </c>
      <c r="L2616" s="212">
        <v>13260</v>
      </c>
    </row>
    <row r="2617" spans="1:12">
      <c r="A2617" s="208" t="s">
        <v>922</v>
      </c>
      <c r="B2617" s="209" t="s">
        <v>1639</v>
      </c>
      <c r="C2617" s="209" t="s">
        <v>1625</v>
      </c>
      <c r="D2617" s="210" t="s">
        <v>1624</v>
      </c>
      <c r="E2617" s="211">
        <v>98781</v>
      </c>
      <c r="F2617" s="211">
        <v>95171</v>
      </c>
      <c r="G2617" s="211">
        <v>89342</v>
      </c>
      <c r="H2617" s="211">
        <v>42158</v>
      </c>
      <c r="I2617" s="211">
        <v>38795</v>
      </c>
      <c r="J2617" s="211">
        <v>39286</v>
      </c>
      <c r="K2617" s="211">
        <v>35292</v>
      </c>
      <c r="L2617" s="212">
        <v>29398</v>
      </c>
    </row>
    <row r="2618" spans="1:12">
      <c r="A2618" s="208" t="s">
        <v>922</v>
      </c>
      <c r="B2618" s="209" t="s">
        <v>1639</v>
      </c>
      <c r="C2618" s="209" t="s">
        <v>1626</v>
      </c>
      <c r="D2618" s="210" t="s">
        <v>1624</v>
      </c>
      <c r="E2618" s="213" t="s">
        <v>1624</v>
      </c>
      <c r="F2618" s="213" t="s">
        <v>1624</v>
      </c>
      <c r="G2618" s="213" t="s">
        <v>1624</v>
      </c>
      <c r="H2618" s="211">
        <v>49042</v>
      </c>
      <c r="I2618" s="211">
        <v>35775</v>
      </c>
      <c r="J2618" s="211">
        <v>38791</v>
      </c>
      <c r="K2618" s="211">
        <v>53357</v>
      </c>
      <c r="L2618" s="212">
        <v>48122</v>
      </c>
    </row>
    <row r="2619" spans="1:12">
      <c r="A2619" s="208" t="s">
        <v>1131</v>
      </c>
      <c r="B2619" s="209" t="s">
        <v>1647</v>
      </c>
      <c r="C2619" s="209" t="s">
        <v>1623</v>
      </c>
      <c r="D2619" s="210" t="s">
        <v>1624</v>
      </c>
      <c r="E2619" s="211">
        <v>32029</v>
      </c>
      <c r="F2619" s="211">
        <v>28017</v>
      </c>
      <c r="G2619" s="211">
        <v>27424</v>
      </c>
      <c r="H2619" s="211">
        <v>32333</v>
      </c>
      <c r="I2619" s="211">
        <v>27108</v>
      </c>
      <c r="J2619" s="211">
        <v>30000</v>
      </c>
      <c r="K2619" s="211">
        <v>6901</v>
      </c>
      <c r="L2619" s="214" t="s">
        <v>1624</v>
      </c>
    </row>
    <row r="2620" spans="1:12">
      <c r="A2620" s="208" t="s">
        <v>1131</v>
      </c>
      <c r="B2620" s="209" t="s">
        <v>1647</v>
      </c>
      <c r="C2620" s="209" t="s">
        <v>1625</v>
      </c>
      <c r="D2620" s="210" t="s">
        <v>1624</v>
      </c>
      <c r="E2620" s="211">
        <v>5334</v>
      </c>
      <c r="F2620" s="211">
        <v>6839</v>
      </c>
      <c r="G2620" s="211">
        <v>7832</v>
      </c>
      <c r="H2620" s="211">
        <v>7326</v>
      </c>
      <c r="I2620" s="211">
        <v>7263</v>
      </c>
      <c r="J2620" s="211">
        <v>5455</v>
      </c>
      <c r="K2620" s="211">
        <v>1322</v>
      </c>
      <c r="L2620" s="214" t="s">
        <v>1624</v>
      </c>
    </row>
    <row r="2621" spans="1:12">
      <c r="A2621" s="208" t="s">
        <v>1131</v>
      </c>
      <c r="B2621" s="209" t="s">
        <v>1647</v>
      </c>
      <c r="C2621" s="209" t="s">
        <v>1626</v>
      </c>
      <c r="D2621" s="210" t="s">
        <v>1624</v>
      </c>
      <c r="E2621" s="211">
        <v>2805</v>
      </c>
      <c r="F2621" s="211">
        <v>2355</v>
      </c>
      <c r="G2621" s="211">
        <v>2353</v>
      </c>
      <c r="H2621" s="211">
        <v>2014</v>
      </c>
      <c r="I2621" s="211">
        <v>1219</v>
      </c>
      <c r="J2621" s="211">
        <v>1876</v>
      </c>
      <c r="K2621" s="211">
        <v>284</v>
      </c>
      <c r="L2621" s="214" t="s">
        <v>1624</v>
      </c>
    </row>
    <row r="2622" spans="1:12">
      <c r="A2622" s="208" t="s">
        <v>485</v>
      </c>
      <c r="B2622" s="209" t="s">
        <v>1630</v>
      </c>
      <c r="C2622" s="209" t="s">
        <v>1623</v>
      </c>
      <c r="D2622" s="210" t="s">
        <v>1624</v>
      </c>
      <c r="E2622" s="211">
        <v>21433</v>
      </c>
      <c r="F2622" s="211">
        <v>20165</v>
      </c>
      <c r="G2622" s="211">
        <v>18897</v>
      </c>
      <c r="H2622" s="211">
        <v>19279</v>
      </c>
      <c r="I2622" s="213" t="s">
        <v>1624</v>
      </c>
      <c r="J2622" s="211">
        <v>28136</v>
      </c>
      <c r="K2622" s="211">
        <v>14154</v>
      </c>
      <c r="L2622" s="212">
        <v>9458</v>
      </c>
    </row>
    <row r="2623" spans="1:12">
      <c r="A2623" s="208" t="s">
        <v>485</v>
      </c>
      <c r="B2623" s="209" t="s">
        <v>1630</v>
      </c>
      <c r="C2623" s="209" t="s">
        <v>1625</v>
      </c>
      <c r="D2623" s="210" t="s">
        <v>1624</v>
      </c>
      <c r="E2623" s="211">
        <v>32149</v>
      </c>
      <c r="F2623" s="211">
        <v>26636</v>
      </c>
      <c r="G2623" s="211">
        <v>24124</v>
      </c>
      <c r="H2623" s="211">
        <v>25391</v>
      </c>
      <c r="I2623" s="213" t="s">
        <v>1624</v>
      </c>
      <c r="J2623" s="211">
        <v>33999</v>
      </c>
      <c r="K2623" s="211">
        <v>37538</v>
      </c>
      <c r="L2623" s="212">
        <v>25842</v>
      </c>
    </row>
    <row r="2624" spans="1:12">
      <c r="A2624" s="208" t="s">
        <v>485</v>
      </c>
      <c r="B2624" s="209" t="s">
        <v>1630</v>
      </c>
      <c r="C2624" s="209" t="s">
        <v>1626</v>
      </c>
      <c r="D2624" s="210" t="s">
        <v>1624</v>
      </c>
      <c r="E2624" s="213" t="s">
        <v>1624</v>
      </c>
      <c r="F2624" s="211">
        <v>3243</v>
      </c>
      <c r="G2624" s="211">
        <v>3243</v>
      </c>
      <c r="H2624" s="211">
        <v>2351</v>
      </c>
      <c r="I2624" s="213" t="s">
        <v>1624</v>
      </c>
      <c r="J2624" s="211">
        <v>6058</v>
      </c>
      <c r="K2624" s="211">
        <v>4350</v>
      </c>
      <c r="L2624" s="212">
        <v>3093</v>
      </c>
    </row>
    <row r="2625" spans="1:12">
      <c r="A2625" s="208" t="s">
        <v>1775</v>
      </c>
      <c r="B2625" s="209" t="s">
        <v>1648</v>
      </c>
      <c r="C2625" s="209" t="s">
        <v>1623</v>
      </c>
      <c r="D2625" s="210" t="s">
        <v>1624</v>
      </c>
      <c r="E2625" s="213" t="s">
        <v>1624</v>
      </c>
      <c r="F2625" s="213" t="s">
        <v>1624</v>
      </c>
      <c r="G2625" s="213" t="s">
        <v>1624</v>
      </c>
      <c r="H2625" s="213" t="s">
        <v>1624</v>
      </c>
      <c r="I2625" s="213" t="s">
        <v>1624</v>
      </c>
      <c r="J2625" s="213" t="s">
        <v>1624</v>
      </c>
      <c r="K2625" s="211">
        <v>48201</v>
      </c>
      <c r="L2625" s="212">
        <v>37067</v>
      </c>
    </row>
    <row r="2626" spans="1:12">
      <c r="A2626" s="208" t="s">
        <v>1775</v>
      </c>
      <c r="B2626" s="209" t="s">
        <v>1648</v>
      </c>
      <c r="C2626" s="209" t="s">
        <v>1625</v>
      </c>
      <c r="D2626" s="210" t="s">
        <v>1624</v>
      </c>
      <c r="E2626" s="213" t="s">
        <v>1624</v>
      </c>
      <c r="F2626" s="213" t="s">
        <v>1624</v>
      </c>
      <c r="G2626" s="213" t="s">
        <v>1624</v>
      </c>
      <c r="H2626" s="213" t="s">
        <v>1624</v>
      </c>
      <c r="I2626" s="213" t="s">
        <v>1624</v>
      </c>
      <c r="J2626" s="213" t="s">
        <v>1624</v>
      </c>
      <c r="K2626" s="211">
        <v>16045</v>
      </c>
      <c r="L2626" s="212">
        <v>15808</v>
      </c>
    </row>
    <row r="2627" spans="1:12">
      <c r="A2627" s="208" t="s">
        <v>1933</v>
      </c>
      <c r="B2627" s="209" t="s">
        <v>1648</v>
      </c>
      <c r="C2627" s="209" t="s">
        <v>1623</v>
      </c>
      <c r="D2627" s="210" t="s">
        <v>1624</v>
      </c>
      <c r="E2627" s="213" t="s">
        <v>1624</v>
      </c>
      <c r="F2627" s="213" t="s">
        <v>1624</v>
      </c>
      <c r="G2627" s="213" t="s">
        <v>1624</v>
      </c>
      <c r="H2627" s="213" t="s">
        <v>1624</v>
      </c>
      <c r="I2627" s="213" t="s">
        <v>1624</v>
      </c>
      <c r="J2627" s="213" t="s">
        <v>1624</v>
      </c>
      <c r="K2627" s="213" t="s">
        <v>1624</v>
      </c>
      <c r="L2627" s="212">
        <v>23752</v>
      </c>
    </row>
    <row r="2628" spans="1:12">
      <c r="A2628" s="208" t="s">
        <v>1933</v>
      </c>
      <c r="B2628" s="209" t="s">
        <v>1648</v>
      </c>
      <c r="C2628" s="209" t="s">
        <v>1625</v>
      </c>
      <c r="D2628" s="210" t="s">
        <v>1624</v>
      </c>
      <c r="E2628" s="213" t="s">
        <v>1624</v>
      </c>
      <c r="F2628" s="213" t="s">
        <v>1624</v>
      </c>
      <c r="G2628" s="213" t="s">
        <v>1624</v>
      </c>
      <c r="H2628" s="213" t="s">
        <v>1624</v>
      </c>
      <c r="I2628" s="213" t="s">
        <v>1624</v>
      </c>
      <c r="J2628" s="213" t="s">
        <v>1624</v>
      </c>
      <c r="K2628" s="213" t="s">
        <v>1624</v>
      </c>
      <c r="L2628" s="212">
        <v>1424</v>
      </c>
    </row>
    <row r="2629" spans="1:12">
      <c r="A2629" s="208" t="s">
        <v>1933</v>
      </c>
      <c r="B2629" s="209" t="s">
        <v>1648</v>
      </c>
      <c r="C2629" s="209" t="s">
        <v>1626</v>
      </c>
      <c r="D2629" s="210" t="s">
        <v>1624</v>
      </c>
      <c r="E2629" s="213" t="s">
        <v>1624</v>
      </c>
      <c r="F2629" s="213" t="s">
        <v>1624</v>
      </c>
      <c r="G2629" s="213" t="s">
        <v>1624</v>
      </c>
      <c r="H2629" s="213" t="s">
        <v>1624</v>
      </c>
      <c r="I2629" s="213" t="s">
        <v>1624</v>
      </c>
      <c r="J2629" s="213" t="s">
        <v>1624</v>
      </c>
      <c r="K2629" s="213" t="s">
        <v>1624</v>
      </c>
      <c r="L2629" s="212">
        <v>28377</v>
      </c>
    </row>
    <row r="2630" spans="1:12">
      <c r="A2630" s="208" t="s">
        <v>51</v>
      </c>
      <c r="B2630" s="209" t="s">
        <v>1648</v>
      </c>
      <c r="C2630" s="209" t="s">
        <v>1623</v>
      </c>
      <c r="D2630" s="210" t="s">
        <v>1624</v>
      </c>
      <c r="E2630" s="211">
        <v>13265</v>
      </c>
      <c r="F2630" s="211">
        <v>10756</v>
      </c>
      <c r="G2630" s="211">
        <v>10716</v>
      </c>
      <c r="H2630" s="211">
        <v>10854</v>
      </c>
      <c r="I2630" s="211">
        <v>7459</v>
      </c>
      <c r="J2630" s="213" t="s">
        <v>1624</v>
      </c>
      <c r="K2630" s="213" t="s">
        <v>1624</v>
      </c>
      <c r="L2630" s="214" t="s">
        <v>1624</v>
      </c>
    </row>
    <row r="2631" spans="1:12">
      <c r="A2631" s="208" t="s">
        <v>51</v>
      </c>
      <c r="B2631" s="209" t="s">
        <v>1648</v>
      </c>
      <c r="C2631" s="209" t="s">
        <v>1625</v>
      </c>
      <c r="D2631" s="210" t="s">
        <v>1624</v>
      </c>
      <c r="E2631" s="211">
        <v>9855</v>
      </c>
      <c r="F2631" s="211">
        <v>8819</v>
      </c>
      <c r="G2631" s="211">
        <v>10374</v>
      </c>
      <c r="H2631" s="211">
        <v>11775</v>
      </c>
      <c r="I2631" s="211">
        <v>18512</v>
      </c>
      <c r="J2631" s="213" t="s">
        <v>1624</v>
      </c>
      <c r="K2631" s="213" t="s">
        <v>1624</v>
      </c>
      <c r="L2631" s="214" t="s">
        <v>1624</v>
      </c>
    </row>
    <row r="2632" spans="1:12">
      <c r="A2632" s="208" t="s">
        <v>51</v>
      </c>
      <c r="B2632" s="209" t="s">
        <v>1672</v>
      </c>
      <c r="C2632" s="209" t="s">
        <v>1623</v>
      </c>
      <c r="D2632" s="210" t="s">
        <v>1624</v>
      </c>
      <c r="E2632" s="211">
        <v>68702</v>
      </c>
      <c r="F2632" s="211">
        <v>60694</v>
      </c>
      <c r="G2632" s="211">
        <v>56043</v>
      </c>
      <c r="H2632" s="211">
        <v>60571</v>
      </c>
      <c r="I2632" s="211">
        <v>59247</v>
      </c>
      <c r="J2632" s="211">
        <v>63904</v>
      </c>
      <c r="K2632" s="211">
        <v>58086</v>
      </c>
      <c r="L2632" s="212">
        <v>45468</v>
      </c>
    </row>
    <row r="2633" spans="1:12">
      <c r="A2633" s="208" t="s">
        <v>51</v>
      </c>
      <c r="B2633" s="209" t="s">
        <v>1672</v>
      </c>
      <c r="C2633" s="209" t="s">
        <v>1625</v>
      </c>
      <c r="D2633" s="210" t="s">
        <v>1624</v>
      </c>
      <c r="E2633" s="211">
        <v>63408</v>
      </c>
      <c r="F2633" s="211">
        <v>61576</v>
      </c>
      <c r="G2633" s="211">
        <v>61056</v>
      </c>
      <c r="H2633" s="211">
        <v>63065</v>
      </c>
      <c r="I2633" s="211">
        <v>58330</v>
      </c>
      <c r="J2633" s="211">
        <v>65110</v>
      </c>
      <c r="K2633" s="211">
        <v>57137</v>
      </c>
      <c r="L2633" s="212">
        <v>46871</v>
      </c>
    </row>
    <row r="2634" spans="1:12">
      <c r="A2634" s="208" t="s">
        <v>51</v>
      </c>
      <c r="B2634" s="209" t="s">
        <v>1672</v>
      </c>
      <c r="C2634" s="209" t="s">
        <v>1626</v>
      </c>
      <c r="D2634" s="210" t="s">
        <v>1624</v>
      </c>
      <c r="E2634" s="211">
        <v>66443</v>
      </c>
      <c r="F2634" s="211">
        <v>55807</v>
      </c>
      <c r="G2634" s="211">
        <v>52489</v>
      </c>
      <c r="H2634" s="211">
        <v>58037</v>
      </c>
      <c r="I2634" s="211">
        <v>61178</v>
      </c>
      <c r="J2634" s="211">
        <v>79158</v>
      </c>
      <c r="K2634" s="211">
        <v>76362</v>
      </c>
      <c r="L2634" s="212">
        <v>74039</v>
      </c>
    </row>
    <row r="2635" spans="1:12">
      <c r="A2635" s="208" t="s">
        <v>52</v>
      </c>
      <c r="B2635" s="209" t="s">
        <v>1648</v>
      </c>
      <c r="C2635" s="209" t="s">
        <v>1623</v>
      </c>
      <c r="D2635" s="210" t="s">
        <v>1624</v>
      </c>
      <c r="E2635" s="211">
        <v>11450</v>
      </c>
      <c r="F2635" s="211">
        <v>10171</v>
      </c>
      <c r="G2635" s="211">
        <v>10464</v>
      </c>
      <c r="H2635" s="211">
        <v>11190</v>
      </c>
      <c r="I2635" s="211">
        <v>11437</v>
      </c>
      <c r="J2635" s="211">
        <v>13043</v>
      </c>
      <c r="K2635" s="211">
        <v>11124</v>
      </c>
      <c r="L2635" s="212">
        <v>9674</v>
      </c>
    </row>
    <row r="2636" spans="1:12">
      <c r="A2636" s="208" t="s">
        <v>52</v>
      </c>
      <c r="B2636" s="209" t="s">
        <v>1648</v>
      </c>
      <c r="C2636" s="209" t="s">
        <v>1625</v>
      </c>
      <c r="D2636" s="210" t="s">
        <v>1624</v>
      </c>
      <c r="E2636" s="211">
        <v>4244</v>
      </c>
      <c r="F2636" s="211">
        <v>4523</v>
      </c>
      <c r="G2636" s="211">
        <v>4920</v>
      </c>
      <c r="H2636" s="211">
        <v>4769</v>
      </c>
      <c r="I2636" s="211">
        <v>5252</v>
      </c>
      <c r="J2636" s="211">
        <v>5421</v>
      </c>
      <c r="K2636" s="211">
        <v>4944</v>
      </c>
      <c r="L2636" s="212">
        <v>4453</v>
      </c>
    </row>
    <row r="2637" spans="1:12">
      <c r="A2637" s="208" t="s">
        <v>161</v>
      </c>
      <c r="B2637" s="209" t="s">
        <v>1672</v>
      </c>
      <c r="C2637" s="209" t="s">
        <v>1623</v>
      </c>
      <c r="D2637" s="210" t="s">
        <v>1624</v>
      </c>
      <c r="E2637" s="211">
        <v>27177</v>
      </c>
      <c r="F2637" s="211">
        <v>28516</v>
      </c>
      <c r="G2637" s="211">
        <v>11123</v>
      </c>
      <c r="H2637" s="211">
        <v>13334</v>
      </c>
      <c r="I2637" s="211">
        <v>11705</v>
      </c>
      <c r="J2637" s="211">
        <v>12841</v>
      </c>
      <c r="K2637" s="211">
        <v>11097</v>
      </c>
      <c r="L2637" s="212">
        <v>9225</v>
      </c>
    </row>
    <row r="2638" spans="1:12">
      <c r="A2638" s="208" t="s">
        <v>161</v>
      </c>
      <c r="B2638" s="209" t="s">
        <v>1672</v>
      </c>
      <c r="C2638" s="209" t="s">
        <v>1625</v>
      </c>
      <c r="D2638" s="210" t="s">
        <v>1624</v>
      </c>
      <c r="E2638" s="213" t="s">
        <v>1624</v>
      </c>
      <c r="F2638" s="213" t="s">
        <v>1624</v>
      </c>
      <c r="G2638" s="211">
        <v>4363</v>
      </c>
      <c r="H2638" s="211">
        <v>4835</v>
      </c>
      <c r="I2638" s="211">
        <v>4686</v>
      </c>
      <c r="J2638" s="211">
        <v>5541</v>
      </c>
      <c r="K2638" s="211">
        <v>4119</v>
      </c>
      <c r="L2638" s="212">
        <v>2958</v>
      </c>
    </row>
    <row r="2639" spans="1:12">
      <c r="A2639" s="208" t="s">
        <v>161</v>
      </c>
      <c r="B2639" s="209" t="s">
        <v>1672</v>
      </c>
      <c r="C2639" s="209" t="s">
        <v>1626</v>
      </c>
      <c r="D2639" s="210" t="s">
        <v>1624</v>
      </c>
      <c r="E2639" s="211">
        <v>43561</v>
      </c>
      <c r="F2639" s="211">
        <v>36294</v>
      </c>
      <c r="G2639" s="211">
        <v>38690</v>
      </c>
      <c r="H2639" s="211">
        <v>30053</v>
      </c>
      <c r="I2639" s="211">
        <v>29842</v>
      </c>
      <c r="J2639" s="211">
        <v>38718</v>
      </c>
      <c r="K2639" s="211">
        <v>45824</v>
      </c>
      <c r="L2639" s="212">
        <v>47595</v>
      </c>
    </row>
    <row r="2640" spans="1:12">
      <c r="A2640" s="208" t="s">
        <v>53</v>
      </c>
      <c r="B2640" s="209" t="s">
        <v>1648</v>
      </c>
      <c r="C2640" s="209" t="s">
        <v>1626</v>
      </c>
      <c r="D2640" s="210" t="s">
        <v>1624</v>
      </c>
      <c r="E2640" s="213" t="s">
        <v>1624</v>
      </c>
      <c r="F2640" s="213" t="s">
        <v>1624</v>
      </c>
      <c r="G2640" s="213" t="s">
        <v>1624</v>
      </c>
      <c r="H2640" s="213" t="s">
        <v>1624</v>
      </c>
      <c r="I2640" s="211">
        <v>18097</v>
      </c>
      <c r="J2640" s="211">
        <v>8374</v>
      </c>
      <c r="K2640" s="211">
        <v>8070</v>
      </c>
      <c r="L2640" s="212">
        <v>15430</v>
      </c>
    </row>
    <row r="2641" spans="1:12">
      <c r="A2641" s="208" t="s">
        <v>1311</v>
      </c>
      <c r="B2641" s="209" t="s">
        <v>1633</v>
      </c>
      <c r="C2641" s="209" t="s">
        <v>1623</v>
      </c>
      <c r="D2641" s="210" t="s">
        <v>1624</v>
      </c>
      <c r="E2641" s="211">
        <v>3311</v>
      </c>
      <c r="F2641" s="211">
        <v>5873</v>
      </c>
      <c r="G2641" s="211">
        <v>4560</v>
      </c>
      <c r="H2641" s="211">
        <v>5580</v>
      </c>
      <c r="I2641" s="211">
        <v>5561</v>
      </c>
      <c r="J2641" s="211">
        <v>7355</v>
      </c>
      <c r="K2641" s="211">
        <v>5859</v>
      </c>
      <c r="L2641" s="212">
        <v>4936</v>
      </c>
    </row>
    <row r="2642" spans="1:12">
      <c r="A2642" s="208" t="s">
        <v>1311</v>
      </c>
      <c r="B2642" s="209" t="s">
        <v>1633</v>
      </c>
      <c r="C2642" s="209" t="s">
        <v>1625</v>
      </c>
      <c r="D2642" s="210" t="s">
        <v>1624</v>
      </c>
      <c r="E2642" s="211">
        <v>1814</v>
      </c>
      <c r="F2642" s="211">
        <v>1083</v>
      </c>
      <c r="G2642" s="211">
        <v>1236</v>
      </c>
      <c r="H2642" s="211">
        <v>944</v>
      </c>
      <c r="I2642" s="211">
        <v>922</v>
      </c>
      <c r="J2642" s="211">
        <v>556</v>
      </c>
      <c r="K2642" s="211">
        <v>483</v>
      </c>
      <c r="L2642" s="212">
        <v>338</v>
      </c>
    </row>
    <row r="2643" spans="1:12">
      <c r="A2643" s="208" t="s">
        <v>1311</v>
      </c>
      <c r="B2643" s="209" t="s">
        <v>1633</v>
      </c>
      <c r="C2643" s="209" t="s">
        <v>1626</v>
      </c>
      <c r="D2643" s="210" t="s">
        <v>1624</v>
      </c>
      <c r="E2643" s="211">
        <v>906</v>
      </c>
      <c r="F2643" s="211">
        <v>753</v>
      </c>
      <c r="G2643" s="211">
        <v>723</v>
      </c>
      <c r="H2643" s="211">
        <v>723</v>
      </c>
      <c r="I2643" s="211">
        <v>712</v>
      </c>
      <c r="J2643" s="211">
        <v>419</v>
      </c>
      <c r="K2643" s="211">
        <v>345</v>
      </c>
      <c r="L2643" s="214" t="s">
        <v>1624</v>
      </c>
    </row>
    <row r="2644" spans="1:12">
      <c r="A2644" s="208" t="s">
        <v>54</v>
      </c>
      <c r="B2644" s="209" t="s">
        <v>1648</v>
      </c>
      <c r="C2644" s="209" t="s">
        <v>1623</v>
      </c>
      <c r="D2644" s="210" t="s">
        <v>1624</v>
      </c>
      <c r="E2644" s="211">
        <v>16390</v>
      </c>
      <c r="F2644" s="211">
        <v>15359</v>
      </c>
      <c r="G2644" s="211">
        <v>13021</v>
      </c>
      <c r="H2644" s="211">
        <v>12655</v>
      </c>
      <c r="I2644" s="211">
        <v>12792</v>
      </c>
      <c r="J2644" s="211">
        <v>13960</v>
      </c>
      <c r="K2644" s="211">
        <v>12627</v>
      </c>
      <c r="L2644" s="212">
        <v>9287</v>
      </c>
    </row>
    <row r="2645" spans="1:12">
      <c r="A2645" s="208" t="s">
        <v>54</v>
      </c>
      <c r="B2645" s="209" t="s">
        <v>1648</v>
      </c>
      <c r="C2645" s="209" t="s">
        <v>1625</v>
      </c>
      <c r="D2645" s="210" t="s">
        <v>1624</v>
      </c>
      <c r="E2645" s="211">
        <v>9339</v>
      </c>
      <c r="F2645" s="211">
        <v>9948</v>
      </c>
      <c r="G2645" s="211">
        <v>8943</v>
      </c>
      <c r="H2645" s="211">
        <v>9602</v>
      </c>
      <c r="I2645" s="211">
        <v>9433</v>
      </c>
      <c r="J2645" s="211">
        <v>9490</v>
      </c>
      <c r="K2645" s="211">
        <v>7866</v>
      </c>
      <c r="L2645" s="212">
        <v>6802</v>
      </c>
    </row>
    <row r="2646" spans="1:12">
      <c r="A2646" s="208" t="s">
        <v>765</v>
      </c>
      <c r="B2646" s="209" t="s">
        <v>1634</v>
      </c>
      <c r="C2646" s="209" t="s">
        <v>1623</v>
      </c>
      <c r="D2646" s="210" t="s">
        <v>1624</v>
      </c>
      <c r="E2646" s="211">
        <v>5542739</v>
      </c>
      <c r="F2646" s="211">
        <v>5497570</v>
      </c>
      <c r="G2646" s="211">
        <v>5484894</v>
      </c>
      <c r="H2646" s="211">
        <v>5222967</v>
      </c>
      <c r="I2646" s="211">
        <v>5013014</v>
      </c>
      <c r="J2646" s="211">
        <v>5310114</v>
      </c>
      <c r="K2646" s="211">
        <v>5573476</v>
      </c>
      <c r="L2646" s="212">
        <v>5153675</v>
      </c>
    </row>
    <row r="2647" spans="1:12">
      <c r="A2647" s="208" t="s">
        <v>765</v>
      </c>
      <c r="B2647" s="209" t="s">
        <v>1634</v>
      </c>
      <c r="C2647" s="209" t="s">
        <v>1625</v>
      </c>
      <c r="D2647" s="210" t="s">
        <v>1624</v>
      </c>
      <c r="E2647" s="211">
        <v>1993725</v>
      </c>
      <c r="F2647" s="211">
        <v>2206342</v>
      </c>
      <c r="G2647" s="211">
        <v>2217234</v>
      </c>
      <c r="H2647" s="211">
        <v>2129616</v>
      </c>
      <c r="I2647" s="211">
        <v>2001346</v>
      </c>
      <c r="J2647" s="211">
        <v>2072978</v>
      </c>
      <c r="K2647" s="211">
        <v>2150397</v>
      </c>
      <c r="L2647" s="212">
        <v>2045480</v>
      </c>
    </row>
    <row r="2648" spans="1:12">
      <c r="A2648" s="208" t="s">
        <v>765</v>
      </c>
      <c r="B2648" s="209" t="s">
        <v>1634</v>
      </c>
      <c r="C2648" s="209" t="s">
        <v>1626</v>
      </c>
      <c r="D2648" s="210" t="s">
        <v>1624</v>
      </c>
      <c r="E2648" s="211">
        <v>3045127</v>
      </c>
      <c r="F2648" s="211">
        <v>2849358</v>
      </c>
      <c r="G2648" s="211">
        <v>2891919</v>
      </c>
      <c r="H2648" s="211">
        <v>2135933</v>
      </c>
      <c r="I2648" s="211">
        <v>1885777</v>
      </c>
      <c r="J2648" s="211">
        <v>1626853</v>
      </c>
      <c r="K2648" s="211">
        <v>1327609</v>
      </c>
      <c r="L2648" s="212">
        <v>1271724</v>
      </c>
    </row>
    <row r="2649" spans="1:12">
      <c r="A2649" s="208" t="s">
        <v>765</v>
      </c>
      <c r="B2649" s="209" t="s">
        <v>1634</v>
      </c>
      <c r="C2649" s="209" t="s">
        <v>1627</v>
      </c>
      <c r="D2649" s="210" t="s">
        <v>1624</v>
      </c>
      <c r="E2649" s="211">
        <v>750118</v>
      </c>
      <c r="F2649" s="211">
        <v>427935</v>
      </c>
      <c r="G2649" s="211">
        <v>73892</v>
      </c>
      <c r="H2649" s="211">
        <v>392753</v>
      </c>
      <c r="I2649" s="211">
        <v>147646</v>
      </c>
      <c r="J2649" s="211">
        <v>311302</v>
      </c>
      <c r="K2649" s="211">
        <v>306400</v>
      </c>
      <c r="L2649" s="212">
        <v>601343</v>
      </c>
    </row>
    <row r="2650" spans="1:12">
      <c r="A2650" s="208" t="s">
        <v>765</v>
      </c>
      <c r="B2650" s="209" t="s">
        <v>1634</v>
      </c>
      <c r="C2650" s="209" t="s">
        <v>1628</v>
      </c>
      <c r="D2650" s="210" t="s">
        <v>1624</v>
      </c>
      <c r="E2650" s="211">
        <v>48048</v>
      </c>
      <c r="F2650" s="211">
        <v>39241</v>
      </c>
      <c r="G2650" s="211">
        <v>25212</v>
      </c>
      <c r="H2650" s="211">
        <v>28551</v>
      </c>
      <c r="I2650" s="211">
        <v>35348</v>
      </c>
      <c r="J2650" s="211">
        <v>48284</v>
      </c>
      <c r="K2650" s="211">
        <v>61045</v>
      </c>
      <c r="L2650" s="212">
        <v>91752</v>
      </c>
    </row>
    <row r="2651" spans="1:12">
      <c r="A2651" s="208" t="s">
        <v>1412</v>
      </c>
      <c r="B2651" s="209" t="s">
        <v>1673</v>
      </c>
      <c r="C2651" s="209" t="s">
        <v>1625</v>
      </c>
      <c r="D2651" s="210" t="s">
        <v>1624</v>
      </c>
      <c r="E2651" s="213" t="s">
        <v>1624</v>
      </c>
      <c r="F2651" s="211">
        <v>12125</v>
      </c>
      <c r="G2651" s="211">
        <v>14980</v>
      </c>
      <c r="H2651" s="211">
        <v>12545</v>
      </c>
      <c r="I2651" s="211">
        <v>11277</v>
      </c>
      <c r="J2651" s="211">
        <v>11223</v>
      </c>
      <c r="K2651" s="213" t="s">
        <v>1624</v>
      </c>
      <c r="L2651" s="214" t="s">
        <v>1624</v>
      </c>
    </row>
    <row r="2652" spans="1:12">
      <c r="A2652" s="208" t="s">
        <v>435</v>
      </c>
      <c r="B2652" s="209" t="s">
        <v>1661</v>
      </c>
      <c r="C2652" s="209" t="s">
        <v>1623</v>
      </c>
      <c r="D2652" s="210" t="s">
        <v>1624</v>
      </c>
      <c r="E2652" s="211">
        <v>46244</v>
      </c>
      <c r="F2652" s="211">
        <v>48403</v>
      </c>
      <c r="G2652" s="211">
        <v>54480</v>
      </c>
      <c r="H2652" s="211">
        <v>53822</v>
      </c>
      <c r="I2652" s="211">
        <v>52465</v>
      </c>
      <c r="J2652" s="211">
        <v>52040</v>
      </c>
      <c r="K2652" s="211">
        <v>51593</v>
      </c>
      <c r="L2652" s="212">
        <v>47113</v>
      </c>
    </row>
    <row r="2653" spans="1:12">
      <c r="A2653" s="208" t="s">
        <v>435</v>
      </c>
      <c r="B2653" s="209" t="s">
        <v>1661</v>
      </c>
      <c r="C2653" s="209" t="s">
        <v>1625</v>
      </c>
      <c r="D2653" s="210" t="s">
        <v>1624</v>
      </c>
      <c r="E2653" s="211">
        <v>28077</v>
      </c>
      <c r="F2653" s="211">
        <v>26818</v>
      </c>
      <c r="G2653" s="211">
        <v>26010</v>
      </c>
      <c r="H2653" s="211">
        <v>25948</v>
      </c>
      <c r="I2653" s="211">
        <v>24556</v>
      </c>
      <c r="J2653" s="211">
        <v>27641</v>
      </c>
      <c r="K2653" s="211">
        <v>35837</v>
      </c>
      <c r="L2653" s="212">
        <v>32893</v>
      </c>
    </row>
    <row r="2654" spans="1:12">
      <c r="A2654" s="208" t="s">
        <v>162</v>
      </c>
      <c r="B2654" s="209" t="s">
        <v>1672</v>
      </c>
      <c r="C2654" s="209" t="s">
        <v>1623</v>
      </c>
      <c r="D2654" s="210" t="s">
        <v>1624</v>
      </c>
      <c r="E2654" s="211">
        <v>36317</v>
      </c>
      <c r="F2654" s="211">
        <v>32213</v>
      </c>
      <c r="G2654" s="211">
        <v>29116</v>
      </c>
      <c r="H2654" s="211">
        <v>46362</v>
      </c>
      <c r="I2654" s="211">
        <v>32744</v>
      </c>
      <c r="J2654" s="211">
        <v>38893</v>
      </c>
      <c r="K2654" s="211">
        <v>36510</v>
      </c>
      <c r="L2654" s="212">
        <v>27229</v>
      </c>
    </row>
    <row r="2655" spans="1:12">
      <c r="A2655" s="208" t="s">
        <v>162</v>
      </c>
      <c r="B2655" s="209" t="s">
        <v>1672</v>
      </c>
      <c r="C2655" s="209" t="s">
        <v>1625</v>
      </c>
      <c r="D2655" s="210" t="s">
        <v>1624</v>
      </c>
      <c r="E2655" s="211">
        <v>14938</v>
      </c>
      <c r="F2655" s="211">
        <v>9526</v>
      </c>
      <c r="G2655" s="211">
        <v>9864</v>
      </c>
      <c r="H2655" s="211">
        <v>10429</v>
      </c>
      <c r="I2655" s="211">
        <v>12580</v>
      </c>
      <c r="J2655" s="211">
        <v>13571</v>
      </c>
      <c r="K2655" s="211">
        <v>13903</v>
      </c>
      <c r="L2655" s="212">
        <v>15309</v>
      </c>
    </row>
    <row r="2656" spans="1:12">
      <c r="A2656" s="208" t="s">
        <v>179</v>
      </c>
      <c r="B2656" s="209" t="s">
        <v>1645</v>
      </c>
      <c r="C2656" s="209" t="s">
        <v>1623</v>
      </c>
      <c r="D2656" s="210" t="s">
        <v>1624</v>
      </c>
      <c r="E2656" s="211">
        <v>12999</v>
      </c>
      <c r="F2656" s="211">
        <v>11147</v>
      </c>
      <c r="G2656" s="211">
        <v>12666</v>
      </c>
      <c r="H2656" s="211">
        <v>13560</v>
      </c>
      <c r="I2656" s="211">
        <v>11925</v>
      </c>
      <c r="J2656" s="211">
        <v>12029</v>
      </c>
      <c r="K2656" s="211">
        <v>11149</v>
      </c>
      <c r="L2656" s="212">
        <v>8881</v>
      </c>
    </row>
    <row r="2657" spans="1:12">
      <c r="A2657" s="208" t="s">
        <v>179</v>
      </c>
      <c r="B2657" s="209" t="s">
        <v>1645</v>
      </c>
      <c r="C2657" s="209" t="s">
        <v>1625</v>
      </c>
      <c r="D2657" s="210" t="s">
        <v>1624</v>
      </c>
      <c r="E2657" s="211">
        <v>2153</v>
      </c>
      <c r="F2657" s="211">
        <v>1571</v>
      </c>
      <c r="G2657" s="211">
        <v>2055</v>
      </c>
      <c r="H2657" s="211">
        <v>2300</v>
      </c>
      <c r="I2657" s="211">
        <v>2432</v>
      </c>
      <c r="J2657" s="211">
        <v>2842</v>
      </c>
      <c r="K2657" s="211">
        <v>2589</v>
      </c>
      <c r="L2657" s="212">
        <v>1750</v>
      </c>
    </row>
    <row r="2658" spans="1:12">
      <c r="A2658" s="208" t="s">
        <v>436</v>
      </c>
      <c r="B2658" s="209" t="s">
        <v>1661</v>
      </c>
      <c r="C2658" s="209" t="s">
        <v>1623</v>
      </c>
      <c r="D2658" s="210" t="s">
        <v>1624</v>
      </c>
      <c r="E2658" s="211">
        <v>585545</v>
      </c>
      <c r="F2658" s="211">
        <v>570683</v>
      </c>
      <c r="G2658" s="211">
        <v>585789</v>
      </c>
      <c r="H2658" s="211">
        <v>622440</v>
      </c>
      <c r="I2658" s="211">
        <v>630369</v>
      </c>
      <c r="J2658" s="211">
        <v>655573</v>
      </c>
      <c r="K2658" s="211">
        <v>632144</v>
      </c>
      <c r="L2658" s="212">
        <v>575249</v>
      </c>
    </row>
    <row r="2659" spans="1:12">
      <c r="A2659" s="208" t="s">
        <v>436</v>
      </c>
      <c r="B2659" s="209" t="s">
        <v>1661</v>
      </c>
      <c r="C2659" s="209" t="s">
        <v>1625</v>
      </c>
      <c r="D2659" s="210" t="s">
        <v>1624</v>
      </c>
      <c r="E2659" s="211">
        <v>266899</v>
      </c>
      <c r="F2659" s="211">
        <v>319210</v>
      </c>
      <c r="G2659" s="211">
        <v>250549</v>
      </c>
      <c r="H2659" s="211">
        <v>226513</v>
      </c>
      <c r="I2659" s="211">
        <v>219005</v>
      </c>
      <c r="J2659" s="211">
        <v>263213</v>
      </c>
      <c r="K2659" s="211">
        <v>220114</v>
      </c>
      <c r="L2659" s="212">
        <v>191258</v>
      </c>
    </row>
    <row r="2660" spans="1:12">
      <c r="A2660" s="208" t="s">
        <v>436</v>
      </c>
      <c r="B2660" s="209" t="s">
        <v>1661</v>
      </c>
      <c r="C2660" s="209" t="s">
        <v>1626</v>
      </c>
      <c r="D2660" s="210" t="s">
        <v>1624</v>
      </c>
      <c r="E2660" s="213" t="s">
        <v>1624</v>
      </c>
      <c r="F2660" s="213" t="s">
        <v>1624</v>
      </c>
      <c r="G2660" s="213" t="s">
        <v>1624</v>
      </c>
      <c r="H2660" s="213" t="s">
        <v>1624</v>
      </c>
      <c r="I2660" s="213" t="s">
        <v>1624</v>
      </c>
      <c r="J2660" s="213" t="s">
        <v>1624</v>
      </c>
      <c r="K2660" s="213" t="s">
        <v>1624</v>
      </c>
      <c r="L2660" s="212">
        <v>1857</v>
      </c>
    </row>
    <row r="2661" spans="1:12">
      <c r="A2661" s="208" t="s">
        <v>436</v>
      </c>
      <c r="B2661" s="209" t="s">
        <v>1661</v>
      </c>
      <c r="C2661" s="209" t="s">
        <v>1627</v>
      </c>
      <c r="D2661" s="210" t="s">
        <v>1624</v>
      </c>
      <c r="E2661" s="213" t="s">
        <v>1624</v>
      </c>
      <c r="F2661" s="213" t="s">
        <v>1624</v>
      </c>
      <c r="G2661" s="211">
        <v>1948</v>
      </c>
      <c r="H2661" s="213" t="s">
        <v>1624</v>
      </c>
      <c r="I2661" s="213" t="s">
        <v>1624</v>
      </c>
      <c r="J2661" s="213" t="s">
        <v>1624</v>
      </c>
      <c r="K2661" s="213" t="s">
        <v>1624</v>
      </c>
      <c r="L2661" s="214" t="s">
        <v>1624</v>
      </c>
    </row>
    <row r="2662" spans="1:12">
      <c r="A2662" s="208" t="s">
        <v>1413</v>
      </c>
      <c r="B2662" s="209" t="s">
        <v>1673</v>
      </c>
      <c r="C2662" s="209" t="s">
        <v>1623</v>
      </c>
      <c r="D2662" s="210" t="s">
        <v>1624</v>
      </c>
      <c r="E2662" s="211">
        <v>799</v>
      </c>
      <c r="F2662" s="211">
        <v>621</v>
      </c>
      <c r="G2662" s="211">
        <v>443</v>
      </c>
      <c r="H2662" s="211">
        <v>546</v>
      </c>
      <c r="I2662" s="211">
        <v>15864</v>
      </c>
      <c r="J2662" s="211">
        <v>12628</v>
      </c>
      <c r="K2662" s="211">
        <v>7812</v>
      </c>
      <c r="L2662" s="212">
        <v>4683</v>
      </c>
    </row>
    <row r="2663" spans="1:12">
      <c r="A2663" s="208" t="s">
        <v>163</v>
      </c>
      <c r="B2663" s="209" t="s">
        <v>1672</v>
      </c>
      <c r="C2663" s="209" t="s">
        <v>1623</v>
      </c>
      <c r="D2663" s="210" t="s">
        <v>1624</v>
      </c>
      <c r="E2663" s="211">
        <v>167387</v>
      </c>
      <c r="F2663" s="211">
        <v>151105</v>
      </c>
      <c r="G2663" s="211">
        <v>152826</v>
      </c>
      <c r="H2663" s="211">
        <v>161031</v>
      </c>
      <c r="I2663" s="211">
        <v>153951</v>
      </c>
      <c r="J2663" s="211">
        <v>185028</v>
      </c>
      <c r="K2663" s="211">
        <v>165170</v>
      </c>
      <c r="L2663" s="212">
        <v>128715</v>
      </c>
    </row>
    <row r="2664" spans="1:12">
      <c r="A2664" s="208" t="s">
        <v>163</v>
      </c>
      <c r="B2664" s="209" t="s">
        <v>1672</v>
      </c>
      <c r="C2664" s="209" t="s">
        <v>1625</v>
      </c>
      <c r="D2664" s="210" t="s">
        <v>1624</v>
      </c>
      <c r="E2664" s="211">
        <v>92974</v>
      </c>
      <c r="F2664" s="211">
        <v>102613</v>
      </c>
      <c r="G2664" s="211">
        <v>119690</v>
      </c>
      <c r="H2664" s="211">
        <v>114546</v>
      </c>
      <c r="I2664" s="211">
        <v>103850</v>
      </c>
      <c r="J2664" s="211">
        <v>161265</v>
      </c>
      <c r="K2664" s="211">
        <v>168511</v>
      </c>
      <c r="L2664" s="212">
        <v>151496</v>
      </c>
    </row>
    <row r="2665" spans="1:12">
      <c r="A2665" s="208" t="s">
        <v>163</v>
      </c>
      <c r="B2665" s="209" t="s">
        <v>1672</v>
      </c>
      <c r="C2665" s="209" t="s">
        <v>1626</v>
      </c>
      <c r="D2665" s="210" t="s">
        <v>1624</v>
      </c>
      <c r="E2665" s="211">
        <v>1404083</v>
      </c>
      <c r="F2665" s="211">
        <v>2553958</v>
      </c>
      <c r="G2665" s="211">
        <v>2786336</v>
      </c>
      <c r="H2665" s="211">
        <v>3162606</v>
      </c>
      <c r="I2665" s="211">
        <v>3173591</v>
      </c>
      <c r="J2665" s="211">
        <v>3722589</v>
      </c>
      <c r="K2665" s="211">
        <v>4267190</v>
      </c>
      <c r="L2665" s="212">
        <v>4754101</v>
      </c>
    </row>
    <row r="2666" spans="1:12">
      <c r="A2666" s="208" t="s">
        <v>87</v>
      </c>
      <c r="B2666" s="209" t="s">
        <v>1646</v>
      </c>
      <c r="C2666" s="209" t="s">
        <v>1623</v>
      </c>
      <c r="D2666" s="210" t="s">
        <v>1624</v>
      </c>
      <c r="E2666" s="211">
        <v>74018</v>
      </c>
      <c r="F2666" s="211">
        <v>68226</v>
      </c>
      <c r="G2666" s="211">
        <v>77279</v>
      </c>
      <c r="H2666" s="211">
        <v>83847</v>
      </c>
      <c r="I2666" s="211">
        <v>76936</v>
      </c>
      <c r="J2666" s="211">
        <v>79406</v>
      </c>
      <c r="K2666" s="211">
        <v>74228</v>
      </c>
      <c r="L2666" s="212">
        <v>55484</v>
      </c>
    </row>
    <row r="2667" spans="1:12">
      <c r="A2667" s="208" t="s">
        <v>87</v>
      </c>
      <c r="B2667" s="209" t="s">
        <v>1646</v>
      </c>
      <c r="C2667" s="209" t="s">
        <v>1625</v>
      </c>
      <c r="D2667" s="210" t="s">
        <v>1624</v>
      </c>
      <c r="E2667" s="211">
        <v>35894</v>
      </c>
      <c r="F2667" s="211">
        <v>32213</v>
      </c>
      <c r="G2667" s="211">
        <v>37249</v>
      </c>
      <c r="H2667" s="211">
        <v>41230</v>
      </c>
      <c r="I2667" s="211">
        <v>40399</v>
      </c>
      <c r="J2667" s="211">
        <v>39369</v>
      </c>
      <c r="K2667" s="211">
        <v>37441</v>
      </c>
      <c r="L2667" s="212">
        <v>29075</v>
      </c>
    </row>
    <row r="2668" spans="1:12">
      <c r="A2668" s="208" t="s">
        <v>55</v>
      </c>
      <c r="B2668" s="209" t="s">
        <v>1648</v>
      </c>
      <c r="C2668" s="209" t="s">
        <v>1627</v>
      </c>
      <c r="D2668" s="210" t="s">
        <v>1624</v>
      </c>
      <c r="E2668" s="211">
        <v>127717</v>
      </c>
      <c r="F2668" s="211">
        <v>133154</v>
      </c>
      <c r="G2668" s="211">
        <v>350287</v>
      </c>
      <c r="H2668" s="211">
        <v>807954</v>
      </c>
      <c r="I2668" s="211">
        <v>783370</v>
      </c>
      <c r="J2668" s="211">
        <v>630647</v>
      </c>
      <c r="K2668" s="213" t="s">
        <v>1624</v>
      </c>
      <c r="L2668" s="214" t="s">
        <v>1624</v>
      </c>
    </row>
    <row r="2669" spans="1:12">
      <c r="A2669" s="208" t="s">
        <v>70</v>
      </c>
      <c r="B2669" s="209" t="s">
        <v>1640</v>
      </c>
      <c r="C2669" s="209" t="s">
        <v>1623</v>
      </c>
      <c r="D2669" s="210" t="s">
        <v>1624</v>
      </c>
      <c r="E2669" s="211">
        <v>31364</v>
      </c>
      <c r="F2669" s="211">
        <v>25284</v>
      </c>
      <c r="G2669" s="211">
        <v>24800</v>
      </c>
      <c r="H2669" s="211">
        <v>26869</v>
      </c>
      <c r="I2669" s="211">
        <v>24852</v>
      </c>
      <c r="J2669" s="211">
        <v>34002</v>
      </c>
      <c r="K2669" s="211">
        <v>23679</v>
      </c>
      <c r="L2669" s="212">
        <v>17881</v>
      </c>
    </row>
    <row r="2670" spans="1:12">
      <c r="A2670" s="208" t="s">
        <v>70</v>
      </c>
      <c r="B2670" s="209" t="s">
        <v>1640</v>
      </c>
      <c r="C2670" s="209" t="s">
        <v>1625</v>
      </c>
      <c r="D2670" s="210" t="s">
        <v>1624</v>
      </c>
      <c r="E2670" s="211">
        <v>31123</v>
      </c>
      <c r="F2670" s="211">
        <v>29292</v>
      </c>
      <c r="G2670" s="211">
        <v>32280</v>
      </c>
      <c r="H2670" s="211">
        <v>33095</v>
      </c>
      <c r="I2670" s="211">
        <v>27606</v>
      </c>
      <c r="J2670" s="211">
        <v>36285</v>
      </c>
      <c r="K2670" s="211">
        <v>31275</v>
      </c>
      <c r="L2670" s="212">
        <v>22639</v>
      </c>
    </row>
    <row r="2671" spans="1:12">
      <c r="A2671" s="208" t="s">
        <v>70</v>
      </c>
      <c r="B2671" s="209" t="s">
        <v>1640</v>
      </c>
      <c r="C2671" s="209" t="s">
        <v>1626</v>
      </c>
      <c r="D2671" s="210" t="s">
        <v>1624</v>
      </c>
      <c r="E2671" s="211">
        <v>28976</v>
      </c>
      <c r="F2671" s="211">
        <v>37698</v>
      </c>
      <c r="G2671" s="211">
        <v>46658</v>
      </c>
      <c r="H2671" s="211">
        <v>45335</v>
      </c>
      <c r="I2671" s="211">
        <v>32961</v>
      </c>
      <c r="J2671" s="211">
        <v>40680</v>
      </c>
      <c r="K2671" s="211">
        <v>28714</v>
      </c>
      <c r="L2671" s="212">
        <v>11708</v>
      </c>
    </row>
    <row r="2672" spans="1:12">
      <c r="A2672" s="208" t="s">
        <v>1132</v>
      </c>
      <c r="B2672" s="209" t="s">
        <v>1647</v>
      </c>
      <c r="C2672" s="209" t="s">
        <v>1623</v>
      </c>
      <c r="D2672" s="210" t="s">
        <v>1624</v>
      </c>
      <c r="E2672" s="211">
        <v>20801288</v>
      </c>
      <c r="F2672" s="211">
        <v>17816080</v>
      </c>
      <c r="G2672" s="211">
        <v>19811486</v>
      </c>
      <c r="H2672" s="211">
        <v>21337871</v>
      </c>
      <c r="I2672" s="211">
        <v>19742168</v>
      </c>
      <c r="J2672" s="211">
        <v>21007413</v>
      </c>
      <c r="K2672" s="211">
        <v>19058196</v>
      </c>
      <c r="L2672" s="212">
        <v>16697707</v>
      </c>
    </row>
    <row r="2673" spans="1:12">
      <c r="A2673" s="208" t="s">
        <v>1132</v>
      </c>
      <c r="B2673" s="209" t="s">
        <v>1647</v>
      </c>
      <c r="C2673" s="209" t="s">
        <v>1625</v>
      </c>
      <c r="D2673" s="210" t="s">
        <v>1624</v>
      </c>
      <c r="E2673" s="211">
        <v>12632952</v>
      </c>
      <c r="F2673" s="211">
        <v>11435619</v>
      </c>
      <c r="G2673" s="211">
        <v>12040220</v>
      </c>
      <c r="H2673" s="211">
        <v>12975306</v>
      </c>
      <c r="I2673" s="211">
        <v>11726832</v>
      </c>
      <c r="J2673" s="211">
        <v>12174150</v>
      </c>
      <c r="K2673" s="211">
        <v>11246237</v>
      </c>
      <c r="L2673" s="212">
        <v>9935695</v>
      </c>
    </row>
    <row r="2674" spans="1:12">
      <c r="A2674" s="208" t="s">
        <v>1132</v>
      </c>
      <c r="B2674" s="209" t="s">
        <v>1647</v>
      </c>
      <c r="C2674" s="209" t="s">
        <v>1626</v>
      </c>
      <c r="D2674" s="210" t="s">
        <v>1624</v>
      </c>
      <c r="E2674" s="211">
        <v>12331690</v>
      </c>
      <c r="F2674" s="211">
        <v>11683556</v>
      </c>
      <c r="G2674" s="211">
        <v>11611733</v>
      </c>
      <c r="H2674" s="211">
        <v>10930140</v>
      </c>
      <c r="I2674" s="211">
        <v>10063088</v>
      </c>
      <c r="J2674" s="211">
        <v>10713929</v>
      </c>
      <c r="K2674" s="211">
        <v>10895906</v>
      </c>
      <c r="L2674" s="212">
        <v>11357843</v>
      </c>
    </row>
    <row r="2675" spans="1:12">
      <c r="A2675" s="208" t="s">
        <v>1132</v>
      </c>
      <c r="B2675" s="209" t="s">
        <v>1647</v>
      </c>
      <c r="C2675" s="209" t="s">
        <v>1627</v>
      </c>
      <c r="D2675" s="210" t="s">
        <v>1624</v>
      </c>
      <c r="E2675" s="213" t="s">
        <v>1624</v>
      </c>
      <c r="F2675" s="213" t="s">
        <v>1624</v>
      </c>
      <c r="G2675" s="213" t="s">
        <v>1624</v>
      </c>
      <c r="H2675" s="211">
        <v>325280</v>
      </c>
      <c r="I2675" s="211">
        <v>528178</v>
      </c>
      <c r="J2675" s="211">
        <v>645555</v>
      </c>
      <c r="K2675" s="211">
        <v>1067127</v>
      </c>
      <c r="L2675" s="212">
        <v>1174269</v>
      </c>
    </row>
    <row r="2676" spans="1:12">
      <c r="A2676" s="208" t="s">
        <v>1187</v>
      </c>
      <c r="B2676" s="209" t="s">
        <v>1643</v>
      </c>
      <c r="C2676" s="209" t="s">
        <v>1623</v>
      </c>
      <c r="D2676" s="210" t="s">
        <v>1624</v>
      </c>
      <c r="E2676" s="211">
        <v>25430</v>
      </c>
      <c r="F2676" s="211">
        <v>23385</v>
      </c>
      <c r="G2676" s="211">
        <v>35284</v>
      </c>
      <c r="H2676" s="211">
        <v>31187</v>
      </c>
      <c r="I2676" s="211">
        <v>25437</v>
      </c>
      <c r="J2676" s="211">
        <v>27364</v>
      </c>
      <c r="K2676" s="211">
        <v>22647</v>
      </c>
      <c r="L2676" s="212">
        <v>21396</v>
      </c>
    </row>
    <row r="2677" spans="1:12">
      <c r="A2677" s="208" t="s">
        <v>1187</v>
      </c>
      <c r="B2677" s="209" t="s">
        <v>1643</v>
      </c>
      <c r="C2677" s="209" t="s">
        <v>1625</v>
      </c>
      <c r="D2677" s="210" t="s">
        <v>1624</v>
      </c>
      <c r="E2677" s="211">
        <v>15862</v>
      </c>
      <c r="F2677" s="211">
        <v>14817</v>
      </c>
      <c r="G2677" s="211">
        <v>23988</v>
      </c>
      <c r="H2677" s="211">
        <v>19198</v>
      </c>
      <c r="I2677" s="211">
        <v>14564</v>
      </c>
      <c r="J2677" s="211">
        <v>16301</v>
      </c>
      <c r="K2677" s="211">
        <v>14332</v>
      </c>
      <c r="L2677" s="212">
        <v>12499</v>
      </c>
    </row>
    <row r="2678" spans="1:12">
      <c r="A2678" s="208" t="s">
        <v>1414</v>
      </c>
      <c r="B2678" s="209" t="s">
        <v>1673</v>
      </c>
      <c r="C2678" s="209" t="s">
        <v>1627</v>
      </c>
      <c r="D2678" s="210" t="s">
        <v>1624</v>
      </c>
      <c r="E2678" s="211">
        <v>3935400</v>
      </c>
      <c r="F2678" s="211">
        <v>4393399</v>
      </c>
      <c r="G2678" s="211">
        <v>4901515</v>
      </c>
      <c r="H2678" s="211">
        <v>4010282</v>
      </c>
      <c r="I2678" s="211">
        <v>4492793</v>
      </c>
      <c r="J2678" s="211">
        <v>3523741</v>
      </c>
      <c r="K2678" s="211">
        <v>4135018</v>
      </c>
      <c r="L2678" s="212">
        <v>3438105</v>
      </c>
    </row>
    <row r="2679" spans="1:12">
      <c r="A2679" s="208" t="s">
        <v>1776</v>
      </c>
      <c r="B2679" s="209" t="s">
        <v>1680</v>
      </c>
      <c r="C2679" s="209" t="s">
        <v>1623</v>
      </c>
      <c r="D2679" s="210" t="s">
        <v>1624</v>
      </c>
      <c r="E2679" s="213" t="s">
        <v>1624</v>
      </c>
      <c r="F2679" s="213" t="s">
        <v>1624</v>
      </c>
      <c r="G2679" s="213" t="s">
        <v>1624</v>
      </c>
      <c r="H2679" s="213" t="s">
        <v>1624</v>
      </c>
      <c r="I2679" s="211">
        <v>173803</v>
      </c>
      <c r="J2679" s="211">
        <v>195528</v>
      </c>
      <c r="K2679" s="211">
        <v>193267</v>
      </c>
      <c r="L2679" s="212">
        <v>174488</v>
      </c>
    </row>
    <row r="2680" spans="1:12">
      <c r="A2680" s="208" t="s">
        <v>1776</v>
      </c>
      <c r="B2680" s="209" t="s">
        <v>1680</v>
      </c>
      <c r="C2680" s="209" t="s">
        <v>1625</v>
      </c>
      <c r="D2680" s="210" t="s">
        <v>1624</v>
      </c>
      <c r="E2680" s="213" t="s">
        <v>1624</v>
      </c>
      <c r="F2680" s="213" t="s">
        <v>1624</v>
      </c>
      <c r="G2680" s="213" t="s">
        <v>1624</v>
      </c>
      <c r="H2680" s="213" t="s">
        <v>1624</v>
      </c>
      <c r="I2680" s="211">
        <v>372921</v>
      </c>
      <c r="J2680" s="211">
        <v>401544</v>
      </c>
      <c r="K2680" s="211">
        <v>391004</v>
      </c>
      <c r="L2680" s="212">
        <v>363677</v>
      </c>
    </row>
    <row r="2681" spans="1:12">
      <c r="A2681" s="208" t="s">
        <v>486</v>
      </c>
      <c r="B2681" s="209" t="s">
        <v>1630</v>
      </c>
      <c r="C2681" s="209" t="s">
        <v>1623</v>
      </c>
      <c r="D2681" s="210" t="s">
        <v>1624</v>
      </c>
      <c r="E2681" s="211">
        <v>3897</v>
      </c>
      <c r="F2681" s="211">
        <v>4002</v>
      </c>
      <c r="G2681" s="211">
        <v>4314</v>
      </c>
      <c r="H2681" s="211">
        <v>4781</v>
      </c>
      <c r="I2681" s="211">
        <v>1877</v>
      </c>
      <c r="J2681" s="213" t="s">
        <v>1624</v>
      </c>
      <c r="K2681" s="213" t="s">
        <v>1624</v>
      </c>
      <c r="L2681" s="214" t="s">
        <v>1624</v>
      </c>
    </row>
    <row r="2682" spans="1:12">
      <c r="A2682" s="208" t="s">
        <v>486</v>
      </c>
      <c r="B2682" s="209" t="s">
        <v>1630</v>
      </c>
      <c r="C2682" s="209" t="s">
        <v>1625</v>
      </c>
      <c r="D2682" s="210" t="s">
        <v>1624</v>
      </c>
      <c r="E2682" s="211">
        <v>17777</v>
      </c>
      <c r="F2682" s="211">
        <v>18409</v>
      </c>
      <c r="G2682" s="211">
        <v>18529</v>
      </c>
      <c r="H2682" s="211">
        <v>20859</v>
      </c>
      <c r="I2682" s="211">
        <v>6363</v>
      </c>
      <c r="J2682" s="213" t="s">
        <v>1624</v>
      </c>
      <c r="K2682" s="213" t="s">
        <v>1624</v>
      </c>
      <c r="L2682" s="214" t="s">
        <v>1624</v>
      </c>
    </row>
    <row r="2683" spans="1:12">
      <c r="A2683" s="208" t="s">
        <v>486</v>
      </c>
      <c r="B2683" s="209" t="s">
        <v>1630</v>
      </c>
      <c r="C2683" s="209" t="s">
        <v>1626</v>
      </c>
      <c r="D2683" s="210" t="s">
        <v>1624</v>
      </c>
      <c r="E2683" s="211">
        <v>541</v>
      </c>
      <c r="F2683" s="211">
        <v>774</v>
      </c>
      <c r="G2683" s="211">
        <v>435</v>
      </c>
      <c r="H2683" s="211">
        <v>285</v>
      </c>
      <c r="I2683" s="211">
        <v>171</v>
      </c>
      <c r="J2683" s="213" t="s">
        <v>1624</v>
      </c>
      <c r="K2683" s="213" t="s">
        <v>1624</v>
      </c>
      <c r="L2683" s="214" t="s">
        <v>1624</v>
      </c>
    </row>
    <row r="2684" spans="1:12">
      <c r="A2684" s="208" t="s">
        <v>1066</v>
      </c>
      <c r="B2684" s="209" t="s">
        <v>1678</v>
      </c>
      <c r="C2684" s="209" t="s">
        <v>1623</v>
      </c>
      <c r="D2684" s="210" t="s">
        <v>1624</v>
      </c>
      <c r="E2684" s="211">
        <v>219186</v>
      </c>
      <c r="F2684" s="211">
        <v>199542</v>
      </c>
      <c r="G2684" s="211">
        <v>206678</v>
      </c>
      <c r="H2684" s="211">
        <v>217227</v>
      </c>
      <c r="I2684" s="211">
        <v>212696</v>
      </c>
      <c r="J2684" s="211">
        <v>220960</v>
      </c>
      <c r="K2684" s="211">
        <v>211516</v>
      </c>
      <c r="L2684" s="212">
        <v>187187</v>
      </c>
    </row>
    <row r="2685" spans="1:12">
      <c r="A2685" s="208" t="s">
        <v>1066</v>
      </c>
      <c r="B2685" s="209" t="s">
        <v>1678</v>
      </c>
      <c r="C2685" s="209" t="s">
        <v>1625</v>
      </c>
      <c r="D2685" s="210" t="s">
        <v>1624</v>
      </c>
      <c r="E2685" s="211">
        <v>58203</v>
      </c>
      <c r="F2685" s="211">
        <v>55156</v>
      </c>
      <c r="G2685" s="211">
        <v>61308</v>
      </c>
      <c r="H2685" s="211">
        <v>62105</v>
      </c>
      <c r="I2685" s="211">
        <v>62162</v>
      </c>
      <c r="J2685" s="211">
        <v>70116</v>
      </c>
      <c r="K2685" s="211">
        <v>68439</v>
      </c>
      <c r="L2685" s="212">
        <v>63183</v>
      </c>
    </row>
    <row r="2686" spans="1:12">
      <c r="A2686" s="208" t="s">
        <v>1777</v>
      </c>
      <c r="B2686" s="209" t="s">
        <v>1646</v>
      </c>
      <c r="C2686" s="209" t="s">
        <v>1626</v>
      </c>
      <c r="D2686" s="210" t="s">
        <v>1624</v>
      </c>
      <c r="E2686" s="211">
        <v>43032</v>
      </c>
      <c r="F2686" s="211">
        <v>63050</v>
      </c>
      <c r="G2686" s="211">
        <v>38627</v>
      </c>
      <c r="H2686" s="211">
        <v>54847</v>
      </c>
      <c r="I2686" s="211">
        <v>74322</v>
      </c>
      <c r="J2686" s="211">
        <v>65289</v>
      </c>
      <c r="K2686" s="213" t="s">
        <v>1624</v>
      </c>
      <c r="L2686" s="214" t="s">
        <v>1624</v>
      </c>
    </row>
    <row r="2687" spans="1:12">
      <c r="A2687" s="208" t="s">
        <v>71</v>
      </c>
      <c r="B2687" s="209" t="s">
        <v>1640</v>
      </c>
      <c r="C2687" s="209" t="s">
        <v>1623</v>
      </c>
      <c r="D2687" s="210" t="s">
        <v>1624</v>
      </c>
      <c r="E2687" s="211">
        <v>6354</v>
      </c>
      <c r="F2687" s="211">
        <v>5613</v>
      </c>
      <c r="G2687" s="211">
        <v>5251</v>
      </c>
      <c r="H2687" s="211">
        <v>6082</v>
      </c>
      <c r="I2687" s="211">
        <v>6134</v>
      </c>
      <c r="J2687" s="211">
        <v>6274</v>
      </c>
      <c r="K2687" s="211">
        <v>4495</v>
      </c>
      <c r="L2687" s="212">
        <v>2998</v>
      </c>
    </row>
    <row r="2688" spans="1:12">
      <c r="A2688" s="208" t="s">
        <v>71</v>
      </c>
      <c r="B2688" s="209" t="s">
        <v>1640</v>
      </c>
      <c r="C2688" s="209" t="s">
        <v>1625</v>
      </c>
      <c r="D2688" s="210" t="s">
        <v>1624</v>
      </c>
      <c r="E2688" s="211">
        <v>1789</v>
      </c>
      <c r="F2688" s="211">
        <v>1441</v>
      </c>
      <c r="G2688" s="211">
        <v>1903</v>
      </c>
      <c r="H2688" s="211">
        <v>1094</v>
      </c>
      <c r="I2688" s="211">
        <v>1141</v>
      </c>
      <c r="J2688" s="211">
        <v>1565</v>
      </c>
      <c r="K2688" s="211">
        <v>1141</v>
      </c>
      <c r="L2688" s="212">
        <v>931</v>
      </c>
    </row>
    <row r="2689" spans="1:12">
      <c r="A2689" s="208" t="s">
        <v>88</v>
      </c>
      <c r="B2689" s="209" t="s">
        <v>1646</v>
      </c>
      <c r="C2689" s="209" t="s">
        <v>1623</v>
      </c>
      <c r="D2689" s="210" t="s">
        <v>1624</v>
      </c>
      <c r="E2689" s="211">
        <v>99887</v>
      </c>
      <c r="F2689" s="211">
        <v>80717</v>
      </c>
      <c r="G2689" s="211">
        <v>88266</v>
      </c>
      <c r="H2689" s="211">
        <v>97849</v>
      </c>
      <c r="I2689" s="211">
        <v>95944</v>
      </c>
      <c r="J2689" s="211">
        <v>93424</v>
      </c>
      <c r="K2689" s="211">
        <v>102052</v>
      </c>
      <c r="L2689" s="212">
        <v>78377</v>
      </c>
    </row>
    <row r="2690" spans="1:12">
      <c r="A2690" s="208" t="s">
        <v>88</v>
      </c>
      <c r="B2690" s="209" t="s">
        <v>1646</v>
      </c>
      <c r="C2690" s="209" t="s">
        <v>1625</v>
      </c>
      <c r="D2690" s="210" t="s">
        <v>1624</v>
      </c>
      <c r="E2690" s="211">
        <v>45809</v>
      </c>
      <c r="F2690" s="211">
        <v>39914</v>
      </c>
      <c r="G2690" s="211">
        <v>45378</v>
      </c>
      <c r="H2690" s="211">
        <v>53167</v>
      </c>
      <c r="I2690" s="211">
        <v>55477</v>
      </c>
      <c r="J2690" s="211">
        <v>51755</v>
      </c>
      <c r="K2690" s="211">
        <v>55147</v>
      </c>
      <c r="L2690" s="212">
        <v>43138</v>
      </c>
    </row>
    <row r="2691" spans="1:12">
      <c r="A2691" s="208" t="s">
        <v>88</v>
      </c>
      <c r="B2691" s="209" t="s">
        <v>1646</v>
      </c>
      <c r="C2691" s="209" t="s">
        <v>1626</v>
      </c>
      <c r="D2691" s="210" t="s">
        <v>1624</v>
      </c>
      <c r="E2691" s="211">
        <v>1195</v>
      </c>
      <c r="F2691" s="211">
        <v>1072</v>
      </c>
      <c r="G2691" s="211">
        <v>1338</v>
      </c>
      <c r="H2691" s="211">
        <v>1583</v>
      </c>
      <c r="I2691" s="211">
        <v>1466</v>
      </c>
      <c r="J2691" s="211">
        <v>1249</v>
      </c>
      <c r="K2691" s="211">
        <v>1550</v>
      </c>
      <c r="L2691" s="212">
        <v>899</v>
      </c>
    </row>
    <row r="2692" spans="1:12">
      <c r="A2692" s="208" t="s">
        <v>88</v>
      </c>
      <c r="B2692" s="209" t="s">
        <v>1657</v>
      </c>
      <c r="C2692" s="209" t="s">
        <v>1623</v>
      </c>
      <c r="D2692" s="210" t="s">
        <v>1624</v>
      </c>
      <c r="E2692" s="211">
        <v>35928</v>
      </c>
      <c r="F2692" s="211">
        <v>32321</v>
      </c>
      <c r="G2692" s="211">
        <v>34179</v>
      </c>
      <c r="H2692" s="211">
        <v>36968</v>
      </c>
      <c r="I2692" s="211">
        <v>35447</v>
      </c>
      <c r="J2692" s="211">
        <v>31631</v>
      </c>
      <c r="K2692" s="211">
        <v>33064</v>
      </c>
      <c r="L2692" s="212">
        <v>26444</v>
      </c>
    </row>
    <row r="2693" spans="1:12">
      <c r="A2693" s="208" t="s">
        <v>88</v>
      </c>
      <c r="B2693" s="209" t="s">
        <v>1657</v>
      </c>
      <c r="C2693" s="209" t="s">
        <v>1625</v>
      </c>
      <c r="D2693" s="210" t="s">
        <v>1624</v>
      </c>
      <c r="E2693" s="211">
        <v>17020</v>
      </c>
      <c r="F2693" s="211">
        <v>16993</v>
      </c>
      <c r="G2693" s="211">
        <v>11173</v>
      </c>
      <c r="H2693" s="211">
        <v>10879</v>
      </c>
      <c r="I2693" s="211">
        <v>14130</v>
      </c>
      <c r="J2693" s="211">
        <v>9741</v>
      </c>
      <c r="K2693" s="211">
        <v>10114</v>
      </c>
      <c r="L2693" s="212">
        <v>7751</v>
      </c>
    </row>
    <row r="2694" spans="1:12">
      <c r="A2694" s="208" t="s">
        <v>88</v>
      </c>
      <c r="B2694" s="209" t="s">
        <v>1657</v>
      </c>
      <c r="C2694" s="209" t="s">
        <v>1626</v>
      </c>
      <c r="D2694" s="210" t="s">
        <v>1624</v>
      </c>
      <c r="E2694" s="213" t="s">
        <v>1624</v>
      </c>
      <c r="F2694" s="213" t="s">
        <v>1624</v>
      </c>
      <c r="G2694" s="211">
        <v>6818</v>
      </c>
      <c r="H2694" s="211">
        <v>8368</v>
      </c>
      <c r="I2694" s="211">
        <v>8279</v>
      </c>
      <c r="J2694" s="211">
        <v>7438</v>
      </c>
      <c r="K2694" s="211">
        <v>7012</v>
      </c>
      <c r="L2694" s="212">
        <v>5615</v>
      </c>
    </row>
    <row r="2695" spans="1:12">
      <c r="A2695" s="208" t="s">
        <v>88</v>
      </c>
      <c r="B2695" s="209" t="s">
        <v>1657</v>
      </c>
      <c r="C2695" s="209" t="s">
        <v>1627</v>
      </c>
      <c r="D2695" s="210" t="s">
        <v>1624</v>
      </c>
      <c r="E2695" s="213" t="s">
        <v>1624</v>
      </c>
      <c r="F2695" s="213" t="s">
        <v>1624</v>
      </c>
      <c r="G2695" s="213" t="s">
        <v>1624</v>
      </c>
      <c r="H2695" s="213" t="s">
        <v>1624</v>
      </c>
      <c r="I2695" s="211">
        <v>0</v>
      </c>
      <c r="J2695" s="213" t="s">
        <v>1624</v>
      </c>
      <c r="K2695" s="213" t="s">
        <v>1624</v>
      </c>
      <c r="L2695" s="214" t="s">
        <v>1624</v>
      </c>
    </row>
    <row r="2696" spans="1:12">
      <c r="A2696" s="208" t="s">
        <v>1415</v>
      </c>
      <c r="B2696" s="209" t="s">
        <v>1673</v>
      </c>
      <c r="C2696" s="209" t="s">
        <v>1623</v>
      </c>
      <c r="D2696" s="210" t="s">
        <v>1624</v>
      </c>
      <c r="E2696" s="211">
        <v>11203</v>
      </c>
      <c r="F2696" s="211">
        <v>9396</v>
      </c>
      <c r="G2696" s="211">
        <v>11441</v>
      </c>
      <c r="H2696" s="211">
        <v>9795</v>
      </c>
      <c r="I2696" s="211">
        <v>9749</v>
      </c>
      <c r="J2696" s="211">
        <v>10200</v>
      </c>
      <c r="K2696" s="211">
        <v>9437</v>
      </c>
      <c r="L2696" s="212">
        <v>7926</v>
      </c>
    </row>
    <row r="2697" spans="1:12">
      <c r="A2697" s="208" t="s">
        <v>1415</v>
      </c>
      <c r="B2697" s="209" t="s">
        <v>1673</v>
      </c>
      <c r="C2697" s="209" t="s">
        <v>1625</v>
      </c>
      <c r="D2697" s="210" t="s">
        <v>1624</v>
      </c>
      <c r="E2697" s="211">
        <v>10719</v>
      </c>
      <c r="F2697" s="211">
        <v>9300</v>
      </c>
      <c r="G2697" s="211">
        <v>10002</v>
      </c>
      <c r="H2697" s="211">
        <v>9493</v>
      </c>
      <c r="I2697" s="211">
        <v>8864</v>
      </c>
      <c r="J2697" s="211">
        <v>9200</v>
      </c>
      <c r="K2697" s="211">
        <v>10950</v>
      </c>
      <c r="L2697" s="212">
        <v>12252</v>
      </c>
    </row>
    <row r="2698" spans="1:12">
      <c r="A2698" s="208" t="s">
        <v>218</v>
      </c>
      <c r="B2698" s="209" t="s">
        <v>1655</v>
      </c>
      <c r="C2698" s="209" t="s">
        <v>1623</v>
      </c>
      <c r="D2698" s="210" t="s">
        <v>1624</v>
      </c>
      <c r="E2698" s="211">
        <v>139015</v>
      </c>
      <c r="F2698" s="211">
        <v>148641</v>
      </c>
      <c r="G2698" s="211">
        <v>133899</v>
      </c>
      <c r="H2698" s="211">
        <v>148538</v>
      </c>
      <c r="I2698" s="211">
        <v>132071</v>
      </c>
      <c r="J2698" s="211">
        <v>135509</v>
      </c>
      <c r="K2698" s="211">
        <v>123629</v>
      </c>
      <c r="L2698" s="212">
        <v>100423</v>
      </c>
    </row>
    <row r="2699" spans="1:12">
      <c r="A2699" s="208" t="s">
        <v>218</v>
      </c>
      <c r="B2699" s="209" t="s">
        <v>1655</v>
      </c>
      <c r="C2699" s="209" t="s">
        <v>1625</v>
      </c>
      <c r="D2699" s="210" t="s">
        <v>1624</v>
      </c>
      <c r="E2699" s="211">
        <v>66555</v>
      </c>
      <c r="F2699" s="211">
        <v>69247</v>
      </c>
      <c r="G2699" s="211">
        <v>60593</v>
      </c>
      <c r="H2699" s="211">
        <v>72300</v>
      </c>
      <c r="I2699" s="211">
        <v>82367</v>
      </c>
      <c r="J2699" s="211">
        <v>85249</v>
      </c>
      <c r="K2699" s="211">
        <v>77672</v>
      </c>
      <c r="L2699" s="212">
        <v>67228</v>
      </c>
    </row>
    <row r="2700" spans="1:12">
      <c r="A2700" s="208" t="s">
        <v>218</v>
      </c>
      <c r="B2700" s="209" t="s">
        <v>1655</v>
      </c>
      <c r="C2700" s="209" t="s">
        <v>1626</v>
      </c>
      <c r="D2700" s="210" t="s">
        <v>1624</v>
      </c>
      <c r="E2700" s="211">
        <v>1221778</v>
      </c>
      <c r="F2700" s="211">
        <v>1222020</v>
      </c>
      <c r="G2700" s="211">
        <v>1188115</v>
      </c>
      <c r="H2700" s="211">
        <v>1137463</v>
      </c>
      <c r="I2700" s="211">
        <v>1141221</v>
      </c>
      <c r="J2700" s="211">
        <v>1189226</v>
      </c>
      <c r="K2700" s="211">
        <v>1149392</v>
      </c>
      <c r="L2700" s="212">
        <v>838231</v>
      </c>
    </row>
    <row r="2701" spans="1:12">
      <c r="A2701" s="208" t="s">
        <v>218</v>
      </c>
      <c r="B2701" s="209" t="s">
        <v>1655</v>
      </c>
      <c r="C2701" s="209" t="s">
        <v>1627</v>
      </c>
      <c r="D2701" s="210" t="s">
        <v>1624</v>
      </c>
      <c r="E2701" s="213" t="s">
        <v>1624</v>
      </c>
      <c r="F2701" s="211">
        <v>974394</v>
      </c>
      <c r="G2701" s="211">
        <v>966772</v>
      </c>
      <c r="H2701" s="211">
        <v>984966</v>
      </c>
      <c r="I2701" s="211">
        <v>871803</v>
      </c>
      <c r="J2701" s="211">
        <v>928504</v>
      </c>
      <c r="K2701" s="211">
        <v>988775</v>
      </c>
      <c r="L2701" s="212">
        <v>939691</v>
      </c>
    </row>
    <row r="2702" spans="1:12">
      <c r="A2702" s="208" t="s">
        <v>923</v>
      </c>
      <c r="B2702" s="209" t="s">
        <v>1639</v>
      </c>
      <c r="C2702" s="209" t="s">
        <v>1623</v>
      </c>
      <c r="D2702" s="210" t="s">
        <v>1624</v>
      </c>
      <c r="E2702" s="211">
        <v>38779</v>
      </c>
      <c r="F2702" s="211">
        <v>37169</v>
      </c>
      <c r="G2702" s="211">
        <v>29390</v>
      </c>
      <c r="H2702" s="211">
        <v>30421</v>
      </c>
      <c r="I2702" s="211">
        <v>29989</v>
      </c>
      <c r="J2702" s="211">
        <v>34250</v>
      </c>
      <c r="K2702" s="211">
        <v>26005</v>
      </c>
      <c r="L2702" s="212">
        <v>23749</v>
      </c>
    </row>
    <row r="2703" spans="1:12">
      <c r="A2703" s="208" t="s">
        <v>923</v>
      </c>
      <c r="B2703" s="209" t="s">
        <v>1639</v>
      </c>
      <c r="C2703" s="209" t="s">
        <v>1625</v>
      </c>
      <c r="D2703" s="210" t="s">
        <v>1624</v>
      </c>
      <c r="E2703" s="211">
        <v>45451</v>
      </c>
      <c r="F2703" s="211">
        <v>42380</v>
      </c>
      <c r="G2703" s="211">
        <v>48198</v>
      </c>
      <c r="H2703" s="211">
        <v>49729</v>
      </c>
      <c r="I2703" s="211">
        <v>50760</v>
      </c>
      <c r="J2703" s="211">
        <v>57237</v>
      </c>
      <c r="K2703" s="211">
        <v>50830</v>
      </c>
      <c r="L2703" s="212">
        <v>47723</v>
      </c>
    </row>
    <row r="2704" spans="1:12">
      <c r="A2704" s="208" t="s">
        <v>923</v>
      </c>
      <c r="B2704" s="209" t="s">
        <v>1639</v>
      </c>
      <c r="C2704" s="209" t="s">
        <v>1626</v>
      </c>
      <c r="D2704" s="210" t="s">
        <v>1624</v>
      </c>
      <c r="E2704" s="211">
        <v>128142</v>
      </c>
      <c r="F2704" s="211">
        <v>78911</v>
      </c>
      <c r="G2704" s="213" t="s">
        <v>1624</v>
      </c>
      <c r="H2704" s="213" t="s">
        <v>1624</v>
      </c>
      <c r="I2704" s="213" t="s">
        <v>1624</v>
      </c>
      <c r="J2704" s="213" t="s">
        <v>1624</v>
      </c>
      <c r="K2704" s="213" t="s">
        <v>1624</v>
      </c>
      <c r="L2704" s="212">
        <v>21353</v>
      </c>
    </row>
    <row r="2705" spans="1:12">
      <c r="A2705" s="208" t="s">
        <v>923</v>
      </c>
      <c r="B2705" s="209" t="s">
        <v>1640</v>
      </c>
      <c r="C2705" s="209" t="s">
        <v>1623</v>
      </c>
      <c r="D2705" s="210" t="s">
        <v>1624</v>
      </c>
      <c r="E2705" s="211">
        <v>67439</v>
      </c>
      <c r="F2705" s="211">
        <v>58494</v>
      </c>
      <c r="G2705" s="211">
        <v>57924</v>
      </c>
      <c r="H2705" s="211">
        <v>65346</v>
      </c>
      <c r="I2705" s="211">
        <v>57852</v>
      </c>
      <c r="J2705" s="211">
        <v>76623</v>
      </c>
      <c r="K2705" s="211">
        <v>61161</v>
      </c>
      <c r="L2705" s="212">
        <v>48032</v>
      </c>
    </row>
    <row r="2706" spans="1:12">
      <c r="A2706" s="208" t="s">
        <v>923</v>
      </c>
      <c r="B2706" s="209" t="s">
        <v>1640</v>
      </c>
      <c r="C2706" s="209" t="s">
        <v>1625</v>
      </c>
      <c r="D2706" s="210" t="s">
        <v>1624</v>
      </c>
      <c r="E2706" s="211">
        <v>58675</v>
      </c>
      <c r="F2706" s="211">
        <v>58091</v>
      </c>
      <c r="G2706" s="211">
        <v>53259</v>
      </c>
      <c r="H2706" s="211">
        <v>56163</v>
      </c>
      <c r="I2706" s="211">
        <v>52511</v>
      </c>
      <c r="J2706" s="211">
        <v>70293</v>
      </c>
      <c r="K2706" s="211">
        <v>65008</v>
      </c>
      <c r="L2706" s="212">
        <v>57637</v>
      </c>
    </row>
    <row r="2707" spans="1:12">
      <c r="A2707" s="208" t="s">
        <v>923</v>
      </c>
      <c r="B2707" s="209" t="s">
        <v>1640</v>
      </c>
      <c r="C2707" s="209" t="s">
        <v>1626</v>
      </c>
      <c r="D2707" s="210" t="s">
        <v>1624</v>
      </c>
      <c r="E2707" s="211">
        <v>105570</v>
      </c>
      <c r="F2707" s="211">
        <v>117228</v>
      </c>
      <c r="G2707" s="211">
        <v>109254</v>
      </c>
      <c r="H2707" s="211">
        <v>78641</v>
      </c>
      <c r="I2707" s="211">
        <v>68980</v>
      </c>
      <c r="J2707" s="211">
        <v>82826</v>
      </c>
      <c r="K2707" s="211">
        <v>84210</v>
      </c>
      <c r="L2707" s="212">
        <v>74449</v>
      </c>
    </row>
    <row r="2708" spans="1:12">
      <c r="A2708" s="208" t="s">
        <v>923</v>
      </c>
      <c r="B2708" s="209" t="s">
        <v>1655</v>
      </c>
      <c r="C2708" s="209" t="s">
        <v>1623</v>
      </c>
      <c r="D2708" s="210" t="s">
        <v>1624</v>
      </c>
      <c r="E2708" s="211">
        <v>12347</v>
      </c>
      <c r="F2708" s="211">
        <v>11726</v>
      </c>
      <c r="G2708" s="211">
        <v>11600</v>
      </c>
      <c r="H2708" s="211">
        <v>11942</v>
      </c>
      <c r="I2708" s="211">
        <v>10912</v>
      </c>
      <c r="J2708" s="211">
        <v>11119</v>
      </c>
      <c r="K2708" s="211">
        <v>10463</v>
      </c>
      <c r="L2708" s="212">
        <v>8081</v>
      </c>
    </row>
    <row r="2709" spans="1:12">
      <c r="A2709" s="208" t="s">
        <v>923</v>
      </c>
      <c r="B2709" s="209" t="s">
        <v>1655</v>
      </c>
      <c r="C2709" s="209" t="s">
        <v>1625</v>
      </c>
      <c r="D2709" s="210" t="s">
        <v>1624</v>
      </c>
      <c r="E2709" s="211">
        <v>4191</v>
      </c>
      <c r="F2709" s="211">
        <v>4217</v>
      </c>
      <c r="G2709" s="211">
        <v>3979</v>
      </c>
      <c r="H2709" s="211">
        <v>4645</v>
      </c>
      <c r="I2709" s="211">
        <v>3785</v>
      </c>
      <c r="J2709" s="211">
        <v>4558</v>
      </c>
      <c r="K2709" s="211">
        <v>3929</v>
      </c>
      <c r="L2709" s="212">
        <v>3214</v>
      </c>
    </row>
    <row r="2710" spans="1:12">
      <c r="A2710" s="208" t="s">
        <v>1778</v>
      </c>
      <c r="B2710" s="209" t="s">
        <v>1665</v>
      </c>
      <c r="C2710" s="209" t="s">
        <v>1623</v>
      </c>
      <c r="D2710" s="210" t="s">
        <v>1624</v>
      </c>
      <c r="E2710" s="213" t="s">
        <v>1624</v>
      </c>
      <c r="F2710" s="213" t="s">
        <v>1624</v>
      </c>
      <c r="G2710" s="213" t="s">
        <v>1624</v>
      </c>
      <c r="H2710" s="213" t="s">
        <v>1624</v>
      </c>
      <c r="I2710" s="211">
        <v>52900</v>
      </c>
      <c r="J2710" s="211">
        <v>56627</v>
      </c>
      <c r="K2710" s="211">
        <v>59561</v>
      </c>
      <c r="L2710" s="212">
        <v>53745</v>
      </c>
    </row>
    <row r="2711" spans="1:12">
      <c r="A2711" s="208" t="s">
        <v>1778</v>
      </c>
      <c r="B2711" s="209" t="s">
        <v>1665</v>
      </c>
      <c r="C2711" s="209" t="s">
        <v>1625</v>
      </c>
      <c r="D2711" s="210" t="s">
        <v>1624</v>
      </c>
      <c r="E2711" s="213" t="s">
        <v>1624</v>
      </c>
      <c r="F2711" s="213" t="s">
        <v>1624</v>
      </c>
      <c r="G2711" s="213" t="s">
        <v>1624</v>
      </c>
      <c r="H2711" s="213" t="s">
        <v>1624</v>
      </c>
      <c r="I2711" s="211">
        <v>223012</v>
      </c>
      <c r="J2711" s="211">
        <v>194183</v>
      </c>
      <c r="K2711" s="211">
        <v>188580</v>
      </c>
      <c r="L2711" s="212">
        <v>181766</v>
      </c>
    </row>
    <row r="2712" spans="1:12">
      <c r="A2712" s="208" t="s">
        <v>258</v>
      </c>
      <c r="B2712" s="209" t="s">
        <v>1679</v>
      </c>
      <c r="C2712" s="209" t="s">
        <v>1623</v>
      </c>
      <c r="D2712" s="210" t="s">
        <v>1624</v>
      </c>
      <c r="E2712" s="211">
        <v>9722361</v>
      </c>
      <c r="F2712" s="211">
        <v>9256671</v>
      </c>
      <c r="G2712" s="211">
        <v>9815657</v>
      </c>
      <c r="H2712" s="211">
        <v>10668753</v>
      </c>
      <c r="I2712" s="211">
        <v>10057319</v>
      </c>
      <c r="J2712" s="211">
        <v>9216411</v>
      </c>
      <c r="K2712" s="211">
        <v>9793544</v>
      </c>
      <c r="L2712" s="212">
        <v>8213328</v>
      </c>
    </row>
    <row r="2713" spans="1:12">
      <c r="A2713" s="208" t="s">
        <v>258</v>
      </c>
      <c r="B2713" s="209" t="s">
        <v>1679</v>
      </c>
      <c r="C2713" s="209" t="s">
        <v>1625</v>
      </c>
      <c r="D2713" s="210" t="s">
        <v>1624</v>
      </c>
      <c r="E2713" s="211">
        <v>11833292</v>
      </c>
      <c r="F2713" s="211">
        <v>10905253</v>
      </c>
      <c r="G2713" s="211">
        <v>8893277</v>
      </c>
      <c r="H2713" s="211">
        <v>9866771</v>
      </c>
      <c r="I2713" s="211">
        <v>9377276</v>
      </c>
      <c r="J2713" s="211">
        <v>8709130</v>
      </c>
      <c r="K2713" s="211">
        <v>9238469</v>
      </c>
      <c r="L2713" s="212">
        <v>8052538</v>
      </c>
    </row>
    <row r="2714" spans="1:12">
      <c r="A2714" s="208" t="s">
        <v>258</v>
      </c>
      <c r="B2714" s="209" t="s">
        <v>1679</v>
      </c>
      <c r="C2714" s="209" t="s">
        <v>1626</v>
      </c>
      <c r="D2714" s="210" t="s">
        <v>1624</v>
      </c>
      <c r="E2714" s="211">
        <v>1910432</v>
      </c>
      <c r="F2714" s="211">
        <v>1769471</v>
      </c>
      <c r="G2714" s="211">
        <v>1740413</v>
      </c>
      <c r="H2714" s="211">
        <v>1815095</v>
      </c>
      <c r="I2714" s="211">
        <v>1815709</v>
      </c>
      <c r="J2714" s="211">
        <v>1816028</v>
      </c>
      <c r="K2714" s="211">
        <v>1695622</v>
      </c>
      <c r="L2714" s="212">
        <v>1399472</v>
      </c>
    </row>
    <row r="2715" spans="1:12">
      <c r="A2715" s="208" t="s">
        <v>258</v>
      </c>
      <c r="B2715" s="209" t="s">
        <v>1679</v>
      </c>
      <c r="C2715" s="209" t="s">
        <v>1627</v>
      </c>
      <c r="D2715" s="210" t="s">
        <v>1624</v>
      </c>
      <c r="E2715" s="211">
        <v>972170</v>
      </c>
      <c r="F2715" s="211">
        <v>471526</v>
      </c>
      <c r="G2715" s="211">
        <v>3257537</v>
      </c>
      <c r="H2715" s="211">
        <v>3886680</v>
      </c>
      <c r="I2715" s="211">
        <v>3673286</v>
      </c>
      <c r="J2715" s="211">
        <v>4094354</v>
      </c>
      <c r="K2715" s="211">
        <v>4486685</v>
      </c>
      <c r="L2715" s="212">
        <v>6768943</v>
      </c>
    </row>
    <row r="2716" spans="1:12">
      <c r="A2716" s="208" t="s">
        <v>258</v>
      </c>
      <c r="B2716" s="209" t="s">
        <v>1679</v>
      </c>
      <c r="C2716" s="209" t="s">
        <v>1628</v>
      </c>
      <c r="D2716" s="210" t="s">
        <v>1624</v>
      </c>
      <c r="E2716" s="211">
        <v>472</v>
      </c>
      <c r="F2716" s="211">
        <v>209</v>
      </c>
      <c r="G2716" s="211">
        <v>267</v>
      </c>
      <c r="H2716" s="211">
        <v>160</v>
      </c>
      <c r="I2716" s="211">
        <v>210</v>
      </c>
      <c r="J2716" s="211">
        <v>291</v>
      </c>
      <c r="K2716" s="211">
        <v>1448</v>
      </c>
      <c r="L2716" s="212">
        <v>1804</v>
      </c>
    </row>
    <row r="2717" spans="1:12">
      <c r="A2717" s="208" t="s">
        <v>164</v>
      </c>
      <c r="B2717" s="209" t="s">
        <v>1672</v>
      </c>
      <c r="C2717" s="209" t="s">
        <v>1623</v>
      </c>
      <c r="D2717" s="210" t="s">
        <v>1624</v>
      </c>
      <c r="E2717" s="211">
        <v>51449</v>
      </c>
      <c r="F2717" s="211">
        <v>50652</v>
      </c>
      <c r="G2717" s="211">
        <v>53616</v>
      </c>
      <c r="H2717" s="211">
        <v>49203</v>
      </c>
      <c r="I2717" s="211">
        <v>53655</v>
      </c>
      <c r="J2717" s="211">
        <v>59728</v>
      </c>
      <c r="K2717" s="211">
        <v>55196</v>
      </c>
      <c r="L2717" s="212">
        <v>39958</v>
      </c>
    </row>
    <row r="2718" spans="1:12">
      <c r="A2718" s="208" t="s">
        <v>164</v>
      </c>
      <c r="B2718" s="209" t="s">
        <v>1672</v>
      </c>
      <c r="C2718" s="209" t="s">
        <v>1625</v>
      </c>
      <c r="D2718" s="210" t="s">
        <v>1624</v>
      </c>
      <c r="E2718" s="211">
        <v>51575</v>
      </c>
      <c r="F2718" s="211">
        <v>48618</v>
      </c>
      <c r="G2718" s="211">
        <v>48853</v>
      </c>
      <c r="H2718" s="211">
        <v>45704</v>
      </c>
      <c r="I2718" s="211">
        <v>44311</v>
      </c>
      <c r="J2718" s="211">
        <v>46507</v>
      </c>
      <c r="K2718" s="211">
        <v>43209</v>
      </c>
      <c r="L2718" s="212">
        <v>33472</v>
      </c>
    </row>
    <row r="2719" spans="1:12">
      <c r="A2719" s="208" t="s">
        <v>56</v>
      </c>
      <c r="B2719" s="209" t="s">
        <v>1648</v>
      </c>
      <c r="C2719" s="209" t="s">
        <v>1623</v>
      </c>
      <c r="D2719" s="210" t="s">
        <v>1624</v>
      </c>
      <c r="E2719" s="211">
        <v>111177</v>
      </c>
      <c r="F2719" s="211">
        <v>100781</v>
      </c>
      <c r="G2719" s="211">
        <v>117383</v>
      </c>
      <c r="H2719" s="211">
        <v>134288</v>
      </c>
      <c r="I2719" s="211">
        <v>126479</v>
      </c>
      <c r="J2719" s="211">
        <v>178419</v>
      </c>
      <c r="K2719" s="211">
        <v>166903</v>
      </c>
      <c r="L2719" s="212">
        <v>140653</v>
      </c>
    </row>
    <row r="2720" spans="1:12">
      <c r="A2720" s="208" t="s">
        <v>56</v>
      </c>
      <c r="B2720" s="209" t="s">
        <v>1648</v>
      </c>
      <c r="C2720" s="209" t="s">
        <v>1625</v>
      </c>
      <c r="D2720" s="210" t="s">
        <v>1624</v>
      </c>
      <c r="E2720" s="211">
        <v>8503</v>
      </c>
      <c r="F2720" s="211">
        <v>8036</v>
      </c>
      <c r="G2720" s="211">
        <v>9061</v>
      </c>
      <c r="H2720" s="211">
        <v>9242</v>
      </c>
      <c r="I2720" s="211">
        <v>8171</v>
      </c>
      <c r="J2720" s="211">
        <v>9833</v>
      </c>
      <c r="K2720" s="211">
        <v>8779</v>
      </c>
      <c r="L2720" s="212">
        <v>9241</v>
      </c>
    </row>
    <row r="2721" spans="1:12">
      <c r="A2721" s="208" t="s">
        <v>56</v>
      </c>
      <c r="B2721" s="209" t="s">
        <v>1648</v>
      </c>
      <c r="C2721" s="209" t="s">
        <v>1626</v>
      </c>
      <c r="D2721" s="210" t="s">
        <v>1624</v>
      </c>
      <c r="E2721" s="211">
        <v>4610</v>
      </c>
      <c r="F2721" s="211">
        <v>3287</v>
      </c>
      <c r="G2721" s="211">
        <v>5087</v>
      </c>
      <c r="H2721" s="211">
        <v>7467</v>
      </c>
      <c r="I2721" s="211">
        <v>5685</v>
      </c>
      <c r="J2721" s="211">
        <v>5122</v>
      </c>
      <c r="K2721" s="211">
        <v>6435</v>
      </c>
      <c r="L2721" s="212">
        <v>7385</v>
      </c>
    </row>
    <row r="2722" spans="1:12">
      <c r="A2722" s="208" t="s">
        <v>1416</v>
      </c>
      <c r="B2722" s="209" t="s">
        <v>1673</v>
      </c>
      <c r="C2722" s="209" t="s">
        <v>1627</v>
      </c>
      <c r="D2722" s="210" t="s">
        <v>1624</v>
      </c>
      <c r="E2722" s="211">
        <v>20874576</v>
      </c>
      <c r="F2722" s="211">
        <v>11611807</v>
      </c>
      <c r="G2722" s="211">
        <v>20657342</v>
      </c>
      <c r="H2722" s="211">
        <v>23196697</v>
      </c>
      <c r="I2722" s="211">
        <v>21629941</v>
      </c>
      <c r="J2722" s="211">
        <v>20821274</v>
      </c>
      <c r="K2722" s="211">
        <v>26729546</v>
      </c>
      <c r="L2722" s="212">
        <v>30642701</v>
      </c>
    </row>
    <row r="2723" spans="1:12">
      <c r="A2723" s="208" t="s">
        <v>57</v>
      </c>
      <c r="B2723" s="209" t="s">
        <v>1648</v>
      </c>
      <c r="C2723" s="209" t="s">
        <v>1623</v>
      </c>
      <c r="D2723" s="210" t="s">
        <v>1624</v>
      </c>
      <c r="E2723" s="213" t="s">
        <v>1624</v>
      </c>
      <c r="F2723" s="213" t="s">
        <v>1624</v>
      </c>
      <c r="G2723" s="213" t="s">
        <v>1624</v>
      </c>
      <c r="H2723" s="211">
        <v>2533</v>
      </c>
      <c r="I2723" s="211">
        <v>4500</v>
      </c>
      <c r="J2723" s="211">
        <v>5264</v>
      </c>
      <c r="K2723" s="211">
        <v>4798</v>
      </c>
      <c r="L2723" s="212">
        <v>3496</v>
      </c>
    </row>
    <row r="2724" spans="1:12">
      <c r="A2724" s="208" t="s">
        <v>57</v>
      </c>
      <c r="B2724" s="209" t="s">
        <v>1648</v>
      </c>
      <c r="C2724" s="209" t="s">
        <v>1625</v>
      </c>
      <c r="D2724" s="210" t="s">
        <v>1624</v>
      </c>
      <c r="E2724" s="213" t="s">
        <v>1624</v>
      </c>
      <c r="F2724" s="213" t="s">
        <v>1624</v>
      </c>
      <c r="G2724" s="213" t="s">
        <v>1624</v>
      </c>
      <c r="H2724" s="211">
        <v>453</v>
      </c>
      <c r="I2724" s="211">
        <v>763</v>
      </c>
      <c r="J2724" s="211">
        <v>859</v>
      </c>
      <c r="K2724" s="211">
        <v>676</v>
      </c>
      <c r="L2724" s="212">
        <v>675</v>
      </c>
    </row>
    <row r="2725" spans="1:12">
      <c r="A2725" s="208" t="s">
        <v>1480</v>
      </c>
      <c r="B2725" s="209" t="s">
        <v>1649</v>
      </c>
      <c r="C2725" s="209" t="s">
        <v>1623</v>
      </c>
      <c r="D2725" s="210" t="s">
        <v>1624</v>
      </c>
      <c r="E2725" s="211">
        <v>110120</v>
      </c>
      <c r="F2725" s="211">
        <v>104821</v>
      </c>
      <c r="G2725" s="211">
        <v>132797</v>
      </c>
      <c r="H2725" s="211">
        <v>135295</v>
      </c>
      <c r="I2725" s="211">
        <v>163166</v>
      </c>
      <c r="J2725" s="211">
        <v>149992</v>
      </c>
      <c r="K2725" s="211">
        <v>178295</v>
      </c>
      <c r="L2725" s="212">
        <v>198652</v>
      </c>
    </row>
    <row r="2726" spans="1:12">
      <c r="A2726" s="208" t="s">
        <v>1480</v>
      </c>
      <c r="B2726" s="209" t="s">
        <v>1649</v>
      </c>
      <c r="C2726" s="209" t="s">
        <v>1625</v>
      </c>
      <c r="D2726" s="210" t="s">
        <v>1624</v>
      </c>
      <c r="E2726" s="211">
        <v>454018</v>
      </c>
      <c r="F2726" s="211">
        <v>490952</v>
      </c>
      <c r="G2726" s="211">
        <v>647485</v>
      </c>
      <c r="H2726" s="211">
        <v>675687</v>
      </c>
      <c r="I2726" s="211">
        <v>800004</v>
      </c>
      <c r="J2726" s="211">
        <v>722781</v>
      </c>
      <c r="K2726" s="211">
        <v>854483</v>
      </c>
      <c r="L2726" s="212">
        <v>1012345</v>
      </c>
    </row>
    <row r="2727" spans="1:12">
      <c r="A2727" s="208" t="s">
        <v>1480</v>
      </c>
      <c r="B2727" s="209" t="s">
        <v>1649</v>
      </c>
      <c r="C2727" s="209" t="s">
        <v>1626</v>
      </c>
      <c r="D2727" s="210" t="s">
        <v>1624</v>
      </c>
      <c r="E2727" s="211">
        <v>6972</v>
      </c>
      <c r="F2727" s="211">
        <v>991</v>
      </c>
      <c r="G2727" s="211">
        <v>1660</v>
      </c>
      <c r="H2727" s="211">
        <v>1997</v>
      </c>
      <c r="I2727" s="211">
        <v>1029</v>
      </c>
      <c r="J2727" s="211">
        <v>1745</v>
      </c>
      <c r="K2727" s="211">
        <v>3370</v>
      </c>
      <c r="L2727" s="212">
        <v>3564</v>
      </c>
    </row>
    <row r="2728" spans="1:12">
      <c r="A2728" s="208" t="s">
        <v>1480</v>
      </c>
      <c r="B2728" s="209" t="s">
        <v>1649</v>
      </c>
      <c r="C2728" s="209" t="s">
        <v>1627</v>
      </c>
      <c r="D2728" s="210" t="s">
        <v>1624</v>
      </c>
      <c r="E2728" s="211">
        <v>22600946</v>
      </c>
      <c r="F2728" s="211">
        <v>20781952</v>
      </c>
      <c r="G2728" s="211">
        <v>15180027</v>
      </c>
      <c r="H2728" s="211">
        <v>17626525</v>
      </c>
      <c r="I2728" s="211">
        <v>17552641</v>
      </c>
      <c r="J2728" s="211">
        <v>18251031</v>
      </c>
      <c r="K2728" s="211">
        <v>18041556</v>
      </c>
      <c r="L2728" s="212">
        <v>16721778</v>
      </c>
    </row>
    <row r="2729" spans="1:12">
      <c r="A2729" s="208" t="s">
        <v>1934</v>
      </c>
      <c r="B2729" s="209" t="s">
        <v>1647</v>
      </c>
      <c r="C2729" s="209" t="s">
        <v>1626</v>
      </c>
      <c r="D2729" s="210" t="s">
        <v>1624</v>
      </c>
      <c r="E2729" s="211">
        <v>28921</v>
      </c>
      <c r="F2729" s="211">
        <v>47455</v>
      </c>
      <c r="G2729" s="211">
        <v>40854</v>
      </c>
      <c r="H2729" s="211">
        <v>45367</v>
      </c>
      <c r="I2729" s="211">
        <v>37172</v>
      </c>
      <c r="J2729" s="211">
        <v>61047</v>
      </c>
      <c r="K2729" s="211">
        <v>47773</v>
      </c>
      <c r="L2729" s="212">
        <v>26636</v>
      </c>
    </row>
    <row r="2730" spans="1:12">
      <c r="A2730" s="208" t="s">
        <v>58</v>
      </c>
      <c r="B2730" s="209" t="s">
        <v>1648</v>
      </c>
      <c r="C2730" s="209" t="s">
        <v>1623</v>
      </c>
      <c r="D2730" s="210" t="s">
        <v>1624</v>
      </c>
      <c r="E2730" s="211">
        <v>39070</v>
      </c>
      <c r="F2730" s="211">
        <v>34438</v>
      </c>
      <c r="G2730" s="211">
        <v>35567</v>
      </c>
      <c r="H2730" s="211">
        <v>32299</v>
      </c>
      <c r="I2730" s="211">
        <v>34682</v>
      </c>
      <c r="J2730" s="211">
        <v>36530</v>
      </c>
      <c r="K2730" s="211">
        <v>31966</v>
      </c>
      <c r="L2730" s="212">
        <v>25285</v>
      </c>
    </row>
    <row r="2731" spans="1:12">
      <c r="A2731" s="208" t="s">
        <v>58</v>
      </c>
      <c r="B2731" s="209" t="s">
        <v>1648</v>
      </c>
      <c r="C2731" s="209" t="s">
        <v>1625</v>
      </c>
      <c r="D2731" s="210" t="s">
        <v>1624</v>
      </c>
      <c r="E2731" s="211">
        <v>28444</v>
      </c>
      <c r="F2731" s="211">
        <v>25250</v>
      </c>
      <c r="G2731" s="211">
        <v>22246</v>
      </c>
      <c r="H2731" s="211">
        <v>21702</v>
      </c>
      <c r="I2731" s="211">
        <v>27624</v>
      </c>
      <c r="J2731" s="211">
        <v>28538</v>
      </c>
      <c r="K2731" s="211">
        <v>29116</v>
      </c>
      <c r="L2731" s="212">
        <v>36897</v>
      </c>
    </row>
    <row r="2732" spans="1:12">
      <c r="A2732" s="208" t="s">
        <v>72</v>
      </c>
      <c r="B2732" s="209" t="s">
        <v>1640</v>
      </c>
      <c r="C2732" s="209" t="s">
        <v>1623</v>
      </c>
      <c r="D2732" s="210" t="s">
        <v>1624</v>
      </c>
      <c r="E2732" s="211">
        <v>47625</v>
      </c>
      <c r="F2732" s="211">
        <v>43106</v>
      </c>
      <c r="G2732" s="211">
        <v>39593</v>
      </c>
      <c r="H2732" s="211">
        <v>42726</v>
      </c>
      <c r="I2732" s="211">
        <v>39120</v>
      </c>
      <c r="J2732" s="211">
        <v>46717</v>
      </c>
      <c r="K2732" s="211">
        <v>35923</v>
      </c>
      <c r="L2732" s="212">
        <v>27585</v>
      </c>
    </row>
    <row r="2733" spans="1:12">
      <c r="A2733" s="208" t="s">
        <v>72</v>
      </c>
      <c r="B2733" s="209" t="s">
        <v>1640</v>
      </c>
      <c r="C2733" s="209" t="s">
        <v>1625</v>
      </c>
      <c r="D2733" s="210" t="s">
        <v>1624</v>
      </c>
      <c r="E2733" s="211">
        <v>9056</v>
      </c>
      <c r="F2733" s="211">
        <v>9195</v>
      </c>
      <c r="G2733" s="211">
        <v>6985</v>
      </c>
      <c r="H2733" s="211">
        <v>3287</v>
      </c>
      <c r="I2733" s="211">
        <v>3339</v>
      </c>
      <c r="J2733" s="211">
        <v>3475</v>
      </c>
      <c r="K2733" s="211">
        <v>3718</v>
      </c>
      <c r="L2733" s="212">
        <v>3132</v>
      </c>
    </row>
    <row r="2734" spans="1:12">
      <c r="A2734" s="208" t="s">
        <v>72</v>
      </c>
      <c r="B2734" s="209" t="s">
        <v>1640</v>
      </c>
      <c r="C2734" s="209" t="s">
        <v>1626</v>
      </c>
      <c r="D2734" s="210" t="s">
        <v>1624</v>
      </c>
      <c r="E2734" s="213" t="s">
        <v>1624</v>
      </c>
      <c r="F2734" s="213" t="s">
        <v>1624</v>
      </c>
      <c r="G2734" s="211">
        <v>59207</v>
      </c>
      <c r="H2734" s="211">
        <v>27987</v>
      </c>
      <c r="I2734" s="211">
        <v>37</v>
      </c>
      <c r="J2734" s="211">
        <v>840</v>
      </c>
      <c r="K2734" s="211">
        <v>5667</v>
      </c>
      <c r="L2734" s="212">
        <v>3849</v>
      </c>
    </row>
    <row r="2735" spans="1:12">
      <c r="A2735" s="208" t="s">
        <v>180</v>
      </c>
      <c r="B2735" s="209" t="s">
        <v>1645</v>
      </c>
      <c r="C2735" s="209" t="s">
        <v>1623</v>
      </c>
      <c r="D2735" s="210" t="s">
        <v>1624</v>
      </c>
      <c r="E2735" s="211">
        <v>23247</v>
      </c>
      <c r="F2735" s="211">
        <v>21109</v>
      </c>
      <c r="G2735" s="211">
        <v>22342</v>
      </c>
      <c r="H2735" s="211">
        <v>24863</v>
      </c>
      <c r="I2735" s="211">
        <v>22331</v>
      </c>
      <c r="J2735" s="211">
        <v>23457</v>
      </c>
      <c r="K2735" s="211">
        <v>21715</v>
      </c>
      <c r="L2735" s="212">
        <v>17867</v>
      </c>
    </row>
    <row r="2736" spans="1:12">
      <c r="A2736" s="208" t="s">
        <v>180</v>
      </c>
      <c r="B2736" s="209" t="s">
        <v>1645</v>
      </c>
      <c r="C2736" s="209" t="s">
        <v>1625</v>
      </c>
      <c r="D2736" s="210" t="s">
        <v>1624</v>
      </c>
      <c r="E2736" s="211">
        <v>6709</v>
      </c>
      <c r="F2736" s="211">
        <v>6580</v>
      </c>
      <c r="G2736" s="211">
        <v>6694</v>
      </c>
      <c r="H2736" s="211">
        <v>7600</v>
      </c>
      <c r="I2736" s="211">
        <v>5772</v>
      </c>
      <c r="J2736" s="211">
        <v>6387</v>
      </c>
      <c r="K2736" s="211">
        <v>5390</v>
      </c>
      <c r="L2736" s="212">
        <v>4160</v>
      </c>
    </row>
    <row r="2737" spans="1:12">
      <c r="A2737" s="208" t="s">
        <v>180</v>
      </c>
      <c r="B2737" s="209" t="s">
        <v>1645</v>
      </c>
      <c r="C2737" s="209" t="s">
        <v>1626</v>
      </c>
      <c r="D2737" s="210" t="s">
        <v>1624</v>
      </c>
      <c r="E2737" s="211">
        <v>7769</v>
      </c>
      <c r="F2737" s="211">
        <v>3713</v>
      </c>
      <c r="G2737" s="211">
        <v>3823</v>
      </c>
      <c r="H2737" s="211">
        <v>14668</v>
      </c>
      <c r="I2737" s="211">
        <v>17132</v>
      </c>
      <c r="J2737" s="211">
        <v>4711</v>
      </c>
      <c r="K2737" s="211">
        <v>3100</v>
      </c>
      <c r="L2737" s="212">
        <v>2149</v>
      </c>
    </row>
    <row r="2738" spans="1:12">
      <c r="A2738" s="208" t="s">
        <v>180</v>
      </c>
      <c r="B2738" s="209" t="s">
        <v>1645</v>
      </c>
      <c r="C2738" s="209" t="s">
        <v>1627</v>
      </c>
      <c r="D2738" s="210" t="s">
        <v>1624</v>
      </c>
      <c r="E2738" s="213" t="s">
        <v>1624</v>
      </c>
      <c r="F2738" s="213" t="s">
        <v>1624</v>
      </c>
      <c r="G2738" s="211">
        <v>288</v>
      </c>
      <c r="H2738" s="211">
        <v>260</v>
      </c>
      <c r="I2738" s="211">
        <v>357</v>
      </c>
      <c r="J2738" s="211">
        <v>386</v>
      </c>
      <c r="K2738" s="211">
        <v>280</v>
      </c>
      <c r="L2738" s="212">
        <v>203</v>
      </c>
    </row>
    <row r="2739" spans="1:12">
      <c r="A2739" s="208" t="s">
        <v>180</v>
      </c>
      <c r="B2739" s="209" t="s">
        <v>1645</v>
      </c>
      <c r="C2739" s="209" t="s">
        <v>1629</v>
      </c>
      <c r="D2739" s="210" t="s">
        <v>1624</v>
      </c>
      <c r="E2739" s="213" t="s">
        <v>1624</v>
      </c>
      <c r="F2739" s="213" t="s">
        <v>1624</v>
      </c>
      <c r="G2739" s="213" t="s">
        <v>1624</v>
      </c>
      <c r="H2739" s="213" t="s">
        <v>1624</v>
      </c>
      <c r="I2739" s="213" t="s">
        <v>1624</v>
      </c>
      <c r="J2739" s="213" t="s">
        <v>1624</v>
      </c>
      <c r="K2739" s="213" t="s">
        <v>1624</v>
      </c>
      <c r="L2739" s="212">
        <v>0</v>
      </c>
    </row>
    <row r="2740" spans="1:12">
      <c r="A2740" s="208" t="s">
        <v>1268</v>
      </c>
      <c r="B2740" s="209" t="s">
        <v>1666</v>
      </c>
      <c r="C2740" s="209" t="s">
        <v>1623</v>
      </c>
      <c r="D2740" s="210" t="s">
        <v>1624</v>
      </c>
      <c r="E2740" s="211">
        <v>51867</v>
      </c>
      <c r="F2740" s="211">
        <v>44467</v>
      </c>
      <c r="G2740" s="211">
        <v>59980</v>
      </c>
      <c r="H2740" s="211">
        <v>61445</v>
      </c>
      <c r="I2740" s="211">
        <v>55191</v>
      </c>
      <c r="J2740" s="211">
        <v>55440</v>
      </c>
      <c r="K2740" s="211">
        <v>53398</v>
      </c>
      <c r="L2740" s="212">
        <v>41041</v>
      </c>
    </row>
    <row r="2741" spans="1:12">
      <c r="A2741" s="208" t="s">
        <v>1268</v>
      </c>
      <c r="B2741" s="209" t="s">
        <v>1666</v>
      </c>
      <c r="C2741" s="209" t="s">
        <v>1625</v>
      </c>
      <c r="D2741" s="210" t="s">
        <v>1624</v>
      </c>
      <c r="E2741" s="211">
        <v>28866</v>
      </c>
      <c r="F2741" s="211">
        <v>27514</v>
      </c>
      <c r="G2741" s="211">
        <v>29898</v>
      </c>
      <c r="H2741" s="211">
        <v>36554</v>
      </c>
      <c r="I2741" s="211">
        <v>34782</v>
      </c>
      <c r="J2741" s="211">
        <v>34023</v>
      </c>
      <c r="K2741" s="211">
        <v>32911</v>
      </c>
      <c r="L2741" s="212">
        <v>24750</v>
      </c>
    </row>
    <row r="2742" spans="1:12">
      <c r="A2742" s="208" t="s">
        <v>181</v>
      </c>
      <c r="B2742" s="209" t="s">
        <v>1645</v>
      </c>
      <c r="C2742" s="209" t="s">
        <v>1623</v>
      </c>
      <c r="D2742" s="210" t="s">
        <v>1624</v>
      </c>
      <c r="E2742" s="211">
        <v>53648</v>
      </c>
      <c r="F2742" s="211">
        <v>48440</v>
      </c>
      <c r="G2742" s="211">
        <v>51127</v>
      </c>
      <c r="H2742" s="211">
        <v>55646</v>
      </c>
      <c r="I2742" s="211">
        <v>53778</v>
      </c>
      <c r="J2742" s="211">
        <v>52749</v>
      </c>
      <c r="K2742" s="211">
        <v>51584</v>
      </c>
      <c r="L2742" s="212">
        <v>40243</v>
      </c>
    </row>
    <row r="2743" spans="1:12">
      <c r="A2743" s="208" t="s">
        <v>181</v>
      </c>
      <c r="B2743" s="209" t="s">
        <v>1645</v>
      </c>
      <c r="C2743" s="209" t="s">
        <v>1625</v>
      </c>
      <c r="D2743" s="210" t="s">
        <v>1624</v>
      </c>
      <c r="E2743" s="211">
        <v>19945</v>
      </c>
      <c r="F2743" s="211">
        <v>17623</v>
      </c>
      <c r="G2743" s="211">
        <v>20579</v>
      </c>
      <c r="H2743" s="211">
        <v>22683</v>
      </c>
      <c r="I2743" s="211">
        <v>21359</v>
      </c>
      <c r="J2743" s="211">
        <v>21589</v>
      </c>
      <c r="K2743" s="211">
        <v>19986</v>
      </c>
      <c r="L2743" s="212">
        <v>16219</v>
      </c>
    </row>
    <row r="2744" spans="1:12">
      <c r="A2744" s="208" t="s">
        <v>181</v>
      </c>
      <c r="B2744" s="209" t="s">
        <v>1645</v>
      </c>
      <c r="C2744" s="209" t="s">
        <v>1626</v>
      </c>
      <c r="D2744" s="210" t="s">
        <v>1624</v>
      </c>
      <c r="E2744" s="211">
        <v>203025</v>
      </c>
      <c r="F2744" s="211">
        <v>226341</v>
      </c>
      <c r="G2744" s="211">
        <v>304804</v>
      </c>
      <c r="H2744" s="211">
        <v>357710</v>
      </c>
      <c r="I2744" s="211">
        <v>425690</v>
      </c>
      <c r="J2744" s="211">
        <v>387223</v>
      </c>
      <c r="K2744" s="211">
        <v>385094</v>
      </c>
      <c r="L2744" s="212">
        <v>383004</v>
      </c>
    </row>
    <row r="2745" spans="1:12">
      <c r="A2745" s="208" t="s">
        <v>487</v>
      </c>
      <c r="B2745" s="209" t="s">
        <v>1630</v>
      </c>
      <c r="C2745" s="209" t="s">
        <v>1623</v>
      </c>
      <c r="D2745" s="210" t="s">
        <v>1624</v>
      </c>
      <c r="E2745" s="211">
        <v>14603</v>
      </c>
      <c r="F2745" s="211">
        <v>15506</v>
      </c>
      <c r="G2745" s="211">
        <v>14301</v>
      </c>
      <c r="H2745" s="211">
        <v>15202</v>
      </c>
      <c r="I2745" s="211">
        <v>15980</v>
      </c>
      <c r="J2745" s="211">
        <v>16719</v>
      </c>
      <c r="K2745" s="211">
        <v>14471</v>
      </c>
      <c r="L2745" s="212">
        <v>11365</v>
      </c>
    </row>
    <row r="2746" spans="1:12">
      <c r="A2746" s="208" t="s">
        <v>487</v>
      </c>
      <c r="B2746" s="209" t="s">
        <v>1630</v>
      </c>
      <c r="C2746" s="209" t="s">
        <v>1625</v>
      </c>
      <c r="D2746" s="210" t="s">
        <v>1624</v>
      </c>
      <c r="E2746" s="211">
        <v>26715</v>
      </c>
      <c r="F2746" s="211">
        <v>10327</v>
      </c>
      <c r="G2746" s="211">
        <v>20812</v>
      </c>
      <c r="H2746" s="211">
        <v>16986</v>
      </c>
      <c r="I2746" s="211">
        <v>14030</v>
      </c>
      <c r="J2746" s="211">
        <v>15461</v>
      </c>
      <c r="K2746" s="211">
        <v>12663</v>
      </c>
      <c r="L2746" s="212">
        <v>10444</v>
      </c>
    </row>
    <row r="2747" spans="1:12">
      <c r="A2747" s="208" t="s">
        <v>487</v>
      </c>
      <c r="B2747" s="209" t="s">
        <v>1630</v>
      </c>
      <c r="C2747" s="209" t="s">
        <v>1626</v>
      </c>
      <c r="D2747" s="210" t="s">
        <v>1624</v>
      </c>
      <c r="E2747" s="211">
        <v>8948</v>
      </c>
      <c r="F2747" s="211">
        <v>21170</v>
      </c>
      <c r="G2747" s="211">
        <v>7702</v>
      </c>
      <c r="H2747" s="211">
        <v>3830</v>
      </c>
      <c r="I2747" s="211">
        <v>3628</v>
      </c>
      <c r="J2747" s="211">
        <v>15008</v>
      </c>
      <c r="K2747" s="211">
        <v>11027</v>
      </c>
      <c r="L2747" s="212">
        <v>9520</v>
      </c>
    </row>
    <row r="2748" spans="1:12">
      <c r="A2748" s="208" t="s">
        <v>1779</v>
      </c>
      <c r="B2748" s="209" t="s">
        <v>1645</v>
      </c>
      <c r="C2748" s="209" t="s">
        <v>1623</v>
      </c>
      <c r="D2748" s="210" t="s">
        <v>1624</v>
      </c>
      <c r="E2748" s="213" t="s">
        <v>1624</v>
      </c>
      <c r="F2748" s="213" t="s">
        <v>1624</v>
      </c>
      <c r="G2748" s="213" t="s">
        <v>1624</v>
      </c>
      <c r="H2748" s="213" t="s">
        <v>1624</v>
      </c>
      <c r="I2748" s="211">
        <v>16720</v>
      </c>
      <c r="J2748" s="211">
        <v>32809</v>
      </c>
      <c r="K2748" s="211">
        <v>29976</v>
      </c>
      <c r="L2748" s="212">
        <v>22569</v>
      </c>
    </row>
    <row r="2749" spans="1:12">
      <c r="A2749" s="208" t="s">
        <v>1779</v>
      </c>
      <c r="B2749" s="209" t="s">
        <v>1645</v>
      </c>
      <c r="C2749" s="209" t="s">
        <v>1625</v>
      </c>
      <c r="D2749" s="210" t="s">
        <v>1624</v>
      </c>
      <c r="E2749" s="213" t="s">
        <v>1624</v>
      </c>
      <c r="F2749" s="213" t="s">
        <v>1624</v>
      </c>
      <c r="G2749" s="213" t="s">
        <v>1624</v>
      </c>
      <c r="H2749" s="213" t="s">
        <v>1624</v>
      </c>
      <c r="I2749" s="211">
        <v>12287</v>
      </c>
      <c r="J2749" s="211">
        <v>17779</v>
      </c>
      <c r="K2749" s="211">
        <v>15753</v>
      </c>
      <c r="L2749" s="212">
        <v>11430</v>
      </c>
    </row>
    <row r="2750" spans="1:12">
      <c r="A2750" s="208" t="s">
        <v>1779</v>
      </c>
      <c r="B2750" s="209" t="s">
        <v>1645</v>
      </c>
      <c r="C2750" s="209" t="s">
        <v>1626</v>
      </c>
      <c r="D2750" s="210" t="s">
        <v>1624</v>
      </c>
      <c r="E2750" s="213" t="s">
        <v>1624</v>
      </c>
      <c r="F2750" s="213" t="s">
        <v>1624</v>
      </c>
      <c r="G2750" s="213" t="s">
        <v>1624</v>
      </c>
      <c r="H2750" s="213" t="s">
        <v>1624</v>
      </c>
      <c r="I2750" s="211">
        <v>3658</v>
      </c>
      <c r="J2750" s="211">
        <v>6540</v>
      </c>
      <c r="K2750" s="211">
        <v>6599</v>
      </c>
      <c r="L2750" s="212">
        <v>5824</v>
      </c>
    </row>
    <row r="2751" spans="1:12">
      <c r="A2751" s="208" t="s">
        <v>89</v>
      </c>
      <c r="B2751" s="209" t="s">
        <v>1646</v>
      </c>
      <c r="C2751" s="209" t="s">
        <v>1623</v>
      </c>
      <c r="D2751" s="210" t="s">
        <v>1624</v>
      </c>
      <c r="E2751" s="211">
        <v>4654</v>
      </c>
      <c r="F2751" s="211">
        <v>4372</v>
      </c>
      <c r="G2751" s="211">
        <v>5007</v>
      </c>
      <c r="H2751" s="211">
        <v>5474</v>
      </c>
      <c r="I2751" s="211">
        <v>4921</v>
      </c>
      <c r="J2751" s="211">
        <v>4623</v>
      </c>
      <c r="K2751" s="211">
        <v>1800</v>
      </c>
      <c r="L2751" s="212">
        <v>4100</v>
      </c>
    </row>
    <row r="2752" spans="1:12">
      <c r="A2752" s="208" t="s">
        <v>453</v>
      </c>
      <c r="B2752" s="209" t="s">
        <v>1631</v>
      </c>
      <c r="C2752" s="209" t="s">
        <v>1626</v>
      </c>
      <c r="D2752" s="210" t="s">
        <v>1624</v>
      </c>
      <c r="E2752" s="211">
        <v>8793084</v>
      </c>
      <c r="F2752" s="211">
        <v>9009681</v>
      </c>
      <c r="G2752" s="211">
        <v>7135042</v>
      </c>
      <c r="H2752" s="211">
        <v>4683619</v>
      </c>
      <c r="I2752" s="211">
        <v>4808299</v>
      </c>
      <c r="J2752" s="211">
        <v>4514848</v>
      </c>
      <c r="K2752" s="211">
        <v>4112265</v>
      </c>
      <c r="L2752" s="212">
        <v>6356870</v>
      </c>
    </row>
    <row r="2753" spans="1:12">
      <c r="A2753" s="208" t="s">
        <v>453</v>
      </c>
      <c r="B2753" s="209" t="s">
        <v>1631</v>
      </c>
      <c r="C2753" s="209" t="s">
        <v>1627</v>
      </c>
      <c r="D2753" s="210" t="s">
        <v>1624</v>
      </c>
      <c r="E2753" s="211">
        <v>14212670</v>
      </c>
      <c r="F2753" s="211">
        <v>14003361</v>
      </c>
      <c r="G2753" s="211">
        <v>14512645</v>
      </c>
      <c r="H2753" s="211">
        <v>16907102</v>
      </c>
      <c r="I2753" s="211">
        <v>13310988</v>
      </c>
      <c r="J2753" s="211">
        <v>10274111</v>
      </c>
      <c r="K2753" s="211">
        <v>11767219</v>
      </c>
      <c r="L2753" s="212">
        <v>16352236</v>
      </c>
    </row>
    <row r="2754" spans="1:12">
      <c r="A2754" s="208" t="s">
        <v>924</v>
      </c>
      <c r="B2754" s="209" t="s">
        <v>1639</v>
      </c>
      <c r="C2754" s="209" t="s">
        <v>1623</v>
      </c>
      <c r="D2754" s="210" t="s">
        <v>1624</v>
      </c>
      <c r="E2754" s="211">
        <v>96645</v>
      </c>
      <c r="F2754" s="211">
        <v>63055</v>
      </c>
      <c r="G2754" s="211">
        <v>30837</v>
      </c>
      <c r="H2754" s="211">
        <v>48732</v>
      </c>
      <c r="I2754" s="211">
        <v>25639</v>
      </c>
      <c r="J2754" s="211">
        <v>32397</v>
      </c>
      <c r="K2754" s="213" t="s">
        <v>1624</v>
      </c>
      <c r="L2754" s="212">
        <v>19234</v>
      </c>
    </row>
    <row r="2755" spans="1:12">
      <c r="A2755" s="208" t="s">
        <v>924</v>
      </c>
      <c r="B2755" s="209" t="s">
        <v>1639</v>
      </c>
      <c r="C2755" s="209" t="s">
        <v>1625</v>
      </c>
      <c r="D2755" s="210" t="s">
        <v>1624</v>
      </c>
      <c r="E2755" s="211">
        <v>93483</v>
      </c>
      <c r="F2755" s="211">
        <v>144732</v>
      </c>
      <c r="G2755" s="211">
        <v>161454</v>
      </c>
      <c r="H2755" s="211">
        <v>146197</v>
      </c>
      <c r="I2755" s="211">
        <v>147216</v>
      </c>
      <c r="J2755" s="211">
        <v>162262</v>
      </c>
      <c r="K2755" s="213" t="s">
        <v>1624</v>
      </c>
      <c r="L2755" s="212">
        <v>154560</v>
      </c>
    </row>
    <row r="2756" spans="1:12">
      <c r="A2756" s="208" t="s">
        <v>924</v>
      </c>
      <c r="B2756" s="209" t="s">
        <v>1639</v>
      </c>
      <c r="C2756" s="209" t="s">
        <v>1628</v>
      </c>
      <c r="D2756" s="210" t="s">
        <v>1624</v>
      </c>
      <c r="E2756" s="213" t="s">
        <v>1624</v>
      </c>
      <c r="F2756" s="213" t="s">
        <v>1624</v>
      </c>
      <c r="G2756" s="213" t="s">
        <v>1624</v>
      </c>
      <c r="H2756" s="213" t="s">
        <v>1624</v>
      </c>
      <c r="I2756" s="213" t="s">
        <v>1624</v>
      </c>
      <c r="J2756" s="213" t="s">
        <v>1624</v>
      </c>
      <c r="K2756" s="213" t="s">
        <v>1624</v>
      </c>
      <c r="L2756" s="212">
        <v>0</v>
      </c>
    </row>
    <row r="2757" spans="1:12">
      <c r="A2757" s="208" t="s">
        <v>1417</v>
      </c>
      <c r="B2757" s="209" t="s">
        <v>1673</v>
      </c>
      <c r="C2757" s="209" t="s">
        <v>1623</v>
      </c>
      <c r="D2757" s="210" t="s">
        <v>1624</v>
      </c>
      <c r="E2757" s="211">
        <v>11214</v>
      </c>
      <c r="F2757" s="211">
        <v>11800</v>
      </c>
      <c r="G2757" s="211">
        <v>11006</v>
      </c>
      <c r="H2757" s="211">
        <v>12134</v>
      </c>
      <c r="I2757" s="211">
        <v>11818</v>
      </c>
      <c r="J2757" s="211">
        <v>11749</v>
      </c>
      <c r="K2757" s="211">
        <v>9944</v>
      </c>
      <c r="L2757" s="212">
        <v>7801</v>
      </c>
    </row>
    <row r="2758" spans="1:12">
      <c r="A2758" s="208" t="s">
        <v>1417</v>
      </c>
      <c r="B2758" s="209" t="s">
        <v>1673</v>
      </c>
      <c r="C2758" s="209" t="s">
        <v>1625</v>
      </c>
      <c r="D2758" s="210" t="s">
        <v>1624</v>
      </c>
      <c r="E2758" s="211">
        <v>2664</v>
      </c>
      <c r="F2758" s="213" t="s">
        <v>1624</v>
      </c>
      <c r="G2758" s="211">
        <v>836</v>
      </c>
      <c r="H2758" s="211">
        <v>792</v>
      </c>
      <c r="I2758" s="211">
        <v>465</v>
      </c>
      <c r="J2758" s="211">
        <v>705</v>
      </c>
      <c r="K2758" s="211">
        <v>489</v>
      </c>
      <c r="L2758" s="212">
        <v>356</v>
      </c>
    </row>
    <row r="2759" spans="1:12">
      <c r="A2759" s="208" t="s">
        <v>59</v>
      </c>
      <c r="B2759" s="209" t="s">
        <v>1648</v>
      </c>
      <c r="C2759" s="209" t="s">
        <v>1623</v>
      </c>
      <c r="D2759" s="210" t="s">
        <v>1624</v>
      </c>
      <c r="E2759" s="211">
        <v>26123</v>
      </c>
      <c r="F2759" s="211">
        <v>25922</v>
      </c>
      <c r="G2759" s="211">
        <v>26560</v>
      </c>
      <c r="H2759" s="211">
        <v>24285</v>
      </c>
      <c r="I2759" s="211">
        <v>30278</v>
      </c>
      <c r="J2759" s="211">
        <v>28002</v>
      </c>
      <c r="K2759" s="211">
        <v>25154</v>
      </c>
      <c r="L2759" s="212">
        <v>20113</v>
      </c>
    </row>
    <row r="2760" spans="1:12">
      <c r="A2760" s="208" t="s">
        <v>59</v>
      </c>
      <c r="B2760" s="209" t="s">
        <v>1648</v>
      </c>
      <c r="C2760" s="209" t="s">
        <v>1625</v>
      </c>
      <c r="D2760" s="210" t="s">
        <v>1624</v>
      </c>
      <c r="E2760" s="211">
        <v>11942</v>
      </c>
      <c r="F2760" s="211">
        <v>8391</v>
      </c>
      <c r="G2760" s="211">
        <v>7528</v>
      </c>
      <c r="H2760" s="211">
        <v>4740</v>
      </c>
      <c r="I2760" s="211">
        <v>3372</v>
      </c>
      <c r="J2760" s="211">
        <v>1763</v>
      </c>
      <c r="K2760" s="211">
        <v>2619</v>
      </c>
      <c r="L2760" s="212">
        <v>2270</v>
      </c>
    </row>
    <row r="2761" spans="1:12">
      <c r="A2761" s="208" t="s">
        <v>165</v>
      </c>
      <c r="B2761" s="209" t="s">
        <v>1672</v>
      </c>
      <c r="C2761" s="209" t="s">
        <v>1623</v>
      </c>
      <c r="D2761" s="210" t="s">
        <v>1624</v>
      </c>
      <c r="E2761" s="211">
        <v>94607</v>
      </c>
      <c r="F2761" s="211">
        <v>94978</v>
      </c>
      <c r="G2761" s="211">
        <v>94391</v>
      </c>
      <c r="H2761" s="211">
        <v>87232</v>
      </c>
      <c r="I2761" s="211">
        <v>100478</v>
      </c>
      <c r="J2761" s="211">
        <v>98026</v>
      </c>
      <c r="K2761" s="211">
        <v>80673</v>
      </c>
      <c r="L2761" s="212">
        <v>66777</v>
      </c>
    </row>
    <row r="2762" spans="1:12">
      <c r="A2762" s="208" t="s">
        <v>165</v>
      </c>
      <c r="B2762" s="209" t="s">
        <v>1672</v>
      </c>
      <c r="C2762" s="209" t="s">
        <v>1625</v>
      </c>
      <c r="D2762" s="210" t="s">
        <v>1624</v>
      </c>
      <c r="E2762" s="211">
        <v>122467</v>
      </c>
      <c r="F2762" s="211">
        <v>112491</v>
      </c>
      <c r="G2762" s="211">
        <v>107920</v>
      </c>
      <c r="H2762" s="211">
        <v>127914</v>
      </c>
      <c r="I2762" s="211">
        <v>127653</v>
      </c>
      <c r="J2762" s="211">
        <v>134062</v>
      </c>
      <c r="K2762" s="211">
        <v>107359</v>
      </c>
      <c r="L2762" s="212">
        <v>100312</v>
      </c>
    </row>
    <row r="2763" spans="1:12">
      <c r="A2763" s="208" t="s">
        <v>165</v>
      </c>
      <c r="B2763" s="209" t="s">
        <v>1672</v>
      </c>
      <c r="C2763" s="209" t="s">
        <v>1626</v>
      </c>
      <c r="D2763" s="210" t="s">
        <v>1624</v>
      </c>
      <c r="E2763" s="211">
        <v>171944</v>
      </c>
      <c r="F2763" s="211">
        <v>168610</v>
      </c>
      <c r="G2763" s="211">
        <v>145597</v>
      </c>
      <c r="H2763" s="211">
        <v>135691</v>
      </c>
      <c r="I2763" s="211">
        <v>107927</v>
      </c>
      <c r="J2763" s="211">
        <v>118262</v>
      </c>
      <c r="K2763" s="211">
        <v>139627</v>
      </c>
      <c r="L2763" s="212">
        <v>129719</v>
      </c>
    </row>
    <row r="2764" spans="1:12">
      <c r="A2764" s="208" t="s">
        <v>165</v>
      </c>
      <c r="B2764" s="209" t="s">
        <v>1672</v>
      </c>
      <c r="C2764" s="209" t="s">
        <v>1628</v>
      </c>
      <c r="D2764" s="210" t="s">
        <v>1624</v>
      </c>
      <c r="E2764" s="213" t="s">
        <v>1624</v>
      </c>
      <c r="F2764" s="213" t="s">
        <v>1624</v>
      </c>
      <c r="G2764" s="213" t="s">
        <v>1624</v>
      </c>
      <c r="H2764" s="211">
        <v>500</v>
      </c>
      <c r="I2764" s="213" t="s">
        <v>1624</v>
      </c>
      <c r="J2764" s="213" t="s">
        <v>1624</v>
      </c>
      <c r="K2764" s="213" t="s">
        <v>1624</v>
      </c>
      <c r="L2764" s="214" t="s">
        <v>1624</v>
      </c>
    </row>
    <row r="2765" spans="1:12">
      <c r="A2765" s="208" t="s">
        <v>165</v>
      </c>
      <c r="B2765" s="209" t="s">
        <v>1672</v>
      </c>
      <c r="C2765" s="209" t="s">
        <v>1629</v>
      </c>
      <c r="D2765" s="210" t="s">
        <v>1624</v>
      </c>
      <c r="E2765" s="213" t="s">
        <v>1624</v>
      </c>
      <c r="F2765" s="213" t="s">
        <v>1624</v>
      </c>
      <c r="G2765" s="213" t="s">
        <v>1624</v>
      </c>
      <c r="H2765" s="211">
        <v>0</v>
      </c>
      <c r="I2765" s="213" t="s">
        <v>1624</v>
      </c>
      <c r="J2765" s="213" t="s">
        <v>1624</v>
      </c>
      <c r="K2765" s="213" t="s">
        <v>1624</v>
      </c>
      <c r="L2765" s="214" t="s">
        <v>1624</v>
      </c>
    </row>
    <row r="2766" spans="1:12">
      <c r="A2766" s="208" t="s">
        <v>1366</v>
      </c>
      <c r="B2766" s="209" t="s">
        <v>1649</v>
      </c>
      <c r="C2766" s="209" t="s">
        <v>1626</v>
      </c>
      <c r="D2766" s="210" t="s">
        <v>1624</v>
      </c>
      <c r="E2766" s="213" t="s">
        <v>1624</v>
      </c>
      <c r="F2766" s="213" t="s">
        <v>1624</v>
      </c>
      <c r="G2766" s="211">
        <v>0</v>
      </c>
      <c r="H2766" s="213" t="s">
        <v>1624</v>
      </c>
      <c r="I2766" s="213" t="s">
        <v>1624</v>
      </c>
      <c r="J2766" s="213" t="s">
        <v>1624</v>
      </c>
      <c r="K2766" s="211">
        <v>992374</v>
      </c>
      <c r="L2766" s="212">
        <v>3809406</v>
      </c>
    </row>
    <row r="2767" spans="1:12">
      <c r="A2767" s="208" t="s">
        <v>1366</v>
      </c>
      <c r="B2767" s="209" t="s">
        <v>1649</v>
      </c>
      <c r="C2767" s="209" t="s">
        <v>1627</v>
      </c>
      <c r="D2767" s="210" t="s">
        <v>1624</v>
      </c>
      <c r="E2767" s="211">
        <v>13421659</v>
      </c>
      <c r="F2767" s="211">
        <v>13826953</v>
      </c>
      <c r="G2767" s="213" t="s">
        <v>1624</v>
      </c>
      <c r="H2767" s="213" t="s">
        <v>1624</v>
      </c>
      <c r="I2767" s="213" t="s">
        <v>1624</v>
      </c>
      <c r="J2767" s="213" t="s">
        <v>1624</v>
      </c>
      <c r="K2767" s="211">
        <v>44720183</v>
      </c>
      <c r="L2767" s="212">
        <v>40064575</v>
      </c>
    </row>
    <row r="2768" spans="1:12">
      <c r="A2768" s="208" t="s">
        <v>1366</v>
      </c>
      <c r="B2768" s="209" t="s">
        <v>1651</v>
      </c>
      <c r="C2768" s="209" t="s">
        <v>1626</v>
      </c>
      <c r="D2768" s="210" t="s">
        <v>1624</v>
      </c>
      <c r="E2768" s="213" t="s">
        <v>1624</v>
      </c>
      <c r="F2768" s="213" t="s">
        <v>1624</v>
      </c>
      <c r="G2768" s="213" t="s">
        <v>1624</v>
      </c>
      <c r="H2768" s="213" t="s">
        <v>1624</v>
      </c>
      <c r="I2768" s="213" t="s">
        <v>1624</v>
      </c>
      <c r="J2768" s="213" t="s">
        <v>1624</v>
      </c>
      <c r="K2768" s="211">
        <v>295</v>
      </c>
      <c r="L2768" s="212">
        <v>646</v>
      </c>
    </row>
    <row r="2769" spans="1:12">
      <c r="A2769" s="208" t="s">
        <v>1366</v>
      </c>
      <c r="B2769" s="209" t="s">
        <v>1659</v>
      </c>
      <c r="C2769" s="209" t="s">
        <v>1626</v>
      </c>
      <c r="D2769" s="210" t="s">
        <v>1624</v>
      </c>
      <c r="E2769" s="213" t="s">
        <v>1624</v>
      </c>
      <c r="F2769" s="213" t="s">
        <v>1624</v>
      </c>
      <c r="G2769" s="213" t="s">
        <v>1624</v>
      </c>
      <c r="H2769" s="213" t="s">
        <v>1624</v>
      </c>
      <c r="I2769" s="213" t="s">
        <v>1624</v>
      </c>
      <c r="J2769" s="213" t="s">
        <v>1624</v>
      </c>
      <c r="K2769" s="211">
        <v>750574</v>
      </c>
      <c r="L2769" s="212">
        <v>738699</v>
      </c>
    </row>
    <row r="2770" spans="1:12">
      <c r="A2770" s="208" t="s">
        <v>1366</v>
      </c>
      <c r="B2770" s="209" t="s">
        <v>1659</v>
      </c>
      <c r="C2770" s="209" t="s">
        <v>1627</v>
      </c>
      <c r="D2770" s="210" t="s">
        <v>1624</v>
      </c>
      <c r="E2770" s="211">
        <v>17742188</v>
      </c>
      <c r="F2770" s="211">
        <v>17946262</v>
      </c>
      <c r="G2770" s="211">
        <v>17796760</v>
      </c>
      <c r="H2770" s="211">
        <v>14168681</v>
      </c>
      <c r="I2770" s="211">
        <v>7976149</v>
      </c>
      <c r="J2770" s="211">
        <v>15508137</v>
      </c>
      <c r="K2770" s="211">
        <v>19438250</v>
      </c>
      <c r="L2770" s="212">
        <v>15575865</v>
      </c>
    </row>
    <row r="2771" spans="1:12">
      <c r="A2771" s="208" t="s">
        <v>1418</v>
      </c>
      <c r="B2771" s="209" t="s">
        <v>1673</v>
      </c>
      <c r="C2771" s="209" t="s">
        <v>1623</v>
      </c>
      <c r="D2771" s="210" t="s">
        <v>1624</v>
      </c>
      <c r="E2771" s="211">
        <v>7753</v>
      </c>
      <c r="F2771" s="211">
        <v>6373</v>
      </c>
      <c r="G2771" s="211">
        <v>7783</v>
      </c>
      <c r="H2771" s="211">
        <v>7045</v>
      </c>
      <c r="I2771" s="211">
        <v>6876</v>
      </c>
      <c r="J2771" s="211">
        <v>7459</v>
      </c>
      <c r="K2771" s="211">
        <v>7160</v>
      </c>
      <c r="L2771" s="212">
        <v>6129</v>
      </c>
    </row>
    <row r="2772" spans="1:12">
      <c r="A2772" s="208" t="s">
        <v>1418</v>
      </c>
      <c r="B2772" s="209" t="s">
        <v>1673</v>
      </c>
      <c r="C2772" s="209" t="s">
        <v>1625</v>
      </c>
      <c r="D2772" s="210" t="s">
        <v>1624</v>
      </c>
      <c r="E2772" s="211">
        <v>77</v>
      </c>
      <c r="F2772" s="211">
        <v>68</v>
      </c>
      <c r="G2772" s="211">
        <v>49</v>
      </c>
      <c r="H2772" s="211">
        <v>31</v>
      </c>
      <c r="I2772" s="211">
        <v>832</v>
      </c>
      <c r="J2772" s="211">
        <v>81</v>
      </c>
      <c r="K2772" s="211">
        <v>168</v>
      </c>
      <c r="L2772" s="212">
        <v>133</v>
      </c>
    </row>
    <row r="2773" spans="1:12">
      <c r="A2773" s="208" t="s">
        <v>1418</v>
      </c>
      <c r="B2773" s="209" t="s">
        <v>1673</v>
      </c>
      <c r="C2773" s="209" t="s">
        <v>1626</v>
      </c>
      <c r="D2773" s="210" t="s">
        <v>1624</v>
      </c>
      <c r="E2773" s="211">
        <v>1260</v>
      </c>
      <c r="F2773" s="211">
        <v>640</v>
      </c>
      <c r="G2773" s="211">
        <v>2626</v>
      </c>
      <c r="H2773" s="211">
        <v>3270</v>
      </c>
      <c r="I2773" s="211">
        <v>1886</v>
      </c>
      <c r="J2773" s="211">
        <v>2466</v>
      </c>
      <c r="K2773" s="211">
        <v>1357</v>
      </c>
      <c r="L2773" s="212">
        <v>2728</v>
      </c>
    </row>
    <row r="2774" spans="1:12">
      <c r="A2774" s="208" t="s">
        <v>437</v>
      </c>
      <c r="B2774" s="209" t="s">
        <v>1661</v>
      </c>
      <c r="C2774" s="209" t="s">
        <v>1627</v>
      </c>
      <c r="D2774" s="210" t="s">
        <v>1624</v>
      </c>
      <c r="E2774" s="211">
        <v>10497236</v>
      </c>
      <c r="F2774" s="211">
        <v>17049215</v>
      </c>
      <c r="G2774" s="211">
        <v>17464076</v>
      </c>
      <c r="H2774" s="211">
        <v>24046007</v>
      </c>
      <c r="I2774" s="211">
        <v>38215784</v>
      </c>
      <c r="J2774" s="211">
        <v>35762040</v>
      </c>
      <c r="K2774" s="211">
        <v>39581010</v>
      </c>
      <c r="L2774" s="212">
        <v>37015935</v>
      </c>
    </row>
    <row r="2775" spans="1:12">
      <c r="A2775" s="208" t="s">
        <v>1188</v>
      </c>
      <c r="B2775" s="209" t="s">
        <v>1643</v>
      </c>
      <c r="C2775" s="209" t="s">
        <v>1623</v>
      </c>
      <c r="D2775" s="210" t="s">
        <v>1624</v>
      </c>
      <c r="E2775" s="211">
        <v>161517</v>
      </c>
      <c r="F2775" s="211">
        <v>143804</v>
      </c>
      <c r="G2775" s="211">
        <v>149003</v>
      </c>
      <c r="H2775" s="211">
        <v>162687</v>
      </c>
      <c r="I2775" s="211">
        <v>149837</v>
      </c>
      <c r="J2775" s="211">
        <v>149841</v>
      </c>
      <c r="K2775" s="211">
        <v>146732</v>
      </c>
      <c r="L2775" s="212">
        <v>121681</v>
      </c>
    </row>
    <row r="2776" spans="1:12">
      <c r="A2776" s="208" t="s">
        <v>1188</v>
      </c>
      <c r="B2776" s="209" t="s">
        <v>1643</v>
      </c>
      <c r="C2776" s="209" t="s">
        <v>1625</v>
      </c>
      <c r="D2776" s="210" t="s">
        <v>1624</v>
      </c>
      <c r="E2776" s="211">
        <v>65695</v>
      </c>
      <c r="F2776" s="211">
        <v>56466</v>
      </c>
      <c r="G2776" s="211">
        <v>57376</v>
      </c>
      <c r="H2776" s="211">
        <v>68144</v>
      </c>
      <c r="I2776" s="211">
        <v>63060</v>
      </c>
      <c r="J2776" s="211">
        <v>62231</v>
      </c>
      <c r="K2776" s="211">
        <v>63437</v>
      </c>
      <c r="L2776" s="212">
        <v>51484</v>
      </c>
    </row>
    <row r="2777" spans="1:12">
      <c r="A2777" s="208" t="s">
        <v>1188</v>
      </c>
      <c r="B2777" s="209" t="s">
        <v>1643</v>
      </c>
      <c r="C2777" s="209" t="s">
        <v>1626</v>
      </c>
      <c r="D2777" s="210" t="s">
        <v>1624</v>
      </c>
      <c r="E2777" s="211">
        <v>38411</v>
      </c>
      <c r="F2777" s="211">
        <v>27961</v>
      </c>
      <c r="G2777" s="211">
        <v>26649</v>
      </c>
      <c r="H2777" s="211">
        <v>25099</v>
      </c>
      <c r="I2777" s="211">
        <v>27835</v>
      </c>
      <c r="J2777" s="211">
        <v>25023</v>
      </c>
      <c r="K2777" s="211">
        <v>27596</v>
      </c>
      <c r="L2777" s="212">
        <v>24970</v>
      </c>
    </row>
    <row r="2778" spans="1:12">
      <c r="A2778" s="208" t="s">
        <v>488</v>
      </c>
      <c r="B2778" s="209" t="s">
        <v>1630</v>
      </c>
      <c r="C2778" s="209" t="s">
        <v>1623</v>
      </c>
      <c r="D2778" s="210" t="s">
        <v>1624</v>
      </c>
      <c r="E2778" s="211">
        <v>683098</v>
      </c>
      <c r="F2778" s="211">
        <v>617997</v>
      </c>
      <c r="G2778" s="211">
        <v>598695</v>
      </c>
      <c r="H2778" s="211">
        <v>645400</v>
      </c>
      <c r="I2778" s="211">
        <v>632974</v>
      </c>
      <c r="J2778" s="211">
        <v>750249</v>
      </c>
      <c r="K2778" s="211">
        <v>663651</v>
      </c>
      <c r="L2778" s="212">
        <v>500839</v>
      </c>
    </row>
    <row r="2779" spans="1:12">
      <c r="A2779" s="208" t="s">
        <v>488</v>
      </c>
      <c r="B2779" s="209" t="s">
        <v>1630</v>
      </c>
      <c r="C2779" s="209" t="s">
        <v>1625</v>
      </c>
      <c r="D2779" s="210" t="s">
        <v>1624</v>
      </c>
      <c r="E2779" s="211">
        <v>705742</v>
      </c>
      <c r="F2779" s="211">
        <v>659175</v>
      </c>
      <c r="G2779" s="211">
        <v>636885</v>
      </c>
      <c r="H2779" s="211">
        <v>676623</v>
      </c>
      <c r="I2779" s="211">
        <v>558373</v>
      </c>
      <c r="J2779" s="211">
        <v>647155</v>
      </c>
      <c r="K2779" s="211">
        <v>594392</v>
      </c>
      <c r="L2779" s="212">
        <v>511039</v>
      </c>
    </row>
    <row r="2780" spans="1:12">
      <c r="A2780" s="208" t="s">
        <v>488</v>
      </c>
      <c r="B2780" s="209" t="s">
        <v>1630</v>
      </c>
      <c r="C2780" s="209" t="s">
        <v>1626</v>
      </c>
      <c r="D2780" s="210" t="s">
        <v>1624</v>
      </c>
      <c r="E2780" s="211">
        <v>1073046</v>
      </c>
      <c r="F2780" s="211">
        <v>1108225</v>
      </c>
      <c r="G2780" s="211">
        <v>1310106</v>
      </c>
      <c r="H2780" s="211">
        <v>1253413</v>
      </c>
      <c r="I2780" s="211">
        <v>1226950</v>
      </c>
      <c r="J2780" s="211">
        <v>1429752</v>
      </c>
      <c r="K2780" s="211">
        <v>1273456</v>
      </c>
      <c r="L2780" s="212">
        <v>1355532</v>
      </c>
    </row>
    <row r="2781" spans="1:12">
      <c r="A2781" s="208" t="s">
        <v>1780</v>
      </c>
      <c r="B2781" s="209" t="s">
        <v>1655</v>
      </c>
      <c r="C2781" s="209" t="s">
        <v>1626</v>
      </c>
      <c r="D2781" s="210" t="s">
        <v>1624</v>
      </c>
      <c r="E2781" s="213" t="s">
        <v>1624</v>
      </c>
      <c r="F2781" s="213" t="s">
        <v>1624</v>
      </c>
      <c r="G2781" s="213" t="s">
        <v>1624</v>
      </c>
      <c r="H2781" s="213" t="s">
        <v>1624</v>
      </c>
      <c r="I2781" s="211">
        <v>1362633</v>
      </c>
      <c r="J2781" s="211">
        <v>1481625</v>
      </c>
      <c r="K2781" s="211">
        <v>1428836</v>
      </c>
      <c r="L2781" s="212">
        <v>1153353</v>
      </c>
    </row>
    <row r="2782" spans="1:12">
      <c r="A2782" s="208" t="s">
        <v>1780</v>
      </c>
      <c r="B2782" s="209" t="s">
        <v>1655</v>
      </c>
      <c r="C2782" s="209" t="s">
        <v>1627</v>
      </c>
      <c r="D2782" s="210" t="s">
        <v>1624</v>
      </c>
      <c r="E2782" s="213" t="s">
        <v>1624</v>
      </c>
      <c r="F2782" s="213" t="s">
        <v>1624</v>
      </c>
      <c r="G2782" s="213" t="s">
        <v>1624</v>
      </c>
      <c r="H2782" s="213" t="s">
        <v>1624</v>
      </c>
      <c r="I2782" s="211">
        <v>24333</v>
      </c>
      <c r="J2782" s="211">
        <v>19573</v>
      </c>
      <c r="K2782" s="211">
        <v>17686</v>
      </c>
      <c r="L2782" s="212">
        <v>22120</v>
      </c>
    </row>
    <row r="2783" spans="1:12">
      <c r="A2783" s="208" t="s">
        <v>166</v>
      </c>
      <c r="B2783" s="209" t="s">
        <v>1672</v>
      </c>
      <c r="C2783" s="209" t="s">
        <v>1623</v>
      </c>
      <c r="D2783" s="210" t="s">
        <v>1624</v>
      </c>
      <c r="E2783" s="211">
        <v>96845</v>
      </c>
      <c r="F2783" s="211">
        <v>89702</v>
      </c>
      <c r="G2783" s="211">
        <v>88410</v>
      </c>
      <c r="H2783" s="211">
        <v>98108</v>
      </c>
      <c r="I2783" s="211">
        <v>92588</v>
      </c>
      <c r="J2783" s="211">
        <v>102989</v>
      </c>
      <c r="K2783" s="211">
        <v>97334</v>
      </c>
      <c r="L2783" s="212">
        <v>72175</v>
      </c>
    </row>
    <row r="2784" spans="1:12">
      <c r="A2784" s="208" t="s">
        <v>166</v>
      </c>
      <c r="B2784" s="209" t="s">
        <v>1672</v>
      </c>
      <c r="C2784" s="209" t="s">
        <v>1625</v>
      </c>
      <c r="D2784" s="210" t="s">
        <v>1624</v>
      </c>
      <c r="E2784" s="211">
        <v>115022</v>
      </c>
      <c r="F2784" s="211">
        <v>111480</v>
      </c>
      <c r="G2784" s="211">
        <v>112640</v>
      </c>
      <c r="H2784" s="211">
        <v>121762</v>
      </c>
      <c r="I2784" s="211">
        <v>119387</v>
      </c>
      <c r="J2784" s="211">
        <v>123678</v>
      </c>
      <c r="K2784" s="211">
        <v>121391</v>
      </c>
      <c r="L2784" s="212">
        <v>101130</v>
      </c>
    </row>
    <row r="2785" spans="1:12">
      <c r="A2785" s="208" t="s">
        <v>166</v>
      </c>
      <c r="B2785" s="209" t="s">
        <v>1672</v>
      </c>
      <c r="C2785" s="209" t="s">
        <v>1626</v>
      </c>
      <c r="D2785" s="210" t="s">
        <v>1624</v>
      </c>
      <c r="E2785" s="211">
        <v>214383</v>
      </c>
      <c r="F2785" s="211">
        <v>219628</v>
      </c>
      <c r="G2785" s="211">
        <v>193160</v>
      </c>
      <c r="H2785" s="211">
        <v>225501</v>
      </c>
      <c r="I2785" s="211">
        <v>215056</v>
      </c>
      <c r="J2785" s="211">
        <v>215408</v>
      </c>
      <c r="K2785" s="211">
        <v>212528</v>
      </c>
      <c r="L2785" s="212">
        <v>185193</v>
      </c>
    </row>
    <row r="2786" spans="1:12">
      <c r="A2786" s="208" t="s">
        <v>1781</v>
      </c>
      <c r="B2786" s="209" t="s">
        <v>1647</v>
      </c>
      <c r="C2786" s="209" t="s">
        <v>1623</v>
      </c>
      <c r="D2786" s="210" t="s">
        <v>1624</v>
      </c>
      <c r="E2786" s="213" t="s">
        <v>1624</v>
      </c>
      <c r="F2786" s="213" t="s">
        <v>1624</v>
      </c>
      <c r="G2786" s="213" t="s">
        <v>1624</v>
      </c>
      <c r="H2786" s="213" t="s">
        <v>1624</v>
      </c>
      <c r="I2786" s="211">
        <v>29733</v>
      </c>
      <c r="J2786" s="211">
        <v>31256</v>
      </c>
      <c r="K2786" s="211">
        <v>26541</v>
      </c>
      <c r="L2786" s="212">
        <v>22016</v>
      </c>
    </row>
    <row r="2787" spans="1:12">
      <c r="A2787" s="208" t="s">
        <v>1781</v>
      </c>
      <c r="B2787" s="209" t="s">
        <v>1647</v>
      </c>
      <c r="C2787" s="209" t="s">
        <v>1625</v>
      </c>
      <c r="D2787" s="210" t="s">
        <v>1624</v>
      </c>
      <c r="E2787" s="213" t="s">
        <v>1624</v>
      </c>
      <c r="F2787" s="213" t="s">
        <v>1624</v>
      </c>
      <c r="G2787" s="213" t="s">
        <v>1624</v>
      </c>
      <c r="H2787" s="213" t="s">
        <v>1624</v>
      </c>
      <c r="I2787" s="211">
        <v>9911</v>
      </c>
      <c r="J2787" s="211">
        <v>10331</v>
      </c>
      <c r="K2787" s="211">
        <v>13102</v>
      </c>
      <c r="L2787" s="212">
        <v>13102</v>
      </c>
    </row>
    <row r="2788" spans="1:12">
      <c r="A2788" s="208" t="s">
        <v>1189</v>
      </c>
      <c r="B2788" s="209" t="s">
        <v>1643</v>
      </c>
      <c r="C2788" s="209" t="s">
        <v>1623</v>
      </c>
      <c r="D2788" s="210" t="s">
        <v>1624</v>
      </c>
      <c r="E2788" s="211">
        <v>41915</v>
      </c>
      <c r="F2788" s="211">
        <v>36647</v>
      </c>
      <c r="G2788" s="211">
        <v>38506</v>
      </c>
      <c r="H2788" s="211">
        <v>43078</v>
      </c>
      <c r="I2788" s="211">
        <v>39858</v>
      </c>
      <c r="J2788" s="211">
        <v>39114</v>
      </c>
      <c r="K2788" s="211">
        <v>35321</v>
      </c>
      <c r="L2788" s="212">
        <v>31119</v>
      </c>
    </row>
    <row r="2789" spans="1:12">
      <c r="A2789" s="208" t="s">
        <v>1189</v>
      </c>
      <c r="B2789" s="209" t="s">
        <v>1643</v>
      </c>
      <c r="C2789" s="209" t="s">
        <v>1625</v>
      </c>
      <c r="D2789" s="210" t="s">
        <v>1624</v>
      </c>
      <c r="E2789" s="211">
        <v>12792</v>
      </c>
      <c r="F2789" s="211">
        <v>9146</v>
      </c>
      <c r="G2789" s="211">
        <v>11692</v>
      </c>
      <c r="H2789" s="211">
        <v>14764</v>
      </c>
      <c r="I2789" s="211">
        <v>11783</v>
      </c>
      <c r="J2789" s="211">
        <v>12000</v>
      </c>
      <c r="K2789" s="211">
        <v>11778</v>
      </c>
      <c r="L2789" s="212">
        <v>10107</v>
      </c>
    </row>
    <row r="2790" spans="1:12">
      <c r="A2790" s="208" t="s">
        <v>1189</v>
      </c>
      <c r="B2790" s="209" t="s">
        <v>1643</v>
      </c>
      <c r="C2790" s="209" t="s">
        <v>1626</v>
      </c>
      <c r="D2790" s="210" t="s">
        <v>1624</v>
      </c>
      <c r="E2790" s="211">
        <v>15066</v>
      </c>
      <c r="F2790" s="211">
        <v>13389</v>
      </c>
      <c r="G2790" s="211">
        <v>16800</v>
      </c>
      <c r="H2790" s="211">
        <v>12134</v>
      </c>
      <c r="I2790" s="211">
        <v>6005</v>
      </c>
      <c r="J2790" s="211">
        <v>6121</v>
      </c>
      <c r="K2790" s="211">
        <v>9943</v>
      </c>
      <c r="L2790" s="212">
        <v>13327</v>
      </c>
    </row>
    <row r="2791" spans="1:12">
      <c r="A2791" s="208" t="s">
        <v>997</v>
      </c>
      <c r="B2791" s="209" t="s">
        <v>1672</v>
      </c>
      <c r="C2791" s="209" t="s">
        <v>1623</v>
      </c>
      <c r="D2791" s="210" t="s">
        <v>1624</v>
      </c>
      <c r="E2791" s="211">
        <v>20182</v>
      </c>
      <c r="F2791" s="211">
        <v>17118</v>
      </c>
      <c r="G2791" s="211">
        <v>19005</v>
      </c>
      <c r="H2791" s="211">
        <v>19244</v>
      </c>
      <c r="I2791" s="211">
        <v>22236</v>
      </c>
      <c r="J2791" s="211">
        <v>20889</v>
      </c>
      <c r="K2791" s="211">
        <v>20006</v>
      </c>
      <c r="L2791" s="212">
        <v>15148</v>
      </c>
    </row>
    <row r="2792" spans="1:12">
      <c r="A2792" s="208" t="s">
        <v>997</v>
      </c>
      <c r="B2792" s="209" t="s">
        <v>1672</v>
      </c>
      <c r="C2792" s="209" t="s">
        <v>1625</v>
      </c>
      <c r="D2792" s="210" t="s">
        <v>1624</v>
      </c>
      <c r="E2792" s="211">
        <v>15018</v>
      </c>
      <c r="F2792" s="211">
        <v>16410</v>
      </c>
      <c r="G2792" s="211">
        <v>16025</v>
      </c>
      <c r="H2792" s="211">
        <v>17428</v>
      </c>
      <c r="I2792" s="211">
        <v>17195</v>
      </c>
      <c r="J2792" s="211">
        <v>18553</v>
      </c>
      <c r="K2792" s="211">
        <v>13932</v>
      </c>
      <c r="L2792" s="212">
        <v>13295</v>
      </c>
    </row>
    <row r="2793" spans="1:12">
      <c r="A2793" s="208" t="s">
        <v>998</v>
      </c>
      <c r="B2793" s="209" t="s">
        <v>1672</v>
      </c>
      <c r="C2793" s="209" t="s">
        <v>1623</v>
      </c>
      <c r="D2793" s="210" t="s">
        <v>1624</v>
      </c>
      <c r="E2793" s="211">
        <v>31529</v>
      </c>
      <c r="F2793" s="211">
        <v>28223</v>
      </c>
      <c r="G2793" s="211">
        <v>27353</v>
      </c>
      <c r="H2793" s="211">
        <v>31804</v>
      </c>
      <c r="I2793" s="211">
        <v>28527</v>
      </c>
      <c r="J2793" s="211">
        <v>30513</v>
      </c>
      <c r="K2793" s="211">
        <v>26130</v>
      </c>
      <c r="L2793" s="212">
        <v>20419</v>
      </c>
    </row>
    <row r="2794" spans="1:12">
      <c r="A2794" s="208" t="s">
        <v>998</v>
      </c>
      <c r="B2794" s="209" t="s">
        <v>1672</v>
      </c>
      <c r="C2794" s="209" t="s">
        <v>1625</v>
      </c>
      <c r="D2794" s="210" t="s">
        <v>1624</v>
      </c>
      <c r="E2794" s="211">
        <v>4374</v>
      </c>
      <c r="F2794" s="211">
        <v>4299</v>
      </c>
      <c r="G2794" s="211">
        <v>4142</v>
      </c>
      <c r="H2794" s="211">
        <v>5070</v>
      </c>
      <c r="I2794" s="211">
        <v>4347</v>
      </c>
      <c r="J2794" s="211">
        <v>4728</v>
      </c>
      <c r="K2794" s="211">
        <v>4171</v>
      </c>
      <c r="L2794" s="212">
        <v>3127</v>
      </c>
    </row>
    <row r="2795" spans="1:12">
      <c r="A2795" s="208" t="s">
        <v>998</v>
      </c>
      <c r="B2795" s="209" t="s">
        <v>1672</v>
      </c>
      <c r="C2795" s="209" t="s">
        <v>1626</v>
      </c>
      <c r="D2795" s="210" t="s">
        <v>1624</v>
      </c>
      <c r="E2795" s="211">
        <v>9040</v>
      </c>
      <c r="F2795" s="211">
        <v>13008</v>
      </c>
      <c r="G2795" s="211">
        <v>8721</v>
      </c>
      <c r="H2795" s="211">
        <v>4955</v>
      </c>
      <c r="I2795" s="211">
        <v>6381</v>
      </c>
      <c r="J2795" s="211">
        <v>6303</v>
      </c>
      <c r="K2795" s="211">
        <v>9343</v>
      </c>
      <c r="L2795" s="212">
        <v>9099</v>
      </c>
    </row>
    <row r="2796" spans="1:12">
      <c r="A2796" s="208" t="s">
        <v>5</v>
      </c>
      <c r="B2796" s="209" t="s">
        <v>1665</v>
      </c>
      <c r="C2796" s="209" t="s">
        <v>1623</v>
      </c>
      <c r="D2796" s="210" t="s">
        <v>1624</v>
      </c>
      <c r="E2796" s="211">
        <v>50155</v>
      </c>
      <c r="F2796" s="211">
        <v>37710</v>
      </c>
      <c r="G2796" s="211">
        <v>39641</v>
      </c>
      <c r="H2796" s="211">
        <v>41004</v>
      </c>
      <c r="I2796" s="211">
        <v>39186</v>
      </c>
      <c r="J2796" s="211">
        <v>36125</v>
      </c>
      <c r="K2796" s="211">
        <v>36344</v>
      </c>
      <c r="L2796" s="212">
        <v>28370</v>
      </c>
    </row>
    <row r="2797" spans="1:12">
      <c r="A2797" s="208" t="s">
        <v>5</v>
      </c>
      <c r="B2797" s="209" t="s">
        <v>1665</v>
      </c>
      <c r="C2797" s="209" t="s">
        <v>1625</v>
      </c>
      <c r="D2797" s="210" t="s">
        <v>1624</v>
      </c>
      <c r="E2797" s="211">
        <v>16444</v>
      </c>
      <c r="F2797" s="211">
        <v>11942</v>
      </c>
      <c r="G2797" s="211">
        <v>13000</v>
      </c>
      <c r="H2797" s="211">
        <v>13472</v>
      </c>
      <c r="I2797" s="211">
        <v>13249</v>
      </c>
      <c r="J2797" s="211">
        <v>12938</v>
      </c>
      <c r="K2797" s="211">
        <v>15056</v>
      </c>
      <c r="L2797" s="212">
        <v>13540</v>
      </c>
    </row>
    <row r="2798" spans="1:12">
      <c r="A2798" s="208" t="s">
        <v>5</v>
      </c>
      <c r="B2798" s="209" t="s">
        <v>1665</v>
      </c>
      <c r="C2798" s="209" t="s">
        <v>1626</v>
      </c>
      <c r="D2798" s="210" t="s">
        <v>1624</v>
      </c>
      <c r="E2798" s="213" t="s">
        <v>1624</v>
      </c>
      <c r="F2798" s="211">
        <v>5882</v>
      </c>
      <c r="G2798" s="211">
        <v>5869</v>
      </c>
      <c r="H2798" s="211">
        <v>5655</v>
      </c>
      <c r="I2798" s="211">
        <v>5034</v>
      </c>
      <c r="J2798" s="211">
        <v>5296</v>
      </c>
      <c r="K2798" s="211">
        <v>5608</v>
      </c>
      <c r="L2798" s="212">
        <v>3799</v>
      </c>
    </row>
    <row r="2799" spans="1:12">
      <c r="A2799" s="208" t="s">
        <v>90</v>
      </c>
      <c r="B2799" s="209" t="s">
        <v>1646</v>
      </c>
      <c r="C2799" s="209" t="s">
        <v>1623</v>
      </c>
      <c r="D2799" s="210" t="s">
        <v>1624</v>
      </c>
      <c r="E2799" s="211">
        <v>7502</v>
      </c>
      <c r="F2799" s="211">
        <v>5870</v>
      </c>
      <c r="G2799" s="211">
        <v>6237</v>
      </c>
      <c r="H2799" s="211">
        <v>8807</v>
      </c>
      <c r="I2799" s="211">
        <v>6327</v>
      </c>
      <c r="J2799" s="211">
        <v>7479</v>
      </c>
      <c r="K2799" s="211">
        <v>6743</v>
      </c>
      <c r="L2799" s="212">
        <v>5517</v>
      </c>
    </row>
    <row r="2800" spans="1:12">
      <c r="A2800" s="208" t="s">
        <v>90</v>
      </c>
      <c r="B2800" s="209" t="s">
        <v>1646</v>
      </c>
      <c r="C2800" s="209" t="s">
        <v>1625</v>
      </c>
      <c r="D2800" s="210" t="s">
        <v>1624</v>
      </c>
      <c r="E2800" s="211">
        <v>589</v>
      </c>
      <c r="F2800" s="211">
        <v>403</v>
      </c>
      <c r="G2800" s="211">
        <v>375</v>
      </c>
      <c r="H2800" s="211">
        <v>663</v>
      </c>
      <c r="I2800" s="211">
        <v>403</v>
      </c>
      <c r="J2800" s="211">
        <v>519</v>
      </c>
      <c r="K2800" s="211">
        <v>414</v>
      </c>
      <c r="L2800" s="212">
        <v>293</v>
      </c>
    </row>
    <row r="2801" spans="1:12">
      <c r="A2801" s="208" t="s">
        <v>1419</v>
      </c>
      <c r="B2801" s="209" t="s">
        <v>1673</v>
      </c>
      <c r="C2801" s="209" t="s">
        <v>1623</v>
      </c>
      <c r="D2801" s="210" t="s">
        <v>1624</v>
      </c>
      <c r="E2801" s="211">
        <v>32243</v>
      </c>
      <c r="F2801" s="211">
        <v>25894</v>
      </c>
      <c r="G2801" s="211">
        <v>31675</v>
      </c>
      <c r="H2801" s="211">
        <v>30792</v>
      </c>
      <c r="I2801" s="211">
        <v>30610</v>
      </c>
      <c r="J2801" s="211">
        <v>31254</v>
      </c>
      <c r="K2801" s="211">
        <v>29825</v>
      </c>
      <c r="L2801" s="212">
        <v>24661</v>
      </c>
    </row>
    <row r="2802" spans="1:12">
      <c r="A2802" s="208" t="s">
        <v>1419</v>
      </c>
      <c r="B2802" s="209" t="s">
        <v>1673</v>
      </c>
      <c r="C2802" s="209" t="s">
        <v>1625</v>
      </c>
      <c r="D2802" s="210" t="s">
        <v>1624</v>
      </c>
      <c r="E2802" s="211">
        <v>4348</v>
      </c>
      <c r="F2802" s="211">
        <v>3192</v>
      </c>
      <c r="G2802" s="211">
        <v>3772</v>
      </c>
      <c r="H2802" s="211">
        <v>3623</v>
      </c>
      <c r="I2802" s="211">
        <v>3538</v>
      </c>
      <c r="J2802" s="211">
        <v>3431</v>
      </c>
      <c r="K2802" s="211">
        <v>4487</v>
      </c>
      <c r="L2802" s="212">
        <v>3744</v>
      </c>
    </row>
    <row r="2803" spans="1:12">
      <c r="A2803" s="208" t="s">
        <v>1190</v>
      </c>
      <c r="B2803" s="209" t="s">
        <v>1643</v>
      </c>
      <c r="C2803" s="209" t="s">
        <v>1623</v>
      </c>
      <c r="D2803" s="210" t="s">
        <v>1624</v>
      </c>
      <c r="E2803" s="211">
        <v>90671</v>
      </c>
      <c r="F2803" s="211">
        <v>80958</v>
      </c>
      <c r="G2803" s="211">
        <v>87242</v>
      </c>
      <c r="H2803" s="211">
        <v>96975</v>
      </c>
      <c r="I2803" s="211">
        <v>90744</v>
      </c>
      <c r="J2803" s="211">
        <v>91189</v>
      </c>
      <c r="K2803" s="211">
        <v>82842</v>
      </c>
      <c r="L2803" s="212">
        <v>72263</v>
      </c>
    </row>
    <row r="2804" spans="1:12">
      <c r="A2804" s="208" t="s">
        <v>1190</v>
      </c>
      <c r="B2804" s="209" t="s">
        <v>1643</v>
      </c>
      <c r="C2804" s="209" t="s">
        <v>1625</v>
      </c>
      <c r="D2804" s="210" t="s">
        <v>1624</v>
      </c>
      <c r="E2804" s="211">
        <v>39223</v>
      </c>
      <c r="F2804" s="211">
        <v>35459</v>
      </c>
      <c r="G2804" s="211">
        <v>38969</v>
      </c>
      <c r="H2804" s="211">
        <v>46102</v>
      </c>
      <c r="I2804" s="211">
        <v>51815</v>
      </c>
      <c r="J2804" s="211">
        <v>43040</v>
      </c>
      <c r="K2804" s="211">
        <v>43745</v>
      </c>
      <c r="L2804" s="212">
        <v>46086</v>
      </c>
    </row>
    <row r="2805" spans="1:12">
      <c r="A2805" s="208" t="s">
        <v>91</v>
      </c>
      <c r="B2805" s="209" t="s">
        <v>1646</v>
      </c>
      <c r="C2805" s="209" t="s">
        <v>1623</v>
      </c>
      <c r="D2805" s="210" t="s">
        <v>1624</v>
      </c>
      <c r="E2805" s="211">
        <v>24026</v>
      </c>
      <c r="F2805" s="211">
        <v>19754</v>
      </c>
      <c r="G2805" s="211">
        <v>21128</v>
      </c>
      <c r="H2805" s="211">
        <v>24103</v>
      </c>
      <c r="I2805" s="211">
        <v>21867</v>
      </c>
      <c r="J2805" s="211">
        <v>21226</v>
      </c>
      <c r="K2805" s="211">
        <v>20879</v>
      </c>
      <c r="L2805" s="212">
        <v>15807</v>
      </c>
    </row>
    <row r="2806" spans="1:12">
      <c r="A2806" s="208" t="s">
        <v>91</v>
      </c>
      <c r="B2806" s="209" t="s">
        <v>1646</v>
      </c>
      <c r="C2806" s="209" t="s">
        <v>1625</v>
      </c>
      <c r="D2806" s="210" t="s">
        <v>1624</v>
      </c>
      <c r="E2806" s="211">
        <v>7637</v>
      </c>
      <c r="F2806" s="211">
        <v>6881</v>
      </c>
      <c r="G2806" s="211">
        <v>7475</v>
      </c>
      <c r="H2806" s="211">
        <v>8672</v>
      </c>
      <c r="I2806" s="211">
        <v>7846</v>
      </c>
      <c r="J2806" s="211">
        <v>8307</v>
      </c>
      <c r="K2806" s="211">
        <v>7803</v>
      </c>
      <c r="L2806" s="212">
        <v>5262</v>
      </c>
    </row>
    <row r="2807" spans="1:12">
      <c r="A2807" s="208" t="s">
        <v>91</v>
      </c>
      <c r="B2807" s="209" t="s">
        <v>1646</v>
      </c>
      <c r="C2807" s="209" t="s">
        <v>1629</v>
      </c>
      <c r="D2807" s="210" t="s">
        <v>1624</v>
      </c>
      <c r="E2807" s="213" t="s">
        <v>1624</v>
      </c>
      <c r="F2807" s="213" t="s">
        <v>1624</v>
      </c>
      <c r="G2807" s="213" t="s">
        <v>1624</v>
      </c>
      <c r="H2807" s="213" t="s">
        <v>1624</v>
      </c>
      <c r="I2807" s="213" t="s">
        <v>1624</v>
      </c>
      <c r="J2807" s="213" t="s">
        <v>1624</v>
      </c>
      <c r="K2807" s="213" t="s">
        <v>1624</v>
      </c>
      <c r="L2807" s="212">
        <v>0</v>
      </c>
    </row>
    <row r="2808" spans="1:12">
      <c r="A2808" s="208" t="s">
        <v>73</v>
      </c>
      <c r="B2808" s="209" t="s">
        <v>1640</v>
      </c>
      <c r="C2808" s="209" t="s">
        <v>1623</v>
      </c>
      <c r="D2808" s="210" t="s">
        <v>1624</v>
      </c>
      <c r="E2808" s="211">
        <v>4135</v>
      </c>
      <c r="F2808" s="211">
        <v>3121</v>
      </c>
      <c r="G2808" s="211">
        <v>2888</v>
      </c>
      <c r="H2808" s="211">
        <v>4391</v>
      </c>
      <c r="I2808" s="211">
        <v>2603</v>
      </c>
      <c r="J2808" s="211">
        <v>4572</v>
      </c>
      <c r="K2808" s="211">
        <v>3910</v>
      </c>
      <c r="L2808" s="214" t="s">
        <v>1624</v>
      </c>
    </row>
    <row r="2809" spans="1:12">
      <c r="A2809" s="208" t="s">
        <v>73</v>
      </c>
      <c r="B2809" s="209" t="s">
        <v>1640</v>
      </c>
      <c r="C2809" s="209" t="s">
        <v>1625</v>
      </c>
      <c r="D2809" s="210" t="s">
        <v>1624</v>
      </c>
      <c r="E2809" s="211">
        <v>5618</v>
      </c>
      <c r="F2809" s="211">
        <v>4589</v>
      </c>
      <c r="G2809" s="211">
        <v>1940</v>
      </c>
      <c r="H2809" s="211">
        <v>1916</v>
      </c>
      <c r="I2809" s="211">
        <v>654</v>
      </c>
      <c r="J2809" s="211">
        <v>2590</v>
      </c>
      <c r="K2809" s="211">
        <v>2476</v>
      </c>
      <c r="L2809" s="214" t="s">
        <v>1624</v>
      </c>
    </row>
    <row r="2810" spans="1:12">
      <c r="A2810" s="208" t="s">
        <v>73</v>
      </c>
      <c r="B2810" s="209" t="s">
        <v>1640</v>
      </c>
      <c r="C2810" s="209" t="s">
        <v>1626</v>
      </c>
      <c r="D2810" s="210" t="s">
        <v>1624</v>
      </c>
      <c r="E2810" s="213" t="s">
        <v>1624</v>
      </c>
      <c r="F2810" s="213" t="s">
        <v>1624</v>
      </c>
      <c r="G2810" s="213" t="s">
        <v>1624</v>
      </c>
      <c r="H2810" s="213" t="s">
        <v>1624</v>
      </c>
      <c r="I2810" s="211">
        <v>3024</v>
      </c>
      <c r="J2810" s="213" t="s">
        <v>1624</v>
      </c>
      <c r="K2810" s="213" t="s">
        <v>1624</v>
      </c>
      <c r="L2810" s="214" t="s">
        <v>1624</v>
      </c>
    </row>
    <row r="2811" spans="1:12">
      <c r="A2811" s="208" t="s">
        <v>60</v>
      </c>
      <c r="B2811" s="209" t="s">
        <v>1648</v>
      </c>
      <c r="C2811" s="209" t="s">
        <v>1623</v>
      </c>
      <c r="D2811" s="210" t="s">
        <v>1624</v>
      </c>
      <c r="E2811" s="211">
        <v>13698</v>
      </c>
      <c r="F2811" s="211">
        <v>9765</v>
      </c>
      <c r="G2811" s="211">
        <v>10002</v>
      </c>
      <c r="H2811" s="211">
        <v>10110</v>
      </c>
      <c r="I2811" s="211">
        <v>10418</v>
      </c>
      <c r="J2811" s="211">
        <v>9510</v>
      </c>
      <c r="K2811" s="211">
        <v>9242</v>
      </c>
      <c r="L2811" s="212">
        <v>10507</v>
      </c>
    </row>
    <row r="2812" spans="1:12">
      <c r="A2812" s="208" t="s">
        <v>60</v>
      </c>
      <c r="B2812" s="209" t="s">
        <v>1648</v>
      </c>
      <c r="C2812" s="209" t="s">
        <v>1625</v>
      </c>
      <c r="D2812" s="210" t="s">
        <v>1624</v>
      </c>
      <c r="E2812" s="213" t="s">
        <v>1624</v>
      </c>
      <c r="F2812" s="213" t="s">
        <v>1624</v>
      </c>
      <c r="G2812" s="213" t="s">
        <v>1624</v>
      </c>
      <c r="H2812" s="213" t="s">
        <v>1624</v>
      </c>
      <c r="I2812" s="213" t="s">
        <v>1624</v>
      </c>
      <c r="J2812" s="211">
        <v>1153</v>
      </c>
      <c r="K2812" s="211">
        <v>807</v>
      </c>
      <c r="L2812" s="212">
        <v>1730</v>
      </c>
    </row>
    <row r="2813" spans="1:12">
      <c r="A2813" s="208" t="s">
        <v>999</v>
      </c>
      <c r="B2813" s="209" t="s">
        <v>1672</v>
      </c>
      <c r="C2813" s="209" t="s">
        <v>1623</v>
      </c>
      <c r="D2813" s="210" t="s">
        <v>1624</v>
      </c>
      <c r="E2813" s="211">
        <v>19443113</v>
      </c>
      <c r="F2813" s="211">
        <v>18116446</v>
      </c>
      <c r="G2813" s="211">
        <v>17740699</v>
      </c>
      <c r="H2813" s="211">
        <v>20587396</v>
      </c>
      <c r="I2813" s="211">
        <v>19112270</v>
      </c>
      <c r="J2813" s="211">
        <v>21646835</v>
      </c>
      <c r="K2813" s="211">
        <v>19673048</v>
      </c>
      <c r="L2813" s="212">
        <v>15251027</v>
      </c>
    </row>
    <row r="2814" spans="1:12">
      <c r="A2814" s="208" t="s">
        <v>999</v>
      </c>
      <c r="B2814" s="209" t="s">
        <v>1672</v>
      </c>
      <c r="C2814" s="209" t="s">
        <v>1625</v>
      </c>
      <c r="D2814" s="210" t="s">
        <v>1624</v>
      </c>
      <c r="E2814" s="211">
        <v>14508820</v>
      </c>
      <c r="F2814" s="211">
        <v>13720481</v>
      </c>
      <c r="G2814" s="211">
        <v>13865987</v>
      </c>
      <c r="H2814" s="211">
        <v>14087323</v>
      </c>
      <c r="I2814" s="211">
        <v>12665351</v>
      </c>
      <c r="J2814" s="211">
        <v>13665758</v>
      </c>
      <c r="K2814" s="211">
        <v>12721683</v>
      </c>
      <c r="L2814" s="212">
        <v>10548361</v>
      </c>
    </row>
    <row r="2815" spans="1:12">
      <c r="A2815" s="208" t="s">
        <v>999</v>
      </c>
      <c r="B2815" s="209" t="s">
        <v>1672</v>
      </c>
      <c r="C2815" s="209" t="s">
        <v>1626</v>
      </c>
      <c r="D2815" s="210" t="s">
        <v>1624</v>
      </c>
      <c r="E2815" s="211">
        <v>17233987</v>
      </c>
      <c r="F2815" s="211">
        <v>16961030</v>
      </c>
      <c r="G2815" s="211">
        <v>17949363</v>
      </c>
      <c r="H2815" s="211">
        <v>19435282</v>
      </c>
      <c r="I2815" s="211">
        <v>17891004</v>
      </c>
      <c r="J2815" s="211">
        <v>20541374</v>
      </c>
      <c r="K2815" s="211">
        <v>21832880</v>
      </c>
      <c r="L2815" s="212">
        <v>23996481</v>
      </c>
    </row>
    <row r="2816" spans="1:12">
      <c r="A2816" s="208" t="s">
        <v>999</v>
      </c>
      <c r="B2816" s="209" t="s">
        <v>1672</v>
      </c>
      <c r="C2816" s="209" t="s">
        <v>1627</v>
      </c>
      <c r="D2816" s="210" t="s">
        <v>1624</v>
      </c>
      <c r="E2816" s="211">
        <v>31346</v>
      </c>
      <c r="F2816" s="211">
        <v>183049</v>
      </c>
      <c r="G2816" s="211">
        <v>115300</v>
      </c>
      <c r="H2816" s="211">
        <v>0</v>
      </c>
      <c r="I2816" s="213" t="s">
        <v>1624</v>
      </c>
      <c r="J2816" s="211">
        <v>78977</v>
      </c>
      <c r="K2816" s="211">
        <v>155199</v>
      </c>
      <c r="L2816" s="212">
        <v>18275</v>
      </c>
    </row>
    <row r="2817" spans="1:12">
      <c r="A2817" s="208" t="s">
        <v>999</v>
      </c>
      <c r="B2817" s="209" t="s">
        <v>1672</v>
      </c>
      <c r="C2817" s="209" t="s">
        <v>1628</v>
      </c>
      <c r="D2817" s="210" t="s">
        <v>1624</v>
      </c>
      <c r="E2817" s="211">
        <v>1974</v>
      </c>
      <c r="F2817" s="211">
        <v>1128</v>
      </c>
      <c r="G2817" s="211">
        <v>810</v>
      </c>
      <c r="H2817" s="211">
        <v>820</v>
      </c>
      <c r="I2817" s="211">
        <v>785</v>
      </c>
      <c r="J2817" s="211">
        <v>390</v>
      </c>
      <c r="K2817" s="211">
        <v>612</v>
      </c>
      <c r="L2817" s="212">
        <v>783</v>
      </c>
    </row>
    <row r="2818" spans="1:12">
      <c r="A2818" s="208" t="s">
        <v>306</v>
      </c>
      <c r="B2818" s="209" t="s">
        <v>1653</v>
      </c>
      <c r="C2818" s="209" t="s">
        <v>1623</v>
      </c>
      <c r="D2818" s="210" t="s">
        <v>1624</v>
      </c>
      <c r="E2818" s="211">
        <v>13349879</v>
      </c>
      <c r="F2818" s="211">
        <v>12272020</v>
      </c>
      <c r="G2818" s="211">
        <v>12841428</v>
      </c>
      <c r="H2818" s="211">
        <v>14278623</v>
      </c>
      <c r="I2818" s="211">
        <v>13759540</v>
      </c>
      <c r="J2818" s="211">
        <v>12752444</v>
      </c>
      <c r="K2818" s="211">
        <v>13335382</v>
      </c>
      <c r="L2818" s="212">
        <v>10693937</v>
      </c>
    </row>
    <row r="2819" spans="1:12">
      <c r="A2819" s="208" t="s">
        <v>306</v>
      </c>
      <c r="B2819" s="209" t="s">
        <v>1653</v>
      </c>
      <c r="C2819" s="209" t="s">
        <v>1625</v>
      </c>
      <c r="D2819" s="210" t="s">
        <v>1624</v>
      </c>
      <c r="E2819" s="211">
        <v>13458134</v>
      </c>
      <c r="F2819" s="211">
        <v>9898776</v>
      </c>
      <c r="G2819" s="211">
        <v>8045095</v>
      </c>
      <c r="H2819" s="211">
        <v>8933603</v>
      </c>
      <c r="I2819" s="211">
        <v>10644322</v>
      </c>
      <c r="J2819" s="211">
        <v>9854750</v>
      </c>
      <c r="K2819" s="211">
        <v>9776127</v>
      </c>
      <c r="L2819" s="212">
        <v>7794110</v>
      </c>
    </row>
    <row r="2820" spans="1:12">
      <c r="A2820" s="208" t="s">
        <v>306</v>
      </c>
      <c r="B2820" s="209" t="s">
        <v>1653</v>
      </c>
      <c r="C2820" s="209" t="s">
        <v>1626</v>
      </c>
      <c r="D2820" s="210" t="s">
        <v>1624</v>
      </c>
      <c r="E2820" s="211">
        <v>32714189</v>
      </c>
      <c r="F2820" s="211">
        <v>33658833</v>
      </c>
      <c r="G2820" s="211">
        <v>35970001</v>
      </c>
      <c r="H2820" s="211">
        <v>40806612</v>
      </c>
      <c r="I2820" s="211">
        <v>28491105</v>
      </c>
      <c r="J2820" s="211">
        <v>38404574</v>
      </c>
      <c r="K2820" s="211">
        <v>37139885</v>
      </c>
      <c r="L2820" s="212">
        <v>40339757</v>
      </c>
    </row>
    <row r="2821" spans="1:12">
      <c r="A2821" s="208" t="s">
        <v>306</v>
      </c>
      <c r="B2821" s="209" t="s">
        <v>1653</v>
      </c>
      <c r="C2821" s="209" t="s">
        <v>1627</v>
      </c>
      <c r="D2821" s="210" t="s">
        <v>1624</v>
      </c>
      <c r="E2821" s="213" t="s">
        <v>1624</v>
      </c>
      <c r="F2821" s="213" t="s">
        <v>1624</v>
      </c>
      <c r="G2821" s="213" t="s">
        <v>1624</v>
      </c>
      <c r="H2821" s="213" t="s">
        <v>1624</v>
      </c>
      <c r="I2821" s="213" t="s">
        <v>1624</v>
      </c>
      <c r="J2821" s="213" t="s">
        <v>1624</v>
      </c>
      <c r="K2821" s="211">
        <v>2273976</v>
      </c>
      <c r="L2821" s="212">
        <v>4537775</v>
      </c>
    </row>
    <row r="2822" spans="1:12">
      <c r="A2822" s="208" t="s">
        <v>306</v>
      </c>
      <c r="B2822" s="209" t="s">
        <v>1653</v>
      </c>
      <c r="C2822" s="209" t="s">
        <v>1628</v>
      </c>
      <c r="D2822" s="210" t="s">
        <v>1624</v>
      </c>
      <c r="E2822" s="213" t="s">
        <v>1624</v>
      </c>
      <c r="F2822" s="213" t="s">
        <v>1624</v>
      </c>
      <c r="G2822" s="213" t="s">
        <v>1624</v>
      </c>
      <c r="H2822" s="213" t="s">
        <v>1624</v>
      </c>
      <c r="I2822" s="213" t="s">
        <v>1624</v>
      </c>
      <c r="J2822" s="213" t="s">
        <v>1624</v>
      </c>
      <c r="K2822" s="213" t="s">
        <v>1624</v>
      </c>
      <c r="L2822" s="212">
        <v>0</v>
      </c>
    </row>
    <row r="2823" spans="1:12">
      <c r="A2823" s="208" t="s">
        <v>526</v>
      </c>
      <c r="B2823" s="209" t="s">
        <v>1671</v>
      </c>
      <c r="C2823" s="209" t="s">
        <v>1623</v>
      </c>
      <c r="D2823" s="210" t="s">
        <v>1624</v>
      </c>
      <c r="E2823" s="211">
        <v>35250</v>
      </c>
      <c r="F2823" s="211">
        <v>33044</v>
      </c>
      <c r="G2823" s="211">
        <v>29820</v>
      </c>
      <c r="H2823" s="211">
        <v>37422</v>
      </c>
      <c r="I2823" s="211">
        <v>40459</v>
      </c>
      <c r="J2823" s="211">
        <v>23462</v>
      </c>
      <c r="K2823" s="213" t="s">
        <v>1624</v>
      </c>
      <c r="L2823" s="214" t="s">
        <v>1624</v>
      </c>
    </row>
    <row r="2824" spans="1:12">
      <c r="A2824" s="208" t="s">
        <v>526</v>
      </c>
      <c r="B2824" s="209" t="s">
        <v>1671</v>
      </c>
      <c r="C2824" s="209" t="s">
        <v>1625</v>
      </c>
      <c r="D2824" s="210" t="s">
        <v>1624</v>
      </c>
      <c r="E2824" s="211">
        <v>6655</v>
      </c>
      <c r="F2824" s="211">
        <v>8787</v>
      </c>
      <c r="G2824" s="213" t="s">
        <v>1624</v>
      </c>
      <c r="H2824" s="213" t="s">
        <v>1624</v>
      </c>
      <c r="I2824" s="213" t="s">
        <v>1624</v>
      </c>
      <c r="J2824" s="213" t="s">
        <v>1624</v>
      </c>
      <c r="K2824" s="213" t="s">
        <v>1624</v>
      </c>
      <c r="L2824" s="214" t="s">
        <v>1624</v>
      </c>
    </row>
    <row r="2825" spans="1:12">
      <c r="A2825" s="208" t="s">
        <v>526</v>
      </c>
      <c r="B2825" s="209" t="s">
        <v>1671</v>
      </c>
      <c r="C2825" s="209" t="s">
        <v>1626</v>
      </c>
      <c r="D2825" s="210" t="s">
        <v>1624</v>
      </c>
      <c r="E2825" s="211">
        <v>388</v>
      </c>
      <c r="F2825" s="213" t="s">
        <v>1624</v>
      </c>
      <c r="G2825" s="213" t="s">
        <v>1624</v>
      </c>
      <c r="H2825" s="213" t="s">
        <v>1624</v>
      </c>
      <c r="I2825" s="213" t="s">
        <v>1624</v>
      </c>
      <c r="J2825" s="213" t="s">
        <v>1624</v>
      </c>
      <c r="K2825" s="213" t="s">
        <v>1624</v>
      </c>
      <c r="L2825" s="214" t="s">
        <v>1624</v>
      </c>
    </row>
    <row r="2826" spans="1:12">
      <c r="A2826" s="208" t="s">
        <v>219</v>
      </c>
      <c r="B2826" s="209" t="s">
        <v>1655</v>
      </c>
      <c r="C2826" s="209" t="s">
        <v>1623</v>
      </c>
      <c r="D2826" s="210" t="s">
        <v>1624</v>
      </c>
      <c r="E2826" s="211">
        <v>5804</v>
      </c>
      <c r="F2826" s="211">
        <v>5331</v>
      </c>
      <c r="G2826" s="211">
        <v>5557</v>
      </c>
      <c r="H2826" s="211">
        <v>5894</v>
      </c>
      <c r="I2826" s="211">
        <v>5217</v>
      </c>
      <c r="J2826" s="211">
        <v>5453</v>
      </c>
      <c r="K2826" s="211">
        <v>5022</v>
      </c>
      <c r="L2826" s="212">
        <v>4096</v>
      </c>
    </row>
    <row r="2827" spans="1:12">
      <c r="A2827" s="208" t="s">
        <v>219</v>
      </c>
      <c r="B2827" s="209" t="s">
        <v>1655</v>
      </c>
      <c r="C2827" s="209" t="s">
        <v>1625</v>
      </c>
      <c r="D2827" s="210" t="s">
        <v>1624</v>
      </c>
      <c r="E2827" s="211">
        <v>3142</v>
      </c>
      <c r="F2827" s="211">
        <v>2805</v>
      </c>
      <c r="G2827" s="211">
        <v>3179</v>
      </c>
      <c r="H2827" s="211">
        <v>3442</v>
      </c>
      <c r="I2827" s="211">
        <v>3004</v>
      </c>
      <c r="J2827" s="211">
        <v>3190</v>
      </c>
      <c r="K2827" s="211">
        <v>2952</v>
      </c>
      <c r="L2827" s="212">
        <v>2407</v>
      </c>
    </row>
    <row r="2828" spans="1:12">
      <c r="A2828" s="208" t="s">
        <v>132</v>
      </c>
      <c r="B2828" s="209" t="s">
        <v>1632</v>
      </c>
      <c r="C2828" s="209" t="s">
        <v>1623</v>
      </c>
      <c r="D2828" s="210" t="s">
        <v>1624</v>
      </c>
      <c r="E2828" s="211">
        <v>1143170</v>
      </c>
      <c r="F2828" s="211">
        <v>1202412</v>
      </c>
      <c r="G2828" s="211">
        <v>1325503</v>
      </c>
      <c r="H2828" s="211">
        <v>1347124</v>
      </c>
      <c r="I2828" s="211">
        <v>1204030</v>
      </c>
      <c r="J2828" s="211">
        <v>1303364</v>
      </c>
      <c r="K2828" s="211">
        <v>1367165</v>
      </c>
      <c r="L2828" s="212">
        <v>1296506</v>
      </c>
    </row>
    <row r="2829" spans="1:12">
      <c r="A2829" s="208" t="s">
        <v>132</v>
      </c>
      <c r="B2829" s="209" t="s">
        <v>1632</v>
      </c>
      <c r="C2829" s="209" t="s">
        <v>1625</v>
      </c>
      <c r="D2829" s="210" t="s">
        <v>1624</v>
      </c>
      <c r="E2829" s="211">
        <v>1413337</v>
      </c>
      <c r="F2829" s="211">
        <v>1544181</v>
      </c>
      <c r="G2829" s="211">
        <v>1589021</v>
      </c>
      <c r="H2829" s="211">
        <v>1579106</v>
      </c>
      <c r="I2829" s="211">
        <v>1754670</v>
      </c>
      <c r="J2829" s="211">
        <v>1882825</v>
      </c>
      <c r="K2829" s="211">
        <v>1862301</v>
      </c>
      <c r="L2829" s="212">
        <v>1830373</v>
      </c>
    </row>
    <row r="2830" spans="1:12">
      <c r="A2830" s="208" t="s">
        <v>132</v>
      </c>
      <c r="B2830" s="209" t="s">
        <v>1632</v>
      </c>
      <c r="C2830" s="209" t="s">
        <v>1626</v>
      </c>
      <c r="D2830" s="210" t="s">
        <v>1624</v>
      </c>
      <c r="E2830" s="211">
        <v>106820</v>
      </c>
      <c r="F2830" s="211">
        <v>94346</v>
      </c>
      <c r="G2830" s="211">
        <v>95354</v>
      </c>
      <c r="H2830" s="211">
        <v>83082</v>
      </c>
      <c r="I2830" s="211">
        <v>94027</v>
      </c>
      <c r="J2830" s="211">
        <v>94858</v>
      </c>
      <c r="K2830" s="211">
        <v>88657</v>
      </c>
      <c r="L2830" s="212">
        <v>103489</v>
      </c>
    </row>
    <row r="2831" spans="1:12">
      <c r="A2831" s="208" t="s">
        <v>132</v>
      </c>
      <c r="B2831" s="209" t="s">
        <v>1632</v>
      </c>
      <c r="C2831" s="209" t="s">
        <v>1627</v>
      </c>
      <c r="D2831" s="210" t="s">
        <v>1624</v>
      </c>
      <c r="E2831" s="211">
        <v>15096</v>
      </c>
      <c r="F2831" s="211">
        <v>16568</v>
      </c>
      <c r="G2831" s="211">
        <v>18413</v>
      </c>
      <c r="H2831" s="211">
        <v>5457</v>
      </c>
      <c r="I2831" s="213" t="s">
        <v>1624</v>
      </c>
      <c r="J2831" s="213" t="s">
        <v>1624</v>
      </c>
      <c r="K2831" s="213" t="s">
        <v>1624</v>
      </c>
      <c r="L2831" s="214" t="s">
        <v>1624</v>
      </c>
    </row>
    <row r="2832" spans="1:12">
      <c r="A2832" s="208" t="s">
        <v>132</v>
      </c>
      <c r="B2832" s="209" t="s">
        <v>1632</v>
      </c>
      <c r="C2832" s="209" t="s">
        <v>1628</v>
      </c>
      <c r="D2832" s="210" t="s">
        <v>1624</v>
      </c>
      <c r="E2832" s="211">
        <v>118426</v>
      </c>
      <c r="F2832" s="211">
        <v>199598</v>
      </c>
      <c r="G2832" s="211">
        <v>243668</v>
      </c>
      <c r="H2832" s="211">
        <v>231594</v>
      </c>
      <c r="I2832" s="213" t="s">
        <v>1624</v>
      </c>
      <c r="J2832" s="213" t="s">
        <v>1624</v>
      </c>
      <c r="K2832" s="213" t="s">
        <v>1624</v>
      </c>
      <c r="L2832" s="214" t="s">
        <v>1624</v>
      </c>
    </row>
    <row r="2833" spans="1:12">
      <c r="A2833" s="208" t="s">
        <v>914</v>
      </c>
      <c r="B2833" s="209" t="s">
        <v>1654</v>
      </c>
      <c r="C2833" s="209" t="s">
        <v>1623</v>
      </c>
      <c r="D2833" s="210" t="s">
        <v>1624</v>
      </c>
      <c r="E2833" s="213" t="s">
        <v>1624</v>
      </c>
      <c r="F2833" s="211">
        <v>13371</v>
      </c>
      <c r="G2833" s="211">
        <v>14616</v>
      </c>
      <c r="H2833" s="211">
        <v>17091</v>
      </c>
      <c r="I2833" s="211">
        <v>18700</v>
      </c>
      <c r="J2833" s="211">
        <v>20310</v>
      </c>
      <c r="K2833" s="211">
        <v>16591</v>
      </c>
      <c r="L2833" s="212">
        <v>16591</v>
      </c>
    </row>
    <row r="2834" spans="1:12">
      <c r="A2834" s="208" t="s">
        <v>914</v>
      </c>
      <c r="B2834" s="209" t="s">
        <v>1654</v>
      </c>
      <c r="C2834" s="209" t="s">
        <v>1625</v>
      </c>
      <c r="D2834" s="210" t="s">
        <v>1624</v>
      </c>
      <c r="E2834" s="213" t="s">
        <v>1624</v>
      </c>
      <c r="F2834" s="211">
        <v>6167</v>
      </c>
      <c r="G2834" s="211">
        <v>208</v>
      </c>
      <c r="H2834" s="211">
        <v>443</v>
      </c>
      <c r="I2834" s="213" t="s">
        <v>1624</v>
      </c>
      <c r="J2834" s="213" t="s">
        <v>1624</v>
      </c>
      <c r="K2834" s="211">
        <v>16591</v>
      </c>
      <c r="L2834" s="212">
        <v>16591</v>
      </c>
    </row>
    <row r="2835" spans="1:12">
      <c r="A2835" s="208" t="s">
        <v>1579</v>
      </c>
      <c r="B2835" s="209" t="s">
        <v>1657</v>
      </c>
      <c r="C2835" s="209" t="s">
        <v>1623</v>
      </c>
      <c r="D2835" s="210" t="s">
        <v>1624</v>
      </c>
      <c r="E2835" s="211">
        <v>15190202</v>
      </c>
      <c r="F2835" s="211">
        <v>14862212</v>
      </c>
      <c r="G2835" s="211">
        <v>16027717</v>
      </c>
      <c r="H2835" s="211">
        <v>18081758</v>
      </c>
      <c r="I2835" s="211">
        <v>17218779</v>
      </c>
      <c r="J2835" s="211">
        <v>17247501</v>
      </c>
      <c r="K2835" s="211">
        <v>17344163</v>
      </c>
      <c r="L2835" s="212">
        <v>13162127</v>
      </c>
    </row>
    <row r="2836" spans="1:12">
      <c r="A2836" s="208" t="s">
        <v>1579</v>
      </c>
      <c r="B2836" s="209" t="s">
        <v>1657</v>
      </c>
      <c r="C2836" s="209" t="s">
        <v>1625</v>
      </c>
      <c r="D2836" s="210" t="s">
        <v>1624</v>
      </c>
      <c r="E2836" s="211">
        <v>8591414</v>
      </c>
      <c r="F2836" s="211">
        <v>9786451</v>
      </c>
      <c r="G2836" s="211">
        <v>10331505</v>
      </c>
      <c r="H2836" s="211">
        <v>10324077</v>
      </c>
      <c r="I2836" s="211">
        <v>10294952</v>
      </c>
      <c r="J2836" s="211">
        <v>10521648</v>
      </c>
      <c r="K2836" s="211">
        <v>11022502</v>
      </c>
      <c r="L2836" s="212">
        <v>8461580</v>
      </c>
    </row>
    <row r="2837" spans="1:12">
      <c r="A2837" s="208" t="s">
        <v>1579</v>
      </c>
      <c r="B2837" s="209" t="s">
        <v>1657</v>
      </c>
      <c r="C2837" s="209" t="s">
        <v>1626</v>
      </c>
      <c r="D2837" s="210" t="s">
        <v>1624</v>
      </c>
      <c r="E2837" s="211">
        <v>3661496</v>
      </c>
      <c r="F2837" s="211">
        <v>3197032</v>
      </c>
      <c r="G2837" s="211">
        <v>3184575</v>
      </c>
      <c r="H2837" s="211">
        <v>4026345</v>
      </c>
      <c r="I2837" s="211">
        <v>3864801</v>
      </c>
      <c r="J2837" s="211">
        <v>3963508</v>
      </c>
      <c r="K2837" s="211">
        <v>3679607</v>
      </c>
      <c r="L2837" s="212">
        <v>3206529</v>
      </c>
    </row>
    <row r="2838" spans="1:12">
      <c r="A2838" s="208" t="s">
        <v>1579</v>
      </c>
      <c r="B2838" s="209" t="s">
        <v>1657</v>
      </c>
      <c r="C2838" s="209" t="s">
        <v>1627</v>
      </c>
      <c r="D2838" s="210" t="s">
        <v>1624</v>
      </c>
      <c r="E2838" s="211">
        <v>1734554</v>
      </c>
      <c r="F2838" s="211">
        <v>1582371</v>
      </c>
      <c r="G2838" s="211">
        <v>2251946</v>
      </c>
      <c r="H2838" s="211">
        <v>1601277</v>
      </c>
      <c r="I2838" s="211">
        <v>589480</v>
      </c>
      <c r="J2838" s="211">
        <v>1128194</v>
      </c>
      <c r="K2838" s="211">
        <v>1015680</v>
      </c>
      <c r="L2838" s="212">
        <v>1385692</v>
      </c>
    </row>
    <row r="2839" spans="1:12">
      <c r="A2839" s="208" t="s">
        <v>1579</v>
      </c>
      <c r="B2839" s="209" t="s">
        <v>1657</v>
      </c>
      <c r="C2839" s="209" t="s">
        <v>1628</v>
      </c>
      <c r="D2839" s="210" t="s">
        <v>1624</v>
      </c>
      <c r="E2839" s="213" t="s">
        <v>1624</v>
      </c>
      <c r="F2839" s="213" t="s">
        <v>1624</v>
      </c>
      <c r="G2839" s="213" t="s">
        <v>1624</v>
      </c>
      <c r="H2839" s="213" t="s">
        <v>1624</v>
      </c>
      <c r="I2839" s="213" t="s">
        <v>1624</v>
      </c>
      <c r="J2839" s="213" t="s">
        <v>1624</v>
      </c>
      <c r="K2839" s="211">
        <v>5835</v>
      </c>
      <c r="L2839" s="212">
        <v>27397</v>
      </c>
    </row>
    <row r="2840" spans="1:12">
      <c r="A2840" s="208" t="s">
        <v>1079</v>
      </c>
      <c r="B2840" s="209" t="s">
        <v>1680</v>
      </c>
      <c r="C2840" s="209" t="s">
        <v>1623</v>
      </c>
      <c r="D2840" s="210" t="s">
        <v>1624</v>
      </c>
      <c r="E2840" s="211">
        <v>27060</v>
      </c>
      <c r="F2840" s="211">
        <v>25668</v>
      </c>
      <c r="G2840" s="211">
        <v>37423</v>
      </c>
      <c r="H2840" s="211">
        <v>39372</v>
      </c>
      <c r="I2840" s="211">
        <v>43054</v>
      </c>
      <c r="J2840" s="211">
        <v>42579</v>
      </c>
      <c r="K2840" s="211">
        <v>48826</v>
      </c>
      <c r="L2840" s="212">
        <v>42066</v>
      </c>
    </row>
    <row r="2841" spans="1:12">
      <c r="A2841" s="208" t="s">
        <v>1079</v>
      </c>
      <c r="B2841" s="209" t="s">
        <v>1680</v>
      </c>
      <c r="C2841" s="209" t="s">
        <v>1625</v>
      </c>
      <c r="D2841" s="210" t="s">
        <v>1624</v>
      </c>
      <c r="E2841" s="211">
        <v>39992</v>
      </c>
      <c r="F2841" s="211">
        <v>38898</v>
      </c>
      <c r="G2841" s="211">
        <v>35683</v>
      </c>
      <c r="H2841" s="211">
        <v>34796</v>
      </c>
      <c r="I2841" s="211">
        <v>32369</v>
      </c>
      <c r="J2841" s="211">
        <v>29092</v>
      </c>
      <c r="K2841" s="211">
        <v>29695</v>
      </c>
      <c r="L2841" s="212">
        <v>38790</v>
      </c>
    </row>
    <row r="2842" spans="1:12">
      <c r="A2842" s="208" t="s">
        <v>1079</v>
      </c>
      <c r="B2842" s="209" t="s">
        <v>1680</v>
      </c>
      <c r="C2842" s="209" t="s">
        <v>1626</v>
      </c>
      <c r="D2842" s="210" t="s">
        <v>1624</v>
      </c>
      <c r="E2842" s="211">
        <v>620216</v>
      </c>
      <c r="F2842" s="211">
        <v>868075</v>
      </c>
      <c r="G2842" s="211">
        <v>905751</v>
      </c>
      <c r="H2842" s="211">
        <v>799895</v>
      </c>
      <c r="I2842" s="211">
        <v>826121</v>
      </c>
      <c r="J2842" s="211">
        <v>675445</v>
      </c>
      <c r="K2842" s="211">
        <v>917905</v>
      </c>
      <c r="L2842" s="212">
        <v>1026155</v>
      </c>
    </row>
    <row r="2843" spans="1:12">
      <c r="A2843" s="208" t="s">
        <v>1486</v>
      </c>
      <c r="B2843" s="209" t="s">
        <v>1652</v>
      </c>
      <c r="C2843" s="209" t="s">
        <v>1623</v>
      </c>
      <c r="D2843" s="210" t="s">
        <v>1624</v>
      </c>
      <c r="E2843" s="211">
        <v>136536088</v>
      </c>
      <c r="F2843" s="211">
        <v>118857129</v>
      </c>
      <c r="G2843" s="211">
        <v>126185999</v>
      </c>
      <c r="H2843" s="211">
        <v>127152844</v>
      </c>
      <c r="I2843" s="211">
        <v>121312767</v>
      </c>
      <c r="J2843" s="211">
        <v>112883575</v>
      </c>
      <c r="K2843" s="211">
        <v>115355109</v>
      </c>
      <c r="L2843" s="212">
        <v>101565152</v>
      </c>
    </row>
    <row r="2844" spans="1:12">
      <c r="A2844" s="208" t="s">
        <v>1486</v>
      </c>
      <c r="B2844" s="209" t="s">
        <v>1652</v>
      </c>
      <c r="C2844" s="209" t="s">
        <v>1625</v>
      </c>
      <c r="D2844" s="210" t="s">
        <v>1624</v>
      </c>
      <c r="E2844" s="211">
        <v>79866630</v>
      </c>
      <c r="F2844" s="211">
        <v>68138135</v>
      </c>
      <c r="G2844" s="211">
        <v>74444061</v>
      </c>
      <c r="H2844" s="211">
        <v>76560291</v>
      </c>
      <c r="I2844" s="211">
        <v>70954714</v>
      </c>
      <c r="J2844" s="211">
        <v>65806901</v>
      </c>
      <c r="K2844" s="211">
        <v>69060302</v>
      </c>
      <c r="L2844" s="212">
        <v>61632984</v>
      </c>
    </row>
    <row r="2845" spans="1:12">
      <c r="A2845" s="208" t="s">
        <v>1486</v>
      </c>
      <c r="B2845" s="209" t="s">
        <v>1652</v>
      </c>
      <c r="C2845" s="209" t="s">
        <v>1626</v>
      </c>
      <c r="D2845" s="210" t="s">
        <v>1624</v>
      </c>
      <c r="E2845" s="211">
        <v>99619076</v>
      </c>
      <c r="F2845" s="211">
        <v>80169896</v>
      </c>
      <c r="G2845" s="211">
        <v>41070121</v>
      </c>
      <c r="H2845" s="211">
        <v>35737560</v>
      </c>
      <c r="I2845" s="211">
        <v>36674962</v>
      </c>
      <c r="J2845" s="211">
        <v>40678830</v>
      </c>
      <c r="K2845" s="211">
        <v>44387316</v>
      </c>
      <c r="L2845" s="212">
        <v>51371181</v>
      </c>
    </row>
    <row r="2846" spans="1:12">
      <c r="A2846" s="208" t="s">
        <v>1486</v>
      </c>
      <c r="B2846" s="209" t="s">
        <v>1652</v>
      </c>
      <c r="C2846" s="209" t="s">
        <v>1627</v>
      </c>
      <c r="D2846" s="210" t="s">
        <v>1624</v>
      </c>
      <c r="E2846" s="211">
        <v>3649989</v>
      </c>
      <c r="F2846" s="211">
        <v>2621119</v>
      </c>
      <c r="G2846" s="211">
        <v>34099109</v>
      </c>
      <c r="H2846" s="211">
        <v>27425531</v>
      </c>
      <c r="I2846" s="211">
        <v>29022462</v>
      </c>
      <c r="J2846" s="211">
        <v>34733707</v>
      </c>
      <c r="K2846" s="211">
        <v>30951554</v>
      </c>
      <c r="L2846" s="212">
        <v>42937384</v>
      </c>
    </row>
    <row r="2847" spans="1:12">
      <c r="A2847" s="208" t="s">
        <v>1487</v>
      </c>
      <c r="B2847" s="209" t="s">
        <v>1652</v>
      </c>
      <c r="C2847" s="209" t="s">
        <v>1623</v>
      </c>
      <c r="D2847" s="210" t="s">
        <v>1624</v>
      </c>
      <c r="E2847" s="211">
        <v>14459794</v>
      </c>
      <c r="F2847" s="211">
        <v>12793975</v>
      </c>
      <c r="G2847" s="211">
        <v>13591779</v>
      </c>
      <c r="H2847" s="211">
        <v>14379477</v>
      </c>
      <c r="I2847" s="211">
        <v>13007967</v>
      </c>
      <c r="J2847" s="211">
        <v>12949213</v>
      </c>
      <c r="K2847" s="211">
        <v>13405058</v>
      </c>
      <c r="L2847" s="212">
        <v>11498224</v>
      </c>
    </row>
    <row r="2848" spans="1:12">
      <c r="A2848" s="208" t="s">
        <v>1487</v>
      </c>
      <c r="B2848" s="209" t="s">
        <v>1652</v>
      </c>
      <c r="C2848" s="209" t="s">
        <v>1625</v>
      </c>
      <c r="D2848" s="210" t="s">
        <v>1624</v>
      </c>
      <c r="E2848" s="211">
        <v>5774849</v>
      </c>
      <c r="F2848" s="211">
        <v>4848922</v>
      </c>
      <c r="G2848" s="211">
        <v>5611358</v>
      </c>
      <c r="H2848" s="211">
        <v>5677994</v>
      </c>
      <c r="I2848" s="211">
        <v>4723207</v>
      </c>
      <c r="J2848" s="211">
        <v>4744314</v>
      </c>
      <c r="K2848" s="211">
        <v>5459778</v>
      </c>
      <c r="L2848" s="212">
        <v>4488903</v>
      </c>
    </row>
    <row r="2849" spans="1:12">
      <c r="A2849" s="208" t="s">
        <v>1487</v>
      </c>
      <c r="B2849" s="209" t="s">
        <v>1652</v>
      </c>
      <c r="C2849" s="209" t="s">
        <v>1626</v>
      </c>
      <c r="D2849" s="210" t="s">
        <v>1624</v>
      </c>
      <c r="E2849" s="211">
        <v>13457724</v>
      </c>
      <c r="F2849" s="211">
        <v>12792336</v>
      </c>
      <c r="G2849" s="211">
        <v>10925818</v>
      </c>
      <c r="H2849" s="211">
        <v>10858929</v>
      </c>
      <c r="I2849" s="211">
        <v>10639683</v>
      </c>
      <c r="J2849" s="211">
        <v>10257148</v>
      </c>
      <c r="K2849" s="211">
        <v>10454549</v>
      </c>
      <c r="L2849" s="212">
        <v>10192947</v>
      </c>
    </row>
    <row r="2850" spans="1:12">
      <c r="A2850" s="208" t="s">
        <v>1487</v>
      </c>
      <c r="B2850" s="209" t="s">
        <v>1652</v>
      </c>
      <c r="C2850" s="209" t="s">
        <v>1627</v>
      </c>
      <c r="D2850" s="210" t="s">
        <v>1624</v>
      </c>
      <c r="E2850" s="213" t="s">
        <v>1624</v>
      </c>
      <c r="F2850" s="213" t="s">
        <v>1624</v>
      </c>
      <c r="G2850" s="213" t="s">
        <v>1624</v>
      </c>
      <c r="H2850" s="213" t="s">
        <v>1624</v>
      </c>
      <c r="I2850" s="211">
        <v>59885</v>
      </c>
      <c r="J2850" s="211">
        <v>135893</v>
      </c>
      <c r="K2850" s="211">
        <v>104003</v>
      </c>
      <c r="L2850" s="212">
        <v>149638</v>
      </c>
    </row>
    <row r="2851" spans="1:12">
      <c r="A2851" s="208" t="s">
        <v>1782</v>
      </c>
      <c r="B2851" s="209" t="s">
        <v>1648</v>
      </c>
      <c r="C2851" s="209" t="s">
        <v>1626</v>
      </c>
      <c r="D2851" s="210" t="s">
        <v>1624</v>
      </c>
      <c r="E2851" s="211">
        <v>22504551</v>
      </c>
      <c r="F2851" s="211">
        <v>21344823</v>
      </c>
      <c r="G2851" s="211">
        <v>19806656</v>
      </c>
      <c r="H2851" s="211">
        <v>19136916</v>
      </c>
      <c r="I2851" s="211">
        <v>20495433</v>
      </c>
      <c r="J2851" s="211">
        <v>18691386</v>
      </c>
      <c r="K2851" s="211">
        <v>18936953</v>
      </c>
      <c r="L2851" s="212">
        <v>16120405</v>
      </c>
    </row>
    <row r="2852" spans="1:12">
      <c r="A2852" s="208" t="s">
        <v>182</v>
      </c>
      <c r="B2852" s="209" t="s">
        <v>1643</v>
      </c>
      <c r="C2852" s="209" t="s">
        <v>1623</v>
      </c>
      <c r="D2852" s="210" t="s">
        <v>1624</v>
      </c>
      <c r="E2852" s="211">
        <v>5133142</v>
      </c>
      <c r="F2852" s="211">
        <v>4708672</v>
      </c>
      <c r="G2852" s="211">
        <v>5316544</v>
      </c>
      <c r="H2852" s="211">
        <v>5813293</v>
      </c>
      <c r="I2852" s="211">
        <v>5668191</v>
      </c>
      <c r="J2852" s="211">
        <v>5321663</v>
      </c>
      <c r="K2852" s="211">
        <v>5119132</v>
      </c>
      <c r="L2852" s="212">
        <v>4464657</v>
      </c>
    </row>
    <row r="2853" spans="1:12">
      <c r="A2853" s="208" t="s">
        <v>182</v>
      </c>
      <c r="B2853" s="209" t="s">
        <v>1643</v>
      </c>
      <c r="C2853" s="209" t="s">
        <v>1625</v>
      </c>
      <c r="D2853" s="210" t="s">
        <v>1624</v>
      </c>
      <c r="E2853" s="211">
        <v>3159679</v>
      </c>
      <c r="F2853" s="211">
        <v>3182517</v>
      </c>
      <c r="G2853" s="211">
        <v>3538173</v>
      </c>
      <c r="H2853" s="211">
        <v>3866883</v>
      </c>
      <c r="I2853" s="211">
        <v>3738356</v>
      </c>
      <c r="J2853" s="211">
        <v>3462621</v>
      </c>
      <c r="K2853" s="211">
        <v>3537070</v>
      </c>
      <c r="L2853" s="212">
        <v>3143717</v>
      </c>
    </row>
    <row r="2854" spans="1:12">
      <c r="A2854" s="208" t="s">
        <v>182</v>
      </c>
      <c r="B2854" s="209" t="s">
        <v>1643</v>
      </c>
      <c r="C2854" s="209" t="s">
        <v>1626</v>
      </c>
      <c r="D2854" s="210" t="s">
        <v>1624</v>
      </c>
      <c r="E2854" s="211">
        <v>2052166</v>
      </c>
      <c r="F2854" s="211">
        <v>1661953</v>
      </c>
      <c r="G2854" s="211">
        <v>1667312</v>
      </c>
      <c r="H2854" s="211">
        <v>1821104</v>
      </c>
      <c r="I2854" s="211">
        <v>1509926</v>
      </c>
      <c r="J2854" s="211">
        <v>1615200</v>
      </c>
      <c r="K2854" s="211">
        <v>1598325</v>
      </c>
      <c r="L2854" s="212">
        <v>1482206</v>
      </c>
    </row>
    <row r="2855" spans="1:12">
      <c r="A2855" s="208" t="s">
        <v>182</v>
      </c>
      <c r="B2855" s="209" t="s">
        <v>1643</v>
      </c>
      <c r="C2855" s="209" t="s">
        <v>1627</v>
      </c>
      <c r="D2855" s="210" t="s">
        <v>1624</v>
      </c>
      <c r="E2855" s="211">
        <v>6440464</v>
      </c>
      <c r="F2855" s="211">
        <v>3171081</v>
      </c>
      <c r="G2855" s="211">
        <v>4872419</v>
      </c>
      <c r="H2855" s="211">
        <v>1173272</v>
      </c>
      <c r="I2855" s="211">
        <v>1022263</v>
      </c>
      <c r="J2855" s="211">
        <v>1207442</v>
      </c>
      <c r="K2855" s="211">
        <v>190903</v>
      </c>
      <c r="L2855" s="212">
        <v>104043</v>
      </c>
    </row>
    <row r="2856" spans="1:12">
      <c r="A2856" s="208" t="s">
        <v>182</v>
      </c>
      <c r="B2856" s="209" t="s">
        <v>1645</v>
      </c>
      <c r="C2856" s="209" t="s">
        <v>1623</v>
      </c>
      <c r="D2856" s="210" t="s">
        <v>1624</v>
      </c>
      <c r="E2856" s="211">
        <v>37646032</v>
      </c>
      <c r="F2856" s="211">
        <v>34663076</v>
      </c>
      <c r="G2856" s="211">
        <v>38971285</v>
      </c>
      <c r="H2856" s="211">
        <v>42958797</v>
      </c>
      <c r="I2856" s="211">
        <v>39057833</v>
      </c>
      <c r="J2856" s="211">
        <v>39024881</v>
      </c>
      <c r="K2856" s="211">
        <v>37653175</v>
      </c>
      <c r="L2856" s="212">
        <v>32003128</v>
      </c>
    </row>
    <row r="2857" spans="1:12">
      <c r="A2857" s="208" t="s">
        <v>182</v>
      </c>
      <c r="B2857" s="209" t="s">
        <v>1645</v>
      </c>
      <c r="C2857" s="209" t="s">
        <v>1625</v>
      </c>
      <c r="D2857" s="210" t="s">
        <v>1624</v>
      </c>
      <c r="E2857" s="211">
        <v>23270425</v>
      </c>
      <c r="F2857" s="211">
        <v>22789312</v>
      </c>
      <c r="G2857" s="211">
        <v>24860632</v>
      </c>
      <c r="H2857" s="211">
        <v>31259973</v>
      </c>
      <c r="I2857" s="211">
        <v>32460628</v>
      </c>
      <c r="J2857" s="211">
        <v>29618810</v>
      </c>
      <c r="K2857" s="211">
        <v>29179574</v>
      </c>
      <c r="L2857" s="212">
        <v>24245330</v>
      </c>
    </row>
    <row r="2858" spans="1:12">
      <c r="A2858" s="208" t="s">
        <v>182</v>
      </c>
      <c r="B2858" s="209" t="s">
        <v>1645</v>
      </c>
      <c r="C2858" s="209" t="s">
        <v>1626</v>
      </c>
      <c r="D2858" s="210" t="s">
        <v>1624</v>
      </c>
      <c r="E2858" s="211">
        <v>44644467</v>
      </c>
      <c r="F2858" s="211">
        <v>44863004</v>
      </c>
      <c r="G2858" s="211">
        <v>46905196</v>
      </c>
      <c r="H2858" s="211">
        <v>48188117</v>
      </c>
      <c r="I2858" s="211">
        <v>45887095</v>
      </c>
      <c r="J2858" s="211">
        <v>48657489</v>
      </c>
      <c r="K2858" s="211">
        <v>52588352</v>
      </c>
      <c r="L2858" s="212">
        <v>55834374</v>
      </c>
    </row>
    <row r="2859" spans="1:12">
      <c r="A2859" s="208" t="s">
        <v>182</v>
      </c>
      <c r="B2859" s="209" t="s">
        <v>1645</v>
      </c>
      <c r="C2859" s="209" t="s">
        <v>1627</v>
      </c>
      <c r="D2859" s="210" t="s">
        <v>1624</v>
      </c>
      <c r="E2859" s="211">
        <v>4131344</v>
      </c>
      <c r="F2859" s="211">
        <v>4193301</v>
      </c>
      <c r="G2859" s="211">
        <v>3716987</v>
      </c>
      <c r="H2859" s="211">
        <v>4314756</v>
      </c>
      <c r="I2859" s="211">
        <v>5332033</v>
      </c>
      <c r="J2859" s="211">
        <v>4418603</v>
      </c>
      <c r="K2859" s="211">
        <v>3395410</v>
      </c>
      <c r="L2859" s="212">
        <v>3071275</v>
      </c>
    </row>
    <row r="2860" spans="1:12">
      <c r="A2860" s="208" t="s">
        <v>182</v>
      </c>
      <c r="B2860" s="209" t="s">
        <v>1657</v>
      </c>
      <c r="C2860" s="209" t="s">
        <v>1623</v>
      </c>
      <c r="D2860" s="210" t="s">
        <v>1624</v>
      </c>
      <c r="E2860" s="211">
        <v>289814</v>
      </c>
      <c r="F2860" s="211">
        <v>264949</v>
      </c>
      <c r="G2860" s="211">
        <v>288780</v>
      </c>
      <c r="H2860" s="211">
        <v>309443</v>
      </c>
      <c r="I2860" s="211">
        <v>298746</v>
      </c>
      <c r="J2860" s="211">
        <v>289396</v>
      </c>
      <c r="K2860" s="211">
        <v>264386</v>
      </c>
      <c r="L2860" s="212">
        <v>250797</v>
      </c>
    </row>
    <row r="2861" spans="1:12">
      <c r="A2861" s="208" t="s">
        <v>182</v>
      </c>
      <c r="B2861" s="209" t="s">
        <v>1657</v>
      </c>
      <c r="C2861" s="209" t="s">
        <v>1625</v>
      </c>
      <c r="D2861" s="210" t="s">
        <v>1624</v>
      </c>
      <c r="E2861" s="211">
        <v>194162</v>
      </c>
      <c r="F2861" s="211">
        <v>195212</v>
      </c>
      <c r="G2861" s="211">
        <v>226288</v>
      </c>
      <c r="H2861" s="211">
        <v>278357</v>
      </c>
      <c r="I2861" s="211">
        <v>309696</v>
      </c>
      <c r="J2861" s="211">
        <v>213127</v>
      </c>
      <c r="K2861" s="211">
        <v>292855</v>
      </c>
      <c r="L2861" s="212">
        <v>334084</v>
      </c>
    </row>
    <row r="2862" spans="1:12">
      <c r="A2862" s="208" t="s">
        <v>182</v>
      </c>
      <c r="B2862" s="209" t="s">
        <v>1657</v>
      </c>
      <c r="C2862" s="209" t="s">
        <v>1626</v>
      </c>
      <c r="D2862" s="210" t="s">
        <v>1624</v>
      </c>
      <c r="E2862" s="211">
        <v>1239053</v>
      </c>
      <c r="F2862" s="211">
        <v>1119705</v>
      </c>
      <c r="G2862" s="211">
        <v>1287743</v>
      </c>
      <c r="H2862" s="211">
        <v>1277232</v>
      </c>
      <c r="I2862" s="211">
        <v>1254181</v>
      </c>
      <c r="J2862" s="211">
        <v>1253038</v>
      </c>
      <c r="K2862" s="211">
        <v>1177647</v>
      </c>
      <c r="L2862" s="212">
        <v>1147614</v>
      </c>
    </row>
    <row r="2863" spans="1:12">
      <c r="A2863" s="208" t="s">
        <v>182</v>
      </c>
      <c r="B2863" s="209" t="s">
        <v>1671</v>
      </c>
      <c r="C2863" s="209" t="s">
        <v>1623</v>
      </c>
      <c r="D2863" s="210" t="s">
        <v>1624</v>
      </c>
      <c r="E2863" s="211">
        <v>5159723</v>
      </c>
      <c r="F2863" s="211">
        <v>4904914</v>
      </c>
      <c r="G2863" s="211">
        <v>5418815</v>
      </c>
      <c r="H2863" s="211">
        <v>5890565</v>
      </c>
      <c r="I2863" s="211">
        <v>5825278</v>
      </c>
      <c r="J2863" s="211">
        <v>5554057</v>
      </c>
      <c r="K2863" s="211">
        <v>5538084</v>
      </c>
      <c r="L2863" s="212">
        <v>4607544</v>
      </c>
    </row>
    <row r="2864" spans="1:12">
      <c r="A2864" s="208" t="s">
        <v>182</v>
      </c>
      <c r="B2864" s="209" t="s">
        <v>1671</v>
      </c>
      <c r="C2864" s="209" t="s">
        <v>1625</v>
      </c>
      <c r="D2864" s="210" t="s">
        <v>1624</v>
      </c>
      <c r="E2864" s="211">
        <v>4842243</v>
      </c>
      <c r="F2864" s="211">
        <v>4788203</v>
      </c>
      <c r="G2864" s="211">
        <v>5371563</v>
      </c>
      <c r="H2864" s="211">
        <v>5743611</v>
      </c>
      <c r="I2864" s="211">
        <v>5949381</v>
      </c>
      <c r="J2864" s="211">
        <v>5686817</v>
      </c>
      <c r="K2864" s="211">
        <v>5669023</v>
      </c>
      <c r="L2864" s="212">
        <v>4829223</v>
      </c>
    </row>
    <row r="2865" spans="1:12">
      <c r="A2865" s="208" t="s">
        <v>182</v>
      </c>
      <c r="B2865" s="209" t="s">
        <v>1671</v>
      </c>
      <c r="C2865" s="209" t="s">
        <v>1626</v>
      </c>
      <c r="D2865" s="210" t="s">
        <v>1624</v>
      </c>
      <c r="E2865" s="211">
        <v>1196878</v>
      </c>
      <c r="F2865" s="211">
        <v>1201780</v>
      </c>
      <c r="G2865" s="211">
        <v>1296648</v>
      </c>
      <c r="H2865" s="211">
        <v>1721278</v>
      </c>
      <c r="I2865" s="211">
        <v>1790687</v>
      </c>
      <c r="J2865" s="211">
        <v>2000497</v>
      </c>
      <c r="K2865" s="211">
        <v>2147351</v>
      </c>
      <c r="L2865" s="212">
        <v>2420550</v>
      </c>
    </row>
    <row r="2866" spans="1:12">
      <c r="A2866" s="208" t="s">
        <v>138</v>
      </c>
      <c r="B2866" s="209" t="s">
        <v>1672</v>
      </c>
      <c r="C2866" s="209" t="s">
        <v>1623</v>
      </c>
      <c r="D2866" s="210" t="s">
        <v>1624</v>
      </c>
      <c r="E2866" s="211">
        <v>2679022</v>
      </c>
      <c r="F2866" s="211">
        <v>2347853</v>
      </c>
      <c r="G2866" s="211">
        <v>2267208</v>
      </c>
      <c r="H2866" s="211">
        <v>2476305</v>
      </c>
      <c r="I2866" s="211">
        <v>2415825</v>
      </c>
      <c r="J2866" s="211">
        <v>2704470</v>
      </c>
      <c r="K2866" s="211">
        <v>2643584</v>
      </c>
      <c r="L2866" s="212">
        <v>2011411</v>
      </c>
    </row>
    <row r="2867" spans="1:12">
      <c r="A2867" s="208" t="s">
        <v>138</v>
      </c>
      <c r="B2867" s="209" t="s">
        <v>1672</v>
      </c>
      <c r="C2867" s="209" t="s">
        <v>1625</v>
      </c>
      <c r="D2867" s="210" t="s">
        <v>1624</v>
      </c>
      <c r="E2867" s="211">
        <v>1116318</v>
      </c>
      <c r="F2867" s="211">
        <v>1037728</v>
      </c>
      <c r="G2867" s="211">
        <v>1023213</v>
      </c>
      <c r="H2867" s="211">
        <v>1099306</v>
      </c>
      <c r="I2867" s="211">
        <v>1090361</v>
      </c>
      <c r="J2867" s="211">
        <v>1248021</v>
      </c>
      <c r="K2867" s="211">
        <v>1216759</v>
      </c>
      <c r="L2867" s="212">
        <v>926804</v>
      </c>
    </row>
    <row r="2868" spans="1:12">
      <c r="A2868" s="208" t="s">
        <v>138</v>
      </c>
      <c r="B2868" s="209" t="s">
        <v>1672</v>
      </c>
      <c r="C2868" s="209" t="s">
        <v>1626</v>
      </c>
      <c r="D2868" s="210" t="s">
        <v>1624</v>
      </c>
      <c r="E2868" s="211">
        <v>3295492</v>
      </c>
      <c r="F2868" s="211">
        <v>3284162</v>
      </c>
      <c r="G2868" s="211">
        <v>3311623</v>
      </c>
      <c r="H2868" s="211">
        <v>3271256</v>
      </c>
      <c r="I2868" s="211">
        <v>2754981</v>
      </c>
      <c r="J2868" s="211">
        <v>3211310</v>
      </c>
      <c r="K2868" s="211">
        <v>3587620</v>
      </c>
      <c r="L2868" s="212">
        <v>3449850</v>
      </c>
    </row>
    <row r="2869" spans="1:12">
      <c r="A2869" s="208" t="s">
        <v>1367</v>
      </c>
      <c r="B2869" s="209" t="s">
        <v>1651</v>
      </c>
      <c r="C2869" s="209" t="s">
        <v>1623</v>
      </c>
      <c r="D2869" s="210" t="s">
        <v>1624</v>
      </c>
      <c r="E2869" s="211">
        <v>272365</v>
      </c>
      <c r="F2869" s="211">
        <v>245035</v>
      </c>
      <c r="G2869" s="211">
        <v>274913</v>
      </c>
      <c r="H2869" s="211">
        <v>265980</v>
      </c>
      <c r="I2869" s="211">
        <v>273390</v>
      </c>
      <c r="J2869" s="211">
        <v>268267</v>
      </c>
      <c r="K2869" s="211">
        <v>264013</v>
      </c>
      <c r="L2869" s="212">
        <v>249458</v>
      </c>
    </row>
    <row r="2870" spans="1:12">
      <c r="A2870" s="208" t="s">
        <v>1367</v>
      </c>
      <c r="B2870" s="209" t="s">
        <v>1651</v>
      </c>
      <c r="C2870" s="209" t="s">
        <v>1625</v>
      </c>
      <c r="D2870" s="210" t="s">
        <v>1624</v>
      </c>
      <c r="E2870" s="211">
        <v>280411</v>
      </c>
      <c r="F2870" s="211">
        <v>243901</v>
      </c>
      <c r="G2870" s="211">
        <v>263859</v>
      </c>
      <c r="H2870" s="211">
        <v>266869</v>
      </c>
      <c r="I2870" s="211">
        <v>251407</v>
      </c>
      <c r="J2870" s="211">
        <v>239496</v>
      </c>
      <c r="K2870" s="211">
        <v>237223</v>
      </c>
      <c r="L2870" s="212">
        <v>221096</v>
      </c>
    </row>
    <row r="2871" spans="1:12">
      <c r="A2871" s="208" t="s">
        <v>1367</v>
      </c>
      <c r="B2871" s="209" t="s">
        <v>1651</v>
      </c>
      <c r="C2871" s="209" t="s">
        <v>1626</v>
      </c>
      <c r="D2871" s="210" t="s">
        <v>1624</v>
      </c>
      <c r="E2871" s="211">
        <v>48075</v>
      </c>
      <c r="F2871" s="211">
        <v>99376</v>
      </c>
      <c r="G2871" s="211">
        <v>137306</v>
      </c>
      <c r="H2871" s="211">
        <v>235766</v>
      </c>
      <c r="I2871" s="211">
        <v>204752</v>
      </c>
      <c r="J2871" s="211">
        <v>200692</v>
      </c>
      <c r="K2871" s="211">
        <v>238284</v>
      </c>
      <c r="L2871" s="212">
        <v>269147</v>
      </c>
    </row>
    <row r="2872" spans="1:12">
      <c r="A2872" s="208" t="s">
        <v>1367</v>
      </c>
      <c r="B2872" s="209" t="s">
        <v>1651</v>
      </c>
      <c r="C2872" s="209" t="s">
        <v>1628</v>
      </c>
      <c r="D2872" s="210" t="s">
        <v>1624</v>
      </c>
      <c r="E2872" s="211">
        <v>9233</v>
      </c>
      <c r="F2872" s="211">
        <v>11384</v>
      </c>
      <c r="G2872" s="211">
        <v>10667</v>
      </c>
      <c r="H2872" s="211">
        <v>10338</v>
      </c>
      <c r="I2872" s="211">
        <v>8238</v>
      </c>
      <c r="J2872" s="211">
        <v>8283</v>
      </c>
      <c r="K2872" s="211">
        <v>7133</v>
      </c>
      <c r="L2872" s="212">
        <v>6968</v>
      </c>
    </row>
    <row r="2873" spans="1:12">
      <c r="A2873" s="208" t="s">
        <v>220</v>
      </c>
      <c r="B2873" s="209" t="s">
        <v>1655</v>
      </c>
      <c r="C2873" s="209" t="s">
        <v>1623</v>
      </c>
      <c r="D2873" s="210" t="s">
        <v>1624</v>
      </c>
      <c r="E2873" s="211">
        <v>5167</v>
      </c>
      <c r="F2873" s="211">
        <v>4390</v>
      </c>
      <c r="G2873" s="211">
        <v>4474</v>
      </c>
      <c r="H2873" s="211">
        <v>4722</v>
      </c>
      <c r="I2873" s="211">
        <v>4225</v>
      </c>
      <c r="J2873" s="211">
        <v>4367</v>
      </c>
      <c r="K2873" s="211">
        <v>4236</v>
      </c>
      <c r="L2873" s="212">
        <v>3190</v>
      </c>
    </row>
    <row r="2874" spans="1:12">
      <c r="A2874" s="208" t="s">
        <v>220</v>
      </c>
      <c r="B2874" s="209" t="s">
        <v>1655</v>
      </c>
      <c r="C2874" s="209" t="s">
        <v>1625</v>
      </c>
      <c r="D2874" s="210" t="s">
        <v>1624</v>
      </c>
      <c r="E2874" s="211">
        <v>1554</v>
      </c>
      <c r="F2874" s="211">
        <v>1338</v>
      </c>
      <c r="G2874" s="211">
        <v>1422</v>
      </c>
      <c r="H2874" s="211">
        <v>1536</v>
      </c>
      <c r="I2874" s="211">
        <v>1342</v>
      </c>
      <c r="J2874" s="211">
        <v>1576</v>
      </c>
      <c r="K2874" s="211">
        <v>1458</v>
      </c>
      <c r="L2874" s="212">
        <v>1024</v>
      </c>
    </row>
    <row r="2875" spans="1:12">
      <c r="A2875" s="208" t="s">
        <v>92</v>
      </c>
      <c r="B2875" s="209" t="s">
        <v>1646</v>
      </c>
      <c r="C2875" s="209" t="s">
        <v>1623</v>
      </c>
      <c r="D2875" s="210" t="s">
        <v>1624</v>
      </c>
      <c r="E2875" s="211">
        <v>2478470</v>
      </c>
      <c r="F2875" s="211">
        <v>2259589</v>
      </c>
      <c r="G2875" s="211">
        <v>2485956</v>
      </c>
      <c r="H2875" s="211">
        <v>2582433</v>
      </c>
      <c r="I2875" s="211">
        <v>2582945</v>
      </c>
      <c r="J2875" s="211">
        <v>2510440</v>
      </c>
      <c r="K2875" s="211">
        <v>2459938</v>
      </c>
      <c r="L2875" s="212">
        <v>2146491</v>
      </c>
    </row>
    <row r="2876" spans="1:12">
      <c r="A2876" s="208" t="s">
        <v>92</v>
      </c>
      <c r="B2876" s="209" t="s">
        <v>1646</v>
      </c>
      <c r="C2876" s="209" t="s">
        <v>1625</v>
      </c>
      <c r="D2876" s="210" t="s">
        <v>1624</v>
      </c>
      <c r="E2876" s="211">
        <v>1703900</v>
      </c>
      <c r="F2876" s="211">
        <v>1663608</v>
      </c>
      <c r="G2876" s="211">
        <v>1808904</v>
      </c>
      <c r="H2876" s="211">
        <v>1895330</v>
      </c>
      <c r="I2876" s="211">
        <v>1845264</v>
      </c>
      <c r="J2876" s="211">
        <v>1856592</v>
      </c>
      <c r="K2876" s="211">
        <v>1831099</v>
      </c>
      <c r="L2876" s="212">
        <v>1617512</v>
      </c>
    </row>
    <row r="2877" spans="1:12">
      <c r="A2877" s="208" t="s">
        <v>92</v>
      </c>
      <c r="B2877" s="209" t="s">
        <v>1646</v>
      </c>
      <c r="C2877" s="209" t="s">
        <v>1626</v>
      </c>
      <c r="D2877" s="210" t="s">
        <v>1624</v>
      </c>
      <c r="E2877" s="211">
        <v>5774772</v>
      </c>
      <c r="F2877" s="211">
        <v>6728491</v>
      </c>
      <c r="G2877" s="211">
        <v>6332163</v>
      </c>
      <c r="H2877" s="211">
        <v>7256432</v>
      </c>
      <c r="I2877" s="211">
        <v>6271222</v>
      </c>
      <c r="J2877" s="211">
        <v>6909757</v>
      </c>
      <c r="K2877" s="211">
        <v>8054981</v>
      </c>
      <c r="L2877" s="212">
        <v>8647725</v>
      </c>
    </row>
    <row r="2878" spans="1:12">
      <c r="A2878" s="208" t="s">
        <v>92</v>
      </c>
      <c r="B2878" s="209" t="s">
        <v>1646</v>
      </c>
      <c r="C2878" s="209" t="s">
        <v>1627</v>
      </c>
      <c r="D2878" s="210" t="s">
        <v>1624</v>
      </c>
      <c r="E2878" s="211">
        <v>1991</v>
      </c>
      <c r="F2878" s="211">
        <v>3224</v>
      </c>
      <c r="G2878" s="211">
        <v>0</v>
      </c>
      <c r="H2878" s="211">
        <v>4447</v>
      </c>
      <c r="I2878" s="211">
        <v>10637</v>
      </c>
      <c r="J2878" s="211">
        <v>21653</v>
      </c>
      <c r="K2878" s="211">
        <v>12023</v>
      </c>
      <c r="L2878" s="212">
        <v>8349</v>
      </c>
    </row>
    <row r="2879" spans="1:12">
      <c r="A2879" s="208" t="s">
        <v>1145</v>
      </c>
      <c r="B2879" s="209" t="s">
        <v>1644</v>
      </c>
      <c r="C2879" s="209" t="s">
        <v>1623</v>
      </c>
      <c r="D2879" s="210" t="s">
        <v>1624</v>
      </c>
      <c r="E2879" s="211">
        <v>853328</v>
      </c>
      <c r="F2879" s="211">
        <v>720217</v>
      </c>
      <c r="G2879" s="211">
        <v>750390</v>
      </c>
      <c r="H2879" s="211">
        <v>810673</v>
      </c>
      <c r="I2879" s="211">
        <v>732056</v>
      </c>
      <c r="J2879" s="211">
        <v>760748</v>
      </c>
      <c r="K2879" s="211">
        <v>711813</v>
      </c>
      <c r="L2879" s="212">
        <v>589564</v>
      </c>
    </row>
    <row r="2880" spans="1:12">
      <c r="A2880" s="208" t="s">
        <v>1145</v>
      </c>
      <c r="B2880" s="209" t="s">
        <v>1644</v>
      </c>
      <c r="C2880" s="209" t="s">
        <v>1625</v>
      </c>
      <c r="D2880" s="210" t="s">
        <v>1624</v>
      </c>
      <c r="E2880" s="211">
        <v>688356</v>
      </c>
      <c r="F2880" s="211">
        <v>552617</v>
      </c>
      <c r="G2880" s="211">
        <v>573096</v>
      </c>
      <c r="H2880" s="211">
        <v>630851</v>
      </c>
      <c r="I2880" s="211">
        <v>601195</v>
      </c>
      <c r="J2880" s="211">
        <v>647864</v>
      </c>
      <c r="K2880" s="211">
        <v>627619</v>
      </c>
      <c r="L2880" s="212">
        <v>517489</v>
      </c>
    </row>
    <row r="2881" spans="1:12">
      <c r="A2881" s="208" t="s">
        <v>1145</v>
      </c>
      <c r="B2881" s="209" t="s">
        <v>1644</v>
      </c>
      <c r="C2881" s="209" t="s">
        <v>1626</v>
      </c>
      <c r="D2881" s="210" t="s">
        <v>1624</v>
      </c>
      <c r="E2881" s="211">
        <v>1460660</v>
      </c>
      <c r="F2881" s="211">
        <v>1366410</v>
      </c>
      <c r="G2881" s="211">
        <v>1496127</v>
      </c>
      <c r="H2881" s="211">
        <v>1412324</v>
      </c>
      <c r="I2881" s="211">
        <v>1393983</v>
      </c>
      <c r="J2881" s="211">
        <v>1506079</v>
      </c>
      <c r="K2881" s="211">
        <v>1616385</v>
      </c>
      <c r="L2881" s="212">
        <v>1747730</v>
      </c>
    </row>
    <row r="2882" spans="1:12">
      <c r="A2882" s="208" t="s">
        <v>1051</v>
      </c>
      <c r="B2882" s="209" t="s">
        <v>1679</v>
      </c>
      <c r="C2882" s="209" t="s">
        <v>1623</v>
      </c>
      <c r="D2882" s="210" t="s">
        <v>1624</v>
      </c>
      <c r="E2882" s="211">
        <v>901757</v>
      </c>
      <c r="F2882" s="211">
        <v>852651</v>
      </c>
      <c r="G2882" s="211">
        <v>938179</v>
      </c>
      <c r="H2882" s="211">
        <v>1059197</v>
      </c>
      <c r="I2882" s="211">
        <v>1010829</v>
      </c>
      <c r="J2882" s="211">
        <v>934144</v>
      </c>
      <c r="K2882" s="211">
        <v>990633</v>
      </c>
      <c r="L2882" s="212">
        <v>870291</v>
      </c>
    </row>
    <row r="2883" spans="1:12">
      <c r="A2883" s="208" t="s">
        <v>1051</v>
      </c>
      <c r="B2883" s="209" t="s">
        <v>1679</v>
      </c>
      <c r="C2883" s="209" t="s">
        <v>1625</v>
      </c>
      <c r="D2883" s="210" t="s">
        <v>1624</v>
      </c>
      <c r="E2883" s="211">
        <v>367219</v>
      </c>
      <c r="F2883" s="211">
        <v>332768</v>
      </c>
      <c r="G2883" s="211">
        <v>363785</v>
      </c>
      <c r="H2883" s="211">
        <v>416514</v>
      </c>
      <c r="I2883" s="211">
        <v>393902</v>
      </c>
      <c r="J2883" s="211">
        <v>364768</v>
      </c>
      <c r="K2883" s="211">
        <v>377986</v>
      </c>
      <c r="L2883" s="212">
        <v>332882</v>
      </c>
    </row>
    <row r="2884" spans="1:12">
      <c r="A2884" s="208" t="s">
        <v>1051</v>
      </c>
      <c r="B2884" s="209" t="s">
        <v>1679</v>
      </c>
      <c r="C2884" s="209" t="s">
        <v>1626</v>
      </c>
      <c r="D2884" s="210" t="s">
        <v>1624</v>
      </c>
      <c r="E2884" s="211">
        <v>613052</v>
      </c>
      <c r="F2884" s="211">
        <v>582897</v>
      </c>
      <c r="G2884" s="211">
        <v>586850</v>
      </c>
      <c r="H2884" s="211">
        <v>635118</v>
      </c>
      <c r="I2884" s="211">
        <v>669731</v>
      </c>
      <c r="J2884" s="211">
        <v>595048</v>
      </c>
      <c r="K2884" s="211">
        <v>574776</v>
      </c>
      <c r="L2884" s="212">
        <v>565962</v>
      </c>
    </row>
    <row r="2885" spans="1:12">
      <c r="A2885" s="208" t="s">
        <v>1191</v>
      </c>
      <c r="B2885" s="209" t="s">
        <v>1643</v>
      </c>
      <c r="C2885" s="209" t="s">
        <v>1627</v>
      </c>
      <c r="D2885" s="210" t="s">
        <v>1624</v>
      </c>
      <c r="E2885" s="213" t="s">
        <v>1624</v>
      </c>
      <c r="F2885" s="213" t="s">
        <v>1624</v>
      </c>
      <c r="G2885" s="211">
        <v>427356</v>
      </c>
      <c r="H2885" s="211">
        <v>520186</v>
      </c>
      <c r="I2885" s="211">
        <v>239476</v>
      </c>
      <c r="J2885" s="211">
        <v>287005</v>
      </c>
      <c r="K2885" s="211">
        <v>1159330</v>
      </c>
      <c r="L2885" s="212">
        <v>763400</v>
      </c>
    </row>
    <row r="2886" spans="1:12">
      <c r="A2886" s="208" t="s">
        <v>1191</v>
      </c>
      <c r="B2886" s="209" t="s">
        <v>1644</v>
      </c>
      <c r="C2886" s="209" t="s">
        <v>1626</v>
      </c>
      <c r="D2886" s="210" t="s">
        <v>1624</v>
      </c>
      <c r="E2886" s="211">
        <v>3414347</v>
      </c>
      <c r="F2886" s="211">
        <v>3415622</v>
      </c>
      <c r="G2886" s="211">
        <v>3783322</v>
      </c>
      <c r="H2886" s="211">
        <v>4000860</v>
      </c>
      <c r="I2886" s="211">
        <v>3657145</v>
      </c>
      <c r="J2886" s="211">
        <v>4002439</v>
      </c>
      <c r="K2886" s="211">
        <v>4093333</v>
      </c>
      <c r="L2886" s="212">
        <v>3881712</v>
      </c>
    </row>
    <row r="2887" spans="1:12">
      <c r="A2887" s="208" t="s">
        <v>1191</v>
      </c>
      <c r="B2887" s="209" t="s">
        <v>1644</v>
      </c>
      <c r="C2887" s="209" t="s">
        <v>1627</v>
      </c>
      <c r="D2887" s="210" t="s">
        <v>1624</v>
      </c>
      <c r="E2887" s="211">
        <v>5826008</v>
      </c>
      <c r="F2887" s="211">
        <v>2440663</v>
      </c>
      <c r="G2887" s="211">
        <v>2327045</v>
      </c>
      <c r="H2887" s="211">
        <v>1360004</v>
      </c>
      <c r="I2887" s="211">
        <v>5618605</v>
      </c>
      <c r="J2887" s="211">
        <v>12012222</v>
      </c>
      <c r="K2887" s="211">
        <v>16959172</v>
      </c>
      <c r="L2887" s="212">
        <v>23000014</v>
      </c>
    </row>
    <row r="2888" spans="1:12">
      <c r="A2888" s="208" t="s">
        <v>1191</v>
      </c>
      <c r="B2888" s="209" t="s">
        <v>1647</v>
      </c>
      <c r="C2888" s="209" t="s">
        <v>1626</v>
      </c>
      <c r="D2888" s="210" t="s">
        <v>1624</v>
      </c>
      <c r="E2888" s="213" t="s">
        <v>1624</v>
      </c>
      <c r="F2888" s="213" t="s">
        <v>1624</v>
      </c>
      <c r="G2888" s="211">
        <v>0</v>
      </c>
      <c r="H2888" s="213" t="s">
        <v>1624</v>
      </c>
      <c r="I2888" s="213" t="s">
        <v>1624</v>
      </c>
      <c r="J2888" s="213" t="s">
        <v>1624</v>
      </c>
      <c r="K2888" s="213" t="s">
        <v>1624</v>
      </c>
      <c r="L2888" s="214" t="s">
        <v>1624</v>
      </c>
    </row>
    <row r="2889" spans="1:12">
      <c r="A2889" s="208" t="s">
        <v>1080</v>
      </c>
      <c r="B2889" s="209" t="s">
        <v>1680</v>
      </c>
      <c r="C2889" s="209" t="s">
        <v>1626</v>
      </c>
      <c r="D2889" s="210" t="s">
        <v>1624</v>
      </c>
      <c r="E2889" s="211">
        <v>101435</v>
      </c>
      <c r="F2889" s="211">
        <v>113791</v>
      </c>
      <c r="G2889" s="211">
        <v>98331</v>
      </c>
      <c r="H2889" s="211">
        <v>122163</v>
      </c>
      <c r="I2889" s="211">
        <v>135283</v>
      </c>
      <c r="J2889" s="211">
        <v>176026</v>
      </c>
      <c r="K2889" s="211">
        <v>207357</v>
      </c>
      <c r="L2889" s="212">
        <v>182250</v>
      </c>
    </row>
    <row r="2890" spans="1:12">
      <c r="A2890" s="208" t="s">
        <v>1133</v>
      </c>
      <c r="B2890" s="209" t="s">
        <v>1647</v>
      </c>
      <c r="C2890" s="209" t="s">
        <v>1623</v>
      </c>
      <c r="D2890" s="210" t="s">
        <v>1624</v>
      </c>
      <c r="E2890" s="211">
        <v>22278</v>
      </c>
      <c r="F2890" s="211">
        <v>18235</v>
      </c>
      <c r="G2890" s="211">
        <v>17926</v>
      </c>
      <c r="H2890" s="211">
        <v>18079</v>
      </c>
      <c r="I2890" s="213" t="s">
        <v>1624</v>
      </c>
      <c r="J2890" s="213" t="s">
        <v>1624</v>
      </c>
      <c r="K2890" s="213" t="s">
        <v>1624</v>
      </c>
      <c r="L2890" s="214" t="s">
        <v>1624</v>
      </c>
    </row>
    <row r="2891" spans="1:12">
      <c r="A2891" s="208" t="s">
        <v>1133</v>
      </c>
      <c r="B2891" s="209" t="s">
        <v>1647</v>
      </c>
      <c r="C2891" s="209" t="s">
        <v>1625</v>
      </c>
      <c r="D2891" s="210" t="s">
        <v>1624</v>
      </c>
      <c r="E2891" s="211">
        <v>4056</v>
      </c>
      <c r="F2891" s="211">
        <v>3730</v>
      </c>
      <c r="G2891" s="211">
        <v>2845</v>
      </c>
      <c r="H2891" s="211">
        <v>3286</v>
      </c>
      <c r="I2891" s="213" t="s">
        <v>1624</v>
      </c>
      <c r="J2891" s="213" t="s">
        <v>1624</v>
      </c>
      <c r="K2891" s="213" t="s">
        <v>1624</v>
      </c>
      <c r="L2891" s="214" t="s">
        <v>1624</v>
      </c>
    </row>
    <row r="2892" spans="1:12">
      <c r="A2892" s="208" t="s">
        <v>221</v>
      </c>
      <c r="B2892" s="209" t="s">
        <v>1655</v>
      </c>
      <c r="C2892" s="209" t="s">
        <v>1623</v>
      </c>
      <c r="D2892" s="210" t="s">
        <v>1624</v>
      </c>
      <c r="E2892" s="211">
        <v>48415</v>
      </c>
      <c r="F2892" s="211">
        <v>42786</v>
      </c>
      <c r="G2892" s="211">
        <v>46975</v>
      </c>
      <c r="H2892" s="211">
        <v>52981</v>
      </c>
      <c r="I2892" s="211">
        <v>47725</v>
      </c>
      <c r="J2892" s="211">
        <v>48198</v>
      </c>
      <c r="K2892" s="211">
        <v>46721</v>
      </c>
      <c r="L2892" s="212">
        <v>42438</v>
      </c>
    </row>
    <row r="2893" spans="1:12">
      <c r="A2893" s="208" t="s">
        <v>221</v>
      </c>
      <c r="B2893" s="209" t="s">
        <v>1655</v>
      </c>
      <c r="C2893" s="209" t="s">
        <v>1625</v>
      </c>
      <c r="D2893" s="210" t="s">
        <v>1624</v>
      </c>
      <c r="E2893" s="211">
        <v>31985</v>
      </c>
      <c r="F2893" s="211">
        <v>32488</v>
      </c>
      <c r="G2893" s="211">
        <v>37237</v>
      </c>
      <c r="H2893" s="211">
        <v>41693</v>
      </c>
      <c r="I2893" s="211">
        <v>33311</v>
      </c>
      <c r="J2893" s="211">
        <v>32439</v>
      </c>
      <c r="K2893" s="211">
        <v>31496</v>
      </c>
      <c r="L2893" s="212">
        <v>29423</v>
      </c>
    </row>
    <row r="2894" spans="1:12">
      <c r="A2894" s="208" t="s">
        <v>221</v>
      </c>
      <c r="B2894" s="209" t="s">
        <v>1655</v>
      </c>
      <c r="C2894" s="209" t="s">
        <v>1626</v>
      </c>
      <c r="D2894" s="210" t="s">
        <v>1624</v>
      </c>
      <c r="E2894" s="211">
        <v>490983</v>
      </c>
      <c r="F2894" s="211">
        <v>475198</v>
      </c>
      <c r="G2894" s="211">
        <v>451038</v>
      </c>
      <c r="H2894" s="211">
        <v>447896</v>
      </c>
      <c r="I2894" s="211">
        <v>429328</v>
      </c>
      <c r="J2894" s="211">
        <v>411315</v>
      </c>
      <c r="K2894" s="211">
        <v>386412</v>
      </c>
      <c r="L2894" s="212">
        <v>379596</v>
      </c>
    </row>
    <row r="2895" spans="1:12">
      <c r="A2895" s="208" t="s">
        <v>93</v>
      </c>
      <c r="B2895" s="209" t="s">
        <v>1646</v>
      </c>
      <c r="C2895" s="209" t="s">
        <v>1623</v>
      </c>
      <c r="D2895" s="210" t="s">
        <v>1624</v>
      </c>
      <c r="E2895" s="211">
        <v>17418</v>
      </c>
      <c r="F2895" s="211">
        <v>15605</v>
      </c>
      <c r="G2895" s="211">
        <v>16873</v>
      </c>
      <c r="H2895" s="211">
        <v>16253</v>
      </c>
      <c r="I2895" s="211">
        <v>15820</v>
      </c>
      <c r="J2895" s="211">
        <v>15654</v>
      </c>
      <c r="K2895" s="211">
        <v>15102</v>
      </c>
      <c r="L2895" s="212">
        <v>9164</v>
      </c>
    </row>
    <row r="2896" spans="1:12">
      <c r="A2896" s="208" t="s">
        <v>93</v>
      </c>
      <c r="B2896" s="209" t="s">
        <v>1646</v>
      </c>
      <c r="C2896" s="209" t="s">
        <v>1625</v>
      </c>
      <c r="D2896" s="210" t="s">
        <v>1624</v>
      </c>
      <c r="E2896" s="211">
        <v>1587</v>
      </c>
      <c r="F2896" s="211">
        <v>1044</v>
      </c>
      <c r="G2896" s="211">
        <v>2050</v>
      </c>
      <c r="H2896" s="211">
        <v>2022</v>
      </c>
      <c r="I2896" s="211">
        <v>1910</v>
      </c>
      <c r="J2896" s="211">
        <v>2008</v>
      </c>
      <c r="K2896" s="211">
        <v>1854</v>
      </c>
      <c r="L2896" s="212">
        <v>1036</v>
      </c>
    </row>
    <row r="2897" spans="1:12">
      <c r="A2897" s="208" t="s">
        <v>1192</v>
      </c>
      <c r="B2897" s="209" t="s">
        <v>1643</v>
      </c>
      <c r="C2897" s="209" t="s">
        <v>1623</v>
      </c>
      <c r="D2897" s="210" t="s">
        <v>1624</v>
      </c>
      <c r="E2897" s="211">
        <v>68953</v>
      </c>
      <c r="F2897" s="211">
        <v>59353</v>
      </c>
      <c r="G2897" s="211">
        <v>63602</v>
      </c>
      <c r="H2897" s="211">
        <v>68473</v>
      </c>
      <c r="I2897" s="211">
        <v>64630</v>
      </c>
      <c r="J2897" s="211">
        <v>64498</v>
      </c>
      <c r="K2897" s="211">
        <v>61156</v>
      </c>
      <c r="L2897" s="212">
        <v>51324</v>
      </c>
    </row>
    <row r="2898" spans="1:12">
      <c r="A2898" s="208" t="s">
        <v>1192</v>
      </c>
      <c r="B2898" s="209" t="s">
        <v>1643</v>
      </c>
      <c r="C2898" s="209" t="s">
        <v>1625</v>
      </c>
      <c r="D2898" s="210" t="s">
        <v>1624</v>
      </c>
      <c r="E2898" s="211">
        <v>19347</v>
      </c>
      <c r="F2898" s="211">
        <v>15877</v>
      </c>
      <c r="G2898" s="211">
        <v>17127</v>
      </c>
      <c r="H2898" s="211">
        <v>17922</v>
      </c>
      <c r="I2898" s="211">
        <v>16460</v>
      </c>
      <c r="J2898" s="211">
        <v>16637</v>
      </c>
      <c r="K2898" s="211">
        <v>14413</v>
      </c>
      <c r="L2898" s="212">
        <v>10529</v>
      </c>
    </row>
    <row r="2899" spans="1:12">
      <c r="A2899" s="208" t="s">
        <v>1192</v>
      </c>
      <c r="B2899" s="209" t="s">
        <v>1643</v>
      </c>
      <c r="C2899" s="209" t="s">
        <v>1626</v>
      </c>
      <c r="D2899" s="210" t="s">
        <v>1624</v>
      </c>
      <c r="E2899" s="211">
        <v>1289</v>
      </c>
      <c r="F2899" s="211">
        <v>1540</v>
      </c>
      <c r="G2899" s="211">
        <v>3566</v>
      </c>
      <c r="H2899" s="211">
        <v>8480</v>
      </c>
      <c r="I2899" s="211">
        <v>28447</v>
      </c>
      <c r="J2899" s="211">
        <v>2434</v>
      </c>
      <c r="K2899" s="211">
        <v>6112</v>
      </c>
      <c r="L2899" s="212">
        <v>5703</v>
      </c>
    </row>
    <row r="2900" spans="1:12">
      <c r="A2900" s="208" t="s">
        <v>74</v>
      </c>
      <c r="B2900" s="209" t="s">
        <v>1640</v>
      </c>
      <c r="C2900" s="209" t="s">
        <v>1623</v>
      </c>
      <c r="D2900" s="210" t="s">
        <v>1624</v>
      </c>
      <c r="E2900" s="211">
        <v>33115</v>
      </c>
      <c r="F2900" s="211">
        <v>24473</v>
      </c>
      <c r="G2900" s="211">
        <v>21589</v>
      </c>
      <c r="H2900" s="211">
        <v>22215</v>
      </c>
      <c r="I2900" s="211">
        <v>17581</v>
      </c>
      <c r="J2900" s="211">
        <v>21299</v>
      </c>
      <c r="K2900" s="211">
        <v>15671</v>
      </c>
      <c r="L2900" s="212">
        <v>11885</v>
      </c>
    </row>
    <row r="2901" spans="1:12">
      <c r="A2901" s="208" t="s">
        <v>74</v>
      </c>
      <c r="B2901" s="209" t="s">
        <v>1640</v>
      </c>
      <c r="C2901" s="209" t="s">
        <v>1625</v>
      </c>
      <c r="D2901" s="210" t="s">
        <v>1624</v>
      </c>
      <c r="E2901" s="211">
        <v>13551</v>
      </c>
      <c r="F2901" s="211">
        <v>17159</v>
      </c>
      <c r="G2901" s="211">
        <v>9724</v>
      </c>
      <c r="H2901" s="211">
        <v>14047</v>
      </c>
      <c r="I2901" s="211">
        <v>13571</v>
      </c>
      <c r="J2901" s="211">
        <v>14184</v>
      </c>
      <c r="K2901" s="211">
        <v>11978</v>
      </c>
      <c r="L2901" s="212">
        <v>11211</v>
      </c>
    </row>
    <row r="2902" spans="1:12">
      <c r="A2902" s="208" t="s">
        <v>74</v>
      </c>
      <c r="B2902" s="209" t="s">
        <v>1640</v>
      </c>
      <c r="C2902" s="209" t="s">
        <v>1626</v>
      </c>
      <c r="D2902" s="210" t="s">
        <v>1624</v>
      </c>
      <c r="E2902" s="211">
        <v>46693</v>
      </c>
      <c r="F2902" s="211">
        <v>54192</v>
      </c>
      <c r="G2902" s="211">
        <v>35037</v>
      </c>
      <c r="H2902" s="211">
        <v>46416</v>
      </c>
      <c r="I2902" s="211">
        <v>42182</v>
      </c>
      <c r="J2902" s="211">
        <v>30974</v>
      </c>
      <c r="K2902" s="211">
        <v>28236</v>
      </c>
      <c r="L2902" s="212">
        <v>25801</v>
      </c>
    </row>
    <row r="2903" spans="1:12">
      <c r="A2903" s="208" t="s">
        <v>1134</v>
      </c>
      <c r="B2903" s="209" t="s">
        <v>1647</v>
      </c>
      <c r="C2903" s="209" t="s">
        <v>1623</v>
      </c>
      <c r="D2903" s="210" t="s">
        <v>1624</v>
      </c>
      <c r="E2903" s="213" t="s">
        <v>1624</v>
      </c>
      <c r="F2903" s="211">
        <v>1588</v>
      </c>
      <c r="G2903" s="211">
        <v>854</v>
      </c>
      <c r="H2903" s="211">
        <v>1058</v>
      </c>
      <c r="I2903" s="211">
        <v>1112</v>
      </c>
      <c r="J2903" s="211">
        <v>1505</v>
      </c>
      <c r="K2903" s="211">
        <v>1219</v>
      </c>
      <c r="L2903" s="212">
        <v>1039</v>
      </c>
    </row>
    <row r="2904" spans="1:12">
      <c r="A2904" s="208" t="s">
        <v>1134</v>
      </c>
      <c r="B2904" s="209" t="s">
        <v>1647</v>
      </c>
      <c r="C2904" s="209" t="s">
        <v>1625</v>
      </c>
      <c r="D2904" s="210" t="s">
        <v>1624</v>
      </c>
      <c r="E2904" s="213" t="s">
        <v>1624</v>
      </c>
      <c r="F2904" s="211">
        <v>99717</v>
      </c>
      <c r="G2904" s="211">
        <v>100922</v>
      </c>
      <c r="H2904" s="211">
        <v>15442</v>
      </c>
      <c r="I2904" s="211">
        <v>16520</v>
      </c>
      <c r="J2904" s="211">
        <v>18960</v>
      </c>
      <c r="K2904" s="211">
        <v>22577</v>
      </c>
      <c r="L2904" s="212">
        <v>20866</v>
      </c>
    </row>
    <row r="2905" spans="1:12">
      <c r="A2905" s="208" t="s">
        <v>1134</v>
      </c>
      <c r="B2905" s="209" t="s">
        <v>1647</v>
      </c>
      <c r="C2905" s="209" t="s">
        <v>1626</v>
      </c>
      <c r="D2905" s="210" t="s">
        <v>1624</v>
      </c>
      <c r="E2905" s="213" t="s">
        <v>1624</v>
      </c>
      <c r="F2905" s="213" t="s">
        <v>1624</v>
      </c>
      <c r="G2905" s="213" t="s">
        <v>1624</v>
      </c>
      <c r="H2905" s="211">
        <v>95164</v>
      </c>
      <c r="I2905" s="211">
        <v>85109</v>
      </c>
      <c r="J2905" s="211">
        <v>111613</v>
      </c>
      <c r="K2905" s="211">
        <v>86583</v>
      </c>
      <c r="L2905" s="212">
        <v>90955</v>
      </c>
    </row>
    <row r="2906" spans="1:12">
      <c r="A2906" s="208" t="s">
        <v>1935</v>
      </c>
      <c r="B2906" s="209" t="s">
        <v>1662</v>
      </c>
      <c r="C2906" s="209" t="s">
        <v>1627</v>
      </c>
      <c r="D2906" s="210" t="s">
        <v>1624</v>
      </c>
      <c r="E2906" s="213" t="s">
        <v>1624</v>
      </c>
      <c r="F2906" s="213" t="s">
        <v>1624</v>
      </c>
      <c r="G2906" s="213" t="s">
        <v>1624</v>
      </c>
      <c r="H2906" s="213" t="s">
        <v>1624</v>
      </c>
      <c r="I2906" s="211">
        <v>7085912</v>
      </c>
      <c r="J2906" s="211">
        <v>10428776</v>
      </c>
      <c r="K2906" s="211">
        <v>6986145</v>
      </c>
      <c r="L2906" s="212">
        <v>6757252</v>
      </c>
    </row>
    <row r="2907" spans="1:12">
      <c r="A2907" s="208" t="s">
        <v>925</v>
      </c>
      <c r="B2907" s="209" t="s">
        <v>1639</v>
      </c>
      <c r="C2907" s="209" t="s">
        <v>1623</v>
      </c>
      <c r="D2907" s="210" t="s">
        <v>1624</v>
      </c>
      <c r="E2907" s="211">
        <v>102703</v>
      </c>
      <c r="F2907" s="211">
        <v>92233</v>
      </c>
      <c r="G2907" s="211">
        <v>94676</v>
      </c>
      <c r="H2907" s="211">
        <v>94249</v>
      </c>
      <c r="I2907" s="211">
        <v>100346</v>
      </c>
      <c r="J2907" s="211">
        <v>111656</v>
      </c>
      <c r="K2907" s="211">
        <v>98494</v>
      </c>
      <c r="L2907" s="212">
        <v>70356</v>
      </c>
    </row>
    <row r="2908" spans="1:12">
      <c r="A2908" s="208" t="s">
        <v>925</v>
      </c>
      <c r="B2908" s="209" t="s">
        <v>1639</v>
      </c>
      <c r="C2908" s="209" t="s">
        <v>1625</v>
      </c>
      <c r="D2908" s="210" t="s">
        <v>1624</v>
      </c>
      <c r="E2908" s="211">
        <v>138481</v>
      </c>
      <c r="F2908" s="211">
        <v>135222</v>
      </c>
      <c r="G2908" s="211">
        <v>139430</v>
      </c>
      <c r="H2908" s="211">
        <v>141401</v>
      </c>
      <c r="I2908" s="211">
        <v>145029</v>
      </c>
      <c r="J2908" s="211">
        <v>167252</v>
      </c>
      <c r="K2908" s="211">
        <v>146709</v>
      </c>
      <c r="L2908" s="212">
        <v>127072</v>
      </c>
    </row>
    <row r="2909" spans="1:12">
      <c r="A2909" s="208" t="s">
        <v>925</v>
      </c>
      <c r="B2909" s="209" t="s">
        <v>1639</v>
      </c>
      <c r="C2909" s="209" t="s">
        <v>1626</v>
      </c>
      <c r="D2909" s="210" t="s">
        <v>1624</v>
      </c>
      <c r="E2909" s="211">
        <v>50277</v>
      </c>
      <c r="F2909" s="211">
        <v>54150</v>
      </c>
      <c r="G2909" s="211">
        <v>42565</v>
      </c>
      <c r="H2909" s="211">
        <v>25927</v>
      </c>
      <c r="I2909" s="211">
        <v>22924</v>
      </c>
      <c r="J2909" s="211">
        <v>17879</v>
      </c>
      <c r="K2909" s="211">
        <v>36618</v>
      </c>
      <c r="L2909" s="212">
        <v>50209</v>
      </c>
    </row>
    <row r="2910" spans="1:12">
      <c r="A2910" s="208" t="s">
        <v>925</v>
      </c>
      <c r="B2910" s="209" t="s">
        <v>1639</v>
      </c>
      <c r="C2910" s="209" t="s">
        <v>1627</v>
      </c>
      <c r="D2910" s="210" t="s">
        <v>1624</v>
      </c>
      <c r="E2910" s="213" t="s">
        <v>1624</v>
      </c>
      <c r="F2910" s="213" t="s">
        <v>1624</v>
      </c>
      <c r="G2910" s="213" t="s">
        <v>1624</v>
      </c>
      <c r="H2910" s="213" t="s">
        <v>1624</v>
      </c>
      <c r="I2910" s="211">
        <v>0</v>
      </c>
      <c r="J2910" s="213" t="s">
        <v>1624</v>
      </c>
      <c r="K2910" s="213" t="s">
        <v>1624</v>
      </c>
      <c r="L2910" s="214" t="s">
        <v>1624</v>
      </c>
    </row>
    <row r="2911" spans="1:12">
      <c r="A2911" s="208" t="s">
        <v>925</v>
      </c>
      <c r="B2911" s="209" t="s">
        <v>1639</v>
      </c>
      <c r="C2911" s="209" t="s">
        <v>1628</v>
      </c>
      <c r="D2911" s="210" t="s">
        <v>1624</v>
      </c>
      <c r="E2911" s="211">
        <v>2192</v>
      </c>
      <c r="F2911" s="211">
        <v>1781</v>
      </c>
      <c r="G2911" s="211">
        <v>1474</v>
      </c>
      <c r="H2911" s="211">
        <v>1191</v>
      </c>
      <c r="I2911" s="211">
        <v>926</v>
      </c>
      <c r="J2911" s="211">
        <v>433</v>
      </c>
      <c r="K2911" s="211">
        <v>290</v>
      </c>
      <c r="L2911" s="212">
        <v>410</v>
      </c>
    </row>
    <row r="2912" spans="1:12">
      <c r="A2912" s="208" t="s">
        <v>1269</v>
      </c>
      <c r="B2912" s="209" t="s">
        <v>1666</v>
      </c>
      <c r="C2912" s="209" t="s">
        <v>1623</v>
      </c>
      <c r="D2912" s="210" t="s">
        <v>1624</v>
      </c>
      <c r="E2912" s="211">
        <v>30447</v>
      </c>
      <c r="F2912" s="211">
        <v>25664</v>
      </c>
      <c r="G2912" s="211">
        <v>29692</v>
      </c>
      <c r="H2912" s="211">
        <v>30999</v>
      </c>
      <c r="I2912" s="211">
        <v>28708</v>
      </c>
      <c r="J2912" s="211">
        <v>30066</v>
      </c>
      <c r="K2912" s="211">
        <v>28998</v>
      </c>
      <c r="L2912" s="212">
        <v>23181</v>
      </c>
    </row>
    <row r="2913" spans="1:12">
      <c r="A2913" s="208" t="s">
        <v>1269</v>
      </c>
      <c r="B2913" s="209" t="s">
        <v>1666</v>
      </c>
      <c r="C2913" s="209" t="s">
        <v>1625</v>
      </c>
      <c r="D2913" s="210" t="s">
        <v>1624</v>
      </c>
      <c r="E2913" s="211">
        <v>8588</v>
      </c>
      <c r="F2913" s="211">
        <v>7023</v>
      </c>
      <c r="G2913" s="211">
        <v>9087</v>
      </c>
      <c r="H2913" s="211">
        <v>8959</v>
      </c>
      <c r="I2913" s="211">
        <v>7969</v>
      </c>
      <c r="J2913" s="211">
        <v>9533</v>
      </c>
      <c r="K2913" s="211">
        <v>8285</v>
      </c>
      <c r="L2913" s="212">
        <v>6598</v>
      </c>
    </row>
    <row r="2914" spans="1:12">
      <c r="A2914" s="208" t="s">
        <v>1783</v>
      </c>
      <c r="B2914" s="209" t="s">
        <v>1653</v>
      </c>
      <c r="C2914" s="209" t="s">
        <v>1623</v>
      </c>
      <c r="D2914" s="210" t="s">
        <v>1624</v>
      </c>
      <c r="E2914" s="211">
        <v>3170953</v>
      </c>
      <c r="F2914" s="211">
        <v>2716562</v>
      </c>
      <c r="G2914" s="211">
        <v>3053817</v>
      </c>
      <c r="H2914" s="211">
        <v>3301994</v>
      </c>
      <c r="I2914" s="211">
        <v>3241153</v>
      </c>
      <c r="J2914" s="211">
        <v>2897820</v>
      </c>
      <c r="K2914" s="211">
        <v>3135927</v>
      </c>
      <c r="L2914" s="212">
        <v>2684911</v>
      </c>
    </row>
    <row r="2915" spans="1:12">
      <c r="A2915" s="208" t="s">
        <v>1783</v>
      </c>
      <c r="B2915" s="209" t="s">
        <v>1653</v>
      </c>
      <c r="C2915" s="209" t="s">
        <v>1625</v>
      </c>
      <c r="D2915" s="210" t="s">
        <v>1624</v>
      </c>
      <c r="E2915" s="211">
        <v>3303983</v>
      </c>
      <c r="F2915" s="211">
        <v>2981250</v>
      </c>
      <c r="G2915" s="211">
        <v>2785708</v>
      </c>
      <c r="H2915" s="211">
        <v>2915740</v>
      </c>
      <c r="I2915" s="211">
        <v>3444103</v>
      </c>
      <c r="J2915" s="211">
        <v>3112891</v>
      </c>
      <c r="K2915" s="211">
        <v>3622435</v>
      </c>
      <c r="L2915" s="212">
        <v>3082531</v>
      </c>
    </row>
    <row r="2916" spans="1:12">
      <c r="A2916" s="208" t="s">
        <v>1783</v>
      </c>
      <c r="B2916" s="209" t="s">
        <v>1653</v>
      </c>
      <c r="C2916" s="209" t="s">
        <v>1626</v>
      </c>
      <c r="D2916" s="210" t="s">
        <v>1624</v>
      </c>
      <c r="E2916" s="211">
        <v>8328132</v>
      </c>
      <c r="F2916" s="211">
        <v>6616086</v>
      </c>
      <c r="G2916" s="211">
        <v>8209761</v>
      </c>
      <c r="H2916" s="211">
        <v>6769277</v>
      </c>
      <c r="I2916" s="211">
        <v>5465244</v>
      </c>
      <c r="J2916" s="211">
        <v>5132389</v>
      </c>
      <c r="K2916" s="211">
        <v>5223301</v>
      </c>
      <c r="L2916" s="212">
        <v>4911565</v>
      </c>
    </row>
    <row r="2917" spans="1:12">
      <c r="A2917" s="208" t="s">
        <v>1420</v>
      </c>
      <c r="B2917" s="209" t="s">
        <v>1673</v>
      </c>
      <c r="C2917" s="209" t="s">
        <v>1625</v>
      </c>
      <c r="D2917" s="210" t="s">
        <v>1624</v>
      </c>
      <c r="E2917" s="213" t="s">
        <v>1624</v>
      </c>
      <c r="F2917" s="213" t="s">
        <v>1624</v>
      </c>
      <c r="G2917" s="213" t="s">
        <v>1624</v>
      </c>
      <c r="H2917" s="213" t="s">
        <v>1624</v>
      </c>
      <c r="I2917" s="213" t="s">
        <v>1624</v>
      </c>
      <c r="J2917" s="211">
        <v>1031222</v>
      </c>
      <c r="K2917" s="211">
        <v>1207847</v>
      </c>
      <c r="L2917" s="212">
        <v>0</v>
      </c>
    </row>
    <row r="2918" spans="1:12">
      <c r="A2918" s="208" t="s">
        <v>1420</v>
      </c>
      <c r="B2918" s="209" t="s">
        <v>1673</v>
      </c>
      <c r="C2918" s="209" t="s">
        <v>1627</v>
      </c>
      <c r="D2918" s="210" t="s">
        <v>1624</v>
      </c>
      <c r="E2918" s="211">
        <v>57323</v>
      </c>
      <c r="F2918" s="211">
        <v>49571</v>
      </c>
      <c r="G2918" s="213" t="s">
        <v>1624</v>
      </c>
      <c r="H2918" s="211">
        <v>1354184</v>
      </c>
      <c r="I2918" s="211">
        <v>1806323</v>
      </c>
      <c r="J2918" s="213" t="s">
        <v>1624</v>
      </c>
      <c r="K2918" s="213" t="s">
        <v>1624</v>
      </c>
      <c r="L2918" s="214" t="s">
        <v>1624</v>
      </c>
    </row>
    <row r="2919" spans="1:12">
      <c r="A2919" s="208" t="s">
        <v>915</v>
      </c>
      <c r="B2919" s="209" t="s">
        <v>1654</v>
      </c>
      <c r="C2919" s="209" t="s">
        <v>1623</v>
      </c>
      <c r="D2919" s="210" t="s">
        <v>1624</v>
      </c>
      <c r="E2919" s="211">
        <v>11139</v>
      </c>
      <c r="F2919" s="211">
        <v>5348</v>
      </c>
      <c r="G2919" s="211">
        <v>102865</v>
      </c>
      <c r="H2919" s="213" t="s">
        <v>1624</v>
      </c>
      <c r="I2919" s="213" t="s">
        <v>1624</v>
      </c>
      <c r="J2919" s="213" t="s">
        <v>1624</v>
      </c>
      <c r="K2919" s="211">
        <v>133341</v>
      </c>
      <c r="L2919" s="212">
        <v>109590</v>
      </c>
    </row>
    <row r="2920" spans="1:12">
      <c r="A2920" s="208" t="s">
        <v>915</v>
      </c>
      <c r="B2920" s="209" t="s">
        <v>1654</v>
      </c>
      <c r="C2920" s="209" t="s">
        <v>1625</v>
      </c>
      <c r="D2920" s="210" t="s">
        <v>1624</v>
      </c>
      <c r="E2920" s="211">
        <v>4609</v>
      </c>
      <c r="F2920" s="211">
        <v>1975</v>
      </c>
      <c r="G2920" s="211">
        <v>77053</v>
      </c>
      <c r="H2920" s="213" t="s">
        <v>1624</v>
      </c>
      <c r="I2920" s="213" t="s">
        <v>1624</v>
      </c>
      <c r="J2920" s="213" t="s">
        <v>1624</v>
      </c>
      <c r="K2920" s="211">
        <v>99626</v>
      </c>
      <c r="L2920" s="212">
        <v>99172</v>
      </c>
    </row>
    <row r="2921" spans="1:12">
      <c r="A2921" s="208" t="s">
        <v>915</v>
      </c>
      <c r="B2921" s="209" t="s">
        <v>1654</v>
      </c>
      <c r="C2921" s="209" t="s">
        <v>1626</v>
      </c>
      <c r="D2921" s="210" t="s">
        <v>1624</v>
      </c>
      <c r="E2921" s="213" t="s">
        <v>1624</v>
      </c>
      <c r="F2921" s="213" t="s">
        <v>1624</v>
      </c>
      <c r="G2921" s="211">
        <v>86446</v>
      </c>
      <c r="H2921" s="213" t="s">
        <v>1624</v>
      </c>
      <c r="I2921" s="213" t="s">
        <v>1624</v>
      </c>
      <c r="J2921" s="213" t="s">
        <v>1624</v>
      </c>
      <c r="K2921" s="211">
        <v>34134</v>
      </c>
      <c r="L2921" s="212">
        <v>30270</v>
      </c>
    </row>
    <row r="2922" spans="1:12">
      <c r="A2922" s="208" t="s">
        <v>1312</v>
      </c>
      <c r="B2922" s="209" t="s">
        <v>1633</v>
      </c>
      <c r="C2922" s="209" t="s">
        <v>1626</v>
      </c>
      <c r="D2922" s="210" t="s">
        <v>1624</v>
      </c>
      <c r="E2922" s="211">
        <v>583364</v>
      </c>
      <c r="F2922" s="211">
        <v>1667499</v>
      </c>
      <c r="G2922" s="211">
        <v>1681471</v>
      </c>
      <c r="H2922" s="211">
        <v>2141636</v>
      </c>
      <c r="I2922" s="211">
        <v>2768228</v>
      </c>
      <c r="J2922" s="211">
        <v>2851203</v>
      </c>
      <c r="K2922" s="211">
        <v>3893993</v>
      </c>
      <c r="L2922" s="212">
        <v>4869556</v>
      </c>
    </row>
    <row r="2923" spans="1:12">
      <c r="A2923" s="208" t="s">
        <v>1312</v>
      </c>
      <c r="B2923" s="209" t="s">
        <v>1643</v>
      </c>
      <c r="C2923" s="209" t="s">
        <v>1626</v>
      </c>
      <c r="D2923" s="210" t="s">
        <v>1624</v>
      </c>
      <c r="E2923" s="211">
        <v>23339394</v>
      </c>
      <c r="F2923" s="211">
        <v>26831149</v>
      </c>
      <c r="G2923" s="211">
        <v>28752711</v>
      </c>
      <c r="H2923" s="211">
        <v>35590392</v>
      </c>
      <c r="I2923" s="211">
        <v>27038035</v>
      </c>
      <c r="J2923" s="211">
        <v>37629722</v>
      </c>
      <c r="K2923" s="211">
        <v>39757794</v>
      </c>
      <c r="L2923" s="212">
        <v>40337506</v>
      </c>
    </row>
    <row r="2924" spans="1:12">
      <c r="A2924" s="208" t="s">
        <v>1312</v>
      </c>
      <c r="B2924" s="209" t="s">
        <v>1643</v>
      </c>
      <c r="C2924" s="209" t="s">
        <v>1627</v>
      </c>
      <c r="D2924" s="210" t="s">
        <v>1624</v>
      </c>
      <c r="E2924" s="211">
        <v>2804299</v>
      </c>
      <c r="F2924" s="211">
        <v>1580975</v>
      </c>
      <c r="G2924" s="211">
        <v>3880789</v>
      </c>
      <c r="H2924" s="211">
        <v>1439336</v>
      </c>
      <c r="I2924" s="211">
        <v>449945</v>
      </c>
      <c r="J2924" s="211">
        <v>2064045</v>
      </c>
      <c r="K2924" s="211">
        <v>1590096</v>
      </c>
      <c r="L2924" s="212">
        <v>2164995</v>
      </c>
    </row>
    <row r="2925" spans="1:12">
      <c r="A2925" s="208" t="s">
        <v>1312</v>
      </c>
      <c r="B2925" s="209" t="s">
        <v>1655</v>
      </c>
      <c r="C2925" s="209" t="s">
        <v>1626</v>
      </c>
      <c r="D2925" s="210" t="s">
        <v>1624</v>
      </c>
      <c r="E2925" s="211">
        <v>4119694</v>
      </c>
      <c r="F2925" s="211">
        <v>4434115</v>
      </c>
      <c r="G2925" s="211">
        <v>4330240</v>
      </c>
      <c r="H2925" s="211">
        <v>4633446</v>
      </c>
      <c r="I2925" s="211">
        <v>4337116</v>
      </c>
      <c r="J2925" s="211">
        <v>4268957</v>
      </c>
      <c r="K2925" s="211">
        <v>4128299</v>
      </c>
      <c r="L2925" s="212">
        <v>5298144</v>
      </c>
    </row>
    <row r="2926" spans="1:12">
      <c r="A2926" s="208" t="s">
        <v>1312</v>
      </c>
      <c r="B2926" s="209" t="s">
        <v>1655</v>
      </c>
      <c r="C2926" s="209" t="s">
        <v>1627</v>
      </c>
      <c r="D2926" s="210" t="s">
        <v>1624</v>
      </c>
      <c r="E2926" s="211">
        <v>379270</v>
      </c>
      <c r="F2926" s="211">
        <v>592775</v>
      </c>
      <c r="G2926" s="211">
        <v>296027</v>
      </c>
      <c r="H2926" s="211">
        <v>179860</v>
      </c>
      <c r="I2926" s="211">
        <v>167845</v>
      </c>
      <c r="J2926" s="211">
        <v>146366</v>
      </c>
      <c r="K2926" s="211">
        <v>124638</v>
      </c>
      <c r="L2926" s="212">
        <v>152679</v>
      </c>
    </row>
    <row r="2927" spans="1:12">
      <c r="A2927" s="208" t="s">
        <v>222</v>
      </c>
      <c r="B2927" s="209" t="s">
        <v>1655</v>
      </c>
      <c r="C2927" s="209" t="s">
        <v>1623</v>
      </c>
      <c r="D2927" s="210" t="s">
        <v>1624</v>
      </c>
      <c r="E2927" s="211">
        <v>35094468</v>
      </c>
      <c r="F2927" s="211">
        <v>31414760</v>
      </c>
      <c r="G2927" s="211">
        <v>34116000</v>
      </c>
      <c r="H2927" s="211">
        <v>39282000</v>
      </c>
      <c r="I2927" s="211">
        <v>35987000</v>
      </c>
      <c r="J2927" s="211">
        <v>36275000</v>
      </c>
      <c r="K2927" s="211">
        <v>35092000</v>
      </c>
      <c r="L2927" s="212">
        <v>26269000</v>
      </c>
    </row>
    <row r="2928" spans="1:12">
      <c r="A2928" s="208" t="s">
        <v>222</v>
      </c>
      <c r="B2928" s="209" t="s">
        <v>1655</v>
      </c>
      <c r="C2928" s="209" t="s">
        <v>1625</v>
      </c>
      <c r="D2928" s="210" t="s">
        <v>1624</v>
      </c>
      <c r="E2928" s="211">
        <v>22937686</v>
      </c>
      <c r="F2928" s="211">
        <v>21175119</v>
      </c>
      <c r="G2928" s="211">
        <v>22509835</v>
      </c>
      <c r="H2928" s="211">
        <v>24856875</v>
      </c>
      <c r="I2928" s="211">
        <v>22798745</v>
      </c>
      <c r="J2928" s="211">
        <v>22318082</v>
      </c>
      <c r="K2928" s="211">
        <v>21662542</v>
      </c>
      <c r="L2928" s="212">
        <v>17452227</v>
      </c>
    </row>
    <row r="2929" spans="1:12">
      <c r="A2929" s="208" t="s">
        <v>222</v>
      </c>
      <c r="B2929" s="209" t="s">
        <v>1655</v>
      </c>
      <c r="C2929" s="209" t="s">
        <v>1626</v>
      </c>
      <c r="D2929" s="210" t="s">
        <v>1624</v>
      </c>
      <c r="E2929" s="211">
        <v>19029767</v>
      </c>
      <c r="F2929" s="211">
        <v>18304077</v>
      </c>
      <c r="G2929" s="211">
        <v>18793692</v>
      </c>
      <c r="H2929" s="211">
        <v>19441067</v>
      </c>
      <c r="I2929" s="211">
        <v>17906918</v>
      </c>
      <c r="J2929" s="211">
        <v>18761058</v>
      </c>
      <c r="K2929" s="211">
        <v>18646041</v>
      </c>
      <c r="L2929" s="212">
        <v>17311427</v>
      </c>
    </row>
    <row r="2930" spans="1:12">
      <c r="A2930" s="208" t="s">
        <v>223</v>
      </c>
      <c r="B2930" s="209" t="s">
        <v>1655</v>
      </c>
      <c r="C2930" s="209" t="s">
        <v>1623</v>
      </c>
      <c r="D2930" s="210" t="s">
        <v>1624</v>
      </c>
      <c r="E2930" s="213" t="s">
        <v>1624</v>
      </c>
      <c r="F2930" s="213" t="s">
        <v>1624</v>
      </c>
      <c r="G2930" s="211">
        <v>60171</v>
      </c>
      <c r="H2930" s="211">
        <v>79039</v>
      </c>
      <c r="I2930" s="211">
        <v>94179</v>
      </c>
      <c r="J2930" s="211">
        <v>149761</v>
      </c>
      <c r="K2930" s="211">
        <v>164757</v>
      </c>
      <c r="L2930" s="214" t="s">
        <v>1624</v>
      </c>
    </row>
    <row r="2931" spans="1:12">
      <c r="A2931" s="208" t="s">
        <v>223</v>
      </c>
      <c r="B2931" s="209" t="s">
        <v>1655</v>
      </c>
      <c r="C2931" s="209" t="s">
        <v>1625</v>
      </c>
      <c r="D2931" s="210" t="s">
        <v>1624</v>
      </c>
      <c r="E2931" s="213" t="s">
        <v>1624</v>
      </c>
      <c r="F2931" s="213" t="s">
        <v>1624</v>
      </c>
      <c r="G2931" s="211">
        <v>28542</v>
      </c>
      <c r="H2931" s="211">
        <v>42301</v>
      </c>
      <c r="I2931" s="211">
        <v>71224</v>
      </c>
      <c r="J2931" s="211">
        <v>51590</v>
      </c>
      <c r="K2931" s="211">
        <v>47968</v>
      </c>
      <c r="L2931" s="214" t="s">
        <v>1624</v>
      </c>
    </row>
    <row r="2932" spans="1:12">
      <c r="A2932" s="208" t="s">
        <v>223</v>
      </c>
      <c r="B2932" s="209" t="s">
        <v>1655</v>
      </c>
      <c r="C2932" s="209" t="s">
        <v>1626</v>
      </c>
      <c r="D2932" s="210" t="s">
        <v>1624</v>
      </c>
      <c r="E2932" s="213" t="s">
        <v>1624</v>
      </c>
      <c r="F2932" s="213" t="s">
        <v>1624</v>
      </c>
      <c r="G2932" s="211">
        <v>49242</v>
      </c>
      <c r="H2932" s="211">
        <v>64198</v>
      </c>
      <c r="I2932" s="211">
        <v>47126</v>
      </c>
      <c r="J2932" s="211">
        <v>87985</v>
      </c>
      <c r="K2932" s="211">
        <v>115199</v>
      </c>
      <c r="L2932" s="214" t="s">
        <v>1624</v>
      </c>
    </row>
    <row r="2933" spans="1:12">
      <c r="A2933" s="208" t="s">
        <v>1784</v>
      </c>
      <c r="B2933" s="209" t="s">
        <v>1655</v>
      </c>
      <c r="C2933" s="209" t="s">
        <v>1623</v>
      </c>
      <c r="D2933" s="210" t="s">
        <v>1624</v>
      </c>
      <c r="E2933" s="211">
        <v>2564493</v>
      </c>
      <c r="F2933" s="213" t="s">
        <v>1624</v>
      </c>
      <c r="G2933" s="213" t="s">
        <v>1624</v>
      </c>
      <c r="H2933" s="213" t="s">
        <v>1624</v>
      </c>
      <c r="I2933" s="213" t="s">
        <v>1624</v>
      </c>
      <c r="J2933" s="213" t="s">
        <v>1624</v>
      </c>
      <c r="K2933" s="213" t="s">
        <v>1624</v>
      </c>
      <c r="L2933" s="214" t="s">
        <v>1624</v>
      </c>
    </row>
    <row r="2934" spans="1:12">
      <c r="A2934" s="208" t="s">
        <v>1784</v>
      </c>
      <c r="B2934" s="209" t="s">
        <v>1655</v>
      </c>
      <c r="C2934" s="209" t="s">
        <v>1625</v>
      </c>
      <c r="D2934" s="210" t="s">
        <v>1624</v>
      </c>
      <c r="E2934" s="211">
        <v>1394088</v>
      </c>
      <c r="F2934" s="213" t="s">
        <v>1624</v>
      </c>
      <c r="G2934" s="213" t="s">
        <v>1624</v>
      </c>
      <c r="H2934" s="213" t="s">
        <v>1624</v>
      </c>
      <c r="I2934" s="213" t="s">
        <v>1624</v>
      </c>
      <c r="J2934" s="213" t="s">
        <v>1624</v>
      </c>
      <c r="K2934" s="213" t="s">
        <v>1624</v>
      </c>
      <c r="L2934" s="214" t="s">
        <v>1624</v>
      </c>
    </row>
    <row r="2935" spans="1:12">
      <c r="A2935" s="208" t="s">
        <v>1784</v>
      </c>
      <c r="B2935" s="209" t="s">
        <v>1655</v>
      </c>
      <c r="C2935" s="209" t="s">
        <v>1626</v>
      </c>
      <c r="D2935" s="210" t="s">
        <v>1624</v>
      </c>
      <c r="E2935" s="211">
        <v>3680551</v>
      </c>
      <c r="F2935" s="213" t="s">
        <v>1624</v>
      </c>
      <c r="G2935" s="213" t="s">
        <v>1624</v>
      </c>
      <c r="H2935" s="213" t="s">
        <v>1624</v>
      </c>
      <c r="I2935" s="213" t="s">
        <v>1624</v>
      </c>
      <c r="J2935" s="213" t="s">
        <v>1624</v>
      </c>
      <c r="K2935" s="213" t="s">
        <v>1624</v>
      </c>
      <c r="L2935" s="214" t="s">
        <v>1624</v>
      </c>
    </row>
    <row r="2936" spans="1:12">
      <c r="A2936" s="208" t="s">
        <v>1421</v>
      </c>
      <c r="B2936" s="209" t="s">
        <v>1673</v>
      </c>
      <c r="C2936" s="209" t="s">
        <v>1623</v>
      </c>
      <c r="D2936" s="210" t="s">
        <v>1624</v>
      </c>
      <c r="E2936" s="211">
        <v>10994</v>
      </c>
      <c r="F2936" s="211">
        <v>9479</v>
      </c>
      <c r="G2936" s="211">
        <v>10825</v>
      </c>
      <c r="H2936" s="211">
        <v>10399</v>
      </c>
      <c r="I2936" s="211">
        <v>9544</v>
      </c>
      <c r="J2936" s="211">
        <v>10904</v>
      </c>
      <c r="K2936" s="211">
        <v>9729</v>
      </c>
      <c r="L2936" s="212">
        <v>7976</v>
      </c>
    </row>
    <row r="2937" spans="1:12">
      <c r="A2937" s="208" t="s">
        <v>1421</v>
      </c>
      <c r="B2937" s="209" t="s">
        <v>1673</v>
      </c>
      <c r="C2937" s="209" t="s">
        <v>1625</v>
      </c>
      <c r="D2937" s="210" t="s">
        <v>1624</v>
      </c>
      <c r="E2937" s="211">
        <v>718</v>
      </c>
      <c r="F2937" s="211">
        <v>644</v>
      </c>
      <c r="G2937" s="211">
        <v>813</v>
      </c>
      <c r="H2937" s="211">
        <v>1160</v>
      </c>
      <c r="I2937" s="211">
        <v>1220</v>
      </c>
      <c r="J2937" s="211">
        <v>1359</v>
      </c>
      <c r="K2937" s="211">
        <v>1024</v>
      </c>
      <c r="L2937" s="212">
        <v>921</v>
      </c>
    </row>
    <row r="2938" spans="1:12">
      <c r="A2938" s="208" t="s">
        <v>489</v>
      </c>
      <c r="B2938" s="209" t="s">
        <v>1630</v>
      </c>
      <c r="C2938" s="209" t="s">
        <v>1623</v>
      </c>
      <c r="D2938" s="210" t="s">
        <v>1624</v>
      </c>
      <c r="E2938" s="211">
        <v>3444662</v>
      </c>
      <c r="F2938" s="211">
        <v>3067690</v>
      </c>
      <c r="G2938" s="211">
        <v>3198777</v>
      </c>
      <c r="H2938" s="211">
        <v>3541262</v>
      </c>
      <c r="I2938" s="211">
        <v>3426000</v>
      </c>
      <c r="J2938" s="211">
        <v>3988937</v>
      </c>
      <c r="K2938" s="211">
        <v>2978620</v>
      </c>
      <c r="L2938" s="212">
        <v>2387223</v>
      </c>
    </row>
    <row r="2939" spans="1:12">
      <c r="A2939" s="208" t="s">
        <v>489</v>
      </c>
      <c r="B2939" s="209" t="s">
        <v>1630</v>
      </c>
      <c r="C2939" s="209" t="s">
        <v>1625</v>
      </c>
      <c r="D2939" s="210" t="s">
        <v>1624</v>
      </c>
      <c r="E2939" s="211">
        <v>1989018</v>
      </c>
      <c r="F2939" s="211">
        <v>1938517</v>
      </c>
      <c r="G2939" s="211">
        <v>1967621</v>
      </c>
      <c r="H2939" s="211">
        <v>2168764</v>
      </c>
      <c r="I2939" s="211">
        <v>1994542</v>
      </c>
      <c r="J2939" s="211">
        <v>2301682</v>
      </c>
      <c r="K2939" s="211">
        <v>1963650</v>
      </c>
      <c r="L2939" s="212">
        <v>1793292</v>
      </c>
    </row>
    <row r="2940" spans="1:12">
      <c r="A2940" s="208" t="s">
        <v>489</v>
      </c>
      <c r="B2940" s="209" t="s">
        <v>1630</v>
      </c>
      <c r="C2940" s="209" t="s">
        <v>1626</v>
      </c>
      <c r="D2940" s="210" t="s">
        <v>1624</v>
      </c>
      <c r="E2940" s="211">
        <v>12682353</v>
      </c>
      <c r="F2940" s="211">
        <v>12695504</v>
      </c>
      <c r="G2940" s="211">
        <v>13046950</v>
      </c>
      <c r="H2940" s="211">
        <v>13396500</v>
      </c>
      <c r="I2940" s="211">
        <v>12173080</v>
      </c>
      <c r="J2940" s="211">
        <v>12555487</v>
      </c>
      <c r="K2940" s="211">
        <v>15250510</v>
      </c>
      <c r="L2940" s="212">
        <v>17401498</v>
      </c>
    </row>
    <row r="2941" spans="1:12">
      <c r="A2941" s="208" t="s">
        <v>489</v>
      </c>
      <c r="B2941" s="209" t="s">
        <v>1630</v>
      </c>
      <c r="C2941" s="209" t="s">
        <v>1627</v>
      </c>
      <c r="D2941" s="210" t="s">
        <v>1624</v>
      </c>
      <c r="E2941" s="211">
        <v>10758077</v>
      </c>
      <c r="F2941" s="211">
        <v>10518480</v>
      </c>
      <c r="G2941" s="211">
        <v>11793283</v>
      </c>
      <c r="H2941" s="211">
        <v>12807034</v>
      </c>
      <c r="I2941" s="211">
        <v>14835400</v>
      </c>
      <c r="J2941" s="211">
        <v>18362200</v>
      </c>
      <c r="K2941" s="211">
        <v>19751556</v>
      </c>
      <c r="L2941" s="212">
        <v>21241504</v>
      </c>
    </row>
    <row r="2942" spans="1:12">
      <c r="A2942" s="208" t="s">
        <v>1193</v>
      </c>
      <c r="B2942" s="209" t="s">
        <v>1655</v>
      </c>
      <c r="C2942" s="209" t="s">
        <v>1625</v>
      </c>
      <c r="D2942" s="210" t="s">
        <v>1624</v>
      </c>
      <c r="E2942" s="213" t="s">
        <v>1624</v>
      </c>
      <c r="F2942" s="213" t="s">
        <v>1624</v>
      </c>
      <c r="G2942" s="213" t="s">
        <v>1624</v>
      </c>
      <c r="H2942" s="213" t="s">
        <v>1624</v>
      </c>
      <c r="I2942" s="213" t="s">
        <v>1624</v>
      </c>
      <c r="J2942" s="213" t="s">
        <v>1624</v>
      </c>
      <c r="K2942" s="213" t="s">
        <v>1624</v>
      </c>
      <c r="L2942" s="212">
        <v>46162</v>
      </c>
    </row>
    <row r="2943" spans="1:12">
      <c r="A2943" s="208" t="s">
        <v>1193</v>
      </c>
      <c r="B2943" s="209" t="s">
        <v>1655</v>
      </c>
      <c r="C2943" s="209" t="s">
        <v>1626</v>
      </c>
      <c r="D2943" s="210" t="s">
        <v>1624</v>
      </c>
      <c r="E2943" s="211">
        <v>27601</v>
      </c>
      <c r="F2943" s="211">
        <v>33118</v>
      </c>
      <c r="G2943" s="211">
        <v>25035</v>
      </c>
      <c r="H2943" s="211">
        <v>34739</v>
      </c>
      <c r="I2943" s="211">
        <v>77138</v>
      </c>
      <c r="J2943" s="211">
        <v>35614</v>
      </c>
      <c r="K2943" s="211">
        <v>53448</v>
      </c>
      <c r="L2943" s="214" t="s">
        <v>1624</v>
      </c>
    </row>
    <row r="2944" spans="1:12">
      <c r="A2944" s="208" t="s">
        <v>1936</v>
      </c>
      <c r="B2944" s="209" t="s">
        <v>1634</v>
      </c>
      <c r="C2944" s="209" t="s">
        <v>1626</v>
      </c>
      <c r="D2944" s="210" t="s">
        <v>1624</v>
      </c>
      <c r="E2944" s="211">
        <v>40605558</v>
      </c>
      <c r="F2944" s="211">
        <v>10574093</v>
      </c>
      <c r="G2944" s="211">
        <v>4780637</v>
      </c>
      <c r="H2944" s="211">
        <v>6902618</v>
      </c>
      <c r="I2944" s="211">
        <v>3955220</v>
      </c>
      <c r="J2944" s="211">
        <v>4675545</v>
      </c>
      <c r="K2944" s="211">
        <v>408023</v>
      </c>
      <c r="L2944" s="212">
        <v>1367675</v>
      </c>
    </row>
    <row r="2945" spans="1:12">
      <c r="A2945" s="208" t="s">
        <v>1936</v>
      </c>
      <c r="B2945" s="209" t="s">
        <v>1634</v>
      </c>
      <c r="C2945" s="209" t="s">
        <v>1627</v>
      </c>
      <c r="D2945" s="210" t="s">
        <v>1624</v>
      </c>
      <c r="E2945" s="211">
        <v>127936</v>
      </c>
      <c r="F2945" s="211">
        <v>69122</v>
      </c>
      <c r="G2945" s="211">
        <v>77</v>
      </c>
      <c r="H2945" s="213" t="s">
        <v>1624</v>
      </c>
      <c r="I2945" s="211">
        <v>1715786</v>
      </c>
      <c r="J2945" s="211">
        <v>2489119</v>
      </c>
      <c r="K2945" s="211">
        <v>0</v>
      </c>
      <c r="L2945" s="212">
        <v>12119000</v>
      </c>
    </row>
    <row r="2946" spans="1:12">
      <c r="A2946" s="208" t="s">
        <v>1936</v>
      </c>
      <c r="B2946" s="209" t="s">
        <v>1634</v>
      </c>
      <c r="C2946" s="209" t="s">
        <v>1628</v>
      </c>
      <c r="D2946" s="210" t="s">
        <v>1624</v>
      </c>
      <c r="E2946" s="213" t="s">
        <v>1624</v>
      </c>
      <c r="F2946" s="211">
        <v>0</v>
      </c>
      <c r="G2946" s="213" t="s">
        <v>1624</v>
      </c>
      <c r="H2946" s="213" t="s">
        <v>1624</v>
      </c>
      <c r="I2946" s="213" t="s">
        <v>1624</v>
      </c>
      <c r="J2946" s="213" t="s">
        <v>1624</v>
      </c>
      <c r="K2946" s="213" t="s">
        <v>1624</v>
      </c>
      <c r="L2946" s="214" t="s">
        <v>1624</v>
      </c>
    </row>
    <row r="2947" spans="1:12">
      <c r="A2947" s="208" t="s">
        <v>1936</v>
      </c>
      <c r="B2947" s="209" t="s">
        <v>1634</v>
      </c>
      <c r="C2947" s="209" t="s">
        <v>1629</v>
      </c>
      <c r="D2947" s="210" t="s">
        <v>1624</v>
      </c>
      <c r="E2947" s="213" t="s">
        <v>1624</v>
      </c>
      <c r="F2947" s="213" t="s">
        <v>1624</v>
      </c>
      <c r="G2947" s="213" t="s">
        <v>1624</v>
      </c>
      <c r="H2947" s="213" t="s">
        <v>1624</v>
      </c>
      <c r="I2947" s="213" t="s">
        <v>1624</v>
      </c>
      <c r="J2947" s="213" t="s">
        <v>1624</v>
      </c>
      <c r="K2947" s="213" t="s">
        <v>1624</v>
      </c>
      <c r="L2947" s="212">
        <v>0</v>
      </c>
    </row>
    <row r="2948" spans="1:12">
      <c r="A2948" s="208" t="s">
        <v>1937</v>
      </c>
      <c r="B2948" s="209" t="s">
        <v>1632</v>
      </c>
      <c r="C2948" s="209" t="s">
        <v>1626</v>
      </c>
      <c r="D2948" s="210" t="s">
        <v>1624</v>
      </c>
      <c r="E2948" s="213" t="s">
        <v>1624</v>
      </c>
      <c r="F2948" s="213" t="s">
        <v>1624</v>
      </c>
      <c r="G2948" s="213" t="s">
        <v>1624</v>
      </c>
      <c r="H2948" s="213" t="s">
        <v>1624</v>
      </c>
      <c r="I2948" s="213" t="s">
        <v>1624</v>
      </c>
      <c r="J2948" s="211">
        <v>0</v>
      </c>
      <c r="K2948" s="213" t="s">
        <v>1624</v>
      </c>
      <c r="L2948" s="214" t="s">
        <v>1624</v>
      </c>
    </row>
    <row r="2949" spans="1:12">
      <c r="A2949" s="208" t="s">
        <v>1785</v>
      </c>
      <c r="B2949" s="209" t="s">
        <v>1674</v>
      </c>
      <c r="C2949" s="209" t="s">
        <v>1623</v>
      </c>
      <c r="D2949" s="210" t="s">
        <v>1624</v>
      </c>
      <c r="E2949" s="213" t="s">
        <v>1624</v>
      </c>
      <c r="F2949" s="213" t="s">
        <v>1624</v>
      </c>
      <c r="G2949" s="213" t="s">
        <v>1624</v>
      </c>
      <c r="H2949" s="213" t="s">
        <v>1624</v>
      </c>
      <c r="I2949" s="211">
        <v>39606</v>
      </c>
      <c r="J2949" s="211">
        <v>35970</v>
      </c>
      <c r="K2949" s="211">
        <v>40929</v>
      </c>
      <c r="L2949" s="212">
        <v>34660</v>
      </c>
    </row>
    <row r="2950" spans="1:12">
      <c r="A2950" s="208" t="s">
        <v>1785</v>
      </c>
      <c r="B2950" s="209" t="s">
        <v>1674</v>
      </c>
      <c r="C2950" s="209" t="s">
        <v>1625</v>
      </c>
      <c r="D2950" s="210" t="s">
        <v>1624</v>
      </c>
      <c r="E2950" s="213" t="s">
        <v>1624</v>
      </c>
      <c r="F2950" s="213" t="s">
        <v>1624</v>
      </c>
      <c r="G2950" s="213" t="s">
        <v>1624</v>
      </c>
      <c r="H2950" s="213" t="s">
        <v>1624</v>
      </c>
      <c r="I2950" s="211">
        <v>1667</v>
      </c>
      <c r="J2950" s="211">
        <v>3108</v>
      </c>
      <c r="K2950" s="211">
        <v>3415</v>
      </c>
      <c r="L2950" s="212">
        <v>5480</v>
      </c>
    </row>
    <row r="2951" spans="1:12">
      <c r="A2951" s="208" t="s">
        <v>1785</v>
      </c>
      <c r="B2951" s="209" t="s">
        <v>1674</v>
      </c>
      <c r="C2951" s="209" t="s">
        <v>1626</v>
      </c>
      <c r="D2951" s="210" t="s">
        <v>1624</v>
      </c>
      <c r="E2951" s="213" t="s">
        <v>1624</v>
      </c>
      <c r="F2951" s="213" t="s">
        <v>1624</v>
      </c>
      <c r="G2951" s="213" t="s">
        <v>1624</v>
      </c>
      <c r="H2951" s="213" t="s">
        <v>1624</v>
      </c>
      <c r="I2951" s="211">
        <v>417</v>
      </c>
      <c r="J2951" s="213" t="s">
        <v>1624</v>
      </c>
      <c r="K2951" s="213" t="s">
        <v>1624</v>
      </c>
      <c r="L2951" s="212">
        <v>7332</v>
      </c>
    </row>
    <row r="2952" spans="1:12">
      <c r="A2952" s="208" t="s">
        <v>224</v>
      </c>
      <c r="B2952" s="209" t="s">
        <v>1655</v>
      </c>
      <c r="C2952" s="209" t="s">
        <v>1623</v>
      </c>
      <c r="D2952" s="210" t="s">
        <v>1624</v>
      </c>
      <c r="E2952" s="211">
        <v>75324</v>
      </c>
      <c r="F2952" s="211">
        <v>66345</v>
      </c>
      <c r="G2952" s="211">
        <v>68549</v>
      </c>
      <c r="H2952" s="211">
        <v>75546</v>
      </c>
      <c r="I2952" s="211">
        <v>65686</v>
      </c>
      <c r="J2952" s="211">
        <v>67212</v>
      </c>
      <c r="K2952" s="211">
        <v>62769</v>
      </c>
      <c r="L2952" s="212">
        <v>50400</v>
      </c>
    </row>
    <row r="2953" spans="1:12">
      <c r="A2953" s="208" t="s">
        <v>224</v>
      </c>
      <c r="B2953" s="209" t="s">
        <v>1655</v>
      </c>
      <c r="C2953" s="209" t="s">
        <v>1625</v>
      </c>
      <c r="D2953" s="210" t="s">
        <v>1624</v>
      </c>
      <c r="E2953" s="211">
        <v>36104</v>
      </c>
      <c r="F2953" s="211">
        <v>31482</v>
      </c>
      <c r="G2953" s="211">
        <v>33006</v>
      </c>
      <c r="H2953" s="211">
        <v>37027</v>
      </c>
      <c r="I2953" s="211">
        <v>31376</v>
      </c>
      <c r="J2953" s="211">
        <v>31539</v>
      </c>
      <c r="K2953" s="211">
        <v>28189</v>
      </c>
      <c r="L2953" s="212">
        <v>22128</v>
      </c>
    </row>
    <row r="2954" spans="1:12">
      <c r="A2954" s="208" t="s">
        <v>224</v>
      </c>
      <c r="B2954" s="209" t="s">
        <v>1655</v>
      </c>
      <c r="C2954" s="209" t="s">
        <v>1626</v>
      </c>
      <c r="D2954" s="210" t="s">
        <v>1624</v>
      </c>
      <c r="E2954" s="211">
        <v>240249</v>
      </c>
      <c r="F2954" s="211">
        <v>269481</v>
      </c>
      <c r="G2954" s="211">
        <v>220008</v>
      </c>
      <c r="H2954" s="211">
        <v>227192</v>
      </c>
      <c r="I2954" s="211">
        <v>134876</v>
      </c>
      <c r="J2954" s="211">
        <v>62018</v>
      </c>
      <c r="K2954" s="211">
        <v>48429</v>
      </c>
      <c r="L2954" s="212">
        <v>51430</v>
      </c>
    </row>
    <row r="2955" spans="1:12">
      <c r="A2955" s="208" t="s">
        <v>1566</v>
      </c>
      <c r="B2955" s="209" t="s">
        <v>1663</v>
      </c>
      <c r="C2955" s="209" t="s">
        <v>1623</v>
      </c>
      <c r="D2955" s="210" t="s">
        <v>1624</v>
      </c>
      <c r="E2955" s="211">
        <v>393158</v>
      </c>
      <c r="F2955" s="211">
        <v>348480</v>
      </c>
      <c r="G2955" s="211">
        <v>391284</v>
      </c>
      <c r="H2955" s="211">
        <v>380828</v>
      </c>
      <c r="I2955" s="211">
        <v>401415</v>
      </c>
      <c r="J2955" s="211">
        <v>481432</v>
      </c>
      <c r="K2955" s="211">
        <v>429680</v>
      </c>
      <c r="L2955" s="212">
        <v>345813</v>
      </c>
    </row>
    <row r="2956" spans="1:12">
      <c r="A2956" s="208" t="s">
        <v>1566</v>
      </c>
      <c r="B2956" s="209" t="s">
        <v>1663</v>
      </c>
      <c r="C2956" s="209" t="s">
        <v>1625</v>
      </c>
      <c r="D2956" s="210" t="s">
        <v>1624</v>
      </c>
      <c r="E2956" s="211">
        <v>395314</v>
      </c>
      <c r="F2956" s="211">
        <v>1817832</v>
      </c>
      <c r="G2956" s="211">
        <v>2061027</v>
      </c>
      <c r="H2956" s="211">
        <v>2011668</v>
      </c>
      <c r="I2956" s="211">
        <v>1821419</v>
      </c>
      <c r="J2956" s="211">
        <v>2060666</v>
      </c>
      <c r="K2956" s="211">
        <v>356260</v>
      </c>
      <c r="L2956" s="212">
        <v>299737</v>
      </c>
    </row>
    <row r="2957" spans="1:12">
      <c r="A2957" s="208" t="s">
        <v>1566</v>
      </c>
      <c r="B2957" s="209" t="s">
        <v>1663</v>
      </c>
      <c r="C2957" s="209" t="s">
        <v>1626</v>
      </c>
      <c r="D2957" s="210" t="s">
        <v>1624</v>
      </c>
      <c r="E2957" s="211">
        <v>1886133</v>
      </c>
      <c r="F2957" s="211">
        <v>507795</v>
      </c>
      <c r="G2957" s="211">
        <v>342380</v>
      </c>
      <c r="H2957" s="211">
        <v>365907</v>
      </c>
      <c r="I2957" s="211">
        <v>319631</v>
      </c>
      <c r="J2957" s="211">
        <v>347895</v>
      </c>
      <c r="K2957" s="211">
        <v>2197335</v>
      </c>
      <c r="L2957" s="212">
        <v>2150877</v>
      </c>
    </row>
    <row r="2958" spans="1:12">
      <c r="A2958" s="208" t="s">
        <v>1566</v>
      </c>
      <c r="B2958" s="209" t="s">
        <v>1663</v>
      </c>
      <c r="C2958" s="209" t="s">
        <v>1627</v>
      </c>
      <c r="D2958" s="210" t="s">
        <v>1624</v>
      </c>
      <c r="E2958" s="213" t="s">
        <v>1624</v>
      </c>
      <c r="F2958" s="213" t="s">
        <v>1624</v>
      </c>
      <c r="G2958" s="213" t="s">
        <v>1624</v>
      </c>
      <c r="H2958" s="213" t="s">
        <v>1624</v>
      </c>
      <c r="I2958" s="213" t="s">
        <v>1624</v>
      </c>
      <c r="J2958" s="211">
        <v>114958</v>
      </c>
      <c r="K2958" s="211">
        <v>67949</v>
      </c>
      <c r="L2958" s="212">
        <v>89851</v>
      </c>
    </row>
    <row r="2959" spans="1:12">
      <c r="A2959" s="208" t="s">
        <v>75</v>
      </c>
      <c r="B2959" s="209" t="s">
        <v>1640</v>
      </c>
      <c r="C2959" s="209" t="s">
        <v>1623</v>
      </c>
      <c r="D2959" s="210" t="s">
        <v>1624</v>
      </c>
      <c r="E2959" s="211">
        <v>198027</v>
      </c>
      <c r="F2959" s="211">
        <v>166590</v>
      </c>
      <c r="G2959" s="211">
        <v>163726</v>
      </c>
      <c r="H2959" s="211">
        <v>177586</v>
      </c>
      <c r="I2959" s="211">
        <v>180845</v>
      </c>
      <c r="J2959" s="211">
        <v>171414</v>
      </c>
      <c r="K2959" s="211">
        <v>126445</v>
      </c>
      <c r="L2959" s="212">
        <v>115646</v>
      </c>
    </row>
    <row r="2960" spans="1:12">
      <c r="A2960" s="208" t="s">
        <v>75</v>
      </c>
      <c r="B2960" s="209" t="s">
        <v>1640</v>
      </c>
      <c r="C2960" s="209" t="s">
        <v>1625</v>
      </c>
      <c r="D2960" s="210" t="s">
        <v>1624</v>
      </c>
      <c r="E2960" s="211">
        <v>135041</v>
      </c>
      <c r="F2960" s="211">
        <v>134362</v>
      </c>
      <c r="G2960" s="211">
        <v>131893</v>
      </c>
      <c r="H2960" s="211">
        <v>132098</v>
      </c>
      <c r="I2960" s="211">
        <v>138422</v>
      </c>
      <c r="J2960" s="211">
        <v>160167</v>
      </c>
      <c r="K2960" s="211">
        <v>128896</v>
      </c>
      <c r="L2960" s="212">
        <v>118929</v>
      </c>
    </row>
    <row r="2961" spans="1:12">
      <c r="A2961" s="208" t="s">
        <v>75</v>
      </c>
      <c r="B2961" s="209" t="s">
        <v>1640</v>
      </c>
      <c r="C2961" s="209" t="s">
        <v>1626</v>
      </c>
      <c r="D2961" s="210" t="s">
        <v>1624</v>
      </c>
      <c r="E2961" s="211">
        <v>365234</v>
      </c>
      <c r="F2961" s="211">
        <v>286979</v>
      </c>
      <c r="G2961" s="211">
        <v>57445</v>
      </c>
      <c r="H2961" s="211">
        <v>54997</v>
      </c>
      <c r="I2961" s="211">
        <v>46257</v>
      </c>
      <c r="J2961" s="211">
        <v>40901</v>
      </c>
      <c r="K2961" s="211">
        <v>44866</v>
      </c>
      <c r="L2961" s="212">
        <v>41502</v>
      </c>
    </row>
    <row r="2962" spans="1:12">
      <c r="A2962" s="208" t="s">
        <v>1291</v>
      </c>
      <c r="B2962" s="209" t="s">
        <v>1656</v>
      </c>
      <c r="C2962" s="209" t="s">
        <v>1623</v>
      </c>
      <c r="D2962" s="210" t="s">
        <v>1624</v>
      </c>
      <c r="E2962" s="211">
        <v>5494230</v>
      </c>
      <c r="F2962" s="211">
        <v>5176348</v>
      </c>
      <c r="G2962" s="211">
        <v>5487081</v>
      </c>
      <c r="H2962" s="211">
        <v>5997806</v>
      </c>
      <c r="I2962" s="211">
        <v>6211992</v>
      </c>
      <c r="J2962" s="211">
        <v>5857449</v>
      </c>
      <c r="K2962" s="211">
        <v>6013604</v>
      </c>
      <c r="L2962" s="212">
        <v>5182742</v>
      </c>
    </row>
    <row r="2963" spans="1:12">
      <c r="A2963" s="208" t="s">
        <v>1291</v>
      </c>
      <c r="B2963" s="209" t="s">
        <v>1656</v>
      </c>
      <c r="C2963" s="209" t="s">
        <v>1625</v>
      </c>
      <c r="D2963" s="210" t="s">
        <v>1624</v>
      </c>
      <c r="E2963" s="211">
        <v>3486845</v>
      </c>
      <c r="F2963" s="211">
        <v>3274132</v>
      </c>
      <c r="G2963" s="211">
        <v>3488075</v>
      </c>
      <c r="H2963" s="211">
        <v>3886991</v>
      </c>
      <c r="I2963" s="211">
        <v>3946240</v>
      </c>
      <c r="J2963" s="211">
        <v>3787978</v>
      </c>
      <c r="K2963" s="211">
        <v>4024501</v>
      </c>
      <c r="L2963" s="212">
        <v>3421717</v>
      </c>
    </row>
    <row r="2964" spans="1:12">
      <c r="A2964" s="208" t="s">
        <v>1291</v>
      </c>
      <c r="B2964" s="209" t="s">
        <v>1656</v>
      </c>
      <c r="C2964" s="209" t="s">
        <v>1626</v>
      </c>
      <c r="D2964" s="210" t="s">
        <v>1624</v>
      </c>
      <c r="E2964" s="211">
        <v>4792298</v>
      </c>
      <c r="F2964" s="211">
        <v>4520760</v>
      </c>
      <c r="G2964" s="211">
        <v>3239556</v>
      </c>
      <c r="H2964" s="211">
        <v>3938744</v>
      </c>
      <c r="I2964" s="211">
        <v>3722615</v>
      </c>
      <c r="J2964" s="211">
        <v>4454029</v>
      </c>
      <c r="K2964" s="211">
        <v>4491170</v>
      </c>
      <c r="L2964" s="212">
        <v>4527979</v>
      </c>
    </row>
    <row r="2965" spans="1:12">
      <c r="A2965" s="208" t="s">
        <v>1291</v>
      </c>
      <c r="B2965" s="209" t="s">
        <v>1656</v>
      </c>
      <c r="C2965" s="209" t="s">
        <v>1627</v>
      </c>
      <c r="D2965" s="210" t="s">
        <v>1624</v>
      </c>
      <c r="E2965" s="211">
        <v>189962</v>
      </c>
      <c r="F2965" s="211">
        <v>144657</v>
      </c>
      <c r="G2965" s="211">
        <v>249932</v>
      </c>
      <c r="H2965" s="211">
        <v>51940</v>
      </c>
      <c r="I2965" s="211">
        <v>45349</v>
      </c>
      <c r="J2965" s="211">
        <v>124175</v>
      </c>
      <c r="K2965" s="211">
        <v>64209</v>
      </c>
      <c r="L2965" s="212">
        <v>163994</v>
      </c>
    </row>
    <row r="2966" spans="1:12">
      <c r="A2966" s="208" t="s">
        <v>1291</v>
      </c>
      <c r="B2966" s="209" t="s">
        <v>1656</v>
      </c>
      <c r="C2966" s="209" t="s">
        <v>1628</v>
      </c>
      <c r="D2966" s="210" t="s">
        <v>1624</v>
      </c>
      <c r="E2966" s="211">
        <v>2045</v>
      </c>
      <c r="F2966" s="211">
        <v>465</v>
      </c>
      <c r="G2966" s="211">
        <v>1267</v>
      </c>
      <c r="H2966" s="211">
        <v>1574</v>
      </c>
      <c r="I2966" s="211">
        <v>243</v>
      </c>
      <c r="J2966" s="211">
        <v>187</v>
      </c>
      <c r="K2966" s="211">
        <v>578</v>
      </c>
      <c r="L2966" s="212">
        <v>459</v>
      </c>
    </row>
    <row r="2967" spans="1:12">
      <c r="A2967" s="208" t="s">
        <v>1291</v>
      </c>
      <c r="B2967" s="209" t="s">
        <v>1664</v>
      </c>
      <c r="C2967" s="209" t="s">
        <v>1623</v>
      </c>
      <c r="D2967" s="210" t="s">
        <v>1624</v>
      </c>
      <c r="E2967" s="211">
        <v>7538975</v>
      </c>
      <c r="F2967" s="211">
        <v>6938841</v>
      </c>
      <c r="G2967" s="211">
        <v>7508523</v>
      </c>
      <c r="H2967" s="211">
        <v>8077280</v>
      </c>
      <c r="I2967" s="211">
        <v>8151419</v>
      </c>
      <c r="J2967" s="211">
        <v>7450515</v>
      </c>
      <c r="K2967" s="211">
        <v>7623331</v>
      </c>
      <c r="L2967" s="212">
        <v>6728133</v>
      </c>
    </row>
    <row r="2968" spans="1:12">
      <c r="A2968" s="208" t="s">
        <v>1291</v>
      </c>
      <c r="B2968" s="209" t="s">
        <v>1664</v>
      </c>
      <c r="C2968" s="209" t="s">
        <v>1625</v>
      </c>
      <c r="D2968" s="210" t="s">
        <v>1624</v>
      </c>
      <c r="E2968" s="211">
        <v>6228647</v>
      </c>
      <c r="F2968" s="211">
        <v>5779387</v>
      </c>
      <c r="G2968" s="211">
        <v>6123024</v>
      </c>
      <c r="H2968" s="211">
        <v>6669284</v>
      </c>
      <c r="I2968" s="211">
        <v>6651683</v>
      </c>
      <c r="J2968" s="211">
        <v>6097161</v>
      </c>
      <c r="K2968" s="211">
        <v>6493093</v>
      </c>
      <c r="L2968" s="212">
        <v>6179991</v>
      </c>
    </row>
    <row r="2969" spans="1:12">
      <c r="A2969" s="208" t="s">
        <v>1291</v>
      </c>
      <c r="B2969" s="209" t="s">
        <v>1664</v>
      </c>
      <c r="C2969" s="209" t="s">
        <v>1626</v>
      </c>
      <c r="D2969" s="210" t="s">
        <v>1624</v>
      </c>
      <c r="E2969" s="211">
        <v>2508312</v>
      </c>
      <c r="F2969" s="211">
        <v>2132940</v>
      </c>
      <c r="G2969" s="211">
        <v>2355266</v>
      </c>
      <c r="H2969" s="211">
        <v>3212127</v>
      </c>
      <c r="I2969" s="211">
        <v>2835711</v>
      </c>
      <c r="J2969" s="211">
        <v>4917026</v>
      </c>
      <c r="K2969" s="211">
        <v>4929910</v>
      </c>
      <c r="L2969" s="212">
        <v>4724701</v>
      </c>
    </row>
    <row r="2970" spans="1:12">
      <c r="A2970" s="208" t="s">
        <v>1291</v>
      </c>
      <c r="B2970" s="209" t="s">
        <v>1664</v>
      </c>
      <c r="C2970" s="209" t="s">
        <v>1627</v>
      </c>
      <c r="D2970" s="210" t="s">
        <v>1624</v>
      </c>
      <c r="E2970" s="211">
        <v>448</v>
      </c>
      <c r="F2970" s="211">
        <v>1839</v>
      </c>
      <c r="G2970" s="211">
        <v>670</v>
      </c>
      <c r="H2970" s="211">
        <v>316</v>
      </c>
      <c r="I2970" s="211">
        <v>1197</v>
      </c>
      <c r="J2970" s="211">
        <v>342</v>
      </c>
      <c r="K2970" s="211">
        <v>369</v>
      </c>
      <c r="L2970" s="212">
        <v>533</v>
      </c>
    </row>
    <row r="2971" spans="1:12">
      <c r="A2971" s="208" t="s">
        <v>1291</v>
      </c>
      <c r="B2971" s="209" t="s">
        <v>1664</v>
      </c>
      <c r="C2971" s="209" t="s">
        <v>1628</v>
      </c>
      <c r="D2971" s="210" t="s">
        <v>1624</v>
      </c>
      <c r="E2971" s="211">
        <v>2709</v>
      </c>
      <c r="F2971" s="211">
        <v>977</v>
      </c>
      <c r="G2971" s="211">
        <v>1150</v>
      </c>
      <c r="H2971" s="211">
        <v>1249</v>
      </c>
      <c r="I2971" s="211">
        <v>565</v>
      </c>
      <c r="J2971" s="211">
        <v>491</v>
      </c>
      <c r="K2971" s="211">
        <v>918</v>
      </c>
      <c r="L2971" s="212">
        <v>762</v>
      </c>
    </row>
    <row r="2972" spans="1:12">
      <c r="A2972" s="208" t="s">
        <v>1291</v>
      </c>
      <c r="B2972" s="209" t="s">
        <v>1671</v>
      </c>
      <c r="C2972" s="209" t="s">
        <v>1623</v>
      </c>
      <c r="D2972" s="210" t="s">
        <v>1624</v>
      </c>
      <c r="E2972" s="211">
        <v>3453744</v>
      </c>
      <c r="F2972" s="211">
        <v>3292516</v>
      </c>
      <c r="G2972" s="211">
        <v>3463991</v>
      </c>
      <c r="H2972" s="211">
        <v>3875653</v>
      </c>
      <c r="I2972" s="211">
        <v>4029895</v>
      </c>
      <c r="J2972" s="211">
        <v>3717139</v>
      </c>
      <c r="K2972" s="211">
        <v>3791378</v>
      </c>
      <c r="L2972" s="212">
        <v>3207310</v>
      </c>
    </row>
    <row r="2973" spans="1:12">
      <c r="A2973" s="208" t="s">
        <v>1291</v>
      </c>
      <c r="B2973" s="209" t="s">
        <v>1671</v>
      </c>
      <c r="C2973" s="209" t="s">
        <v>1625</v>
      </c>
      <c r="D2973" s="210" t="s">
        <v>1624</v>
      </c>
      <c r="E2973" s="211">
        <v>3109206</v>
      </c>
      <c r="F2973" s="211">
        <v>2970459</v>
      </c>
      <c r="G2973" s="211">
        <v>3103493</v>
      </c>
      <c r="H2973" s="211">
        <v>3554931</v>
      </c>
      <c r="I2973" s="211">
        <v>3508295</v>
      </c>
      <c r="J2973" s="211">
        <v>3319831</v>
      </c>
      <c r="K2973" s="211">
        <v>3356753</v>
      </c>
      <c r="L2973" s="212">
        <v>2878285</v>
      </c>
    </row>
    <row r="2974" spans="1:12">
      <c r="A2974" s="208" t="s">
        <v>1291</v>
      </c>
      <c r="B2974" s="209" t="s">
        <v>1671</v>
      </c>
      <c r="C2974" s="209" t="s">
        <v>1626</v>
      </c>
      <c r="D2974" s="210" t="s">
        <v>1624</v>
      </c>
      <c r="E2974" s="211">
        <v>1400700</v>
      </c>
      <c r="F2974" s="211">
        <v>1346840</v>
      </c>
      <c r="G2974" s="211">
        <v>1228217</v>
      </c>
      <c r="H2974" s="211">
        <v>1165676</v>
      </c>
      <c r="I2974" s="211">
        <v>848591</v>
      </c>
      <c r="J2974" s="211">
        <v>832332</v>
      </c>
      <c r="K2974" s="211">
        <v>924116</v>
      </c>
      <c r="L2974" s="212">
        <v>883922</v>
      </c>
    </row>
    <row r="2975" spans="1:12">
      <c r="A2975" s="208" t="s">
        <v>1291</v>
      </c>
      <c r="B2975" s="209" t="s">
        <v>1680</v>
      </c>
      <c r="C2975" s="209" t="s">
        <v>1623</v>
      </c>
      <c r="D2975" s="210" t="s">
        <v>1624</v>
      </c>
      <c r="E2975" s="211">
        <v>1278999</v>
      </c>
      <c r="F2975" s="211">
        <v>1225003</v>
      </c>
      <c r="G2975" s="211">
        <v>1320483</v>
      </c>
      <c r="H2975" s="211">
        <v>1433304</v>
      </c>
      <c r="I2975" s="211">
        <v>1444986</v>
      </c>
      <c r="J2975" s="211">
        <v>1383950</v>
      </c>
      <c r="K2975" s="211">
        <v>1445778</v>
      </c>
      <c r="L2975" s="212">
        <v>1266365</v>
      </c>
    </row>
    <row r="2976" spans="1:12">
      <c r="A2976" s="208" t="s">
        <v>1291</v>
      </c>
      <c r="B2976" s="209" t="s">
        <v>1680</v>
      </c>
      <c r="C2976" s="209" t="s">
        <v>1625</v>
      </c>
      <c r="D2976" s="210" t="s">
        <v>1624</v>
      </c>
      <c r="E2976" s="211">
        <v>846636</v>
      </c>
      <c r="F2976" s="211">
        <v>828198</v>
      </c>
      <c r="G2976" s="211">
        <v>908181</v>
      </c>
      <c r="H2976" s="211">
        <v>968580</v>
      </c>
      <c r="I2976" s="211">
        <v>991573</v>
      </c>
      <c r="J2976" s="211">
        <v>941775</v>
      </c>
      <c r="K2976" s="211">
        <v>970104</v>
      </c>
      <c r="L2976" s="212">
        <v>883001</v>
      </c>
    </row>
    <row r="2977" spans="1:12">
      <c r="A2977" s="208" t="s">
        <v>1291</v>
      </c>
      <c r="B2977" s="209" t="s">
        <v>1680</v>
      </c>
      <c r="C2977" s="209" t="s">
        <v>1626</v>
      </c>
      <c r="D2977" s="210" t="s">
        <v>1624</v>
      </c>
      <c r="E2977" s="211">
        <v>1672665</v>
      </c>
      <c r="F2977" s="211">
        <v>1928622</v>
      </c>
      <c r="G2977" s="211">
        <v>1633784</v>
      </c>
      <c r="H2977" s="211">
        <v>1652275</v>
      </c>
      <c r="I2977" s="211">
        <v>1554746</v>
      </c>
      <c r="J2977" s="211">
        <v>1711250</v>
      </c>
      <c r="K2977" s="211">
        <v>1750455</v>
      </c>
      <c r="L2977" s="212">
        <v>2141633</v>
      </c>
    </row>
    <row r="2978" spans="1:12">
      <c r="A2978" s="208" t="s">
        <v>139</v>
      </c>
      <c r="B2978" s="209" t="s">
        <v>1672</v>
      </c>
      <c r="C2978" s="209" t="s">
        <v>1623</v>
      </c>
      <c r="D2978" s="210" t="s">
        <v>1624</v>
      </c>
      <c r="E2978" s="211">
        <v>32543</v>
      </c>
      <c r="F2978" s="211">
        <v>32888</v>
      </c>
      <c r="G2978" s="211">
        <v>33863</v>
      </c>
      <c r="H2978" s="211">
        <v>25532</v>
      </c>
      <c r="I2978" s="213" t="s">
        <v>1624</v>
      </c>
      <c r="J2978" s="213" t="s">
        <v>1624</v>
      </c>
      <c r="K2978" s="213" t="s">
        <v>1624</v>
      </c>
      <c r="L2978" s="214" t="s">
        <v>1624</v>
      </c>
    </row>
    <row r="2979" spans="1:12">
      <c r="A2979" s="208" t="s">
        <v>139</v>
      </c>
      <c r="B2979" s="209" t="s">
        <v>1672</v>
      </c>
      <c r="C2979" s="209" t="s">
        <v>1625</v>
      </c>
      <c r="D2979" s="210" t="s">
        <v>1624</v>
      </c>
      <c r="E2979" s="211">
        <v>21695</v>
      </c>
      <c r="F2979" s="211">
        <v>21924</v>
      </c>
      <c r="G2979" s="211">
        <v>22574</v>
      </c>
      <c r="H2979" s="211">
        <v>17020</v>
      </c>
      <c r="I2979" s="213" t="s">
        <v>1624</v>
      </c>
      <c r="J2979" s="213" t="s">
        <v>1624</v>
      </c>
      <c r="K2979" s="213" t="s">
        <v>1624</v>
      </c>
      <c r="L2979" s="214" t="s">
        <v>1624</v>
      </c>
    </row>
    <row r="2980" spans="1:12">
      <c r="A2980" s="208" t="s">
        <v>1146</v>
      </c>
      <c r="B2980" s="209" t="s">
        <v>1644</v>
      </c>
      <c r="C2980" s="209" t="s">
        <v>1623</v>
      </c>
      <c r="D2980" s="210" t="s">
        <v>1624</v>
      </c>
      <c r="E2980" s="211">
        <v>35861</v>
      </c>
      <c r="F2980" s="211">
        <v>29043</v>
      </c>
      <c r="G2980" s="211">
        <v>31138</v>
      </c>
      <c r="H2980" s="211">
        <v>34647</v>
      </c>
      <c r="I2980" s="211">
        <v>31220</v>
      </c>
      <c r="J2980" s="211">
        <v>31505</v>
      </c>
      <c r="K2980" s="211">
        <v>30481</v>
      </c>
      <c r="L2980" s="212">
        <v>24788</v>
      </c>
    </row>
    <row r="2981" spans="1:12">
      <c r="A2981" s="208" t="s">
        <v>1146</v>
      </c>
      <c r="B2981" s="209" t="s">
        <v>1644</v>
      </c>
      <c r="C2981" s="209" t="s">
        <v>1625</v>
      </c>
      <c r="D2981" s="210" t="s">
        <v>1624</v>
      </c>
      <c r="E2981" s="211">
        <v>8025</v>
      </c>
      <c r="F2981" s="211">
        <v>5156</v>
      </c>
      <c r="G2981" s="211">
        <v>5500</v>
      </c>
      <c r="H2981" s="211">
        <v>6391</v>
      </c>
      <c r="I2981" s="211">
        <v>5829</v>
      </c>
      <c r="J2981" s="211">
        <v>4550</v>
      </c>
      <c r="K2981" s="211">
        <v>5265</v>
      </c>
      <c r="L2981" s="212">
        <v>5072</v>
      </c>
    </row>
    <row r="2982" spans="1:12">
      <c r="A2982" s="208" t="s">
        <v>1146</v>
      </c>
      <c r="B2982" s="209" t="s">
        <v>1644</v>
      </c>
      <c r="C2982" s="209" t="s">
        <v>1626</v>
      </c>
      <c r="D2982" s="210" t="s">
        <v>1624</v>
      </c>
      <c r="E2982" s="211">
        <v>2813</v>
      </c>
      <c r="F2982" s="211">
        <v>7184</v>
      </c>
      <c r="G2982" s="211">
        <v>9795</v>
      </c>
      <c r="H2982" s="211">
        <v>7516</v>
      </c>
      <c r="I2982" s="211">
        <v>5126</v>
      </c>
      <c r="J2982" s="211">
        <v>6434</v>
      </c>
      <c r="K2982" s="211">
        <v>7112</v>
      </c>
      <c r="L2982" s="212">
        <v>9154</v>
      </c>
    </row>
    <row r="2983" spans="1:12">
      <c r="A2983" s="208" t="s">
        <v>183</v>
      </c>
      <c r="B2983" s="209" t="s">
        <v>1645</v>
      </c>
      <c r="C2983" s="209" t="s">
        <v>1623</v>
      </c>
      <c r="D2983" s="210" t="s">
        <v>1624</v>
      </c>
      <c r="E2983" s="211">
        <v>52337</v>
      </c>
      <c r="F2983" s="211">
        <v>47407</v>
      </c>
      <c r="G2983" s="211">
        <v>51016</v>
      </c>
      <c r="H2983" s="211">
        <v>57061</v>
      </c>
      <c r="I2983" s="211">
        <v>50650</v>
      </c>
      <c r="J2983" s="211">
        <v>49551</v>
      </c>
      <c r="K2983" s="211">
        <v>47870</v>
      </c>
      <c r="L2983" s="212">
        <v>38573</v>
      </c>
    </row>
    <row r="2984" spans="1:12">
      <c r="A2984" s="208" t="s">
        <v>183</v>
      </c>
      <c r="B2984" s="209" t="s">
        <v>1645</v>
      </c>
      <c r="C2984" s="209" t="s">
        <v>1625</v>
      </c>
      <c r="D2984" s="210" t="s">
        <v>1624</v>
      </c>
      <c r="E2984" s="211">
        <v>35194</v>
      </c>
      <c r="F2984" s="211">
        <v>32791</v>
      </c>
      <c r="G2984" s="211">
        <v>34320</v>
      </c>
      <c r="H2984" s="211">
        <v>39673</v>
      </c>
      <c r="I2984" s="211">
        <v>39357</v>
      </c>
      <c r="J2984" s="211">
        <v>38221</v>
      </c>
      <c r="K2984" s="211">
        <v>30685</v>
      </c>
      <c r="L2984" s="212">
        <v>25184</v>
      </c>
    </row>
    <row r="2985" spans="1:12">
      <c r="A2985" s="208" t="s">
        <v>183</v>
      </c>
      <c r="B2985" s="209" t="s">
        <v>1645</v>
      </c>
      <c r="C2985" s="209" t="s">
        <v>1626</v>
      </c>
      <c r="D2985" s="210" t="s">
        <v>1624</v>
      </c>
      <c r="E2985" s="211">
        <v>45824</v>
      </c>
      <c r="F2985" s="211">
        <v>52968</v>
      </c>
      <c r="G2985" s="211">
        <v>39563</v>
      </c>
      <c r="H2985" s="211">
        <v>39123</v>
      </c>
      <c r="I2985" s="211">
        <v>21779</v>
      </c>
      <c r="J2985" s="211">
        <v>20070</v>
      </c>
      <c r="K2985" s="211">
        <v>36692</v>
      </c>
      <c r="L2985" s="212">
        <v>37914</v>
      </c>
    </row>
    <row r="2986" spans="1:12">
      <c r="A2986" s="208" t="s">
        <v>183</v>
      </c>
      <c r="B2986" s="209" t="s">
        <v>1645</v>
      </c>
      <c r="C2986" s="209" t="s">
        <v>1627</v>
      </c>
      <c r="D2986" s="210" t="s">
        <v>1624</v>
      </c>
      <c r="E2986" s="211">
        <v>8590</v>
      </c>
      <c r="F2986" s="211">
        <v>5287</v>
      </c>
      <c r="G2986" s="211">
        <v>7804</v>
      </c>
      <c r="H2986" s="211">
        <v>5335</v>
      </c>
      <c r="I2986" s="211">
        <v>4774</v>
      </c>
      <c r="J2986" s="211">
        <v>5440</v>
      </c>
      <c r="K2986" s="211">
        <v>5149</v>
      </c>
      <c r="L2986" s="212">
        <v>4288</v>
      </c>
    </row>
    <row r="2987" spans="1:12">
      <c r="A2987" s="208" t="s">
        <v>225</v>
      </c>
      <c r="B2987" s="209" t="s">
        <v>1655</v>
      </c>
      <c r="C2987" s="209" t="s">
        <v>1623</v>
      </c>
      <c r="D2987" s="210" t="s">
        <v>1624</v>
      </c>
      <c r="E2987" s="211">
        <v>54433</v>
      </c>
      <c r="F2987" s="211">
        <v>44608</v>
      </c>
      <c r="G2987" s="211">
        <v>50109</v>
      </c>
      <c r="H2987" s="211">
        <v>53745</v>
      </c>
      <c r="I2987" s="211">
        <v>50995</v>
      </c>
      <c r="J2987" s="211">
        <v>49151</v>
      </c>
      <c r="K2987" s="211">
        <v>46745</v>
      </c>
      <c r="L2987" s="212">
        <v>37583</v>
      </c>
    </row>
    <row r="2988" spans="1:12">
      <c r="A2988" s="208" t="s">
        <v>225</v>
      </c>
      <c r="B2988" s="209" t="s">
        <v>1655</v>
      </c>
      <c r="C2988" s="209" t="s">
        <v>1625</v>
      </c>
      <c r="D2988" s="210" t="s">
        <v>1624</v>
      </c>
      <c r="E2988" s="211">
        <v>29533</v>
      </c>
      <c r="F2988" s="211">
        <v>26099</v>
      </c>
      <c r="G2988" s="211">
        <v>28114</v>
      </c>
      <c r="H2988" s="211">
        <v>32572</v>
      </c>
      <c r="I2988" s="211">
        <v>36813</v>
      </c>
      <c r="J2988" s="211">
        <v>36363</v>
      </c>
      <c r="K2988" s="211">
        <v>32572</v>
      </c>
      <c r="L2988" s="212">
        <v>28607</v>
      </c>
    </row>
    <row r="2989" spans="1:12">
      <c r="A2989" s="208" t="s">
        <v>225</v>
      </c>
      <c r="B2989" s="209" t="s">
        <v>1655</v>
      </c>
      <c r="C2989" s="209" t="s">
        <v>1626</v>
      </c>
      <c r="D2989" s="210" t="s">
        <v>1624</v>
      </c>
      <c r="E2989" s="211">
        <v>19572</v>
      </c>
      <c r="F2989" s="211">
        <v>20472</v>
      </c>
      <c r="G2989" s="211">
        <v>21884</v>
      </c>
      <c r="H2989" s="211">
        <v>24640</v>
      </c>
      <c r="I2989" s="211">
        <v>23225</v>
      </c>
      <c r="J2989" s="211">
        <v>21704</v>
      </c>
      <c r="K2989" s="211">
        <v>22504</v>
      </c>
      <c r="L2989" s="212">
        <v>16584</v>
      </c>
    </row>
    <row r="2990" spans="1:12">
      <c r="A2990" s="208" t="s">
        <v>61</v>
      </c>
      <c r="B2990" s="209" t="s">
        <v>1648</v>
      </c>
      <c r="C2990" s="209" t="s">
        <v>1623</v>
      </c>
      <c r="D2990" s="210" t="s">
        <v>1624</v>
      </c>
      <c r="E2990" s="211">
        <v>15790</v>
      </c>
      <c r="F2990" s="211">
        <v>13224</v>
      </c>
      <c r="G2990" s="211">
        <v>13371</v>
      </c>
      <c r="H2990" s="211">
        <v>13061</v>
      </c>
      <c r="I2990" s="211">
        <v>13869</v>
      </c>
      <c r="J2990" s="211">
        <v>15044</v>
      </c>
      <c r="K2990" s="211">
        <v>11700</v>
      </c>
      <c r="L2990" s="212">
        <v>9948</v>
      </c>
    </row>
    <row r="2991" spans="1:12">
      <c r="A2991" s="208" t="s">
        <v>61</v>
      </c>
      <c r="B2991" s="209" t="s">
        <v>1648</v>
      </c>
      <c r="C2991" s="209" t="s">
        <v>1625</v>
      </c>
      <c r="D2991" s="210" t="s">
        <v>1624</v>
      </c>
      <c r="E2991" s="211">
        <v>3082</v>
      </c>
      <c r="F2991" s="211">
        <v>1462</v>
      </c>
      <c r="G2991" s="211">
        <v>1519</v>
      </c>
      <c r="H2991" s="211">
        <v>1663</v>
      </c>
      <c r="I2991" s="211">
        <v>2053</v>
      </c>
      <c r="J2991" s="211">
        <v>1834</v>
      </c>
      <c r="K2991" s="211">
        <v>921</v>
      </c>
      <c r="L2991" s="212">
        <v>1015</v>
      </c>
    </row>
    <row r="2992" spans="1:12">
      <c r="A2992" s="208" t="s">
        <v>61</v>
      </c>
      <c r="B2992" s="209" t="s">
        <v>1648</v>
      </c>
      <c r="C2992" s="209" t="s">
        <v>1626</v>
      </c>
      <c r="D2992" s="210" t="s">
        <v>1624</v>
      </c>
      <c r="E2992" s="211">
        <v>1332</v>
      </c>
      <c r="F2992" s="211">
        <v>968</v>
      </c>
      <c r="G2992" s="211">
        <v>1121</v>
      </c>
      <c r="H2992" s="211">
        <v>865</v>
      </c>
      <c r="I2992" s="211">
        <v>719</v>
      </c>
      <c r="J2992" s="211">
        <v>729</v>
      </c>
      <c r="K2992" s="211">
        <v>970</v>
      </c>
      <c r="L2992" s="212">
        <v>746</v>
      </c>
    </row>
    <row r="2993" spans="1:12">
      <c r="A2993" s="208" t="s">
        <v>76</v>
      </c>
      <c r="B2993" s="209" t="s">
        <v>1640</v>
      </c>
      <c r="C2993" s="209" t="s">
        <v>1623</v>
      </c>
      <c r="D2993" s="210" t="s">
        <v>1624</v>
      </c>
      <c r="E2993" s="211">
        <v>55000</v>
      </c>
      <c r="F2993" s="211">
        <v>44952</v>
      </c>
      <c r="G2993" s="211">
        <v>54496</v>
      </c>
      <c r="H2993" s="211">
        <v>51987</v>
      </c>
      <c r="I2993" s="211">
        <v>47234</v>
      </c>
      <c r="J2993" s="211">
        <v>56382</v>
      </c>
      <c r="K2993" s="211">
        <v>51479</v>
      </c>
      <c r="L2993" s="212">
        <v>32375</v>
      </c>
    </row>
    <row r="2994" spans="1:12">
      <c r="A2994" s="208" t="s">
        <v>76</v>
      </c>
      <c r="B2994" s="209" t="s">
        <v>1640</v>
      </c>
      <c r="C2994" s="209" t="s">
        <v>1625</v>
      </c>
      <c r="D2994" s="210" t="s">
        <v>1624</v>
      </c>
      <c r="E2994" s="211">
        <v>22000</v>
      </c>
      <c r="F2994" s="211">
        <v>21525</v>
      </c>
      <c r="G2994" s="211">
        <v>16954</v>
      </c>
      <c r="H2994" s="211">
        <v>31310</v>
      </c>
      <c r="I2994" s="211">
        <v>27730</v>
      </c>
      <c r="J2994" s="211">
        <v>20671</v>
      </c>
      <c r="K2994" s="211">
        <v>30446</v>
      </c>
      <c r="L2994" s="212">
        <v>18757</v>
      </c>
    </row>
    <row r="2995" spans="1:12">
      <c r="A2995" s="208" t="s">
        <v>76</v>
      </c>
      <c r="B2995" s="209" t="s">
        <v>1640</v>
      </c>
      <c r="C2995" s="209" t="s">
        <v>1626</v>
      </c>
      <c r="D2995" s="210" t="s">
        <v>1624</v>
      </c>
      <c r="E2995" s="211">
        <v>470000</v>
      </c>
      <c r="F2995" s="211">
        <v>423623</v>
      </c>
      <c r="G2995" s="211">
        <v>422583</v>
      </c>
      <c r="H2995" s="211">
        <v>354704</v>
      </c>
      <c r="I2995" s="211">
        <v>138638</v>
      </c>
      <c r="J2995" s="211">
        <v>173196</v>
      </c>
      <c r="K2995" s="211">
        <v>162513</v>
      </c>
      <c r="L2995" s="212">
        <v>379427</v>
      </c>
    </row>
    <row r="2996" spans="1:12">
      <c r="A2996" s="208" t="s">
        <v>62</v>
      </c>
      <c r="B2996" s="209" t="s">
        <v>1648</v>
      </c>
      <c r="C2996" s="209" t="s">
        <v>1623</v>
      </c>
      <c r="D2996" s="210" t="s">
        <v>1624</v>
      </c>
      <c r="E2996" s="211">
        <v>3464</v>
      </c>
      <c r="F2996" s="211">
        <v>2804</v>
      </c>
      <c r="G2996" s="211">
        <v>2688</v>
      </c>
      <c r="H2996" s="211">
        <v>2631</v>
      </c>
      <c r="I2996" s="211">
        <v>2656</v>
      </c>
      <c r="J2996" s="211">
        <v>3197</v>
      </c>
      <c r="K2996" s="211">
        <v>5115</v>
      </c>
      <c r="L2996" s="214" t="s">
        <v>1624</v>
      </c>
    </row>
    <row r="2997" spans="1:12">
      <c r="A2997" s="208" t="s">
        <v>62</v>
      </c>
      <c r="B2997" s="209" t="s">
        <v>1648</v>
      </c>
      <c r="C2997" s="209" t="s">
        <v>1625</v>
      </c>
      <c r="D2997" s="210" t="s">
        <v>1624</v>
      </c>
      <c r="E2997" s="211">
        <v>754</v>
      </c>
      <c r="F2997" s="211">
        <v>650</v>
      </c>
      <c r="G2997" s="211">
        <v>728</v>
      </c>
      <c r="H2997" s="211">
        <v>475</v>
      </c>
      <c r="I2997" s="211">
        <v>398</v>
      </c>
      <c r="J2997" s="211">
        <v>525</v>
      </c>
      <c r="K2997" s="211">
        <v>8785</v>
      </c>
      <c r="L2997" s="214" t="s">
        <v>1624</v>
      </c>
    </row>
    <row r="2998" spans="1:12">
      <c r="A2998" s="208" t="s">
        <v>1786</v>
      </c>
      <c r="B2998" s="209" t="s">
        <v>1673</v>
      </c>
      <c r="C2998" s="209" t="s">
        <v>1625</v>
      </c>
      <c r="D2998" s="210" t="s">
        <v>1624</v>
      </c>
      <c r="E2998" s="213" t="s">
        <v>1624</v>
      </c>
      <c r="F2998" s="213" t="s">
        <v>1624</v>
      </c>
      <c r="G2998" s="213" t="s">
        <v>1624</v>
      </c>
      <c r="H2998" s="213" t="s">
        <v>1624</v>
      </c>
      <c r="I2998" s="213" t="s">
        <v>1624</v>
      </c>
      <c r="J2998" s="211">
        <v>15717494</v>
      </c>
      <c r="K2998" s="211">
        <v>14722060</v>
      </c>
      <c r="L2998" s="212">
        <v>994</v>
      </c>
    </row>
    <row r="2999" spans="1:12">
      <c r="A2999" s="208" t="s">
        <v>63</v>
      </c>
      <c r="B2999" s="209" t="s">
        <v>1648</v>
      </c>
      <c r="C2999" s="209" t="s">
        <v>1623</v>
      </c>
      <c r="D2999" s="210" t="s">
        <v>1624</v>
      </c>
      <c r="E2999" s="211">
        <v>30610</v>
      </c>
      <c r="F2999" s="211">
        <v>31233</v>
      </c>
      <c r="G2999" s="211">
        <v>30049</v>
      </c>
      <c r="H2999" s="211">
        <v>28073</v>
      </c>
      <c r="I2999" s="211">
        <v>30510</v>
      </c>
      <c r="J2999" s="211">
        <v>35554</v>
      </c>
      <c r="K2999" s="211">
        <v>29850</v>
      </c>
      <c r="L2999" s="212">
        <v>22435</v>
      </c>
    </row>
    <row r="3000" spans="1:12">
      <c r="A3000" s="208" t="s">
        <v>63</v>
      </c>
      <c r="B3000" s="209" t="s">
        <v>1648</v>
      </c>
      <c r="C3000" s="209" t="s">
        <v>1625</v>
      </c>
      <c r="D3000" s="210" t="s">
        <v>1624</v>
      </c>
      <c r="E3000" s="211">
        <v>2366</v>
      </c>
      <c r="F3000" s="211">
        <v>2302</v>
      </c>
      <c r="G3000" s="211">
        <v>2426</v>
      </c>
      <c r="H3000" s="211">
        <v>1799</v>
      </c>
      <c r="I3000" s="211">
        <v>3929</v>
      </c>
      <c r="J3000" s="211">
        <v>1954</v>
      </c>
      <c r="K3000" s="211">
        <v>1460</v>
      </c>
      <c r="L3000" s="212">
        <v>940</v>
      </c>
    </row>
    <row r="3001" spans="1:12">
      <c r="A3001" s="208" t="s">
        <v>1135</v>
      </c>
      <c r="B3001" s="209" t="s">
        <v>1647</v>
      </c>
      <c r="C3001" s="209" t="s">
        <v>1623</v>
      </c>
      <c r="D3001" s="210" t="s">
        <v>1624</v>
      </c>
      <c r="E3001" s="211">
        <v>95382</v>
      </c>
      <c r="F3001" s="211">
        <v>85336</v>
      </c>
      <c r="G3001" s="211">
        <v>83222</v>
      </c>
      <c r="H3001" s="211">
        <v>86447</v>
      </c>
      <c r="I3001" s="211">
        <v>86283</v>
      </c>
      <c r="J3001" s="211">
        <v>86283</v>
      </c>
      <c r="K3001" s="211">
        <v>89229</v>
      </c>
      <c r="L3001" s="212">
        <v>71231</v>
      </c>
    </row>
    <row r="3002" spans="1:12">
      <c r="A3002" s="208" t="s">
        <v>1135</v>
      </c>
      <c r="B3002" s="209" t="s">
        <v>1647</v>
      </c>
      <c r="C3002" s="209" t="s">
        <v>1625</v>
      </c>
      <c r="D3002" s="210" t="s">
        <v>1624</v>
      </c>
      <c r="E3002" s="211">
        <v>153321</v>
      </c>
      <c r="F3002" s="211">
        <v>149118</v>
      </c>
      <c r="G3002" s="211">
        <v>161492</v>
      </c>
      <c r="H3002" s="211">
        <v>265475</v>
      </c>
      <c r="I3002" s="211">
        <v>159714</v>
      </c>
      <c r="J3002" s="211">
        <v>165936</v>
      </c>
      <c r="K3002" s="211">
        <v>166351</v>
      </c>
      <c r="L3002" s="212">
        <v>180798</v>
      </c>
    </row>
    <row r="3003" spans="1:12">
      <c r="A3003" s="208" t="s">
        <v>1135</v>
      </c>
      <c r="B3003" s="209" t="s">
        <v>1647</v>
      </c>
      <c r="C3003" s="209" t="s">
        <v>1626</v>
      </c>
      <c r="D3003" s="210" t="s">
        <v>1624</v>
      </c>
      <c r="E3003" s="211">
        <v>305757</v>
      </c>
      <c r="F3003" s="211">
        <v>240700</v>
      </c>
      <c r="G3003" s="211">
        <v>368352</v>
      </c>
      <c r="H3003" s="211">
        <v>302919</v>
      </c>
      <c r="I3003" s="211">
        <v>385351</v>
      </c>
      <c r="J3003" s="211">
        <v>387833</v>
      </c>
      <c r="K3003" s="211">
        <v>408405</v>
      </c>
      <c r="L3003" s="212">
        <v>396204</v>
      </c>
    </row>
    <row r="3004" spans="1:12">
      <c r="A3004" s="208" t="s">
        <v>64</v>
      </c>
      <c r="B3004" s="209" t="s">
        <v>1648</v>
      </c>
      <c r="C3004" s="209" t="s">
        <v>1623</v>
      </c>
      <c r="D3004" s="210" t="s">
        <v>1624</v>
      </c>
      <c r="E3004" s="211">
        <v>181966</v>
      </c>
      <c r="F3004" s="211">
        <v>208112</v>
      </c>
      <c r="G3004" s="211">
        <v>128609</v>
      </c>
      <c r="H3004" s="211">
        <v>121505</v>
      </c>
      <c r="I3004" s="211">
        <v>114443</v>
      </c>
      <c r="J3004" s="211">
        <v>151388</v>
      </c>
      <c r="K3004" s="211">
        <v>130735</v>
      </c>
      <c r="L3004" s="212">
        <v>97454</v>
      </c>
    </row>
    <row r="3005" spans="1:12">
      <c r="A3005" s="208" t="s">
        <v>64</v>
      </c>
      <c r="B3005" s="209" t="s">
        <v>1648</v>
      </c>
      <c r="C3005" s="209" t="s">
        <v>1625</v>
      </c>
      <c r="D3005" s="210" t="s">
        <v>1624</v>
      </c>
      <c r="E3005" s="211">
        <v>122544</v>
      </c>
      <c r="F3005" s="211">
        <v>138741</v>
      </c>
      <c r="G3005" s="211">
        <v>101744</v>
      </c>
      <c r="H3005" s="211">
        <v>99218</v>
      </c>
      <c r="I3005" s="211">
        <v>96269</v>
      </c>
      <c r="J3005" s="211">
        <v>104237</v>
      </c>
      <c r="K3005" s="211">
        <v>97046</v>
      </c>
      <c r="L3005" s="212">
        <v>96941</v>
      </c>
    </row>
    <row r="3006" spans="1:12">
      <c r="A3006" s="208" t="s">
        <v>1136</v>
      </c>
      <c r="B3006" s="209" t="s">
        <v>1647</v>
      </c>
      <c r="C3006" s="209" t="s">
        <v>1623</v>
      </c>
      <c r="D3006" s="210" t="s">
        <v>1624</v>
      </c>
      <c r="E3006" s="211">
        <v>95057</v>
      </c>
      <c r="F3006" s="211">
        <v>82650</v>
      </c>
      <c r="G3006" s="211">
        <v>91501</v>
      </c>
      <c r="H3006" s="211">
        <v>97384</v>
      </c>
      <c r="I3006" s="211">
        <v>91077</v>
      </c>
      <c r="J3006" s="211">
        <v>91649</v>
      </c>
      <c r="K3006" s="211">
        <v>83547</v>
      </c>
      <c r="L3006" s="212">
        <v>71622</v>
      </c>
    </row>
    <row r="3007" spans="1:12">
      <c r="A3007" s="208" t="s">
        <v>1136</v>
      </c>
      <c r="B3007" s="209" t="s">
        <v>1647</v>
      </c>
      <c r="C3007" s="209" t="s">
        <v>1625</v>
      </c>
      <c r="D3007" s="210" t="s">
        <v>1624</v>
      </c>
      <c r="E3007" s="211">
        <v>153189</v>
      </c>
      <c r="F3007" s="211">
        <v>153773</v>
      </c>
      <c r="G3007" s="211">
        <v>152298</v>
      </c>
      <c r="H3007" s="211">
        <v>175614</v>
      </c>
      <c r="I3007" s="211">
        <v>186504</v>
      </c>
      <c r="J3007" s="211">
        <v>169551</v>
      </c>
      <c r="K3007" s="211">
        <v>173158</v>
      </c>
      <c r="L3007" s="212">
        <v>154866</v>
      </c>
    </row>
    <row r="3008" spans="1:12">
      <c r="A3008" s="208" t="s">
        <v>1136</v>
      </c>
      <c r="B3008" s="209" t="s">
        <v>1647</v>
      </c>
      <c r="C3008" s="209" t="s">
        <v>1626</v>
      </c>
      <c r="D3008" s="210" t="s">
        <v>1624</v>
      </c>
      <c r="E3008" s="211">
        <v>104945</v>
      </c>
      <c r="F3008" s="211">
        <v>97097</v>
      </c>
      <c r="G3008" s="211">
        <v>78410</v>
      </c>
      <c r="H3008" s="211">
        <v>73746</v>
      </c>
      <c r="I3008" s="211">
        <v>60256</v>
      </c>
      <c r="J3008" s="211">
        <v>65753</v>
      </c>
      <c r="K3008" s="211">
        <v>64667</v>
      </c>
      <c r="L3008" s="212">
        <v>63260</v>
      </c>
    </row>
    <row r="3009" spans="1:12">
      <c r="A3009" s="208" t="s">
        <v>1137</v>
      </c>
      <c r="B3009" s="209" t="s">
        <v>1647</v>
      </c>
      <c r="C3009" s="209" t="s">
        <v>1623</v>
      </c>
      <c r="D3009" s="210" t="s">
        <v>1624</v>
      </c>
      <c r="E3009" s="211">
        <v>50484</v>
      </c>
      <c r="F3009" s="211">
        <v>46370</v>
      </c>
      <c r="G3009" s="211">
        <v>43165</v>
      </c>
      <c r="H3009" s="211">
        <v>50384</v>
      </c>
      <c r="I3009" s="211">
        <v>48908</v>
      </c>
      <c r="J3009" s="211">
        <v>48855</v>
      </c>
      <c r="K3009" s="211">
        <v>51963</v>
      </c>
      <c r="L3009" s="212">
        <v>43690</v>
      </c>
    </row>
    <row r="3010" spans="1:12">
      <c r="A3010" s="208" t="s">
        <v>1137</v>
      </c>
      <c r="B3010" s="209" t="s">
        <v>1647</v>
      </c>
      <c r="C3010" s="209" t="s">
        <v>1625</v>
      </c>
      <c r="D3010" s="210" t="s">
        <v>1624</v>
      </c>
      <c r="E3010" s="211">
        <v>38464</v>
      </c>
      <c r="F3010" s="211">
        <v>36748</v>
      </c>
      <c r="G3010" s="211">
        <v>37018</v>
      </c>
      <c r="H3010" s="211">
        <v>40734</v>
      </c>
      <c r="I3010" s="211">
        <v>38999</v>
      </c>
      <c r="J3010" s="211">
        <v>38701</v>
      </c>
      <c r="K3010" s="211">
        <v>41473</v>
      </c>
      <c r="L3010" s="212">
        <v>32851</v>
      </c>
    </row>
    <row r="3011" spans="1:12">
      <c r="A3011" s="208" t="s">
        <v>1137</v>
      </c>
      <c r="B3011" s="209" t="s">
        <v>1647</v>
      </c>
      <c r="C3011" s="209" t="s">
        <v>1626</v>
      </c>
      <c r="D3011" s="210" t="s">
        <v>1624</v>
      </c>
      <c r="E3011" s="211">
        <v>902886</v>
      </c>
      <c r="F3011" s="211">
        <v>915084</v>
      </c>
      <c r="G3011" s="211">
        <v>839303</v>
      </c>
      <c r="H3011" s="211">
        <v>670978</v>
      </c>
      <c r="I3011" s="211">
        <v>420883</v>
      </c>
      <c r="J3011" s="211">
        <v>691101</v>
      </c>
      <c r="K3011" s="211">
        <v>649186</v>
      </c>
      <c r="L3011" s="212">
        <v>491464</v>
      </c>
    </row>
    <row r="3012" spans="1:12">
      <c r="A3012" s="208" t="s">
        <v>65</v>
      </c>
      <c r="B3012" s="209" t="s">
        <v>1648</v>
      </c>
      <c r="C3012" s="209" t="s">
        <v>1623</v>
      </c>
      <c r="D3012" s="210" t="s">
        <v>1624</v>
      </c>
      <c r="E3012" s="211">
        <v>3642</v>
      </c>
      <c r="F3012" s="211">
        <v>2117</v>
      </c>
      <c r="G3012" s="211">
        <v>2006</v>
      </c>
      <c r="H3012" s="211">
        <v>1843</v>
      </c>
      <c r="I3012" s="211">
        <v>1845</v>
      </c>
      <c r="J3012" s="211">
        <v>14372</v>
      </c>
      <c r="K3012" s="211">
        <v>17597</v>
      </c>
      <c r="L3012" s="212">
        <v>17390</v>
      </c>
    </row>
    <row r="3013" spans="1:12">
      <c r="A3013" s="208" t="s">
        <v>1787</v>
      </c>
      <c r="B3013" s="209" t="s">
        <v>1646</v>
      </c>
      <c r="C3013" s="209" t="s">
        <v>1623</v>
      </c>
      <c r="D3013" s="210" t="s">
        <v>1624</v>
      </c>
      <c r="E3013" s="213" t="s">
        <v>1624</v>
      </c>
      <c r="F3013" s="213" t="s">
        <v>1624</v>
      </c>
      <c r="G3013" s="213" t="s">
        <v>1624</v>
      </c>
      <c r="H3013" s="213" t="s">
        <v>1624</v>
      </c>
      <c r="I3013" s="211">
        <v>4747880</v>
      </c>
      <c r="J3013" s="211">
        <v>6089</v>
      </c>
      <c r="K3013" s="211">
        <v>5902</v>
      </c>
      <c r="L3013" s="212">
        <v>5509</v>
      </c>
    </row>
    <row r="3014" spans="1:12">
      <c r="A3014" s="208" t="s">
        <v>1787</v>
      </c>
      <c r="B3014" s="209" t="s">
        <v>1646</v>
      </c>
      <c r="C3014" s="209" t="s">
        <v>1625</v>
      </c>
      <c r="D3014" s="210" t="s">
        <v>1624</v>
      </c>
      <c r="E3014" s="213" t="s">
        <v>1624</v>
      </c>
      <c r="F3014" s="213" t="s">
        <v>1624</v>
      </c>
      <c r="G3014" s="213" t="s">
        <v>1624</v>
      </c>
      <c r="H3014" s="213" t="s">
        <v>1624</v>
      </c>
      <c r="I3014" s="211">
        <v>859600</v>
      </c>
      <c r="J3014" s="211">
        <v>1385</v>
      </c>
      <c r="K3014" s="211">
        <v>1376</v>
      </c>
      <c r="L3014" s="212">
        <v>1662</v>
      </c>
    </row>
    <row r="3015" spans="1:12">
      <c r="A3015" s="208" t="s">
        <v>1938</v>
      </c>
      <c r="B3015" s="209" t="s">
        <v>1645</v>
      </c>
      <c r="C3015" s="209" t="s">
        <v>1623</v>
      </c>
      <c r="D3015" s="210" t="s">
        <v>1624</v>
      </c>
      <c r="E3015" s="211">
        <v>24000</v>
      </c>
      <c r="F3015" s="211">
        <v>21000</v>
      </c>
      <c r="G3015" s="211">
        <v>24000</v>
      </c>
      <c r="H3015" s="211">
        <v>25370</v>
      </c>
      <c r="I3015" s="211">
        <v>24975</v>
      </c>
      <c r="J3015" s="211">
        <v>21646</v>
      </c>
      <c r="K3015" s="211">
        <v>20478</v>
      </c>
      <c r="L3015" s="212">
        <v>18179</v>
      </c>
    </row>
    <row r="3016" spans="1:12">
      <c r="A3016" s="208" t="s">
        <v>1938</v>
      </c>
      <c r="B3016" s="209" t="s">
        <v>1645</v>
      </c>
      <c r="C3016" s="209" t="s">
        <v>1625</v>
      </c>
      <c r="D3016" s="210" t="s">
        <v>1624</v>
      </c>
      <c r="E3016" s="211">
        <v>9000</v>
      </c>
      <c r="F3016" s="211">
        <v>8000</v>
      </c>
      <c r="G3016" s="211">
        <v>8000</v>
      </c>
      <c r="H3016" s="211">
        <v>8678</v>
      </c>
      <c r="I3016" s="211">
        <v>8392</v>
      </c>
      <c r="J3016" s="211">
        <v>7276</v>
      </c>
      <c r="K3016" s="211">
        <v>6853</v>
      </c>
      <c r="L3016" s="212">
        <v>7275</v>
      </c>
    </row>
    <row r="3017" spans="1:12">
      <c r="A3017" s="208" t="s">
        <v>1938</v>
      </c>
      <c r="B3017" s="209" t="s">
        <v>1645</v>
      </c>
      <c r="C3017" s="209" t="s">
        <v>1626</v>
      </c>
      <c r="D3017" s="210" t="s">
        <v>1624</v>
      </c>
      <c r="E3017" s="211">
        <v>1000</v>
      </c>
      <c r="F3017" s="211">
        <v>1000</v>
      </c>
      <c r="G3017" s="211">
        <v>1000</v>
      </c>
      <c r="H3017" s="211">
        <v>2544</v>
      </c>
      <c r="I3017" s="211">
        <v>4259</v>
      </c>
      <c r="J3017" s="211">
        <v>770</v>
      </c>
      <c r="K3017" s="211">
        <v>957</v>
      </c>
      <c r="L3017" s="214" t="s">
        <v>1624</v>
      </c>
    </row>
    <row r="3018" spans="1:12">
      <c r="A3018" s="208" t="s">
        <v>1788</v>
      </c>
      <c r="B3018" s="209" t="s">
        <v>1673</v>
      </c>
      <c r="C3018" s="209" t="s">
        <v>1623</v>
      </c>
      <c r="D3018" s="210" t="s">
        <v>1624</v>
      </c>
      <c r="E3018" s="211">
        <v>1861</v>
      </c>
      <c r="F3018" s="213" t="s">
        <v>1624</v>
      </c>
      <c r="G3018" s="213" t="s">
        <v>1624</v>
      </c>
      <c r="H3018" s="213" t="s">
        <v>1624</v>
      </c>
      <c r="I3018" s="213" t="s">
        <v>1624</v>
      </c>
      <c r="J3018" s="213" t="s">
        <v>1624</v>
      </c>
      <c r="K3018" s="213" t="s">
        <v>1624</v>
      </c>
      <c r="L3018" s="214" t="s">
        <v>1624</v>
      </c>
    </row>
    <row r="3019" spans="1:12">
      <c r="A3019" s="208" t="s">
        <v>1788</v>
      </c>
      <c r="B3019" s="209" t="s">
        <v>1673</v>
      </c>
      <c r="C3019" s="209" t="s">
        <v>1625</v>
      </c>
      <c r="D3019" s="210" t="s">
        <v>1624</v>
      </c>
      <c r="E3019" s="211">
        <v>824</v>
      </c>
      <c r="F3019" s="213" t="s">
        <v>1624</v>
      </c>
      <c r="G3019" s="213" t="s">
        <v>1624</v>
      </c>
      <c r="H3019" s="213" t="s">
        <v>1624</v>
      </c>
      <c r="I3019" s="213" t="s">
        <v>1624</v>
      </c>
      <c r="J3019" s="213" t="s">
        <v>1624</v>
      </c>
      <c r="K3019" s="213" t="s">
        <v>1624</v>
      </c>
      <c r="L3019" s="214" t="s">
        <v>1624</v>
      </c>
    </row>
    <row r="3020" spans="1:12">
      <c r="A3020" s="208" t="s">
        <v>1422</v>
      </c>
      <c r="B3020" s="209" t="s">
        <v>1673</v>
      </c>
      <c r="C3020" s="209" t="s">
        <v>1623</v>
      </c>
      <c r="D3020" s="210" t="s">
        <v>1624</v>
      </c>
      <c r="E3020" s="211">
        <v>48868</v>
      </c>
      <c r="F3020" s="211">
        <v>37917</v>
      </c>
      <c r="G3020" s="211">
        <v>44159</v>
      </c>
      <c r="H3020" s="211">
        <v>41347</v>
      </c>
      <c r="I3020" s="211">
        <v>40830</v>
      </c>
      <c r="J3020" s="211">
        <v>44715</v>
      </c>
      <c r="K3020" s="211">
        <v>40747</v>
      </c>
      <c r="L3020" s="212">
        <v>37957</v>
      </c>
    </row>
    <row r="3021" spans="1:12">
      <c r="A3021" s="208" t="s">
        <v>1422</v>
      </c>
      <c r="B3021" s="209" t="s">
        <v>1673</v>
      </c>
      <c r="C3021" s="209" t="s">
        <v>1625</v>
      </c>
      <c r="D3021" s="210" t="s">
        <v>1624</v>
      </c>
      <c r="E3021" s="211">
        <v>13397</v>
      </c>
      <c r="F3021" s="211">
        <v>16621</v>
      </c>
      <c r="G3021" s="211">
        <v>16599</v>
      </c>
      <c r="H3021" s="211">
        <v>15683</v>
      </c>
      <c r="I3021" s="211">
        <v>14510</v>
      </c>
      <c r="J3021" s="211">
        <v>16130</v>
      </c>
      <c r="K3021" s="211">
        <v>14483</v>
      </c>
      <c r="L3021" s="212">
        <v>12606</v>
      </c>
    </row>
    <row r="3022" spans="1:12">
      <c r="A3022" s="208" t="s">
        <v>1422</v>
      </c>
      <c r="B3022" s="209" t="s">
        <v>1673</v>
      </c>
      <c r="C3022" s="209" t="s">
        <v>1626</v>
      </c>
      <c r="D3022" s="210" t="s">
        <v>1624</v>
      </c>
      <c r="E3022" s="211">
        <v>22128</v>
      </c>
      <c r="F3022" s="211">
        <v>15991</v>
      </c>
      <c r="G3022" s="211">
        <v>12267</v>
      </c>
      <c r="H3022" s="211">
        <v>6704</v>
      </c>
      <c r="I3022" s="211">
        <v>4248</v>
      </c>
      <c r="J3022" s="211">
        <v>4958</v>
      </c>
      <c r="K3022" s="211">
        <v>4712</v>
      </c>
      <c r="L3022" s="212">
        <v>2108</v>
      </c>
    </row>
    <row r="3023" spans="1:12">
      <c r="A3023" s="208" t="s">
        <v>1194</v>
      </c>
      <c r="B3023" s="209" t="s">
        <v>1643</v>
      </c>
      <c r="C3023" s="209" t="s">
        <v>1623</v>
      </c>
      <c r="D3023" s="210" t="s">
        <v>1624</v>
      </c>
      <c r="E3023" s="211">
        <v>427815</v>
      </c>
      <c r="F3023" s="211">
        <v>407875</v>
      </c>
      <c r="G3023" s="211">
        <v>420983</v>
      </c>
      <c r="H3023" s="211">
        <v>465424</v>
      </c>
      <c r="I3023" s="211">
        <v>451251</v>
      </c>
      <c r="J3023" s="211">
        <v>436906</v>
      </c>
      <c r="K3023" s="211">
        <v>433935</v>
      </c>
      <c r="L3023" s="212">
        <v>350953</v>
      </c>
    </row>
    <row r="3024" spans="1:12">
      <c r="A3024" s="208" t="s">
        <v>1194</v>
      </c>
      <c r="B3024" s="209" t="s">
        <v>1643</v>
      </c>
      <c r="C3024" s="209" t="s">
        <v>1625</v>
      </c>
      <c r="D3024" s="210" t="s">
        <v>1624</v>
      </c>
      <c r="E3024" s="211">
        <v>102980</v>
      </c>
      <c r="F3024" s="211">
        <v>101576</v>
      </c>
      <c r="G3024" s="211">
        <v>107054</v>
      </c>
      <c r="H3024" s="211">
        <v>122662</v>
      </c>
      <c r="I3024" s="211">
        <v>104524</v>
      </c>
      <c r="J3024" s="211">
        <v>115709</v>
      </c>
      <c r="K3024" s="211">
        <v>97821</v>
      </c>
      <c r="L3024" s="212">
        <v>76068</v>
      </c>
    </row>
    <row r="3025" spans="1:12">
      <c r="A3025" s="208" t="s">
        <v>1194</v>
      </c>
      <c r="B3025" s="209" t="s">
        <v>1643</v>
      </c>
      <c r="C3025" s="209" t="s">
        <v>1626</v>
      </c>
      <c r="D3025" s="210" t="s">
        <v>1624</v>
      </c>
      <c r="E3025" s="211">
        <v>624651</v>
      </c>
      <c r="F3025" s="211">
        <v>592872</v>
      </c>
      <c r="G3025" s="211">
        <v>614966</v>
      </c>
      <c r="H3025" s="211">
        <v>617250</v>
      </c>
      <c r="I3025" s="211">
        <v>529171</v>
      </c>
      <c r="J3025" s="211">
        <v>573319</v>
      </c>
      <c r="K3025" s="211">
        <v>624093</v>
      </c>
      <c r="L3025" s="212">
        <v>542657</v>
      </c>
    </row>
    <row r="3026" spans="1:12">
      <c r="A3026" s="208" t="s">
        <v>490</v>
      </c>
      <c r="B3026" s="209" t="s">
        <v>1630</v>
      </c>
      <c r="C3026" s="209" t="s">
        <v>1623</v>
      </c>
      <c r="D3026" s="210" t="s">
        <v>1624</v>
      </c>
      <c r="E3026" s="211">
        <v>128116</v>
      </c>
      <c r="F3026" s="211">
        <v>117267</v>
      </c>
      <c r="G3026" s="211">
        <v>113566</v>
      </c>
      <c r="H3026" s="211">
        <v>121866</v>
      </c>
      <c r="I3026" s="211">
        <v>120292</v>
      </c>
      <c r="J3026" s="211">
        <v>140687</v>
      </c>
      <c r="K3026" s="211">
        <v>133860</v>
      </c>
      <c r="L3026" s="212">
        <v>104920</v>
      </c>
    </row>
    <row r="3027" spans="1:12">
      <c r="A3027" s="208" t="s">
        <v>184</v>
      </c>
      <c r="B3027" s="209" t="s">
        <v>1645</v>
      </c>
      <c r="C3027" s="209" t="s">
        <v>1623</v>
      </c>
      <c r="D3027" s="210" t="s">
        <v>1624</v>
      </c>
      <c r="E3027" s="211">
        <v>16556</v>
      </c>
      <c r="F3027" s="211">
        <v>15497</v>
      </c>
      <c r="G3027" s="211">
        <v>16600</v>
      </c>
      <c r="H3027" s="211">
        <v>16950</v>
      </c>
      <c r="I3027" s="211">
        <v>16622</v>
      </c>
      <c r="J3027" s="211">
        <v>14609</v>
      </c>
      <c r="K3027" s="211">
        <v>14260</v>
      </c>
      <c r="L3027" s="212">
        <v>12729</v>
      </c>
    </row>
    <row r="3028" spans="1:12">
      <c r="A3028" s="208" t="s">
        <v>184</v>
      </c>
      <c r="B3028" s="209" t="s">
        <v>1645</v>
      </c>
      <c r="C3028" s="209" t="s">
        <v>1625</v>
      </c>
      <c r="D3028" s="210" t="s">
        <v>1624</v>
      </c>
      <c r="E3028" s="211">
        <v>5054</v>
      </c>
      <c r="F3028" s="211">
        <v>4872</v>
      </c>
      <c r="G3028" s="211">
        <v>6700</v>
      </c>
      <c r="H3028" s="211">
        <v>7750</v>
      </c>
      <c r="I3028" s="211">
        <v>9031</v>
      </c>
      <c r="J3028" s="211">
        <v>7367</v>
      </c>
      <c r="K3028" s="211">
        <v>5233</v>
      </c>
      <c r="L3028" s="212">
        <v>4823</v>
      </c>
    </row>
    <row r="3029" spans="1:12">
      <c r="A3029" s="208" t="s">
        <v>77</v>
      </c>
      <c r="B3029" s="209" t="s">
        <v>1640</v>
      </c>
      <c r="C3029" s="209" t="s">
        <v>1623</v>
      </c>
      <c r="D3029" s="210" t="s">
        <v>1624</v>
      </c>
      <c r="E3029" s="211">
        <v>67512</v>
      </c>
      <c r="F3029" s="211">
        <v>69293</v>
      </c>
      <c r="G3029" s="211">
        <v>47898</v>
      </c>
      <c r="H3029" s="211">
        <v>48605</v>
      </c>
      <c r="I3029" s="211">
        <v>48304</v>
      </c>
      <c r="J3029" s="211">
        <v>55676</v>
      </c>
      <c r="K3029" s="211">
        <v>46696</v>
      </c>
      <c r="L3029" s="212">
        <v>31077</v>
      </c>
    </row>
    <row r="3030" spans="1:12">
      <c r="A3030" s="208" t="s">
        <v>77</v>
      </c>
      <c r="B3030" s="209" t="s">
        <v>1640</v>
      </c>
      <c r="C3030" s="209" t="s">
        <v>1625</v>
      </c>
      <c r="D3030" s="210" t="s">
        <v>1624</v>
      </c>
      <c r="E3030" s="211">
        <v>54686</v>
      </c>
      <c r="F3030" s="211">
        <v>80663</v>
      </c>
      <c r="G3030" s="211">
        <v>45078</v>
      </c>
      <c r="H3030" s="211">
        <v>43699</v>
      </c>
      <c r="I3030" s="211">
        <v>43806</v>
      </c>
      <c r="J3030" s="211">
        <v>69690</v>
      </c>
      <c r="K3030" s="211">
        <v>72752</v>
      </c>
      <c r="L3030" s="212">
        <v>64930</v>
      </c>
    </row>
    <row r="3031" spans="1:12">
      <c r="A3031" s="208" t="s">
        <v>77</v>
      </c>
      <c r="B3031" s="209" t="s">
        <v>1640</v>
      </c>
      <c r="C3031" s="209" t="s">
        <v>1626</v>
      </c>
      <c r="D3031" s="210" t="s">
        <v>1624</v>
      </c>
      <c r="E3031" s="211">
        <v>156473</v>
      </c>
      <c r="F3031" s="211">
        <v>258566</v>
      </c>
      <c r="G3031" s="211">
        <v>273084</v>
      </c>
      <c r="H3031" s="211">
        <v>262100</v>
      </c>
      <c r="I3031" s="211">
        <v>218148</v>
      </c>
      <c r="J3031" s="211">
        <v>195614</v>
      </c>
      <c r="K3031" s="211">
        <v>180255</v>
      </c>
      <c r="L3031" s="212">
        <v>130181</v>
      </c>
    </row>
    <row r="3032" spans="1:12">
      <c r="A3032" s="208" t="s">
        <v>94</v>
      </c>
      <c r="B3032" s="209" t="s">
        <v>1646</v>
      </c>
      <c r="C3032" s="209" t="s">
        <v>1623</v>
      </c>
      <c r="D3032" s="210" t="s">
        <v>1624</v>
      </c>
      <c r="E3032" s="211">
        <v>36193</v>
      </c>
      <c r="F3032" s="211">
        <v>31074</v>
      </c>
      <c r="G3032" s="211">
        <v>34479</v>
      </c>
      <c r="H3032" s="211">
        <v>41572</v>
      </c>
      <c r="I3032" s="211">
        <v>36523</v>
      </c>
      <c r="J3032" s="211">
        <v>39902</v>
      </c>
      <c r="K3032" s="211">
        <v>40819</v>
      </c>
      <c r="L3032" s="214" t="s">
        <v>1624</v>
      </c>
    </row>
    <row r="3033" spans="1:12">
      <c r="A3033" s="208" t="s">
        <v>94</v>
      </c>
      <c r="B3033" s="209" t="s">
        <v>1646</v>
      </c>
      <c r="C3033" s="209" t="s">
        <v>1625</v>
      </c>
      <c r="D3033" s="210" t="s">
        <v>1624</v>
      </c>
      <c r="E3033" s="211">
        <v>17687</v>
      </c>
      <c r="F3033" s="211">
        <v>14910</v>
      </c>
      <c r="G3033" s="211">
        <v>16491</v>
      </c>
      <c r="H3033" s="211">
        <v>17272</v>
      </c>
      <c r="I3033" s="211">
        <v>16338</v>
      </c>
      <c r="J3033" s="211">
        <v>15461</v>
      </c>
      <c r="K3033" s="211">
        <v>16171</v>
      </c>
      <c r="L3033" s="214" t="s">
        <v>1624</v>
      </c>
    </row>
    <row r="3034" spans="1:12">
      <c r="A3034" s="208" t="s">
        <v>94</v>
      </c>
      <c r="B3034" s="209" t="s">
        <v>1646</v>
      </c>
      <c r="C3034" s="209" t="s">
        <v>1626</v>
      </c>
      <c r="D3034" s="210" t="s">
        <v>1624</v>
      </c>
      <c r="E3034" s="211">
        <v>47999</v>
      </c>
      <c r="F3034" s="211">
        <v>46827</v>
      </c>
      <c r="G3034" s="211">
        <v>47398</v>
      </c>
      <c r="H3034" s="211">
        <v>42183</v>
      </c>
      <c r="I3034" s="211">
        <v>50158</v>
      </c>
      <c r="J3034" s="211">
        <v>47032</v>
      </c>
      <c r="K3034" s="211">
        <v>50776</v>
      </c>
      <c r="L3034" s="214" t="s">
        <v>1624</v>
      </c>
    </row>
    <row r="3035" spans="1:12">
      <c r="A3035" s="208" t="s">
        <v>1195</v>
      </c>
      <c r="B3035" s="209" t="s">
        <v>1643</v>
      </c>
      <c r="C3035" s="209" t="s">
        <v>1623</v>
      </c>
      <c r="D3035" s="210" t="s">
        <v>1624</v>
      </c>
      <c r="E3035" s="211">
        <v>243475</v>
      </c>
      <c r="F3035" s="211">
        <v>220589</v>
      </c>
      <c r="G3035" s="211">
        <v>225932</v>
      </c>
      <c r="H3035" s="211">
        <v>245721</v>
      </c>
      <c r="I3035" s="211">
        <v>230789</v>
      </c>
      <c r="J3035" s="211">
        <v>232590</v>
      </c>
      <c r="K3035" s="211">
        <v>224511</v>
      </c>
      <c r="L3035" s="212">
        <v>181703</v>
      </c>
    </row>
    <row r="3036" spans="1:12">
      <c r="A3036" s="208" t="s">
        <v>1195</v>
      </c>
      <c r="B3036" s="209" t="s">
        <v>1643</v>
      </c>
      <c r="C3036" s="209" t="s">
        <v>1625</v>
      </c>
      <c r="D3036" s="210" t="s">
        <v>1624</v>
      </c>
      <c r="E3036" s="211">
        <v>105751</v>
      </c>
      <c r="F3036" s="211">
        <v>99294</v>
      </c>
      <c r="G3036" s="211">
        <v>102304</v>
      </c>
      <c r="H3036" s="211">
        <v>114029</v>
      </c>
      <c r="I3036" s="211">
        <v>102466</v>
      </c>
      <c r="J3036" s="211">
        <v>103841</v>
      </c>
      <c r="K3036" s="211">
        <v>102785</v>
      </c>
      <c r="L3036" s="212">
        <v>86473</v>
      </c>
    </row>
    <row r="3037" spans="1:12">
      <c r="A3037" s="208" t="s">
        <v>569</v>
      </c>
      <c r="B3037" s="209" t="s">
        <v>1680</v>
      </c>
      <c r="C3037" s="209" t="s">
        <v>1626</v>
      </c>
      <c r="D3037" s="210" t="s">
        <v>1624</v>
      </c>
      <c r="E3037" s="211">
        <v>5263568</v>
      </c>
      <c r="F3037" s="211">
        <v>5194320</v>
      </c>
      <c r="G3037" s="211">
        <v>5022713</v>
      </c>
      <c r="H3037" s="211">
        <v>5322078</v>
      </c>
      <c r="I3037" s="211">
        <v>4655236</v>
      </c>
      <c r="J3037" s="211">
        <v>5462802</v>
      </c>
      <c r="K3037" s="211">
        <v>5539756</v>
      </c>
      <c r="L3037" s="212">
        <v>5901217</v>
      </c>
    </row>
    <row r="3038" spans="1:12">
      <c r="A3038" s="208" t="s">
        <v>944</v>
      </c>
      <c r="B3038" s="209" t="s">
        <v>1661</v>
      </c>
      <c r="C3038" s="209" t="s">
        <v>1623</v>
      </c>
      <c r="D3038" s="210" t="s">
        <v>1624</v>
      </c>
      <c r="E3038" s="211">
        <v>43593</v>
      </c>
      <c r="F3038" s="211">
        <v>40278</v>
      </c>
      <c r="G3038" s="211">
        <v>40874</v>
      </c>
      <c r="H3038" s="211">
        <v>38922</v>
      </c>
      <c r="I3038" s="211">
        <v>38036</v>
      </c>
      <c r="J3038" s="211">
        <v>38036</v>
      </c>
      <c r="K3038" s="211">
        <v>33484</v>
      </c>
      <c r="L3038" s="212">
        <v>38415</v>
      </c>
    </row>
    <row r="3039" spans="1:12">
      <c r="A3039" s="208" t="s">
        <v>944</v>
      </c>
      <c r="B3039" s="209" t="s">
        <v>1661</v>
      </c>
      <c r="C3039" s="209" t="s">
        <v>1625</v>
      </c>
      <c r="D3039" s="210" t="s">
        <v>1624</v>
      </c>
      <c r="E3039" s="211">
        <v>3185</v>
      </c>
      <c r="F3039" s="211">
        <v>1383</v>
      </c>
      <c r="G3039" s="211">
        <v>2124</v>
      </c>
      <c r="H3039" s="211">
        <v>1750</v>
      </c>
      <c r="I3039" s="211">
        <v>1783</v>
      </c>
      <c r="J3039" s="211">
        <v>1783</v>
      </c>
      <c r="K3039" s="211">
        <v>17464</v>
      </c>
      <c r="L3039" s="212">
        <v>16133</v>
      </c>
    </row>
    <row r="3040" spans="1:12">
      <c r="A3040" s="208" t="s">
        <v>1067</v>
      </c>
      <c r="B3040" s="209" t="s">
        <v>1678</v>
      </c>
      <c r="C3040" s="209" t="s">
        <v>1623</v>
      </c>
      <c r="D3040" s="210" t="s">
        <v>1624</v>
      </c>
      <c r="E3040" s="211">
        <v>16035039</v>
      </c>
      <c r="F3040" s="211">
        <v>15109006</v>
      </c>
      <c r="G3040" s="211">
        <v>15370223</v>
      </c>
      <c r="H3040" s="211">
        <v>16096780</v>
      </c>
      <c r="I3040" s="211">
        <v>15171787</v>
      </c>
      <c r="J3040" s="211">
        <v>15679296</v>
      </c>
      <c r="K3040" s="211">
        <v>14541061</v>
      </c>
      <c r="L3040" s="212">
        <v>12932221</v>
      </c>
    </row>
    <row r="3041" spans="1:12">
      <c r="A3041" s="208" t="s">
        <v>1067</v>
      </c>
      <c r="B3041" s="209" t="s">
        <v>1678</v>
      </c>
      <c r="C3041" s="209" t="s">
        <v>1625</v>
      </c>
      <c r="D3041" s="210" t="s">
        <v>1624</v>
      </c>
      <c r="E3041" s="211">
        <v>17430958</v>
      </c>
      <c r="F3041" s="211">
        <v>16823948</v>
      </c>
      <c r="G3041" s="211">
        <v>16551633</v>
      </c>
      <c r="H3041" s="211">
        <v>19256402</v>
      </c>
      <c r="I3041" s="211">
        <v>17775345</v>
      </c>
      <c r="J3041" s="211">
        <v>18695910</v>
      </c>
      <c r="K3041" s="211">
        <v>18235075</v>
      </c>
      <c r="L3041" s="212">
        <v>17300351</v>
      </c>
    </row>
    <row r="3042" spans="1:12">
      <c r="A3042" s="208" t="s">
        <v>1067</v>
      </c>
      <c r="B3042" s="209" t="s">
        <v>1678</v>
      </c>
      <c r="C3042" s="209" t="s">
        <v>1626</v>
      </c>
      <c r="D3042" s="210" t="s">
        <v>1624</v>
      </c>
      <c r="E3042" s="211">
        <v>15831901</v>
      </c>
      <c r="F3042" s="211">
        <v>11591636</v>
      </c>
      <c r="G3042" s="211">
        <v>12333089</v>
      </c>
      <c r="H3042" s="211">
        <v>9573544</v>
      </c>
      <c r="I3042" s="211">
        <v>7522942</v>
      </c>
      <c r="J3042" s="211">
        <v>9100294</v>
      </c>
      <c r="K3042" s="211">
        <v>8451019</v>
      </c>
      <c r="L3042" s="212">
        <v>9644175</v>
      </c>
    </row>
    <row r="3043" spans="1:12">
      <c r="A3043" s="208" t="s">
        <v>1789</v>
      </c>
      <c r="B3043" s="209" t="s">
        <v>1678</v>
      </c>
      <c r="C3043" s="209" t="s">
        <v>1623</v>
      </c>
      <c r="D3043" s="210" t="s">
        <v>1624</v>
      </c>
      <c r="E3043" s="211">
        <v>1259044</v>
      </c>
      <c r="F3043" s="213" t="s">
        <v>1624</v>
      </c>
      <c r="G3043" s="213" t="s">
        <v>1624</v>
      </c>
      <c r="H3043" s="213" t="s">
        <v>1624</v>
      </c>
      <c r="I3043" s="213" t="s">
        <v>1624</v>
      </c>
      <c r="J3043" s="213" t="s">
        <v>1624</v>
      </c>
      <c r="K3043" s="213" t="s">
        <v>1624</v>
      </c>
      <c r="L3043" s="214" t="s">
        <v>1624</v>
      </c>
    </row>
    <row r="3044" spans="1:12">
      <c r="A3044" s="208" t="s">
        <v>1789</v>
      </c>
      <c r="B3044" s="209" t="s">
        <v>1678</v>
      </c>
      <c r="C3044" s="209" t="s">
        <v>1625</v>
      </c>
      <c r="D3044" s="210" t="s">
        <v>1624</v>
      </c>
      <c r="E3044" s="211">
        <v>603844</v>
      </c>
      <c r="F3044" s="213" t="s">
        <v>1624</v>
      </c>
      <c r="G3044" s="213" t="s">
        <v>1624</v>
      </c>
      <c r="H3044" s="213" t="s">
        <v>1624</v>
      </c>
      <c r="I3044" s="213" t="s">
        <v>1624</v>
      </c>
      <c r="J3044" s="213" t="s">
        <v>1624</v>
      </c>
      <c r="K3044" s="213" t="s">
        <v>1624</v>
      </c>
      <c r="L3044" s="214" t="s">
        <v>1624</v>
      </c>
    </row>
    <row r="3045" spans="1:12">
      <c r="A3045" s="208" t="s">
        <v>1789</v>
      </c>
      <c r="B3045" s="209" t="s">
        <v>1678</v>
      </c>
      <c r="C3045" s="209" t="s">
        <v>1626</v>
      </c>
      <c r="D3045" s="210" t="s">
        <v>1624</v>
      </c>
      <c r="E3045" s="211">
        <v>87932</v>
      </c>
      <c r="F3045" s="213" t="s">
        <v>1624</v>
      </c>
      <c r="G3045" s="213" t="s">
        <v>1624</v>
      </c>
      <c r="H3045" s="213" t="s">
        <v>1624</v>
      </c>
      <c r="I3045" s="213" t="s">
        <v>1624</v>
      </c>
      <c r="J3045" s="213" t="s">
        <v>1624</v>
      </c>
      <c r="K3045" s="213" t="s">
        <v>1624</v>
      </c>
      <c r="L3045" s="214" t="s">
        <v>1624</v>
      </c>
    </row>
    <row r="3046" spans="1:12">
      <c r="A3046" s="208" t="s">
        <v>1068</v>
      </c>
      <c r="B3046" s="209" t="s">
        <v>1678</v>
      </c>
      <c r="C3046" s="209" t="s">
        <v>1626</v>
      </c>
      <c r="D3046" s="210" t="s">
        <v>1624</v>
      </c>
      <c r="E3046" s="211">
        <v>2005604</v>
      </c>
      <c r="F3046" s="211">
        <v>1920765</v>
      </c>
      <c r="G3046" s="211">
        <v>1564823</v>
      </c>
      <c r="H3046" s="213" t="s">
        <v>1624</v>
      </c>
      <c r="I3046" s="213" t="s">
        <v>1624</v>
      </c>
      <c r="J3046" s="213" t="s">
        <v>1624</v>
      </c>
      <c r="K3046" s="213" t="s">
        <v>1624</v>
      </c>
      <c r="L3046" s="214" t="s">
        <v>1624</v>
      </c>
    </row>
    <row r="3047" spans="1:12">
      <c r="A3047" s="208" t="s">
        <v>140</v>
      </c>
      <c r="B3047" s="209" t="s">
        <v>1672</v>
      </c>
      <c r="C3047" s="209" t="s">
        <v>1623</v>
      </c>
      <c r="D3047" s="210" t="s">
        <v>1624</v>
      </c>
      <c r="E3047" s="211">
        <v>79822</v>
      </c>
      <c r="F3047" s="211">
        <v>68990</v>
      </c>
      <c r="G3047" s="211">
        <v>61638</v>
      </c>
      <c r="H3047" s="211">
        <v>72604</v>
      </c>
      <c r="I3047" s="211">
        <v>64614</v>
      </c>
      <c r="J3047" s="211">
        <v>70422</v>
      </c>
      <c r="K3047" s="211">
        <v>61490</v>
      </c>
      <c r="L3047" s="212">
        <v>49606</v>
      </c>
    </row>
    <row r="3048" spans="1:12">
      <c r="A3048" s="208" t="s">
        <v>140</v>
      </c>
      <c r="B3048" s="209" t="s">
        <v>1672</v>
      </c>
      <c r="C3048" s="209" t="s">
        <v>1625</v>
      </c>
      <c r="D3048" s="210" t="s">
        <v>1624</v>
      </c>
      <c r="E3048" s="211">
        <v>27088</v>
      </c>
      <c r="F3048" s="211">
        <v>25701</v>
      </c>
      <c r="G3048" s="211">
        <v>24870</v>
      </c>
      <c r="H3048" s="211">
        <v>29434</v>
      </c>
      <c r="I3048" s="211">
        <v>26656</v>
      </c>
      <c r="J3048" s="211">
        <v>28087</v>
      </c>
      <c r="K3048" s="211">
        <v>25382</v>
      </c>
      <c r="L3048" s="212">
        <v>21282</v>
      </c>
    </row>
    <row r="3049" spans="1:12">
      <c r="A3049" s="208" t="s">
        <v>140</v>
      </c>
      <c r="B3049" s="209" t="s">
        <v>1672</v>
      </c>
      <c r="C3049" s="209" t="s">
        <v>1626</v>
      </c>
      <c r="D3049" s="210" t="s">
        <v>1624</v>
      </c>
      <c r="E3049" s="211">
        <v>254517</v>
      </c>
      <c r="F3049" s="211">
        <v>232695</v>
      </c>
      <c r="G3049" s="211">
        <v>265476</v>
      </c>
      <c r="H3049" s="211">
        <v>266321</v>
      </c>
      <c r="I3049" s="211">
        <v>243318</v>
      </c>
      <c r="J3049" s="211">
        <v>257775</v>
      </c>
      <c r="K3049" s="211">
        <v>301225</v>
      </c>
      <c r="L3049" s="212">
        <v>370376</v>
      </c>
    </row>
    <row r="3050" spans="1:12">
      <c r="A3050" s="208" t="s">
        <v>140</v>
      </c>
      <c r="B3050" s="209" t="s">
        <v>1672</v>
      </c>
      <c r="C3050" s="209" t="s">
        <v>1629</v>
      </c>
      <c r="D3050" s="210" t="s">
        <v>1624</v>
      </c>
      <c r="E3050" s="213" t="s">
        <v>1624</v>
      </c>
      <c r="F3050" s="213" t="s">
        <v>1624</v>
      </c>
      <c r="G3050" s="213" t="s">
        <v>1624</v>
      </c>
      <c r="H3050" s="213" t="s">
        <v>1624</v>
      </c>
      <c r="I3050" s="213" t="s">
        <v>1624</v>
      </c>
      <c r="J3050" s="213" t="s">
        <v>1624</v>
      </c>
      <c r="K3050" s="211">
        <v>0</v>
      </c>
      <c r="L3050" s="214" t="s">
        <v>1624</v>
      </c>
    </row>
    <row r="3051" spans="1:12">
      <c r="A3051" s="208" t="s">
        <v>95</v>
      </c>
      <c r="B3051" s="209" t="s">
        <v>1646</v>
      </c>
      <c r="C3051" s="209" t="s">
        <v>1623</v>
      </c>
      <c r="D3051" s="210" t="s">
        <v>1624</v>
      </c>
      <c r="E3051" s="211">
        <v>18744</v>
      </c>
      <c r="F3051" s="211">
        <v>16599</v>
      </c>
      <c r="G3051" s="211">
        <v>17272</v>
      </c>
      <c r="H3051" s="211">
        <v>19382</v>
      </c>
      <c r="I3051" s="211">
        <v>18432</v>
      </c>
      <c r="J3051" s="211">
        <v>17231</v>
      </c>
      <c r="K3051" s="211">
        <v>17676</v>
      </c>
      <c r="L3051" s="212">
        <v>12611</v>
      </c>
    </row>
    <row r="3052" spans="1:12">
      <c r="A3052" s="208" t="s">
        <v>95</v>
      </c>
      <c r="B3052" s="209" t="s">
        <v>1646</v>
      </c>
      <c r="C3052" s="209" t="s">
        <v>1625</v>
      </c>
      <c r="D3052" s="210" t="s">
        <v>1624</v>
      </c>
      <c r="E3052" s="211">
        <v>1034</v>
      </c>
      <c r="F3052" s="211">
        <v>1134</v>
      </c>
      <c r="G3052" s="211">
        <v>1066</v>
      </c>
      <c r="H3052" s="211">
        <v>1324</v>
      </c>
      <c r="I3052" s="211">
        <v>1134</v>
      </c>
      <c r="J3052" s="211">
        <v>1249</v>
      </c>
      <c r="K3052" s="211">
        <v>1369</v>
      </c>
      <c r="L3052" s="212">
        <v>893</v>
      </c>
    </row>
    <row r="3053" spans="1:12">
      <c r="A3053" s="208" t="s">
        <v>491</v>
      </c>
      <c r="B3053" s="209" t="s">
        <v>1630</v>
      </c>
      <c r="C3053" s="209" t="s">
        <v>1623</v>
      </c>
      <c r="D3053" s="210" t="s">
        <v>1624</v>
      </c>
      <c r="E3053" s="211">
        <v>71835</v>
      </c>
      <c r="F3053" s="211">
        <v>67954</v>
      </c>
      <c r="G3053" s="211">
        <v>56793</v>
      </c>
      <c r="H3053" s="211">
        <v>60619</v>
      </c>
      <c r="I3053" s="211">
        <v>58750</v>
      </c>
      <c r="J3053" s="211">
        <v>66621</v>
      </c>
      <c r="K3053" s="211">
        <v>49720</v>
      </c>
      <c r="L3053" s="212">
        <v>37978</v>
      </c>
    </row>
    <row r="3054" spans="1:12">
      <c r="A3054" s="208" t="s">
        <v>491</v>
      </c>
      <c r="B3054" s="209" t="s">
        <v>1630</v>
      </c>
      <c r="C3054" s="209" t="s">
        <v>1625</v>
      </c>
      <c r="D3054" s="210" t="s">
        <v>1624</v>
      </c>
      <c r="E3054" s="211">
        <v>4199</v>
      </c>
      <c r="F3054" s="211">
        <v>3886</v>
      </c>
      <c r="G3054" s="211">
        <v>3555</v>
      </c>
      <c r="H3054" s="211">
        <v>3973</v>
      </c>
      <c r="I3054" s="211">
        <v>3710</v>
      </c>
      <c r="J3054" s="211">
        <v>4773</v>
      </c>
      <c r="K3054" s="211">
        <v>4265</v>
      </c>
      <c r="L3054" s="212">
        <v>2758</v>
      </c>
    </row>
    <row r="3055" spans="1:12">
      <c r="A3055" s="208" t="s">
        <v>1790</v>
      </c>
      <c r="B3055" s="209" t="s">
        <v>1673</v>
      </c>
      <c r="C3055" s="209" t="s">
        <v>1626</v>
      </c>
      <c r="D3055" s="210" t="s">
        <v>1624</v>
      </c>
      <c r="E3055" s="211">
        <v>326409</v>
      </c>
      <c r="F3055" s="213" t="s">
        <v>1624</v>
      </c>
      <c r="G3055" s="213" t="s">
        <v>1624</v>
      </c>
      <c r="H3055" s="213" t="s">
        <v>1624</v>
      </c>
      <c r="I3055" s="213" t="s">
        <v>1624</v>
      </c>
      <c r="J3055" s="213" t="s">
        <v>1624</v>
      </c>
      <c r="K3055" s="213" t="s">
        <v>1624</v>
      </c>
      <c r="L3055" s="214" t="s">
        <v>1624</v>
      </c>
    </row>
    <row r="3056" spans="1:12">
      <c r="A3056" s="208" t="s">
        <v>141</v>
      </c>
      <c r="B3056" s="209" t="s">
        <v>1672</v>
      </c>
      <c r="C3056" s="209" t="s">
        <v>1623</v>
      </c>
      <c r="D3056" s="210" t="s">
        <v>1624</v>
      </c>
      <c r="E3056" s="211">
        <v>295773</v>
      </c>
      <c r="F3056" s="211">
        <v>285462</v>
      </c>
      <c r="G3056" s="211">
        <v>296479</v>
      </c>
      <c r="H3056" s="211">
        <v>367962</v>
      </c>
      <c r="I3056" s="211">
        <v>365247</v>
      </c>
      <c r="J3056" s="211">
        <v>415615</v>
      </c>
      <c r="K3056" s="211">
        <v>378447</v>
      </c>
      <c r="L3056" s="212">
        <v>289477</v>
      </c>
    </row>
    <row r="3057" spans="1:12">
      <c r="A3057" s="208" t="s">
        <v>141</v>
      </c>
      <c r="B3057" s="209" t="s">
        <v>1672</v>
      </c>
      <c r="C3057" s="209" t="s">
        <v>1625</v>
      </c>
      <c r="D3057" s="210" t="s">
        <v>1624</v>
      </c>
      <c r="E3057" s="211">
        <v>54565</v>
      </c>
      <c r="F3057" s="211">
        <v>49478</v>
      </c>
      <c r="G3057" s="211">
        <v>50785</v>
      </c>
      <c r="H3057" s="211">
        <v>60393</v>
      </c>
      <c r="I3057" s="211">
        <v>59103</v>
      </c>
      <c r="J3057" s="211">
        <v>67834</v>
      </c>
      <c r="K3057" s="211">
        <v>61320</v>
      </c>
      <c r="L3057" s="212">
        <v>47480</v>
      </c>
    </row>
    <row r="3058" spans="1:12">
      <c r="A3058" s="208" t="s">
        <v>141</v>
      </c>
      <c r="B3058" s="209" t="s">
        <v>1672</v>
      </c>
      <c r="C3058" s="209" t="s">
        <v>1626</v>
      </c>
      <c r="D3058" s="210" t="s">
        <v>1624</v>
      </c>
      <c r="E3058" s="211">
        <v>18871</v>
      </c>
      <c r="F3058" s="211">
        <v>25965</v>
      </c>
      <c r="G3058" s="211">
        <v>19567</v>
      </c>
      <c r="H3058" s="211">
        <v>8713</v>
      </c>
      <c r="I3058" s="211">
        <v>13958</v>
      </c>
      <c r="J3058" s="211">
        <v>16788</v>
      </c>
      <c r="K3058" s="211">
        <v>12208</v>
      </c>
      <c r="L3058" s="212">
        <v>15538</v>
      </c>
    </row>
    <row r="3059" spans="1:12">
      <c r="A3059" s="208" t="s">
        <v>1791</v>
      </c>
      <c r="B3059" s="209" t="s">
        <v>1671</v>
      </c>
      <c r="C3059" s="209" t="s">
        <v>1623</v>
      </c>
      <c r="D3059" s="210" t="s">
        <v>1624</v>
      </c>
      <c r="E3059" s="211">
        <v>684953</v>
      </c>
      <c r="F3059" s="211">
        <v>654971</v>
      </c>
      <c r="G3059" s="211">
        <v>678648</v>
      </c>
      <c r="H3059" s="211">
        <v>738288</v>
      </c>
      <c r="I3059" s="211">
        <v>726567</v>
      </c>
      <c r="J3059" s="211">
        <v>689744</v>
      </c>
      <c r="K3059" s="211">
        <v>673013</v>
      </c>
      <c r="L3059" s="212">
        <v>540619</v>
      </c>
    </row>
    <row r="3060" spans="1:12">
      <c r="A3060" s="208" t="s">
        <v>1791</v>
      </c>
      <c r="B3060" s="209" t="s">
        <v>1671</v>
      </c>
      <c r="C3060" s="209" t="s">
        <v>1625</v>
      </c>
      <c r="D3060" s="210" t="s">
        <v>1624</v>
      </c>
      <c r="E3060" s="211">
        <v>470179</v>
      </c>
      <c r="F3060" s="211">
        <v>463220</v>
      </c>
      <c r="G3060" s="211">
        <v>466697</v>
      </c>
      <c r="H3060" s="211">
        <v>519990</v>
      </c>
      <c r="I3060" s="211">
        <v>569884</v>
      </c>
      <c r="J3060" s="211">
        <v>518335</v>
      </c>
      <c r="K3060" s="211">
        <v>522410</v>
      </c>
      <c r="L3060" s="212">
        <v>407251</v>
      </c>
    </row>
    <row r="3061" spans="1:12">
      <c r="A3061" s="208" t="s">
        <v>1791</v>
      </c>
      <c r="B3061" s="209" t="s">
        <v>1671</v>
      </c>
      <c r="C3061" s="209" t="s">
        <v>1626</v>
      </c>
      <c r="D3061" s="210" t="s">
        <v>1624</v>
      </c>
      <c r="E3061" s="211">
        <v>1605738</v>
      </c>
      <c r="F3061" s="211">
        <v>1552537</v>
      </c>
      <c r="G3061" s="211">
        <v>1669458</v>
      </c>
      <c r="H3061" s="211">
        <v>2979195</v>
      </c>
      <c r="I3061" s="211">
        <v>2810895</v>
      </c>
      <c r="J3061" s="211">
        <v>2988123</v>
      </c>
      <c r="K3061" s="211">
        <v>2955386</v>
      </c>
      <c r="L3061" s="212">
        <v>3097782</v>
      </c>
    </row>
    <row r="3062" spans="1:12">
      <c r="A3062" s="208" t="s">
        <v>1138</v>
      </c>
      <c r="B3062" s="209" t="s">
        <v>1647</v>
      </c>
      <c r="C3062" s="209" t="s">
        <v>1623</v>
      </c>
      <c r="D3062" s="210" t="s">
        <v>1624</v>
      </c>
      <c r="E3062" s="211">
        <v>320919</v>
      </c>
      <c r="F3062" s="211">
        <v>300583</v>
      </c>
      <c r="G3062" s="211">
        <v>328840</v>
      </c>
      <c r="H3062" s="211">
        <v>344095</v>
      </c>
      <c r="I3062" s="211">
        <v>342212</v>
      </c>
      <c r="J3062" s="211">
        <v>377045</v>
      </c>
      <c r="K3062" s="211">
        <v>361042</v>
      </c>
      <c r="L3062" s="212">
        <v>275171</v>
      </c>
    </row>
    <row r="3063" spans="1:12">
      <c r="A3063" s="208" t="s">
        <v>1138</v>
      </c>
      <c r="B3063" s="209" t="s">
        <v>1647</v>
      </c>
      <c r="C3063" s="209" t="s">
        <v>1625</v>
      </c>
      <c r="D3063" s="210" t="s">
        <v>1624</v>
      </c>
      <c r="E3063" s="211">
        <v>249681</v>
      </c>
      <c r="F3063" s="211">
        <v>238116</v>
      </c>
      <c r="G3063" s="211">
        <v>242337</v>
      </c>
      <c r="H3063" s="211">
        <v>255845</v>
      </c>
      <c r="I3063" s="211">
        <v>258718</v>
      </c>
      <c r="J3063" s="211">
        <v>313143</v>
      </c>
      <c r="K3063" s="211">
        <v>299068</v>
      </c>
      <c r="L3063" s="212">
        <v>233416</v>
      </c>
    </row>
    <row r="3064" spans="1:12">
      <c r="A3064" s="208" t="s">
        <v>1138</v>
      </c>
      <c r="B3064" s="209" t="s">
        <v>1647</v>
      </c>
      <c r="C3064" s="209" t="s">
        <v>1626</v>
      </c>
      <c r="D3064" s="210" t="s">
        <v>1624</v>
      </c>
      <c r="E3064" s="211">
        <v>673125</v>
      </c>
      <c r="F3064" s="211">
        <v>641581</v>
      </c>
      <c r="G3064" s="211">
        <v>659863</v>
      </c>
      <c r="H3064" s="211">
        <v>664432</v>
      </c>
      <c r="I3064" s="211">
        <v>618835</v>
      </c>
      <c r="J3064" s="211">
        <v>656072</v>
      </c>
      <c r="K3064" s="211">
        <v>707954</v>
      </c>
      <c r="L3064" s="212">
        <v>698733</v>
      </c>
    </row>
    <row r="3065" spans="1:12">
      <c r="A3065" s="208" t="s">
        <v>1792</v>
      </c>
      <c r="B3065" s="209" t="s">
        <v>1668</v>
      </c>
      <c r="C3065" s="209" t="s">
        <v>1623</v>
      </c>
      <c r="D3065" s="210" t="s">
        <v>1624</v>
      </c>
      <c r="E3065" s="211">
        <v>6741</v>
      </c>
      <c r="F3065" s="213" t="s">
        <v>1624</v>
      </c>
      <c r="G3065" s="213" t="s">
        <v>1624</v>
      </c>
      <c r="H3065" s="213" t="s">
        <v>1624</v>
      </c>
      <c r="I3065" s="213" t="s">
        <v>1624</v>
      </c>
      <c r="J3065" s="213" t="s">
        <v>1624</v>
      </c>
      <c r="K3065" s="213" t="s">
        <v>1624</v>
      </c>
      <c r="L3065" s="214" t="s">
        <v>1624</v>
      </c>
    </row>
    <row r="3066" spans="1:12">
      <c r="A3066" s="208" t="s">
        <v>960</v>
      </c>
      <c r="B3066" s="209" t="s">
        <v>1662</v>
      </c>
      <c r="C3066" s="209" t="s">
        <v>1623</v>
      </c>
      <c r="D3066" s="210" t="s">
        <v>1624</v>
      </c>
      <c r="E3066" s="211">
        <v>44147</v>
      </c>
      <c r="F3066" s="211">
        <v>43200</v>
      </c>
      <c r="G3066" s="211">
        <v>51494</v>
      </c>
      <c r="H3066" s="213" t="s">
        <v>1624</v>
      </c>
      <c r="I3066" s="213" t="s">
        <v>1624</v>
      </c>
      <c r="J3066" s="213" t="s">
        <v>1624</v>
      </c>
      <c r="K3066" s="211">
        <v>55228</v>
      </c>
      <c r="L3066" s="214" t="s">
        <v>1624</v>
      </c>
    </row>
    <row r="3067" spans="1:12">
      <c r="A3067" s="208" t="s">
        <v>960</v>
      </c>
      <c r="B3067" s="209" t="s">
        <v>1662</v>
      </c>
      <c r="C3067" s="209" t="s">
        <v>1625</v>
      </c>
      <c r="D3067" s="210" t="s">
        <v>1624</v>
      </c>
      <c r="E3067" s="211">
        <v>29982</v>
      </c>
      <c r="F3067" s="211">
        <v>21600</v>
      </c>
      <c r="G3067" s="211">
        <v>26856</v>
      </c>
      <c r="H3067" s="213" t="s">
        <v>1624</v>
      </c>
      <c r="I3067" s="213" t="s">
        <v>1624</v>
      </c>
      <c r="J3067" s="213" t="s">
        <v>1624</v>
      </c>
      <c r="K3067" s="211">
        <v>24755</v>
      </c>
      <c r="L3067" s="214" t="s">
        <v>1624</v>
      </c>
    </row>
    <row r="3068" spans="1:12">
      <c r="A3068" s="208" t="s">
        <v>307</v>
      </c>
      <c r="B3068" s="209" t="s">
        <v>1653</v>
      </c>
      <c r="C3068" s="209" t="s">
        <v>1623</v>
      </c>
      <c r="D3068" s="210" t="s">
        <v>1624</v>
      </c>
      <c r="E3068" s="211">
        <v>43288</v>
      </c>
      <c r="F3068" s="211">
        <v>40486</v>
      </c>
      <c r="G3068" s="211">
        <v>40061</v>
      </c>
      <c r="H3068" s="211">
        <v>47300</v>
      </c>
      <c r="I3068" s="211">
        <v>54254</v>
      </c>
      <c r="J3068" s="211">
        <v>50488</v>
      </c>
      <c r="K3068" s="211">
        <v>59118</v>
      </c>
      <c r="L3068" s="212">
        <v>51214</v>
      </c>
    </row>
    <row r="3069" spans="1:12">
      <c r="A3069" s="208" t="s">
        <v>307</v>
      </c>
      <c r="B3069" s="209" t="s">
        <v>1653</v>
      </c>
      <c r="C3069" s="209" t="s">
        <v>1625</v>
      </c>
      <c r="D3069" s="210" t="s">
        <v>1624</v>
      </c>
      <c r="E3069" s="211">
        <v>28042</v>
      </c>
      <c r="F3069" s="211">
        <v>26842</v>
      </c>
      <c r="G3069" s="211">
        <v>33885</v>
      </c>
      <c r="H3069" s="211">
        <v>30636</v>
      </c>
      <c r="I3069" s="211">
        <v>34370</v>
      </c>
      <c r="J3069" s="211">
        <v>32717</v>
      </c>
      <c r="K3069" s="211">
        <v>36802</v>
      </c>
      <c r="L3069" s="212">
        <v>33395</v>
      </c>
    </row>
    <row r="3070" spans="1:12">
      <c r="A3070" s="208" t="s">
        <v>307</v>
      </c>
      <c r="B3070" s="209" t="s">
        <v>1653</v>
      </c>
      <c r="C3070" s="209" t="s">
        <v>1626</v>
      </c>
      <c r="D3070" s="210" t="s">
        <v>1624</v>
      </c>
      <c r="E3070" s="211">
        <v>24497</v>
      </c>
      <c r="F3070" s="211">
        <v>32118</v>
      </c>
      <c r="G3070" s="211">
        <v>23505</v>
      </c>
      <c r="H3070" s="211">
        <v>39374</v>
      </c>
      <c r="I3070" s="211">
        <v>72787</v>
      </c>
      <c r="J3070" s="211">
        <v>23763</v>
      </c>
      <c r="K3070" s="211">
        <v>21121</v>
      </c>
      <c r="L3070" s="212">
        <v>22547</v>
      </c>
    </row>
    <row r="3071" spans="1:12">
      <c r="A3071" s="208" t="s">
        <v>1793</v>
      </c>
      <c r="B3071" s="209" t="s">
        <v>1644</v>
      </c>
      <c r="C3071" s="209" t="s">
        <v>1623</v>
      </c>
      <c r="D3071" s="210" t="s">
        <v>1624</v>
      </c>
      <c r="E3071" s="211">
        <v>11742</v>
      </c>
      <c r="F3071" s="211">
        <v>11851</v>
      </c>
      <c r="G3071" s="213" t="s">
        <v>1624</v>
      </c>
      <c r="H3071" s="213" t="s">
        <v>1624</v>
      </c>
      <c r="I3071" s="213" t="s">
        <v>1624</v>
      </c>
      <c r="J3071" s="213" t="s">
        <v>1624</v>
      </c>
      <c r="K3071" s="213" t="s">
        <v>1624</v>
      </c>
      <c r="L3071" s="214" t="s">
        <v>1624</v>
      </c>
    </row>
    <row r="3072" spans="1:12">
      <c r="A3072" s="208" t="s">
        <v>1794</v>
      </c>
      <c r="B3072" s="209" t="s">
        <v>1669</v>
      </c>
      <c r="C3072" s="209" t="s">
        <v>1623</v>
      </c>
      <c r="D3072" s="210" t="s">
        <v>1624</v>
      </c>
      <c r="E3072" s="211">
        <v>19087697</v>
      </c>
      <c r="F3072" s="211">
        <v>16868886</v>
      </c>
      <c r="G3072" s="211">
        <v>17671698</v>
      </c>
      <c r="H3072" s="211">
        <v>17691685</v>
      </c>
      <c r="I3072" s="211">
        <v>17913588</v>
      </c>
      <c r="J3072" s="211">
        <v>16942156</v>
      </c>
      <c r="K3072" s="211">
        <v>16863570</v>
      </c>
      <c r="L3072" s="212">
        <v>15883402</v>
      </c>
    </row>
    <row r="3073" spans="1:12">
      <c r="A3073" s="208" t="s">
        <v>1794</v>
      </c>
      <c r="B3073" s="209" t="s">
        <v>1669</v>
      </c>
      <c r="C3073" s="209" t="s">
        <v>1625</v>
      </c>
      <c r="D3073" s="210" t="s">
        <v>1624</v>
      </c>
      <c r="E3073" s="211">
        <v>11042928</v>
      </c>
      <c r="F3073" s="211">
        <v>9949707</v>
      </c>
      <c r="G3073" s="211">
        <v>11247189</v>
      </c>
      <c r="H3073" s="211">
        <v>10843152</v>
      </c>
      <c r="I3073" s="211">
        <v>10724643</v>
      </c>
      <c r="J3073" s="211">
        <v>10458485</v>
      </c>
      <c r="K3073" s="211">
        <v>10842738</v>
      </c>
      <c r="L3073" s="212">
        <v>10090251</v>
      </c>
    </row>
    <row r="3074" spans="1:12">
      <c r="A3074" s="208" t="s">
        <v>1794</v>
      </c>
      <c r="B3074" s="209" t="s">
        <v>1669</v>
      </c>
      <c r="C3074" s="209" t="s">
        <v>1626</v>
      </c>
      <c r="D3074" s="210" t="s">
        <v>1624</v>
      </c>
      <c r="E3074" s="211">
        <v>5892032</v>
      </c>
      <c r="F3074" s="211">
        <v>6395381</v>
      </c>
      <c r="G3074" s="211">
        <v>6704638</v>
      </c>
      <c r="H3074" s="211">
        <v>6774847</v>
      </c>
      <c r="I3074" s="211">
        <v>7739043</v>
      </c>
      <c r="J3074" s="211">
        <v>8032668</v>
      </c>
      <c r="K3074" s="211">
        <v>7462423</v>
      </c>
      <c r="L3074" s="212">
        <v>7840633</v>
      </c>
    </row>
    <row r="3075" spans="1:12">
      <c r="A3075" s="208" t="s">
        <v>1794</v>
      </c>
      <c r="B3075" s="209" t="s">
        <v>1669</v>
      </c>
      <c r="C3075" s="209" t="s">
        <v>1628</v>
      </c>
      <c r="D3075" s="210" t="s">
        <v>1624</v>
      </c>
      <c r="E3075" s="211">
        <v>17437</v>
      </c>
      <c r="F3075" s="211">
        <v>15998</v>
      </c>
      <c r="G3075" s="211">
        <v>13264</v>
      </c>
      <c r="H3075" s="211">
        <v>10666</v>
      </c>
      <c r="I3075" s="211">
        <v>11850</v>
      </c>
      <c r="J3075" s="211">
        <v>1078</v>
      </c>
      <c r="K3075" s="213" t="s">
        <v>1624</v>
      </c>
      <c r="L3075" s="214" t="s">
        <v>1624</v>
      </c>
    </row>
    <row r="3076" spans="1:12">
      <c r="A3076" s="208" t="s">
        <v>1794</v>
      </c>
      <c r="B3076" s="209" t="s">
        <v>1669</v>
      </c>
      <c r="C3076" s="209" t="s">
        <v>1629</v>
      </c>
      <c r="D3076" s="210" t="s">
        <v>1624</v>
      </c>
      <c r="E3076" s="213" t="s">
        <v>1624</v>
      </c>
      <c r="F3076" s="213" t="s">
        <v>1624</v>
      </c>
      <c r="G3076" s="213" t="s">
        <v>1624</v>
      </c>
      <c r="H3076" s="213" t="s">
        <v>1624</v>
      </c>
      <c r="I3076" s="213" t="s">
        <v>1624</v>
      </c>
      <c r="J3076" s="213" t="s">
        <v>1624</v>
      </c>
      <c r="K3076" s="213" t="s">
        <v>1624</v>
      </c>
      <c r="L3076" s="214" t="s">
        <v>1624</v>
      </c>
    </row>
    <row r="3077" spans="1:12">
      <c r="A3077" s="208" t="s">
        <v>78</v>
      </c>
      <c r="B3077" s="209" t="s">
        <v>1640</v>
      </c>
      <c r="C3077" s="209" t="s">
        <v>1623</v>
      </c>
      <c r="D3077" s="210" t="s">
        <v>1624</v>
      </c>
      <c r="E3077" s="211">
        <v>15198</v>
      </c>
      <c r="F3077" s="211">
        <v>14459</v>
      </c>
      <c r="G3077" s="211">
        <v>13766</v>
      </c>
      <c r="H3077" s="211">
        <v>15662</v>
      </c>
      <c r="I3077" s="211">
        <v>15526</v>
      </c>
      <c r="J3077" s="211">
        <v>8596</v>
      </c>
      <c r="K3077" s="211">
        <v>8490</v>
      </c>
      <c r="L3077" s="212">
        <v>5587</v>
      </c>
    </row>
    <row r="3078" spans="1:12">
      <c r="A3078" s="208" t="s">
        <v>78</v>
      </c>
      <c r="B3078" s="209" t="s">
        <v>1640</v>
      </c>
      <c r="C3078" s="209" t="s">
        <v>1625</v>
      </c>
      <c r="D3078" s="210" t="s">
        <v>1624</v>
      </c>
      <c r="E3078" s="211">
        <v>12435</v>
      </c>
      <c r="F3078" s="211">
        <v>13188</v>
      </c>
      <c r="G3078" s="211">
        <v>12687</v>
      </c>
      <c r="H3078" s="211">
        <v>11456</v>
      </c>
      <c r="I3078" s="211">
        <v>16184</v>
      </c>
      <c r="J3078" s="211">
        <v>13691</v>
      </c>
      <c r="K3078" s="211">
        <v>14345</v>
      </c>
      <c r="L3078" s="212">
        <v>12138</v>
      </c>
    </row>
    <row r="3079" spans="1:12">
      <c r="A3079" s="208" t="s">
        <v>78</v>
      </c>
      <c r="B3079" s="209" t="s">
        <v>1640</v>
      </c>
      <c r="C3079" s="209" t="s">
        <v>1626</v>
      </c>
      <c r="D3079" s="210" t="s">
        <v>1624</v>
      </c>
      <c r="E3079" s="211">
        <v>77261</v>
      </c>
      <c r="F3079" s="211">
        <v>62371</v>
      </c>
      <c r="G3079" s="211">
        <v>61238</v>
      </c>
      <c r="H3079" s="211">
        <v>50547</v>
      </c>
      <c r="I3079" s="211">
        <v>21901</v>
      </c>
      <c r="J3079" s="211">
        <v>51951</v>
      </c>
      <c r="K3079" s="211">
        <v>51061</v>
      </c>
      <c r="L3079" s="212">
        <v>39539</v>
      </c>
    </row>
    <row r="3080" spans="1:12">
      <c r="A3080" s="208" t="s">
        <v>78</v>
      </c>
      <c r="B3080" s="209" t="s">
        <v>1643</v>
      </c>
      <c r="C3080" s="209" t="s">
        <v>1623</v>
      </c>
      <c r="D3080" s="210" t="s">
        <v>1624</v>
      </c>
      <c r="E3080" s="211">
        <v>83550</v>
      </c>
      <c r="F3080" s="211">
        <v>76025</v>
      </c>
      <c r="G3080" s="211">
        <v>78344</v>
      </c>
      <c r="H3080" s="211">
        <v>86993</v>
      </c>
      <c r="I3080" s="211">
        <v>80864</v>
      </c>
      <c r="J3080" s="211">
        <v>78286</v>
      </c>
      <c r="K3080" s="211">
        <v>71043</v>
      </c>
      <c r="L3080" s="212">
        <v>60410</v>
      </c>
    </row>
    <row r="3081" spans="1:12">
      <c r="A3081" s="208" t="s">
        <v>78</v>
      </c>
      <c r="B3081" s="209" t="s">
        <v>1643</v>
      </c>
      <c r="C3081" s="209" t="s">
        <v>1625</v>
      </c>
      <c r="D3081" s="210" t="s">
        <v>1624</v>
      </c>
      <c r="E3081" s="211">
        <v>85873</v>
      </c>
      <c r="F3081" s="211">
        <v>78117</v>
      </c>
      <c r="G3081" s="211">
        <v>81297</v>
      </c>
      <c r="H3081" s="211">
        <v>96527</v>
      </c>
      <c r="I3081" s="211">
        <v>83327</v>
      </c>
      <c r="J3081" s="211">
        <v>89510</v>
      </c>
      <c r="K3081" s="211">
        <v>83233</v>
      </c>
      <c r="L3081" s="212">
        <v>73286</v>
      </c>
    </row>
    <row r="3082" spans="1:12">
      <c r="A3082" s="208" t="s">
        <v>78</v>
      </c>
      <c r="B3082" s="209" t="s">
        <v>1643</v>
      </c>
      <c r="C3082" s="209" t="s">
        <v>1626</v>
      </c>
      <c r="D3082" s="210" t="s">
        <v>1624</v>
      </c>
      <c r="E3082" s="211">
        <v>189472</v>
      </c>
      <c r="F3082" s="211">
        <v>150475</v>
      </c>
      <c r="G3082" s="211">
        <v>168906</v>
      </c>
      <c r="H3082" s="211">
        <v>165062</v>
      </c>
      <c r="I3082" s="211">
        <v>148802</v>
      </c>
      <c r="J3082" s="211">
        <v>158462</v>
      </c>
      <c r="K3082" s="211">
        <v>155642</v>
      </c>
      <c r="L3082" s="212">
        <v>147952</v>
      </c>
    </row>
    <row r="3083" spans="1:12">
      <c r="A3083" s="208" t="s">
        <v>142</v>
      </c>
      <c r="B3083" s="209" t="s">
        <v>1672</v>
      </c>
      <c r="C3083" s="209" t="s">
        <v>1623</v>
      </c>
      <c r="D3083" s="210" t="s">
        <v>1624</v>
      </c>
      <c r="E3083" s="211">
        <v>305083</v>
      </c>
      <c r="F3083" s="211">
        <v>261054</v>
      </c>
      <c r="G3083" s="211">
        <v>253403</v>
      </c>
      <c r="H3083" s="211">
        <v>284045</v>
      </c>
      <c r="I3083" s="211">
        <v>277534</v>
      </c>
      <c r="J3083" s="211">
        <v>312692</v>
      </c>
      <c r="K3083" s="211">
        <v>283239</v>
      </c>
      <c r="L3083" s="212">
        <v>248835</v>
      </c>
    </row>
    <row r="3084" spans="1:12">
      <c r="A3084" s="208" t="s">
        <v>142</v>
      </c>
      <c r="B3084" s="209" t="s">
        <v>1672</v>
      </c>
      <c r="C3084" s="209" t="s">
        <v>1625</v>
      </c>
      <c r="D3084" s="210" t="s">
        <v>1624</v>
      </c>
      <c r="E3084" s="211">
        <v>149967</v>
      </c>
      <c r="F3084" s="211">
        <v>131472</v>
      </c>
      <c r="G3084" s="211">
        <v>125499</v>
      </c>
      <c r="H3084" s="211">
        <v>147359</v>
      </c>
      <c r="I3084" s="211">
        <v>145031</v>
      </c>
      <c r="J3084" s="211">
        <v>166771</v>
      </c>
      <c r="K3084" s="211">
        <v>140186</v>
      </c>
      <c r="L3084" s="212">
        <v>124584</v>
      </c>
    </row>
    <row r="3085" spans="1:12">
      <c r="A3085" s="208" t="s">
        <v>142</v>
      </c>
      <c r="B3085" s="209" t="s">
        <v>1672</v>
      </c>
      <c r="C3085" s="209" t="s">
        <v>1626</v>
      </c>
      <c r="D3085" s="210" t="s">
        <v>1624</v>
      </c>
      <c r="E3085" s="211">
        <v>470138</v>
      </c>
      <c r="F3085" s="211">
        <v>366117</v>
      </c>
      <c r="G3085" s="211">
        <v>350530</v>
      </c>
      <c r="H3085" s="211">
        <v>336438</v>
      </c>
      <c r="I3085" s="211">
        <v>258032</v>
      </c>
      <c r="J3085" s="211">
        <v>294806</v>
      </c>
      <c r="K3085" s="211">
        <v>269594</v>
      </c>
      <c r="L3085" s="212">
        <v>248406</v>
      </c>
    </row>
    <row r="3086" spans="1:12">
      <c r="A3086" s="208" t="s">
        <v>1795</v>
      </c>
      <c r="B3086" s="209" t="s">
        <v>1673</v>
      </c>
      <c r="C3086" s="209" t="s">
        <v>1623</v>
      </c>
      <c r="D3086" s="210" t="s">
        <v>1624</v>
      </c>
      <c r="E3086" s="211">
        <v>62590</v>
      </c>
      <c r="F3086" s="211">
        <v>46357</v>
      </c>
      <c r="G3086" s="211">
        <v>55349</v>
      </c>
      <c r="H3086" s="211">
        <v>50444</v>
      </c>
      <c r="I3086" s="211">
        <v>50057</v>
      </c>
      <c r="J3086" s="211">
        <v>51262</v>
      </c>
      <c r="K3086" s="211">
        <v>43077</v>
      </c>
      <c r="L3086" s="212">
        <v>35770</v>
      </c>
    </row>
    <row r="3087" spans="1:12">
      <c r="A3087" s="208" t="s">
        <v>1795</v>
      </c>
      <c r="B3087" s="209" t="s">
        <v>1673</v>
      </c>
      <c r="C3087" s="209" t="s">
        <v>1625</v>
      </c>
      <c r="D3087" s="210" t="s">
        <v>1624</v>
      </c>
      <c r="E3087" s="211">
        <v>19020</v>
      </c>
      <c r="F3087" s="211">
        <v>28336</v>
      </c>
      <c r="G3087" s="211">
        <v>33613</v>
      </c>
      <c r="H3087" s="211">
        <v>34629</v>
      </c>
      <c r="I3087" s="211">
        <v>29285</v>
      </c>
      <c r="J3087" s="211">
        <v>31532</v>
      </c>
      <c r="K3087" s="211">
        <v>25764</v>
      </c>
      <c r="L3087" s="212">
        <v>26772</v>
      </c>
    </row>
    <row r="3088" spans="1:12">
      <c r="A3088" s="208" t="s">
        <v>961</v>
      </c>
      <c r="B3088" s="209" t="s">
        <v>1662</v>
      </c>
      <c r="C3088" s="209" t="s">
        <v>1623</v>
      </c>
      <c r="D3088" s="210" t="s">
        <v>1624</v>
      </c>
      <c r="E3088" s="211">
        <v>52012592</v>
      </c>
      <c r="F3088" s="211">
        <v>45242454</v>
      </c>
      <c r="G3088" s="211">
        <v>51096390</v>
      </c>
      <c r="H3088" s="211">
        <v>49736341</v>
      </c>
      <c r="I3088" s="211">
        <v>49436369</v>
      </c>
      <c r="J3088" s="211">
        <v>47028315</v>
      </c>
      <c r="K3088" s="211">
        <v>48404009</v>
      </c>
      <c r="L3088" s="212">
        <v>42456512</v>
      </c>
    </row>
    <row r="3089" spans="1:12">
      <c r="A3089" s="208" t="s">
        <v>961</v>
      </c>
      <c r="B3089" s="209" t="s">
        <v>1662</v>
      </c>
      <c r="C3089" s="209" t="s">
        <v>1625</v>
      </c>
      <c r="D3089" s="210" t="s">
        <v>1624</v>
      </c>
      <c r="E3089" s="211">
        <v>24867632</v>
      </c>
      <c r="F3089" s="211">
        <v>23212163</v>
      </c>
      <c r="G3089" s="211">
        <v>24550581</v>
      </c>
      <c r="H3089" s="211">
        <v>24290662</v>
      </c>
      <c r="I3089" s="211">
        <v>23679495</v>
      </c>
      <c r="J3089" s="211">
        <v>22636256</v>
      </c>
      <c r="K3089" s="211">
        <v>23473746</v>
      </c>
      <c r="L3089" s="212">
        <v>20195144</v>
      </c>
    </row>
    <row r="3090" spans="1:12">
      <c r="A3090" s="208" t="s">
        <v>961</v>
      </c>
      <c r="B3090" s="209" t="s">
        <v>1662</v>
      </c>
      <c r="C3090" s="209" t="s">
        <v>1626</v>
      </c>
      <c r="D3090" s="210" t="s">
        <v>1624</v>
      </c>
      <c r="E3090" s="211">
        <v>19256530</v>
      </c>
      <c r="F3090" s="211">
        <v>16765059</v>
      </c>
      <c r="G3090" s="211">
        <v>17166469</v>
      </c>
      <c r="H3090" s="211">
        <v>16281691</v>
      </c>
      <c r="I3090" s="211">
        <v>13919024</v>
      </c>
      <c r="J3090" s="211">
        <v>14671958</v>
      </c>
      <c r="K3090" s="211">
        <v>14145338</v>
      </c>
      <c r="L3090" s="212">
        <v>13929041</v>
      </c>
    </row>
    <row r="3091" spans="1:12">
      <c r="A3091" s="208" t="s">
        <v>961</v>
      </c>
      <c r="B3091" s="209" t="s">
        <v>1662</v>
      </c>
      <c r="C3091" s="209" t="s">
        <v>1627</v>
      </c>
      <c r="D3091" s="210" t="s">
        <v>1624</v>
      </c>
      <c r="E3091" s="213" t="s">
        <v>1624</v>
      </c>
      <c r="F3091" s="213" t="s">
        <v>1624</v>
      </c>
      <c r="G3091" s="213" t="s">
        <v>1624</v>
      </c>
      <c r="H3091" s="213" t="s">
        <v>1624</v>
      </c>
      <c r="I3091" s="213" t="s">
        <v>1624</v>
      </c>
      <c r="J3091" s="213" t="s">
        <v>1624</v>
      </c>
      <c r="K3091" s="211">
        <v>960657</v>
      </c>
      <c r="L3091" s="212">
        <v>1404354</v>
      </c>
    </row>
    <row r="3092" spans="1:12">
      <c r="A3092" s="208" t="s">
        <v>961</v>
      </c>
      <c r="B3092" s="209" t="s">
        <v>1662</v>
      </c>
      <c r="C3092" s="209" t="s">
        <v>1628</v>
      </c>
      <c r="D3092" s="210" t="s">
        <v>1624</v>
      </c>
      <c r="E3092" s="211">
        <v>5654</v>
      </c>
      <c r="F3092" s="211">
        <v>2747</v>
      </c>
      <c r="G3092" s="211">
        <v>2396</v>
      </c>
      <c r="H3092" s="211">
        <v>1185</v>
      </c>
      <c r="I3092" s="211">
        <v>857</v>
      </c>
      <c r="J3092" s="211">
        <v>855</v>
      </c>
      <c r="K3092" s="211">
        <v>1285</v>
      </c>
      <c r="L3092" s="212">
        <v>72969</v>
      </c>
    </row>
    <row r="3093" spans="1:12">
      <c r="A3093" s="208" t="s">
        <v>745</v>
      </c>
      <c r="B3093" s="209" t="s">
        <v>1668</v>
      </c>
      <c r="C3093" s="209" t="s">
        <v>1623</v>
      </c>
      <c r="D3093" s="210" t="s">
        <v>1624</v>
      </c>
      <c r="E3093" s="211">
        <v>20598300</v>
      </c>
      <c r="F3093" s="211">
        <v>17250940</v>
      </c>
      <c r="G3093" s="211">
        <v>19130916</v>
      </c>
      <c r="H3093" s="211">
        <v>19489192</v>
      </c>
      <c r="I3093" s="211">
        <v>19060726</v>
      </c>
      <c r="J3093" s="211">
        <v>18220028</v>
      </c>
      <c r="K3093" s="211">
        <v>18739521</v>
      </c>
      <c r="L3093" s="212">
        <v>16391571</v>
      </c>
    </row>
    <row r="3094" spans="1:12">
      <c r="A3094" s="208" t="s">
        <v>745</v>
      </c>
      <c r="B3094" s="209" t="s">
        <v>1668</v>
      </c>
      <c r="C3094" s="209" t="s">
        <v>1625</v>
      </c>
      <c r="D3094" s="210" t="s">
        <v>1624</v>
      </c>
      <c r="E3094" s="211">
        <v>9557519</v>
      </c>
      <c r="F3094" s="211">
        <v>9068059</v>
      </c>
      <c r="G3094" s="211">
        <v>9132296</v>
      </c>
      <c r="H3094" s="211">
        <v>9032391</v>
      </c>
      <c r="I3094" s="211">
        <v>8854095</v>
      </c>
      <c r="J3094" s="211">
        <v>8525526</v>
      </c>
      <c r="K3094" s="211">
        <v>8892434</v>
      </c>
      <c r="L3094" s="212">
        <v>7336694</v>
      </c>
    </row>
    <row r="3095" spans="1:12">
      <c r="A3095" s="208" t="s">
        <v>745</v>
      </c>
      <c r="B3095" s="209" t="s">
        <v>1668</v>
      </c>
      <c r="C3095" s="209" t="s">
        <v>1626</v>
      </c>
      <c r="D3095" s="210" t="s">
        <v>1624</v>
      </c>
      <c r="E3095" s="211">
        <v>13782900</v>
      </c>
      <c r="F3095" s="211">
        <v>15475429</v>
      </c>
      <c r="G3095" s="211">
        <v>15203056</v>
      </c>
      <c r="H3095" s="211">
        <v>13934521</v>
      </c>
      <c r="I3095" s="211">
        <v>11542623</v>
      </c>
      <c r="J3095" s="211">
        <v>13235080</v>
      </c>
      <c r="K3095" s="211">
        <v>14050718</v>
      </c>
      <c r="L3095" s="212">
        <v>14023513</v>
      </c>
    </row>
    <row r="3096" spans="1:12">
      <c r="A3096" s="208" t="s">
        <v>745</v>
      </c>
      <c r="B3096" s="209" t="s">
        <v>1668</v>
      </c>
      <c r="C3096" s="209" t="s">
        <v>1628</v>
      </c>
      <c r="D3096" s="210" t="s">
        <v>1624</v>
      </c>
      <c r="E3096" s="213" t="s">
        <v>1624</v>
      </c>
      <c r="F3096" s="213" t="s">
        <v>1624</v>
      </c>
      <c r="G3096" s="213" t="s">
        <v>1624</v>
      </c>
      <c r="H3096" s="213" t="s">
        <v>1624</v>
      </c>
      <c r="I3096" s="213" t="s">
        <v>1624</v>
      </c>
      <c r="J3096" s="213" t="s">
        <v>1624</v>
      </c>
      <c r="K3096" s="213" t="s">
        <v>1624</v>
      </c>
      <c r="L3096" s="212">
        <v>5541</v>
      </c>
    </row>
    <row r="3097" spans="1:12">
      <c r="A3097" s="208" t="s">
        <v>962</v>
      </c>
      <c r="B3097" s="209" t="s">
        <v>1662</v>
      </c>
      <c r="C3097" s="209" t="s">
        <v>1623</v>
      </c>
      <c r="D3097" s="210" t="s">
        <v>1624</v>
      </c>
      <c r="E3097" s="213" t="s">
        <v>1624</v>
      </c>
      <c r="F3097" s="213" t="s">
        <v>1624</v>
      </c>
      <c r="G3097" s="213" t="s">
        <v>1624</v>
      </c>
      <c r="H3097" s="213" t="s">
        <v>1624</v>
      </c>
      <c r="I3097" s="211">
        <v>9730</v>
      </c>
      <c r="J3097" s="211">
        <v>9021</v>
      </c>
      <c r="K3097" s="211">
        <v>9892</v>
      </c>
      <c r="L3097" s="212">
        <v>8891</v>
      </c>
    </row>
    <row r="3098" spans="1:12">
      <c r="A3098" s="208" t="s">
        <v>962</v>
      </c>
      <c r="B3098" s="209" t="s">
        <v>1662</v>
      </c>
      <c r="C3098" s="209" t="s">
        <v>1625</v>
      </c>
      <c r="D3098" s="210" t="s">
        <v>1624</v>
      </c>
      <c r="E3098" s="213" t="s">
        <v>1624</v>
      </c>
      <c r="F3098" s="213" t="s">
        <v>1624</v>
      </c>
      <c r="G3098" s="213" t="s">
        <v>1624</v>
      </c>
      <c r="H3098" s="211">
        <v>6312</v>
      </c>
      <c r="I3098" s="211">
        <v>99791</v>
      </c>
      <c r="J3098" s="211">
        <v>102825</v>
      </c>
      <c r="K3098" s="211">
        <v>97936</v>
      </c>
      <c r="L3098" s="212">
        <v>100890</v>
      </c>
    </row>
    <row r="3099" spans="1:12">
      <c r="A3099" s="208" t="s">
        <v>962</v>
      </c>
      <c r="B3099" s="209" t="s">
        <v>1662</v>
      </c>
      <c r="C3099" s="209" t="s">
        <v>1626</v>
      </c>
      <c r="D3099" s="210" t="s">
        <v>1624</v>
      </c>
      <c r="E3099" s="213" t="s">
        <v>1624</v>
      </c>
      <c r="F3099" s="213" t="s">
        <v>1624</v>
      </c>
      <c r="G3099" s="213" t="s">
        <v>1624</v>
      </c>
      <c r="H3099" s="211">
        <v>11120</v>
      </c>
      <c r="I3099" s="211">
        <v>188049</v>
      </c>
      <c r="J3099" s="211">
        <v>145648</v>
      </c>
      <c r="K3099" s="211">
        <v>169466</v>
      </c>
      <c r="L3099" s="212">
        <v>193052</v>
      </c>
    </row>
    <row r="3100" spans="1:12">
      <c r="A3100" s="208" t="s">
        <v>962</v>
      </c>
      <c r="B3100" s="209" t="s">
        <v>1662</v>
      </c>
      <c r="C3100" s="209" t="s">
        <v>1627</v>
      </c>
      <c r="D3100" s="210" t="s">
        <v>1624</v>
      </c>
      <c r="E3100" s="213" t="s">
        <v>1624</v>
      </c>
      <c r="F3100" s="213" t="s">
        <v>1624</v>
      </c>
      <c r="G3100" s="213" t="s">
        <v>1624</v>
      </c>
      <c r="H3100" s="211">
        <v>4103</v>
      </c>
      <c r="I3100" s="211">
        <v>1550842</v>
      </c>
      <c r="J3100" s="211">
        <v>2295063</v>
      </c>
      <c r="K3100" s="211">
        <v>1183123</v>
      </c>
      <c r="L3100" s="212">
        <v>1081305</v>
      </c>
    </row>
    <row r="3101" spans="1:12">
      <c r="A3101" s="208" t="s">
        <v>962</v>
      </c>
      <c r="B3101" s="209" t="s">
        <v>1668</v>
      </c>
      <c r="C3101" s="209" t="s">
        <v>1623</v>
      </c>
      <c r="D3101" s="210" t="s">
        <v>1624</v>
      </c>
      <c r="E3101" s="213" t="s">
        <v>1624</v>
      </c>
      <c r="F3101" s="213" t="s">
        <v>1624</v>
      </c>
      <c r="G3101" s="213" t="s">
        <v>1624</v>
      </c>
      <c r="H3101" s="213" t="s">
        <v>1624</v>
      </c>
      <c r="I3101" s="211">
        <v>4433</v>
      </c>
      <c r="J3101" s="211">
        <v>4535</v>
      </c>
      <c r="K3101" s="211">
        <v>6861</v>
      </c>
      <c r="L3101" s="212">
        <v>5932</v>
      </c>
    </row>
    <row r="3102" spans="1:12">
      <c r="A3102" s="208" t="s">
        <v>962</v>
      </c>
      <c r="B3102" s="209" t="s">
        <v>1668</v>
      </c>
      <c r="C3102" s="209" t="s">
        <v>1626</v>
      </c>
      <c r="D3102" s="210" t="s">
        <v>1624</v>
      </c>
      <c r="E3102" s="211">
        <v>2575658</v>
      </c>
      <c r="F3102" s="211">
        <v>2787197</v>
      </c>
      <c r="G3102" s="211">
        <v>2551440</v>
      </c>
      <c r="H3102" s="211">
        <v>2726703</v>
      </c>
      <c r="I3102" s="211">
        <v>2651856</v>
      </c>
      <c r="J3102" s="211">
        <v>2812099</v>
      </c>
      <c r="K3102" s="211">
        <v>3105098</v>
      </c>
      <c r="L3102" s="212">
        <v>3246407</v>
      </c>
    </row>
    <row r="3103" spans="1:12">
      <c r="A3103" s="208" t="s">
        <v>962</v>
      </c>
      <c r="B3103" s="209" t="s">
        <v>1668</v>
      </c>
      <c r="C3103" s="209" t="s">
        <v>1627</v>
      </c>
      <c r="D3103" s="210" t="s">
        <v>1624</v>
      </c>
      <c r="E3103" s="211">
        <v>1624903</v>
      </c>
      <c r="F3103" s="211">
        <v>1625829</v>
      </c>
      <c r="G3103" s="211">
        <v>2225769</v>
      </c>
      <c r="H3103" s="211">
        <v>955744</v>
      </c>
      <c r="I3103" s="211">
        <v>798653</v>
      </c>
      <c r="J3103" s="211">
        <v>1015947</v>
      </c>
      <c r="K3103" s="211">
        <v>803529</v>
      </c>
      <c r="L3103" s="212">
        <v>1618123</v>
      </c>
    </row>
    <row r="3104" spans="1:12">
      <c r="A3104" s="208" t="s">
        <v>6</v>
      </c>
      <c r="B3104" s="209" t="s">
        <v>1665</v>
      </c>
      <c r="C3104" s="209" t="s">
        <v>1623</v>
      </c>
      <c r="D3104" s="210" t="s">
        <v>1624</v>
      </c>
      <c r="E3104" s="211">
        <v>2029241</v>
      </c>
      <c r="F3104" s="211">
        <v>1803682</v>
      </c>
      <c r="G3104" s="211">
        <v>1866904</v>
      </c>
      <c r="H3104" s="211">
        <v>1994065</v>
      </c>
      <c r="I3104" s="211">
        <v>1905861</v>
      </c>
      <c r="J3104" s="211">
        <v>1821108</v>
      </c>
      <c r="K3104" s="211">
        <v>1841431</v>
      </c>
      <c r="L3104" s="212">
        <v>1810930</v>
      </c>
    </row>
    <row r="3105" spans="1:12">
      <c r="A3105" s="208" t="s">
        <v>6</v>
      </c>
      <c r="B3105" s="209" t="s">
        <v>1665</v>
      </c>
      <c r="C3105" s="209" t="s">
        <v>1625</v>
      </c>
      <c r="D3105" s="210" t="s">
        <v>1624</v>
      </c>
      <c r="E3105" s="211">
        <v>1356937</v>
      </c>
      <c r="F3105" s="211">
        <v>1286353</v>
      </c>
      <c r="G3105" s="211">
        <v>1289006</v>
      </c>
      <c r="H3105" s="211">
        <v>1394003</v>
      </c>
      <c r="I3105" s="211">
        <v>1257082</v>
      </c>
      <c r="J3105" s="211">
        <v>1259713</v>
      </c>
      <c r="K3105" s="211">
        <v>1309144</v>
      </c>
      <c r="L3105" s="212">
        <v>1262201</v>
      </c>
    </row>
    <row r="3106" spans="1:12">
      <c r="A3106" s="208" t="s">
        <v>6</v>
      </c>
      <c r="B3106" s="209" t="s">
        <v>1665</v>
      </c>
      <c r="C3106" s="209" t="s">
        <v>1626</v>
      </c>
      <c r="D3106" s="210" t="s">
        <v>1624</v>
      </c>
      <c r="E3106" s="211">
        <v>2721477</v>
      </c>
      <c r="F3106" s="211">
        <v>1972011</v>
      </c>
      <c r="G3106" s="211">
        <v>2071402</v>
      </c>
      <c r="H3106" s="211">
        <v>2158218</v>
      </c>
      <c r="I3106" s="211">
        <v>1870501</v>
      </c>
      <c r="J3106" s="211">
        <v>2018264</v>
      </c>
      <c r="K3106" s="211">
        <v>2051434</v>
      </c>
      <c r="L3106" s="212">
        <v>2085213</v>
      </c>
    </row>
    <row r="3107" spans="1:12">
      <c r="A3107" s="208" t="s">
        <v>1139</v>
      </c>
      <c r="B3107" s="209" t="s">
        <v>1647</v>
      </c>
      <c r="C3107" s="209" t="s">
        <v>1623</v>
      </c>
      <c r="D3107" s="210" t="s">
        <v>1624</v>
      </c>
      <c r="E3107" s="211">
        <v>72516</v>
      </c>
      <c r="F3107" s="211">
        <v>58569</v>
      </c>
      <c r="G3107" s="211">
        <v>64659</v>
      </c>
      <c r="H3107" s="211">
        <v>71941</v>
      </c>
      <c r="I3107" s="211">
        <v>71261</v>
      </c>
      <c r="J3107" s="211">
        <v>82977</v>
      </c>
      <c r="K3107" s="211">
        <v>74583</v>
      </c>
      <c r="L3107" s="212">
        <v>68754</v>
      </c>
    </row>
    <row r="3108" spans="1:12">
      <c r="A3108" s="208" t="s">
        <v>1139</v>
      </c>
      <c r="B3108" s="209" t="s">
        <v>1647</v>
      </c>
      <c r="C3108" s="209" t="s">
        <v>1625</v>
      </c>
      <c r="D3108" s="210" t="s">
        <v>1624</v>
      </c>
      <c r="E3108" s="211">
        <v>71201</v>
      </c>
      <c r="F3108" s="211">
        <v>70915</v>
      </c>
      <c r="G3108" s="211">
        <v>65867</v>
      </c>
      <c r="H3108" s="211">
        <v>71355</v>
      </c>
      <c r="I3108" s="211">
        <v>73334</v>
      </c>
      <c r="J3108" s="211">
        <v>68068</v>
      </c>
      <c r="K3108" s="211">
        <v>69398</v>
      </c>
      <c r="L3108" s="212">
        <v>62686</v>
      </c>
    </row>
    <row r="3109" spans="1:12">
      <c r="A3109" s="208" t="s">
        <v>1139</v>
      </c>
      <c r="B3109" s="209" t="s">
        <v>1647</v>
      </c>
      <c r="C3109" s="209" t="s">
        <v>1626</v>
      </c>
      <c r="D3109" s="210" t="s">
        <v>1624</v>
      </c>
      <c r="E3109" s="211">
        <v>13712874</v>
      </c>
      <c r="F3109" s="211">
        <v>12967779</v>
      </c>
      <c r="G3109" s="211">
        <v>13804881</v>
      </c>
      <c r="H3109" s="211">
        <v>13097358</v>
      </c>
      <c r="I3109" s="211">
        <v>11178001</v>
      </c>
      <c r="J3109" s="211">
        <v>10728210</v>
      </c>
      <c r="K3109" s="211">
        <v>12512412</v>
      </c>
      <c r="L3109" s="212">
        <v>13549126</v>
      </c>
    </row>
    <row r="3110" spans="1:12">
      <c r="A3110" s="208" t="s">
        <v>787</v>
      </c>
      <c r="B3110" s="209" t="s">
        <v>1635</v>
      </c>
      <c r="C3110" s="209" t="s">
        <v>1628</v>
      </c>
      <c r="D3110" s="210" t="s">
        <v>1624</v>
      </c>
      <c r="E3110" s="213" t="s">
        <v>1624</v>
      </c>
      <c r="F3110" s="213" t="s">
        <v>1624</v>
      </c>
      <c r="G3110" s="213" t="s">
        <v>1624</v>
      </c>
      <c r="H3110" s="211">
        <v>222429</v>
      </c>
      <c r="I3110" s="211">
        <v>212153</v>
      </c>
      <c r="J3110" s="211">
        <v>218576</v>
      </c>
      <c r="K3110" s="211">
        <v>305168</v>
      </c>
      <c r="L3110" s="212">
        <v>158011</v>
      </c>
    </row>
    <row r="3111" spans="1:12">
      <c r="A3111" s="208" t="s">
        <v>787</v>
      </c>
      <c r="B3111" s="209" t="s">
        <v>1680</v>
      </c>
      <c r="C3111" s="209" t="s">
        <v>1626</v>
      </c>
      <c r="D3111" s="210" t="s">
        <v>1624</v>
      </c>
      <c r="E3111" s="213" t="s">
        <v>1624</v>
      </c>
      <c r="F3111" s="213" t="s">
        <v>1624</v>
      </c>
      <c r="G3111" s="213" t="s">
        <v>1624</v>
      </c>
      <c r="H3111" s="211">
        <v>2000</v>
      </c>
      <c r="I3111" s="211">
        <v>918</v>
      </c>
      <c r="J3111" s="211">
        <v>505</v>
      </c>
      <c r="K3111" s="213" t="s">
        <v>1624</v>
      </c>
      <c r="L3111" s="214" t="s">
        <v>1624</v>
      </c>
    </row>
    <row r="3112" spans="1:12">
      <c r="A3112" s="208" t="s">
        <v>787</v>
      </c>
      <c r="B3112" s="209" t="s">
        <v>1680</v>
      </c>
      <c r="C3112" s="209" t="s">
        <v>1628</v>
      </c>
      <c r="D3112" s="210" t="s">
        <v>1624</v>
      </c>
      <c r="E3112" s="213" t="s">
        <v>1624</v>
      </c>
      <c r="F3112" s="213" t="s">
        <v>1624</v>
      </c>
      <c r="G3112" s="213" t="s">
        <v>1624</v>
      </c>
      <c r="H3112" s="213" t="s">
        <v>1624</v>
      </c>
      <c r="I3112" s="213" t="s">
        <v>1624</v>
      </c>
      <c r="J3112" s="213" t="s">
        <v>1624</v>
      </c>
      <c r="K3112" s="213" t="s">
        <v>1624</v>
      </c>
      <c r="L3112" s="212">
        <v>0</v>
      </c>
    </row>
    <row r="3113" spans="1:12">
      <c r="A3113" s="208" t="s">
        <v>1313</v>
      </c>
      <c r="B3113" s="209" t="s">
        <v>1633</v>
      </c>
      <c r="C3113" s="209" t="s">
        <v>1626</v>
      </c>
      <c r="D3113" s="210" t="s">
        <v>1624</v>
      </c>
      <c r="E3113" s="211">
        <v>1908048</v>
      </c>
      <c r="F3113" s="211">
        <v>1455414</v>
      </c>
      <c r="G3113" s="211">
        <v>1331553</v>
      </c>
      <c r="H3113" s="211">
        <v>1320183</v>
      </c>
      <c r="I3113" s="211">
        <v>1193570</v>
      </c>
      <c r="J3113" s="211">
        <v>1096814</v>
      </c>
      <c r="K3113" s="211">
        <v>994673</v>
      </c>
      <c r="L3113" s="212">
        <v>1007528</v>
      </c>
    </row>
    <row r="3114" spans="1:12">
      <c r="A3114" s="208" t="s">
        <v>1313</v>
      </c>
      <c r="B3114" s="209" t="s">
        <v>1633</v>
      </c>
      <c r="C3114" s="209" t="s">
        <v>1627</v>
      </c>
      <c r="D3114" s="210" t="s">
        <v>1624</v>
      </c>
      <c r="E3114" s="213" t="s">
        <v>1624</v>
      </c>
      <c r="F3114" s="211">
        <v>3551169</v>
      </c>
      <c r="G3114" s="211">
        <v>2951323</v>
      </c>
      <c r="H3114" s="211">
        <v>2309741</v>
      </c>
      <c r="I3114" s="211">
        <v>1607179</v>
      </c>
      <c r="J3114" s="211">
        <v>3763423</v>
      </c>
      <c r="K3114" s="211">
        <v>7130924</v>
      </c>
      <c r="L3114" s="212">
        <v>4110741</v>
      </c>
    </row>
    <row r="3115" spans="1:12">
      <c r="A3115" s="208" t="s">
        <v>1313</v>
      </c>
      <c r="B3115" s="209" t="s">
        <v>1643</v>
      </c>
      <c r="C3115" s="209" t="s">
        <v>1625</v>
      </c>
      <c r="D3115" s="210" t="s">
        <v>1624</v>
      </c>
      <c r="E3115" s="211">
        <v>3511981</v>
      </c>
      <c r="F3115" s="211">
        <v>3578147</v>
      </c>
      <c r="G3115" s="211">
        <v>3489922</v>
      </c>
      <c r="H3115" s="211">
        <v>3690792</v>
      </c>
      <c r="I3115" s="211">
        <v>3279791</v>
      </c>
      <c r="J3115" s="211">
        <v>3279553</v>
      </c>
      <c r="K3115" s="211">
        <v>3254153</v>
      </c>
      <c r="L3115" s="212">
        <v>3157367</v>
      </c>
    </row>
    <row r="3116" spans="1:12">
      <c r="A3116" s="208" t="s">
        <v>1313</v>
      </c>
      <c r="B3116" s="209" t="s">
        <v>1643</v>
      </c>
      <c r="C3116" s="209" t="s">
        <v>1626</v>
      </c>
      <c r="D3116" s="210" t="s">
        <v>1624</v>
      </c>
      <c r="E3116" s="211">
        <v>5371678</v>
      </c>
      <c r="F3116" s="211">
        <v>2087033</v>
      </c>
      <c r="G3116" s="211">
        <v>1795411</v>
      </c>
      <c r="H3116" s="211">
        <v>3516040</v>
      </c>
      <c r="I3116" s="211">
        <v>4500722</v>
      </c>
      <c r="J3116" s="211">
        <v>4340594</v>
      </c>
      <c r="K3116" s="211">
        <v>4458234</v>
      </c>
      <c r="L3116" s="212">
        <v>4542486</v>
      </c>
    </row>
    <row r="3117" spans="1:12">
      <c r="A3117" s="208" t="s">
        <v>1313</v>
      </c>
      <c r="B3117" s="209" t="s">
        <v>1643</v>
      </c>
      <c r="C3117" s="209" t="s">
        <v>1627</v>
      </c>
      <c r="D3117" s="210" t="s">
        <v>1624</v>
      </c>
      <c r="E3117" s="211">
        <v>1131730</v>
      </c>
      <c r="F3117" s="211">
        <v>11029961</v>
      </c>
      <c r="G3117" s="211">
        <v>20370611</v>
      </c>
      <c r="H3117" s="211">
        <v>7765225</v>
      </c>
      <c r="I3117" s="211">
        <v>6793130</v>
      </c>
      <c r="J3117" s="211">
        <v>15030687</v>
      </c>
      <c r="K3117" s="211">
        <v>14889770</v>
      </c>
      <c r="L3117" s="212">
        <v>26669519</v>
      </c>
    </row>
    <row r="3118" spans="1:12">
      <c r="A3118" s="208" t="s">
        <v>1313</v>
      </c>
      <c r="B3118" s="209" t="s">
        <v>1645</v>
      </c>
      <c r="C3118" s="209" t="s">
        <v>1626</v>
      </c>
      <c r="D3118" s="210" t="s">
        <v>1624</v>
      </c>
      <c r="E3118" s="211">
        <v>2557431</v>
      </c>
      <c r="F3118" s="211">
        <v>3188450</v>
      </c>
      <c r="G3118" s="211">
        <v>3441540</v>
      </c>
      <c r="H3118" s="211">
        <v>3195561</v>
      </c>
      <c r="I3118" s="211">
        <v>2975874</v>
      </c>
      <c r="J3118" s="211">
        <v>3373083</v>
      </c>
      <c r="K3118" s="211">
        <v>3360146</v>
      </c>
      <c r="L3118" s="212">
        <v>4650280</v>
      </c>
    </row>
    <row r="3119" spans="1:12">
      <c r="A3119" s="208" t="s">
        <v>1313</v>
      </c>
      <c r="B3119" s="209" t="s">
        <v>1645</v>
      </c>
      <c r="C3119" s="209" t="s">
        <v>1627</v>
      </c>
      <c r="D3119" s="210" t="s">
        <v>1624</v>
      </c>
      <c r="E3119" s="213" t="s">
        <v>1624</v>
      </c>
      <c r="F3119" s="211">
        <v>196549</v>
      </c>
      <c r="G3119" s="211">
        <v>311387</v>
      </c>
      <c r="H3119" s="211">
        <v>36166</v>
      </c>
      <c r="I3119" s="211">
        <v>23696</v>
      </c>
      <c r="J3119" s="211">
        <v>469641</v>
      </c>
      <c r="K3119" s="211">
        <v>244314</v>
      </c>
      <c r="L3119" s="212">
        <v>353957</v>
      </c>
    </row>
    <row r="3120" spans="1:12">
      <c r="A3120" s="208" t="s">
        <v>1313</v>
      </c>
      <c r="B3120" s="209" t="s">
        <v>1646</v>
      </c>
      <c r="C3120" s="209" t="s">
        <v>1625</v>
      </c>
      <c r="D3120" s="210" t="s">
        <v>1624</v>
      </c>
      <c r="E3120" s="211">
        <v>0</v>
      </c>
      <c r="F3120" s="213" t="s">
        <v>1624</v>
      </c>
      <c r="G3120" s="213" t="s">
        <v>1624</v>
      </c>
      <c r="H3120" s="213" t="s">
        <v>1624</v>
      </c>
      <c r="I3120" s="213" t="s">
        <v>1624</v>
      </c>
      <c r="J3120" s="213" t="s">
        <v>1624</v>
      </c>
      <c r="K3120" s="213" t="s">
        <v>1624</v>
      </c>
      <c r="L3120" s="214" t="s">
        <v>1624</v>
      </c>
    </row>
    <row r="3121" spans="1:12">
      <c r="A3121" s="208" t="s">
        <v>1313</v>
      </c>
      <c r="B3121" s="209" t="s">
        <v>1646</v>
      </c>
      <c r="C3121" s="209" t="s">
        <v>1626</v>
      </c>
      <c r="D3121" s="210" t="s">
        <v>1624</v>
      </c>
      <c r="E3121" s="211">
        <v>56024</v>
      </c>
      <c r="F3121" s="211">
        <v>49615</v>
      </c>
      <c r="G3121" s="211">
        <v>44007</v>
      </c>
      <c r="H3121" s="211">
        <v>38852</v>
      </c>
      <c r="I3121" s="211">
        <v>33619</v>
      </c>
      <c r="J3121" s="211">
        <v>37793</v>
      </c>
      <c r="K3121" s="211">
        <v>43804</v>
      </c>
      <c r="L3121" s="212">
        <v>40674</v>
      </c>
    </row>
    <row r="3122" spans="1:12">
      <c r="A3122" s="208" t="s">
        <v>1313</v>
      </c>
      <c r="B3122" s="209" t="s">
        <v>1646</v>
      </c>
      <c r="C3122" s="209" t="s">
        <v>1627</v>
      </c>
      <c r="D3122" s="210" t="s">
        <v>1624</v>
      </c>
      <c r="E3122" s="211">
        <v>89157</v>
      </c>
      <c r="F3122" s="213" t="s">
        <v>1624</v>
      </c>
      <c r="G3122" s="213" t="s">
        <v>1624</v>
      </c>
      <c r="H3122" s="213" t="s">
        <v>1624</v>
      </c>
      <c r="I3122" s="213" t="s">
        <v>1624</v>
      </c>
      <c r="J3122" s="213" t="s">
        <v>1624</v>
      </c>
      <c r="K3122" s="213" t="s">
        <v>1624</v>
      </c>
      <c r="L3122" s="214" t="s">
        <v>1624</v>
      </c>
    </row>
    <row r="3123" spans="1:12">
      <c r="A3123" s="208" t="s">
        <v>1313</v>
      </c>
      <c r="B3123" s="209" t="s">
        <v>1648</v>
      </c>
      <c r="C3123" s="209" t="s">
        <v>1626</v>
      </c>
      <c r="D3123" s="210" t="s">
        <v>1624</v>
      </c>
      <c r="E3123" s="213" t="s">
        <v>1624</v>
      </c>
      <c r="F3123" s="211">
        <v>913</v>
      </c>
      <c r="G3123" s="211">
        <v>2782</v>
      </c>
      <c r="H3123" s="211">
        <v>2128</v>
      </c>
      <c r="I3123" s="211">
        <v>3499</v>
      </c>
      <c r="J3123" s="211">
        <v>1426</v>
      </c>
      <c r="K3123" s="211">
        <v>775</v>
      </c>
      <c r="L3123" s="212">
        <v>33193619</v>
      </c>
    </row>
    <row r="3124" spans="1:12">
      <c r="A3124" s="208" t="s">
        <v>1313</v>
      </c>
      <c r="B3124" s="209" t="s">
        <v>1655</v>
      </c>
      <c r="C3124" s="209" t="s">
        <v>1626</v>
      </c>
      <c r="D3124" s="210" t="s">
        <v>1624</v>
      </c>
      <c r="E3124" s="213" t="s">
        <v>1624</v>
      </c>
      <c r="F3124" s="211">
        <v>3150296</v>
      </c>
      <c r="G3124" s="211">
        <v>3466150</v>
      </c>
      <c r="H3124" s="211">
        <v>3213092</v>
      </c>
      <c r="I3124" s="211">
        <v>3001711</v>
      </c>
      <c r="J3124" s="211">
        <v>3226510</v>
      </c>
      <c r="K3124" s="211">
        <v>2653952</v>
      </c>
      <c r="L3124" s="212">
        <v>2412104</v>
      </c>
    </row>
    <row r="3125" spans="1:12">
      <c r="A3125" s="208" t="s">
        <v>1313</v>
      </c>
      <c r="B3125" s="209" t="s">
        <v>1657</v>
      </c>
      <c r="C3125" s="209" t="s">
        <v>1626</v>
      </c>
      <c r="D3125" s="210" t="s">
        <v>1624</v>
      </c>
      <c r="E3125" s="213" t="s">
        <v>1624</v>
      </c>
      <c r="F3125" s="213" t="s">
        <v>1624</v>
      </c>
      <c r="G3125" s="211">
        <v>250377</v>
      </c>
      <c r="H3125" s="211">
        <v>1486471</v>
      </c>
      <c r="I3125" s="211">
        <v>1418135</v>
      </c>
      <c r="J3125" s="211">
        <v>1541812</v>
      </c>
      <c r="K3125" s="211">
        <v>1499223</v>
      </c>
      <c r="L3125" s="212">
        <v>1468002</v>
      </c>
    </row>
    <row r="3126" spans="1:12">
      <c r="A3126" s="208" t="s">
        <v>1313</v>
      </c>
      <c r="B3126" s="209" t="s">
        <v>1657</v>
      </c>
      <c r="C3126" s="209" t="s">
        <v>1627</v>
      </c>
      <c r="D3126" s="210" t="s">
        <v>1624</v>
      </c>
      <c r="E3126" s="213" t="s">
        <v>1624</v>
      </c>
      <c r="F3126" s="213" t="s">
        <v>1624</v>
      </c>
      <c r="G3126" s="211">
        <v>6066</v>
      </c>
      <c r="H3126" s="211">
        <v>87369</v>
      </c>
      <c r="I3126" s="211">
        <v>1</v>
      </c>
      <c r="J3126" s="211">
        <v>0</v>
      </c>
      <c r="K3126" s="211">
        <v>1856</v>
      </c>
      <c r="L3126" s="214" t="s">
        <v>1624</v>
      </c>
    </row>
    <row r="3127" spans="1:12">
      <c r="A3127" s="208" t="s">
        <v>1313</v>
      </c>
      <c r="B3127" s="209" t="s">
        <v>1661</v>
      </c>
      <c r="C3127" s="209" t="s">
        <v>1625</v>
      </c>
      <c r="D3127" s="210" t="s">
        <v>1624</v>
      </c>
      <c r="E3127" s="213" t="s">
        <v>1624</v>
      </c>
      <c r="F3127" s="213" t="s">
        <v>1624</v>
      </c>
      <c r="G3127" s="213" t="s">
        <v>1624</v>
      </c>
      <c r="H3127" s="213" t="s">
        <v>1624</v>
      </c>
      <c r="I3127" s="213" t="s">
        <v>1624</v>
      </c>
      <c r="J3127" s="213" t="s">
        <v>1624</v>
      </c>
      <c r="K3127" s="213" t="s">
        <v>1624</v>
      </c>
      <c r="L3127" s="214" t="s">
        <v>1624</v>
      </c>
    </row>
    <row r="3128" spans="1:12">
      <c r="A3128" s="208" t="s">
        <v>1313</v>
      </c>
      <c r="B3128" s="209" t="s">
        <v>1661</v>
      </c>
      <c r="C3128" s="209" t="s">
        <v>1626</v>
      </c>
      <c r="D3128" s="210" t="s">
        <v>1624</v>
      </c>
      <c r="E3128" s="211">
        <v>2365147</v>
      </c>
      <c r="F3128" s="211">
        <v>293014</v>
      </c>
      <c r="G3128" s="211">
        <v>192462</v>
      </c>
      <c r="H3128" s="211">
        <v>236170</v>
      </c>
      <c r="I3128" s="211">
        <v>242003</v>
      </c>
      <c r="J3128" s="211">
        <v>199412</v>
      </c>
      <c r="K3128" s="211">
        <v>182394</v>
      </c>
      <c r="L3128" s="212">
        <v>135521</v>
      </c>
    </row>
    <row r="3129" spans="1:12">
      <c r="A3129" s="208" t="s">
        <v>1313</v>
      </c>
      <c r="B3129" s="209" t="s">
        <v>1666</v>
      </c>
      <c r="C3129" s="209" t="s">
        <v>1625</v>
      </c>
      <c r="D3129" s="210" t="s">
        <v>1624</v>
      </c>
      <c r="E3129" s="211">
        <v>31122</v>
      </c>
      <c r="F3129" s="211">
        <v>14811</v>
      </c>
      <c r="G3129" s="211">
        <v>17682</v>
      </c>
      <c r="H3129" s="211">
        <v>17372</v>
      </c>
      <c r="I3129" s="211">
        <v>16845</v>
      </c>
      <c r="J3129" s="211">
        <v>16327</v>
      </c>
      <c r="K3129" s="211">
        <v>15143</v>
      </c>
      <c r="L3129" s="214" t="s">
        <v>1624</v>
      </c>
    </row>
    <row r="3130" spans="1:12">
      <c r="A3130" s="208" t="s">
        <v>1313</v>
      </c>
      <c r="B3130" s="209" t="s">
        <v>1666</v>
      </c>
      <c r="C3130" s="209" t="s">
        <v>1626</v>
      </c>
      <c r="D3130" s="210" t="s">
        <v>1624</v>
      </c>
      <c r="E3130" s="211">
        <v>10764</v>
      </c>
      <c r="F3130" s="211">
        <v>5904148</v>
      </c>
      <c r="G3130" s="211">
        <v>6315820</v>
      </c>
      <c r="H3130" s="211">
        <v>6041608</v>
      </c>
      <c r="I3130" s="211">
        <v>6008369</v>
      </c>
      <c r="J3130" s="211">
        <v>6363717</v>
      </c>
      <c r="K3130" s="211">
        <v>6310462</v>
      </c>
      <c r="L3130" s="212">
        <v>5063413</v>
      </c>
    </row>
    <row r="3131" spans="1:12">
      <c r="A3131" s="208" t="s">
        <v>1313</v>
      </c>
      <c r="B3131" s="209" t="s">
        <v>1666</v>
      </c>
      <c r="C3131" s="209" t="s">
        <v>1627</v>
      </c>
      <c r="D3131" s="210" t="s">
        <v>1624</v>
      </c>
      <c r="E3131" s="213" t="s">
        <v>1624</v>
      </c>
      <c r="F3131" s="211">
        <v>1355553</v>
      </c>
      <c r="G3131" s="211">
        <v>934084</v>
      </c>
      <c r="H3131" s="211">
        <v>1045585</v>
      </c>
      <c r="I3131" s="211">
        <v>917439</v>
      </c>
      <c r="J3131" s="211">
        <v>0</v>
      </c>
      <c r="K3131" s="211">
        <v>365818</v>
      </c>
      <c r="L3131" s="214" t="s">
        <v>1624</v>
      </c>
    </row>
    <row r="3132" spans="1:12">
      <c r="A3132" s="208" t="s">
        <v>1313</v>
      </c>
      <c r="B3132" s="209" t="s">
        <v>1673</v>
      </c>
      <c r="C3132" s="209" t="s">
        <v>1625</v>
      </c>
      <c r="D3132" s="210" t="s">
        <v>1624</v>
      </c>
      <c r="E3132" s="211">
        <v>50213</v>
      </c>
      <c r="F3132" s="213" t="s">
        <v>1624</v>
      </c>
      <c r="G3132" s="213" t="s">
        <v>1624</v>
      </c>
      <c r="H3132" s="213" t="s">
        <v>1624</v>
      </c>
      <c r="I3132" s="213" t="s">
        <v>1624</v>
      </c>
      <c r="J3132" s="213" t="s">
        <v>1624</v>
      </c>
      <c r="K3132" s="213" t="s">
        <v>1624</v>
      </c>
      <c r="L3132" s="214" t="s">
        <v>1624</v>
      </c>
    </row>
    <row r="3133" spans="1:12">
      <c r="A3133" s="208" t="s">
        <v>1313</v>
      </c>
      <c r="B3133" s="209" t="s">
        <v>1673</v>
      </c>
      <c r="C3133" s="209" t="s">
        <v>1626</v>
      </c>
      <c r="D3133" s="210" t="s">
        <v>1624</v>
      </c>
      <c r="E3133" s="211">
        <v>897233</v>
      </c>
      <c r="F3133" s="211">
        <v>1716714</v>
      </c>
      <c r="G3133" s="211">
        <v>1629463</v>
      </c>
      <c r="H3133" s="211">
        <v>1821210</v>
      </c>
      <c r="I3133" s="211">
        <v>1431351</v>
      </c>
      <c r="J3133" s="211">
        <v>1325607</v>
      </c>
      <c r="K3133" s="211">
        <v>2104836</v>
      </c>
      <c r="L3133" s="212">
        <v>2660272</v>
      </c>
    </row>
    <row r="3134" spans="1:12">
      <c r="A3134" s="208" t="s">
        <v>1313</v>
      </c>
      <c r="B3134" s="209" t="s">
        <v>1673</v>
      </c>
      <c r="C3134" s="209" t="s">
        <v>1627</v>
      </c>
      <c r="D3134" s="210" t="s">
        <v>1624</v>
      </c>
      <c r="E3134" s="213" t="s">
        <v>1624</v>
      </c>
      <c r="F3134" s="211">
        <v>15377190</v>
      </c>
      <c r="G3134" s="211">
        <v>18226528</v>
      </c>
      <c r="H3134" s="211">
        <v>21972619</v>
      </c>
      <c r="I3134" s="211">
        <v>28477465</v>
      </c>
      <c r="J3134" s="211">
        <v>25240650</v>
      </c>
      <c r="K3134" s="211">
        <v>18178180</v>
      </c>
      <c r="L3134" s="212">
        <v>23494763</v>
      </c>
    </row>
    <row r="3135" spans="1:12">
      <c r="A3135" s="208" t="s">
        <v>788</v>
      </c>
      <c r="B3135" s="209" t="s">
        <v>1635</v>
      </c>
      <c r="C3135" s="209" t="s">
        <v>1628</v>
      </c>
      <c r="D3135" s="210" t="s">
        <v>1624</v>
      </c>
      <c r="E3135" s="213" t="s">
        <v>1624</v>
      </c>
      <c r="F3135" s="213" t="s">
        <v>1624</v>
      </c>
      <c r="G3135" s="213" t="s">
        <v>1624</v>
      </c>
      <c r="H3135" s="211">
        <v>792</v>
      </c>
      <c r="I3135" s="211">
        <v>1170</v>
      </c>
      <c r="J3135" s="211">
        <v>1961</v>
      </c>
      <c r="K3135" s="211">
        <v>924</v>
      </c>
      <c r="L3135" s="214" t="s">
        <v>1624</v>
      </c>
    </row>
    <row r="3136" spans="1:12">
      <c r="A3136" s="208" t="s">
        <v>788</v>
      </c>
      <c r="B3136" s="209" t="s">
        <v>1635</v>
      </c>
      <c r="C3136" s="209" t="s">
        <v>1629</v>
      </c>
      <c r="D3136" s="210" t="s">
        <v>1624</v>
      </c>
      <c r="E3136" s="213" t="s">
        <v>1624</v>
      </c>
      <c r="F3136" s="213" t="s">
        <v>1624</v>
      </c>
      <c r="G3136" s="213" t="s">
        <v>1624</v>
      </c>
      <c r="H3136" s="213" t="s">
        <v>1624</v>
      </c>
      <c r="I3136" s="213" t="s">
        <v>1624</v>
      </c>
      <c r="J3136" s="213" t="s">
        <v>1624</v>
      </c>
      <c r="K3136" s="213" t="s">
        <v>1624</v>
      </c>
      <c r="L3136" s="212">
        <v>0</v>
      </c>
    </row>
    <row r="3137" spans="1:12">
      <c r="A3137" s="208" t="s">
        <v>789</v>
      </c>
      <c r="B3137" s="209" t="s">
        <v>1635</v>
      </c>
      <c r="C3137" s="209" t="s">
        <v>1628</v>
      </c>
      <c r="D3137" s="210" t="s">
        <v>1624</v>
      </c>
      <c r="E3137" s="213" t="s">
        <v>1624</v>
      </c>
      <c r="F3137" s="213" t="s">
        <v>1624</v>
      </c>
      <c r="G3137" s="213" t="s">
        <v>1624</v>
      </c>
      <c r="H3137" s="211">
        <v>5696</v>
      </c>
      <c r="I3137" s="211">
        <v>5562</v>
      </c>
      <c r="J3137" s="211">
        <v>7179</v>
      </c>
      <c r="K3137" s="211">
        <v>9037</v>
      </c>
      <c r="L3137" s="212">
        <v>0</v>
      </c>
    </row>
    <row r="3138" spans="1:12">
      <c r="A3138" s="208" t="s">
        <v>133</v>
      </c>
      <c r="B3138" s="209" t="s">
        <v>1632</v>
      </c>
      <c r="C3138" s="209" t="s">
        <v>1623</v>
      </c>
      <c r="D3138" s="210" t="s">
        <v>1624</v>
      </c>
      <c r="E3138" s="211">
        <v>262718</v>
      </c>
      <c r="F3138" s="211">
        <v>243820</v>
      </c>
      <c r="G3138" s="211">
        <v>242196</v>
      </c>
      <c r="H3138" s="211">
        <v>261175</v>
      </c>
      <c r="I3138" s="211">
        <v>243745</v>
      </c>
      <c r="J3138" s="211">
        <v>272224</v>
      </c>
      <c r="K3138" s="211">
        <v>264450</v>
      </c>
      <c r="L3138" s="212">
        <v>233045</v>
      </c>
    </row>
    <row r="3139" spans="1:12">
      <c r="A3139" s="208" t="s">
        <v>133</v>
      </c>
      <c r="B3139" s="209" t="s">
        <v>1632</v>
      </c>
      <c r="C3139" s="209" t="s">
        <v>1625</v>
      </c>
      <c r="D3139" s="210" t="s">
        <v>1624</v>
      </c>
      <c r="E3139" s="211">
        <v>481738</v>
      </c>
      <c r="F3139" s="211">
        <v>540400</v>
      </c>
      <c r="G3139" s="211">
        <v>426560</v>
      </c>
      <c r="H3139" s="211">
        <v>501476</v>
      </c>
      <c r="I3139" s="211">
        <v>487535</v>
      </c>
      <c r="J3139" s="211">
        <v>528747</v>
      </c>
      <c r="K3139" s="211">
        <v>555316</v>
      </c>
      <c r="L3139" s="212">
        <v>503561</v>
      </c>
    </row>
    <row r="3140" spans="1:12">
      <c r="A3140" s="208" t="s">
        <v>133</v>
      </c>
      <c r="B3140" s="209" t="s">
        <v>1661</v>
      </c>
      <c r="C3140" s="209" t="s">
        <v>1623</v>
      </c>
      <c r="D3140" s="210" t="s">
        <v>1624</v>
      </c>
      <c r="E3140" s="211">
        <v>91085</v>
      </c>
      <c r="F3140" s="211">
        <v>100953</v>
      </c>
      <c r="G3140" s="211">
        <v>98333</v>
      </c>
      <c r="H3140" s="211">
        <v>106631</v>
      </c>
      <c r="I3140" s="211">
        <v>96112</v>
      </c>
      <c r="J3140" s="211">
        <v>123203</v>
      </c>
      <c r="K3140" s="211">
        <v>123815</v>
      </c>
      <c r="L3140" s="212">
        <v>110768</v>
      </c>
    </row>
    <row r="3141" spans="1:12">
      <c r="A3141" s="208" t="s">
        <v>133</v>
      </c>
      <c r="B3141" s="209" t="s">
        <v>1661</v>
      </c>
      <c r="C3141" s="209" t="s">
        <v>1625</v>
      </c>
      <c r="D3141" s="210" t="s">
        <v>1624</v>
      </c>
      <c r="E3141" s="211">
        <v>196345</v>
      </c>
      <c r="F3141" s="211">
        <v>199777</v>
      </c>
      <c r="G3141" s="211">
        <v>195362</v>
      </c>
      <c r="H3141" s="211">
        <v>214222</v>
      </c>
      <c r="I3141" s="211">
        <v>260538</v>
      </c>
      <c r="J3141" s="211">
        <v>221388</v>
      </c>
      <c r="K3141" s="211">
        <v>218830</v>
      </c>
      <c r="L3141" s="212">
        <v>216423</v>
      </c>
    </row>
    <row r="3142" spans="1:12">
      <c r="A3142" s="208" t="s">
        <v>133</v>
      </c>
      <c r="B3142" s="209" t="s">
        <v>1661</v>
      </c>
      <c r="C3142" s="209" t="s">
        <v>1626</v>
      </c>
      <c r="D3142" s="210" t="s">
        <v>1624</v>
      </c>
      <c r="E3142" s="211">
        <v>322554</v>
      </c>
      <c r="F3142" s="211">
        <v>318516</v>
      </c>
      <c r="G3142" s="211">
        <v>332599</v>
      </c>
      <c r="H3142" s="211">
        <v>361229</v>
      </c>
      <c r="I3142" s="211">
        <v>338528</v>
      </c>
      <c r="J3142" s="211">
        <v>473397</v>
      </c>
      <c r="K3142" s="211">
        <v>588456</v>
      </c>
      <c r="L3142" s="212">
        <v>622856</v>
      </c>
    </row>
    <row r="3143" spans="1:12">
      <c r="A3143" s="208" t="s">
        <v>133</v>
      </c>
      <c r="B3143" s="209" t="s">
        <v>1661</v>
      </c>
      <c r="C3143" s="209" t="s">
        <v>1627</v>
      </c>
      <c r="D3143" s="210" t="s">
        <v>1624</v>
      </c>
      <c r="E3143" s="213" t="s">
        <v>1624</v>
      </c>
      <c r="F3143" s="213" t="s">
        <v>1624</v>
      </c>
      <c r="G3143" s="213" t="s">
        <v>1624</v>
      </c>
      <c r="H3143" s="213" t="s">
        <v>1624</v>
      </c>
      <c r="I3143" s="213" t="s">
        <v>1624</v>
      </c>
      <c r="J3143" s="213" t="s">
        <v>1624</v>
      </c>
      <c r="K3143" s="211">
        <v>0</v>
      </c>
      <c r="L3143" s="214" t="s">
        <v>1624</v>
      </c>
    </row>
    <row r="3144" spans="1:12">
      <c r="A3144" s="208" t="s">
        <v>133</v>
      </c>
      <c r="B3144" s="209" t="s">
        <v>1661</v>
      </c>
      <c r="C3144" s="209" t="s">
        <v>1628</v>
      </c>
      <c r="D3144" s="210" t="s">
        <v>1624</v>
      </c>
      <c r="E3144" s="213" t="s">
        <v>1624</v>
      </c>
      <c r="F3144" s="213" t="s">
        <v>1624</v>
      </c>
      <c r="G3144" s="213" t="s">
        <v>1624</v>
      </c>
      <c r="H3144" s="213" t="s">
        <v>1624</v>
      </c>
      <c r="I3144" s="213" t="s">
        <v>1624</v>
      </c>
      <c r="J3144" s="213" t="s">
        <v>1624</v>
      </c>
      <c r="K3144" s="211">
        <v>0</v>
      </c>
      <c r="L3144" s="214" t="s">
        <v>1624</v>
      </c>
    </row>
    <row r="3145" spans="1:12">
      <c r="A3145" s="208" t="s">
        <v>1423</v>
      </c>
      <c r="B3145" s="209" t="s">
        <v>1673</v>
      </c>
      <c r="C3145" s="209" t="s">
        <v>1623</v>
      </c>
      <c r="D3145" s="210" t="s">
        <v>1624</v>
      </c>
      <c r="E3145" s="211">
        <v>50918</v>
      </c>
      <c r="F3145" s="211">
        <v>46197</v>
      </c>
      <c r="G3145" s="211">
        <v>53603</v>
      </c>
      <c r="H3145" s="211">
        <v>49136</v>
      </c>
      <c r="I3145" s="211">
        <v>52554</v>
      </c>
      <c r="J3145" s="211">
        <v>59761</v>
      </c>
      <c r="K3145" s="211">
        <v>51745</v>
      </c>
      <c r="L3145" s="212">
        <v>41678</v>
      </c>
    </row>
    <row r="3146" spans="1:12">
      <c r="A3146" s="208" t="s">
        <v>1423</v>
      </c>
      <c r="B3146" s="209" t="s">
        <v>1673</v>
      </c>
      <c r="C3146" s="209" t="s">
        <v>1625</v>
      </c>
      <c r="D3146" s="210" t="s">
        <v>1624</v>
      </c>
      <c r="E3146" s="211">
        <v>40095</v>
      </c>
      <c r="F3146" s="211">
        <v>28087</v>
      </c>
      <c r="G3146" s="211">
        <v>48387</v>
      </c>
      <c r="H3146" s="211">
        <v>32665</v>
      </c>
      <c r="I3146" s="211">
        <v>31025</v>
      </c>
      <c r="J3146" s="211">
        <v>34148</v>
      </c>
      <c r="K3146" s="211">
        <v>37887</v>
      </c>
      <c r="L3146" s="212">
        <v>31134</v>
      </c>
    </row>
    <row r="3147" spans="1:12">
      <c r="A3147" s="208" t="s">
        <v>1423</v>
      </c>
      <c r="B3147" s="209" t="s">
        <v>1673</v>
      </c>
      <c r="C3147" s="209" t="s">
        <v>1626</v>
      </c>
      <c r="D3147" s="210" t="s">
        <v>1624</v>
      </c>
      <c r="E3147" s="211">
        <v>385023</v>
      </c>
      <c r="F3147" s="211">
        <v>488277</v>
      </c>
      <c r="G3147" s="211">
        <v>590804</v>
      </c>
      <c r="H3147" s="211">
        <v>726397</v>
      </c>
      <c r="I3147" s="211">
        <v>459361</v>
      </c>
      <c r="J3147" s="211">
        <v>450649</v>
      </c>
      <c r="K3147" s="211">
        <v>637303</v>
      </c>
      <c r="L3147" s="212">
        <v>682557</v>
      </c>
    </row>
    <row r="3148" spans="1:12">
      <c r="A3148" s="208" t="s">
        <v>1939</v>
      </c>
      <c r="B3148" s="209" t="s">
        <v>1647</v>
      </c>
      <c r="C3148" s="209" t="s">
        <v>1623</v>
      </c>
      <c r="D3148" s="210" t="s">
        <v>1624</v>
      </c>
      <c r="E3148" s="213" t="s">
        <v>1624</v>
      </c>
      <c r="F3148" s="211">
        <v>3163</v>
      </c>
      <c r="G3148" s="211">
        <v>4443</v>
      </c>
      <c r="H3148" s="213" t="s">
        <v>1624</v>
      </c>
      <c r="I3148" s="213" t="s">
        <v>1624</v>
      </c>
      <c r="J3148" s="211">
        <v>3711</v>
      </c>
      <c r="K3148" s="211">
        <v>2604</v>
      </c>
      <c r="L3148" s="212">
        <v>2298</v>
      </c>
    </row>
    <row r="3149" spans="1:12">
      <c r="A3149" s="208" t="s">
        <v>1939</v>
      </c>
      <c r="B3149" s="209" t="s">
        <v>1647</v>
      </c>
      <c r="C3149" s="209" t="s">
        <v>1625</v>
      </c>
      <c r="D3149" s="210" t="s">
        <v>1624</v>
      </c>
      <c r="E3149" s="213" t="s">
        <v>1624</v>
      </c>
      <c r="F3149" s="211">
        <v>12765</v>
      </c>
      <c r="G3149" s="211">
        <v>15666</v>
      </c>
      <c r="H3149" s="213" t="s">
        <v>1624</v>
      </c>
      <c r="I3149" s="213" t="s">
        <v>1624</v>
      </c>
      <c r="J3149" s="211">
        <v>29614</v>
      </c>
      <c r="K3149" s="211">
        <v>22638</v>
      </c>
      <c r="L3149" s="212">
        <v>23390</v>
      </c>
    </row>
    <row r="3150" spans="1:12">
      <c r="A3150" s="208" t="s">
        <v>1939</v>
      </c>
      <c r="B3150" s="209" t="s">
        <v>1666</v>
      </c>
      <c r="C3150" s="209" t="s">
        <v>1623</v>
      </c>
      <c r="D3150" s="210" t="s">
        <v>1624</v>
      </c>
      <c r="E3150" s="211">
        <v>61465</v>
      </c>
      <c r="F3150" s="211">
        <v>49655</v>
      </c>
      <c r="G3150" s="211">
        <v>58828</v>
      </c>
      <c r="H3150" s="211">
        <v>70311</v>
      </c>
      <c r="I3150" s="211">
        <v>173000</v>
      </c>
      <c r="J3150" s="211">
        <v>196669</v>
      </c>
      <c r="K3150" s="211">
        <v>177412</v>
      </c>
      <c r="L3150" s="212">
        <v>144133</v>
      </c>
    </row>
    <row r="3151" spans="1:12">
      <c r="A3151" s="208" t="s">
        <v>1939</v>
      </c>
      <c r="B3151" s="209" t="s">
        <v>1666</v>
      </c>
      <c r="C3151" s="209" t="s">
        <v>1625</v>
      </c>
      <c r="D3151" s="210" t="s">
        <v>1624</v>
      </c>
      <c r="E3151" s="211">
        <v>9375</v>
      </c>
      <c r="F3151" s="211">
        <v>7808</v>
      </c>
      <c r="G3151" s="211">
        <v>10138</v>
      </c>
      <c r="H3151" s="211">
        <v>14379</v>
      </c>
      <c r="I3151" s="211">
        <v>31000</v>
      </c>
      <c r="J3151" s="211">
        <v>38273</v>
      </c>
      <c r="K3151" s="211">
        <v>40591</v>
      </c>
      <c r="L3151" s="212">
        <v>32566</v>
      </c>
    </row>
    <row r="3152" spans="1:12">
      <c r="A3152" s="208" t="s">
        <v>1939</v>
      </c>
      <c r="B3152" s="209" t="s">
        <v>1666</v>
      </c>
      <c r="C3152" s="209" t="s">
        <v>1626</v>
      </c>
      <c r="D3152" s="210" t="s">
        <v>1624</v>
      </c>
      <c r="E3152" s="211">
        <v>55430</v>
      </c>
      <c r="F3152" s="211">
        <v>73834</v>
      </c>
      <c r="G3152" s="211">
        <v>37458</v>
      </c>
      <c r="H3152" s="211">
        <v>46758</v>
      </c>
      <c r="I3152" s="211">
        <v>108000</v>
      </c>
      <c r="J3152" s="211">
        <v>109558</v>
      </c>
      <c r="K3152" s="211">
        <v>159590</v>
      </c>
      <c r="L3152" s="212">
        <v>113652</v>
      </c>
    </row>
    <row r="3153" spans="1:12">
      <c r="A3153" s="208" t="s">
        <v>1939</v>
      </c>
      <c r="B3153" s="209" t="s">
        <v>1672</v>
      </c>
      <c r="C3153" s="209" t="s">
        <v>1623</v>
      </c>
      <c r="D3153" s="210" t="s">
        <v>1624</v>
      </c>
      <c r="E3153" s="213" t="s">
        <v>1624</v>
      </c>
      <c r="F3153" s="211">
        <v>18663</v>
      </c>
      <c r="G3153" s="211">
        <v>17395</v>
      </c>
      <c r="H3153" s="213" t="s">
        <v>1624</v>
      </c>
      <c r="I3153" s="213" t="s">
        <v>1624</v>
      </c>
      <c r="J3153" s="211">
        <v>22127</v>
      </c>
      <c r="K3153" s="211">
        <v>18301</v>
      </c>
      <c r="L3153" s="212">
        <v>16213</v>
      </c>
    </row>
    <row r="3154" spans="1:12">
      <c r="A3154" s="208" t="s">
        <v>1939</v>
      </c>
      <c r="B3154" s="209" t="s">
        <v>1672</v>
      </c>
      <c r="C3154" s="209" t="s">
        <v>1625</v>
      </c>
      <c r="D3154" s="210" t="s">
        <v>1624</v>
      </c>
      <c r="E3154" s="213" t="s">
        <v>1624</v>
      </c>
      <c r="F3154" s="211">
        <v>15835</v>
      </c>
      <c r="G3154" s="211">
        <v>15327</v>
      </c>
      <c r="H3154" s="213" t="s">
        <v>1624</v>
      </c>
      <c r="I3154" s="213" t="s">
        <v>1624</v>
      </c>
      <c r="J3154" s="211">
        <v>18182</v>
      </c>
      <c r="K3154" s="211">
        <v>12806</v>
      </c>
      <c r="L3154" s="212">
        <v>11844</v>
      </c>
    </row>
    <row r="3155" spans="1:12">
      <c r="A3155" s="208" t="s">
        <v>1939</v>
      </c>
      <c r="B3155" s="209" t="s">
        <v>1672</v>
      </c>
      <c r="C3155" s="209" t="s">
        <v>1626</v>
      </c>
      <c r="D3155" s="210" t="s">
        <v>1624</v>
      </c>
      <c r="E3155" s="213" t="s">
        <v>1624</v>
      </c>
      <c r="F3155" s="211">
        <v>17224</v>
      </c>
      <c r="G3155" s="211">
        <v>15376</v>
      </c>
      <c r="H3155" s="213" t="s">
        <v>1624</v>
      </c>
      <c r="I3155" s="213" t="s">
        <v>1624</v>
      </c>
      <c r="J3155" s="211">
        <v>15305</v>
      </c>
      <c r="K3155" s="211">
        <v>15624</v>
      </c>
      <c r="L3155" s="212">
        <v>14712</v>
      </c>
    </row>
    <row r="3156" spans="1:12">
      <c r="A3156" s="208" t="s">
        <v>1580</v>
      </c>
      <c r="B3156" s="209" t="s">
        <v>1657</v>
      </c>
      <c r="C3156" s="209" t="s">
        <v>1623</v>
      </c>
      <c r="D3156" s="210" t="s">
        <v>1624</v>
      </c>
      <c r="E3156" s="211">
        <v>285258</v>
      </c>
      <c r="F3156" s="211">
        <v>260863</v>
      </c>
      <c r="G3156" s="211">
        <v>278614</v>
      </c>
      <c r="H3156" s="211">
        <v>308256</v>
      </c>
      <c r="I3156" s="211">
        <v>283529</v>
      </c>
      <c r="J3156" s="211">
        <v>280094</v>
      </c>
      <c r="K3156" s="211">
        <v>274047</v>
      </c>
      <c r="L3156" s="212">
        <v>211346</v>
      </c>
    </row>
    <row r="3157" spans="1:12">
      <c r="A3157" s="208" t="s">
        <v>1580</v>
      </c>
      <c r="B3157" s="209" t="s">
        <v>1657</v>
      </c>
      <c r="C3157" s="209" t="s">
        <v>1625</v>
      </c>
      <c r="D3157" s="210" t="s">
        <v>1624</v>
      </c>
      <c r="E3157" s="211">
        <v>274900</v>
      </c>
      <c r="F3157" s="211">
        <v>296743</v>
      </c>
      <c r="G3157" s="211">
        <v>227210</v>
      </c>
      <c r="H3157" s="211">
        <v>205717</v>
      </c>
      <c r="I3157" s="211">
        <v>234400</v>
      </c>
      <c r="J3157" s="211">
        <v>165174</v>
      </c>
      <c r="K3157" s="211">
        <v>155808</v>
      </c>
      <c r="L3157" s="212">
        <v>121197</v>
      </c>
    </row>
    <row r="3158" spans="1:12">
      <c r="A3158" s="208" t="s">
        <v>1580</v>
      </c>
      <c r="B3158" s="209" t="s">
        <v>1657</v>
      </c>
      <c r="C3158" s="209" t="s">
        <v>1626</v>
      </c>
      <c r="D3158" s="210" t="s">
        <v>1624</v>
      </c>
      <c r="E3158" s="211">
        <v>186558</v>
      </c>
      <c r="F3158" s="211">
        <v>177152</v>
      </c>
      <c r="G3158" s="211">
        <v>283306</v>
      </c>
      <c r="H3158" s="211">
        <v>336503</v>
      </c>
      <c r="I3158" s="211">
        <v>245638</v>
      </c>
      <c r="J3158" s="211">
        <v>318649</v>
      </c>
      <c r="K3158" s="211">
        <v>319475</v>
      </c>
      <c r="L3158" s="212">
        <v>285747</v>
      </c>
    </row>
    <row r="3159" spans="1:12">
      <c r="A3159" s="208" t="s">
        <v>1580</v>
      </c>
      <c r="B3159" s="209" t="s">
        <v>1657</v>
      </c>
      <c r="C3159" s="209" t="s">
        <v>1627</v>
      </c>
      <c r="D3159" s="210" t="s">
        <v>1624</v>
      </c>
      <c r="E3159" s="211">
        <v>51718</v>
      </c>
      <c r="F3159" s="211">
        <v>53374</v>
      </c>
      <c r="G3159" s="211">
        <v>66161</v>
      </c>
      <c r="H3159" s="211">
        <v>20280</v>
      </c>
      <c r="I3159" s="211">
        <v>2166</v>
      </c>
      <c r="J3159" s="211">
        <v>5349</v>
      </c>
      <c r="K3159" s="211">
        <v>1524</v>
      </c>
      <c r="L3159" s="212">
        <v>3303</v>
      </c>
    </row>
    <row r="3160" spans="1:12">
      <c r="A3160" s="208" t="s">
        <v>96</v>
      </c>
      <c r="B3160" s="209" t="s">
        <v>1646</v>
      </c>
      <c r="C3160" s="209" t="s">
        <v>1623</v>
      </c>
      <c r="D3160" s="210" t="s">
        <v>1624</v>
      </c>
      <c r="E3160" s="211">
        <v>81253</v>
      </c>
      <c r="F3160" s="211">
        <v>62383</v>
      </c>
      <c r="G3160" s="211">
        <v>75279</v>
      </c>
      <c r="H3160" s="211">
        <v>82583</v>
      </c>
      <c r="I3160" s="211">
        <v>78247</v>
      </c>
      <c r="J3160" s="213" t="s">
        <v>1624</v>
      </c>
      <c r="K3160" s="211">
        <v>81724</v>
      </c>
      <c r="L3160" s="212">
        <v>57659</v>
      </c>
    </row>
    <row r="3161" spans="1:12">
      <c r="A3161" s="208" t="s">
        <v>96</v>
      </c>
      <c r="B3161" s="209" t="s">
        <v>1646</v>
      </c>
      <c r="C3161" s="209" t="s">
        <v>1625</v>
      </c>
      <c r="D3161" s="210" t="s">
        <v>1624</v>
      </c>
      <c r="E3161" s="211">
        <v>19339</v>
      </c>
      <c r="F3161" s="211">
        <v>15529</v>
      </c>
      <c r="G3161" s="211">
        <v>18843</v>
      </c>
      <c r="H3161" s="211">
        <v>20571</v>
      </c>
      <c r="I3161" s="211">
        <v>18740</v>
      </c>
      <c r="J3161" s="213" t="s">
        <v>1624</v>
      </c>
      <c r="K3161" s="211">
        <v>14029</v>
      </c>
      <c r="L3161" s="212">
        <v>9314</v>
      </c>
    </row>
    <row r="3162" spans="1:12">
      <c r="A3162" s="208" t="s">
        <v>96</v>
      </c>
      <c r="B3162" s="209" t="s">
        <v>1646</v>
      </c>
      <c r="C3162" s="209" t="s">
        <v>1626</v>
      </c>
      <c r="D3162" s="210" t="s">
        <v>1624</v>
      </c>
      <c r="E3162" s="211">
        <v>80551</v>
      </c>
      <c r="F3162" s="211">
        <v>79673</v>
      </c>
      <c r="G3162" s="211">
        <v>85141</v>
      </c>
      <c r="H3162" s="211">
        <v>80067</v>
      </c>
      <c r="I3162" s="211">
        <v>79924</v>
      </c>
      <c r="J3162" s="213" t="s">
        <v>1624</v>
      </c>
      <c r="K3162" s="211">
        <v>278126</v>
      </c>
      <c r="L3162" s="212">
        <v>81165</v>
      </c>
    </row>
    <row r="3163" spans="1:12">
      <c r="A3163" s="208" t="s">
        <v>97</v>
      </c>
      <c r="B3163" s="209" t="s">
        <v>1646</v>
      </c>
      <c r="C3163" s="209" t="s">
        <v>1623</v>
      </c>
      <c r="D3163" s="210" t="s">
        <v>1624</v>
      </c>
      <c r="E3163" s="211">
        <v>6378</v>
      </c>
      <c r="F3163" s="211">
        <v>5059</v>
      </c>
      <c r="G3163" s="211">
        <v>5365</v>
      </c>
      <c r="H3163" s="211">
        <v>5987</v>
      </c>
      <c r="I3163" s="213" t="s">
        <v>1624</v>
      </c>
      <c r="J3163" s="213" t="s">
        <v>1624</v>
      </c>
      <c r="K3163" s="213" t="s">
        <v>1624</v>
      </c>
      <c r="L3163" s="214" t="s">
        <v>1624</v>
      </c>
    </row>
    <row r="3164" spans="1:12">
      <c r="A3164" s="208" t="s">
        <v>97</v>
      </c>
      <c r="B3164" s="209" t="s">
        <v>1646</v>
      </c>
      <c r="C3164" s="209" t="s">
        <v>1625</v>
      </c>
      <c r="D3164" s="210" t="s">
        <v>1624</v>
      </c>
      <c r="E3164" s="211">
        <v>1854</v>
      </c>
      <c r="F3164" s="211">
        <v>1204</v>
      </c>
      <c r="G3164" s="211">
        <v>1379</v>
      </c>
      <c r="H3164" s="211">
        <v>1588</v>
      </c>
      <c r="I3164" s="213" t="s">
        <v>1624</v>
      </c>
      <c r="J3164" s="213" t="s">
        <v>1624</v>
      </c>
      <c r="K3164" s="213" t="s">
        <v>1624</v>
      </c>
      <c r="L3164" s="214" t="s">
        <v>1624</v>
      </c>
    </row>
    <row r="3165" spans="1:12">
      <c r="A3165" s="208" t="s">
        <v>1796</v>
      </c>
      <c r="B3165" s="209" t="s">
        <v>1674</v>
      </c>
      <c r="C3165" s="209" t="s">
        <v>1623</v>
      </c>
      <c r="D3165" s="210" t="s">
        <v>1624</v>
      </c>
      <c r="E3165" s="213" t="s">
        <v>1624</v>
      </c>
      <c r="F3165" s="213" t="s">
        <v>1624</v>
      </c>
      <c r="G3165" s="213" t="s">
        <v>1624</v>
      </c>
      <c r="H3165" s="213" t="s">
        <v>1624</v>
      </c>
      <c r="I3165" s="211">
        <v>129800</v>
      </c>
      <c r="J3165" s="211">
        <v>123300</v>
      </c>
      <c r="K3165" s="211">
        <v>130141</v>
      </c>
      <c r="L3165" s="212">
        <v>110067</v>
      </c>
    </row>
    <row r="3166" spans="1:12">
      <c r="A3166" s="208" t="s">
        <v>1796</v>
      </c>
      <c r="B3166" s="209" t="s">
        <v>1674</v>
      </c>
      <c r="C3166" s="209" t="s">
        <v>1625</v>
      </c>
      <c r="D3166" s="210" t="s">
        <v>1624</v>
      </c>
      <c r="E3166" s="213" t="s">
        <v>1624</v>
      </c>
      <c r="F3166" s="213" t="s">
        <v>1624</v>
      </c>
      <c r="G3166" s="213" t="s">
        <v>1624</v>
      </c>
      <c r="H3166" s="213" t="s">
        <v>1624</v>
      </c>
      <c r="I3166" s="211">
        <v>70800</v>
      </c>
      <c r="J3166" s="211">
        <v>74500</v>
      </c>
      <c r="K3166" s="211">
        <v>90065</v>
      </c>
      <c r="L3166" s="212">
        <v>77130</v>
      </c>
    </row>
    <row r="3167" spans="1:12">
      <c r="A3167" s="208" t="s">
        <v>1796</v>
      </c>
      <c r="B3167" s="209" t="s">
        <v>1674</v>
      </c>
      <c r="C3167" s="209" t="s">
        <v>1626</v>
      </c>
      <c r="D3167" s="210" t="s">
        <v>1624</v>
      </c>
      <c r="E3167" s="213" t="s">
        <v>1624</v>
      </c>
      <c r="F3167" s="213" t="s">
        <v>1624</v>
      </c>
      <c r="G3167" s="213" t="s">
        <v>1624</v>
      </c>
      <c r="H3167" s="213" t="s">
        <v>1624</v>
      </c>
      <c r="I3167" s="211">
        <v>35400</v>
      </c>
      <c r="J3167" s="211">
        <v>77246</v>
      </c>
      <c r="K3167" s="211">
        <v>89122</v>
      </c>
      <c r="L3167" s="212">
        <v>99931</v>
      </c>
    </row>
    <row r="3168" spans="1:12">
      <c r="A3168" s="208" t="s">
        <v>916</v>
      </c>
      <c r="B3168" s="209" t="s">
        <v>1654</v>
      </c>
      <c r="C3168" s="209" t="s">
        <v>1623</v>
      </c>
      <c r="D3168" s="210" t="s">
        <v>1624</v>
      </c>
      <c r="E3168" s="211">
        <v>253080</v>
      </c>
      <c r="F3168" s="211">
        <v>231997</v>
      </c>
      <c r="G3168" s="211">
        <v>229233</v>
      </c>
      <c r="H3168" s="211">
        <v>251506</v>
      </c>
      <c r="I3168" s="211">
        <v>237636</v>
      </c>
      <c r="J3168" s="211">
        <v>273730</v>
      </c>
      <c r="K3168" s="211">
        <v>248380</v>
      </c>
      <c r="L3168" s="212">
        <v>200585</v>
      </c>
    </row>
    <row r="3169" spans="1:12">
      <c r="A3169" s="208" t="s">
        <v>916</v>
      </c>
      <c r="B3169" s="209" t="s">
        <v>1654</v>
      </c>
      <c r="C3169" s="209" t="s">
        <v>1625</v>
      </c>
      <c r="D3169" s="210" t="s">
        <v>1624</v>
      </c>
      <c r="E3169" s="211">
        <v>139310</v>
      </c>
      <c r="F3169" s="211">
        <v>138910</v>
      </c>
      <c r="G3169" s="211">
        <v>130161</v>
      </c>
      <c r="H3169" s="211">
        <v>152133</v>
      </c>
      <c r="I3169" s="211">
        <v>148091</v>
      </c>
      <c r="J3169" s="211">
        <v>170472</v>
      </c>
      <c r="K3169" s="211">
        <v>151357</v>
      </c>
      <c r="L3169" s="212">
        <v>129016</v>
      </c>
    </row>
    <row r="3170" spans="1:12">
      <c r="A3170" s="208" t="s">
        <v>916</v>
      </c>
      <c r="B3170" s="209" t="s">
        <v>1654</v>
      </c>
      <c r="C3170" s="209" t="s">
        <v>1626</v>
      </c>
      <c r="D3170" s="210" t="s">
        <v>1624</v>
      </c>
      <c r="E3170" s="211">
        <v>126423</v>
      </c>
      <c r="F3170" s="211">
        <v>83365</v>
      </c>
      <c r="G3170" s="211">
        <v>99296</v>
      </c>
      <c r="H3170" s="211">
        <v>135678</v>
      </c>
      <c r="I3170" s="211">
        <v>141888</v>
      </c>
      <c r="J3170" s="211">
        <v>143614</v>
      </c>
      <c r="K3170" s="211">
        <v>123322</v>
      </c>
      <c r="L3170" s="212">
        <v>125661</v>
      </c>
    </row>
    <row r="3171" spans="1:12">
      <c r="A3171" s="208" t="s">
        <v>1196</v>
      </c>
      <c r="B3171" s="209" t="s">
        <v>1643</v>
      </c>
      <c r="C3171" s="209" t="s">
        <v>1623</v>
      </c>
      <c r="D3171" s="210" t="s">
        <v>1624</v>
      </c>
      <c r="E3171" s="211">
        <v>23307</v>
      </c>
      <c r="F3171" s="211">
        <v>21197</v>
      </c>
      <c r="G3171" s="211">
        <v>21229</v>
      </c>
      <c r="H3171" s="211">
        <v>25069</v>
      </c>
      <c r="I3171" s="211">
        <v>24007</v>
      </c>
      <c r="J3171" s="211">
        <v>22269</v>
      </c>
      <c r="K3171" s="211">
        <v>21700</v>
      </c>
      <c r="L3171" s="212">
        <v>16783</v>
      </c>
    </row>
    <row r="3172" spans="1:12">
      <c r="A3172" s="208" t="s">
        <v>1196</v>
      </c>
      <c r="B3172" s="209" t="s">
        <v>1643</v>
      </c>
      <c r="C3172" s="209" t="s">
        <v>1625</v>
      </c>
      <c r="D3172" s="210" t="s">
        <v>1624</v>
      </c>
      <c r="E3172" s="211">
        <v>3876</v>
      </c>
      <c r="F3172" s="211">
        <v>2096</v>
      </c>
      <c r="G3172" s="211">
        <v>3497</v>
      </c>
      <c r="H3172" s="211">
        <v>5587</v>
      </c>
      <c r="I3172" s="211">
        <v>5064</v>
      </c>
      <c r="J3172" s="211">
        <v>4074</v>
      </c>
      <c r="K3172" s="211">
        <v>4381</v>
      </c>
      <c r="L3172" s="212">
        <v>3708</v>
      </c>
    </row>
    <row r="3173" spans="1:12">
      <c r="A3173" s="208" t="s">
        <v>226</v>
      </c>
      <c r="B3173" s="209" t="s">
        <v>1655</v>
      </c>
      <c r="C3173" s="209" t="s">
        <v>1623</v>
      </c>
      <c r="D3173" s="210" t="s">
        <v>1624</v>
      </c>
      <c r="E3173" s="211">
        <v>11850</v>
      </c>
      <c r="F3173" s="211">
        <v>10450</v>
      </c>
      <c r="G3173" s="211">
        <v>11418</v>
      </c>
      <c r="H3173" s="211">
        <v>10518</v>
      </c>
      <c r="I3173" s="211">
        <v>11440</v>
      </c>
      <c r="J3173" s="211">
        <v>9392</v>
      </c>
      <c r="K3173" s="211">
        <v>14216</v>
      </c>
      <c r="L3173" s="212">
        <v>7256</v>
      </c>
    </row>
    <row r="3174" spans="1:12">
      <c r="A3174" s="208" t="s">
        <v>226</v>
      </c>
      <c r="B3174" s="209" t="s">
        <v>1655</v>
      </c>
      <c r="C3174" s="209" t="s">
        <v>1625</v>
      </c>
      <c r="D3174" s="210" t="s">
        <v>1624</v>
      </c>
      <c r="E3174" s="211">
        <v>5788</v>
      </c>
      <c r="F3174" s="211">
        <v>4940</v>
      </c>
      <c r="G3174" s="211">
        <v>4370</v>
      </c>
      <c r="H3174" s="211">
        <v>4896</v>
      </c>
      <c r="I3174" s="211">
        <v>4676</v>
      </c>
      <c r="J3174" s="211">
        <v>5414</v>
      </c>
      <c r="K3174" s="211">
        <v>4027</v>
      </c>
      <c r="L3174" s="212">
        <v>3880</v>
      </c>
    </row>
    <row r="3175" spans="1:12">
      <c r="A3175" s="208" t="s">
        <v>226</v>
      </c>
      <c r="B3175" s="209" t="s">
        <v>1655</v>
      </c>
      <c r="C3175" s="209" t="s">
        <v>1626</v>
      </c>
      <c r="D3175" s="210" t="s">
        <v>1624</v>
      </c>
      <c r="E3175" s="211">
        <v>116</v>
      </c>
      <c r="F3175" s="211">
        <v>190</v>
      </c>
      <c r="G3175" s="211">
        <v>220</v>
      </c>
      <c r="H3175" s="211">
        <v>195</v>
      </c>
      <c r="I3175" s="211">
        <v>151</v>
      </c>
      <c r="J3175" s="211">
        <v>97</v>
      </c>
      <c r="K3175" s="211">
        <v>79</v>
      </c>
      <c r="L3175" s="212">
        <v>10</v>
      </c>
    </row>
    <row r="3176" spans="1:12">
      <c r="A3176" s="208" t="s">
        <v>1147</v>
      </c>
      <c r="B3176" s="209" t="s">
        <v>1644</v>
      </c>
      <c r="C3176" s="209" t="s">
        <v>1623</v>
      </c>
      <c r="D3176" s="210" t="s">
        <v>1624</v>
      </c>
      <c r="E3176" s="211">
        <v>36623</v>
      </c>
      <c r="F3176" s="211">
        <v>32189</v>
      </c>
      <c r="G3176" s="211">
        <v>29830</v>
      </c>
      <c r="H3176" s="211">
        <v>34907</v>
      </c>
      <c r="I3176" s="211">
        <v>30541</v>
      </c>
      <c r="J3176" s="211">
        <v>31623</v>
      </c>
      <c r="K3176" s="211">
        <v>27624</v>
      </c>
      <c r="L3176" s="212">
        <v>25135</v>
      </c>
    </row>
    <row r="3177" spans="1:12">
      <c r="A3177" s="208" t="s">
        <v>1147</v>
      </c>
      <c r="B3177" s="209" t="s">
        <v>1644</v>
      </c>
      <c r="C3177" s="209" t="s">
        <v>1625</v>
      </c>
      <c r="D3177" s="210" t="s">
        <v>1624</v>
      </c>
      <c r="E3177" s="211">
        <v>12867</v>
      </c>
      <c r="F3177" s="211">
        <v>11309</v>
      </c>
      <c r="G3177" s="211">
        <v>9943</v>
      </c>
      <c r="H3177" s="211">
        <v>12265</v>
      </c>
      <c r="I3177" s="211">
        <v>10731</v>
      </c>
      <c r="J3177" s="211">
        <v>10541</v>
      </c>
      <c r="K3177" s="211">
        <v>9706</v>
      </c>
      <c r="L3177" s="212">
        <v>8378</v>
      </c>
    </row>
    <row r="3178" spans="1:12">
      <c r="A3178" s="208" t="s">
        <v>227</v>
      </c>
      <c r="B3178" s="209" t="s">
        <v>1655</v>
      </c>
      <c r="C3178" s="209" t="s">
        <v>1623</v>
      </c>
      <c r="D3178" s="210" t="s">
        <v>1624</v>
      </c>
      <c r="E3178" s="211">
        <v>33351</v>
      </c>
      <c r="F3178" s="211">
        <v>30619</v>
      </c>
      <c r="G3178" s="211">
        <v>31494</v>
      </c>
      <c r="H3178" s="211">
        <v>34723</v>
      </c>
      <c r="I3178" s="211">
        <v>31865</v>
      </c>
      <c r="J3178" s="211">
        <v>31608</v>
      </c>
      <c r="K3178" s="211">
        <v>28983</v>
      </c>
      <c r="L3178" s="212">
        <v>23147</v>
      </c>
    </row>
    <row r="3179" spans="1:12">
      <c r="A3179" s="208" t="s">
        <v>227</v>
      </c>
      <c r="B3179" s="209" t="s">
        <v>1655</v>
      </c>
      <c r="C3179" s="209" t="s">
        <v>1625</v>
      </c>
      <c r="D3179" s="210" t="s">
        <v>1624</v>
      </c>
      <c r="E3179" s="211">
        <v>12660</v>
      </c>
      <c r="F3179" s="211">
        <v>11067</v>
      </c>
      <c r="G3179" s="211">
        <v>12856</v>
      </c>
      <c r="H3179" s="211">
        <v>13506</v>
      </c>
      <c r="I3179" s="211">
        <v>11459</v>
      </c>
      <c r="J3179" s="211">
        <v>14284</v>
      </c>
      <c r="K3179" s="211">
        <v>14830</v>
      </c>
      <c r="L3179" s="212">
        <v>11659</v>
      </c>
    </row>
    <row r="3180" spans="1:12">
      <c r="A3180" s="208" t="s">
        <v>227</v>
      </c>
      <c r="B3180" s="209" t="s">
        <v>1655</v>
      </c>
      <c r="C3180" s="209" t="s">
        <v>1626</v>
      </c>
      <c r="D3180" s="210" t="s">
        <v>1624</v>
      </c>
      <c r="E3180" s="211">
        <v>89361</v>
      </c>
      <c r="F3180" s="211">
        <v>67568</v>
      </c>
      <c r="G3180" s="211">
        <v>68110</v>
      </c>
      <c r="H3180" s="211">
        <v>65800</v>
      </c>
      <c r="I3180" s="211">
        <v>45790</v>
      </c>
      <c r="J3180" s="211">
        <v>40761</v>
      </c>
      <c r="K3180" s="211">
        <v>39354</v>
      </c>
      <c r="L3180" s="212">
        <v>32666</v>
      </c>
    </row>
    <row r="3181" spans="1:12">
      <c r="A3181" s="208" t="s">
        <v>942</v>
      </c>
      <c r="B3181" s="209" t="s">
        <v>1660</v>
      </c>
      <c r="C3181" s="209" t="s">
        <v>1623</v>
      </c>
      <c r="D3181" s="210" t="s">
        <v>1624</v>
      </c>
      <c r="E3181" s="211">
        <v>43779008</v>
      </c>
      <c r="F3181" s="211">
        <v>37165673</v>
      </c>
      <c r="G3181" s="211">
        <v>43225367</v>
      </c>
      <c r="H3181" s="211">
        <v>41315064</v>
      </c>
      <c r="I3181" s="211">
        <v>42718010</v>
      </c>
      <c r="J3181" s="211">
        <v>42296220</v>
      </c>
      <c r="K3181" s="211">
        <v>40353901</v>
      </c>
      <c r="L3181" s="212">
        <v>35736063</v>
      </c>
    </row>
    <row r="3182" spans="1:12">
      <c r="A3182" s="208" t="s">
        <v>942</v>
      </c>
      <c r="B3182" s="209" t="s">
        <v>1660</v>
      </c>
      <c r="C3182" s="209" t="s">
        <v>1625</v>
      </c>
      <c r="D3182" s="210" t="s">
        <v>1624</v>
      </c>
      <c r="E3182" s="211">
        <v>16442832</v>
      </c>
      <c r="F3182" s="211">
        <v>14171371</v>
      </c>
      <c r="G3182" s="211">
        <v>16010868</v>
      </c>
      <c r="H3182" s="211">
        <v>15792167</v>
      </c>
      <c r="I3182" s="211">
        <v>16172206</v>
      </c>
      <c r="J3182" s="211">
        <v>16041364</v>
      </c>
      <c r="K3182" s="211">
        <v>15156471</v>
      </c>
      <c r="L3182" s="212">
        <v>13974993</v>
      </c>
    </row>
    <row r="3183" spans="1:12">
      <c r="A3183" s="208" t="s">
        <v>942</v>
      </c>
      <c r="B3183" s="209" t="s">
        <v>1660</v>
      </c>
      <c r="C3183" s="209" t="s">
        <v>1626</v>
      </c>
      <c r="D3183" s="210" t="s">
        <v>1624</v>
      </c>
      <c r="E3183" s="211">
        <v>3095190</v>
      </c>
      <c r="F3183" s="211">
        <v>2917983</v>
      </c>
      <c r="G3183" s="211">
        <v>2722836</v>
      </c>
      <c r="H3183" s="211">
        <v>2833402</v>
      </c>
      <c r="I3183" s="211">
        <v>2685149</v>
      </c>
      <c r="J3183" s="211">
        <v>2998706</v>
      </c>
      <c r="K3183" s="211">
        <v>2917290</v>
      </c>
      <c r="L3183" s="212">
        <v>2865872</v>
      </c>
    </row>
    <row r="3184" spans="1:12">
      <c r="A3184" s="208" t="s">
        <v>942</v>
      </c>
      <c r="B3184" s="209" t="s">
        <v>1660</v>
      </c>
      <c r="C3184" s="209" t="s">
        <v>1627</v>
      </c>
      <c r="D3184" s="210" t="s">
        <v>1624</v>
      </c>
      <c r="E3184" s="211">
        <v>5423005</v>
      </c>
      <c r="F3184" s="211">
        <v>3266791</v>
      </c>
      <c r="G3184" s="211">
        <v>4077570</v>
      </c>
      <c r="H3184" s="211">
        <v>2645929</v>
      </c>
      <c r="I3184" s="211">
        <v>1278687</v>
      </c>
      <c r="J3184" s="211">
        <v>5053032</v>
      </c>
      <c r="K3184" s="211">
        <v>5692679</v>
      </c>
      <c r="L3184" s="212">
        <v>7630195</v>
      </c>
    </row>
    <row r="3185" spans="1:12">
      <c r="A3185" s="208" t="s">
        <v>942</v>
      </c>
      <c r="B3185" s="209" t="s">
        <v>1660</v>
      </c>
      <c r="C3185" s="209" t="s">
        <v>1628</v>
      </c>
      <c r="D3185" s="210" t="s">
        <v>1624</v>
      </c>
      <c r="E3185" s="211">
        <v>142</v>
      </c>
      <c r="F3185" s="211">
        <v>144</v>
      </c>
      <c r="G3185" s="213" t="s">
        <v>1624</v>
      </c>
      <c r="H3185" s="213" t="s">
        <v>1624</v>
      </c>
      <c r="I3185" s="213" t="s">
        <v>1624</v>
      </c>
      <c r="J3185" s="213" t="s">
        <v>1624</v>
      </c>
      <c r="K3185" s="213" t="s">
        <v>1624</v>
      </c>
      <c r="L3185" s="214" t="s">
        <v>1624</v>
      </c>
    </row>
    <row r="3186" spans="1:12">
      <c r="A3186" s="208" t="s">
        <v>1797</v>
      </c>
      <c r="B3186" s="209" t="s">
        <v>1661</v>
      </c>
      <c r="C3186" s="209" t="s">
        <v>1623</v>
      </c>
      <c r="D3186" s="210" t="s">
        <v>1624</v>
      </c>
      <c r="E3186" s="213" t="s">
        <v>1624</v>
      </c>
      <c r="F3186" s="213" t="s">
        <v>1624</v>
      </c>
      <c r="G3186" s="213" t="s">
        <v>1624</v>
      </c>
      <c r="H3186" s="213" t="s">
        <v>1624</v>
      </c>
      <c r="I3186" s="211">
        <v>22514104</v>
      </c>
      <c r="J3186" s="211">
        <v>30336216</v>
      </c>
      <c r="K3186" s="211">
        <v>28998579</v>
      </c>
      <c r="L3186" s="212">
        <v>27636187</v>
      </c>
    </row>
    <row r="3187" spans="1:12">
      <c r="A3187" s="208" t="s">
        <v>1797</v>
      </c>
      <c r="B3187" s="209" t="s">
        <v>1661</v>
      </c>
      <c r="C3187" s="209" t="s">
        <v>1625</v>
      </c>
      <c r="D3187" s="210" t="s">
        <v>1624</v>
      </c>
      <c r="E3187" s="213" t="s">
        <v>1624</v>
      </c>
      <c r="F3187" s="213" t="s">
        <v>1624</v>
      </c>
      <c r="G3187" s="213" t="s">
        <v>1624</v>
      </c>
      <c r="H3187" s="213" t="s">
        <v>1624</v>
      </c>
      <c r="I3187" s="211">
        <v>16613261</v>
      </c>
      <c r="J3187" s="211">
        <v>21161192</v>
      </c>
      <c r="K3187" s="211">
        <v>20666991</v>
      </c>
      <c r="L3187" s="212">
        <v>20731917</v>
      </c>
    </row>
    <row r="3188" spans="1:12">
      <c r="A3188" s="208" t="s">
        <v>1797</v>
      </c>
      <c r="B3188" s="209" t="s">
        <v>1661</v>
      </c>
      <c r="C3188" s="209" t="s">
        <v>1626</v>
      </c>
      <c r="D3188" s="210" t="s">
        <v>1624</v>
      </c>
      <c r="E3188" s="213" t="s">
        <v>1624</v>
      </c>
      <c r="F3188" s="213" t="s">
        <v>1624</v>
      </c>
      <c r="G3188" s="213" t="s">
        <v>1624</v>
      </c>
      <c r="H3188" s="213" t="s">
        <v>1624</v>
      </c>
      <c r="I3188" s="211">
        <v>11970777</v>
      </c>
      <c r="J3188" s="211">
        <v>13967189</v>
      </c>
      <c r="K3188" s="211">
        <v>15282807</v>
      </c>
      <c r="L3188" s="212">
        <v>15610796</v>
      </c>
    </row>
    <row r="3189" spans="1:12">
      <c r="A3189" s="208" t="s">
        <v>1797</v>
      </c>
      <c r="B3189" s="209" t="s">
        <v>1661</v>
      </c>
      <c r="C3189" s="209" t="s">
        <v>1627</v>
      </c>
      <c r="D3189" s="210" t="s">
        <v>1624</v>
      </c>
      <c r="E3189" s="213" t="s">
        <v>1624</v>
      </c>
      <c r="F3189" s="213" t="s">
        <v>1624</v>
      </c>
      <c r="G3189" s="213" t="s">
        <v>1624</v>
      </c>
      <c r="H3189" s="213" t="s">
        <v>1624</v>
      </c>
      <c r="I3189" s="211">
        <v>6455531</v>
      </c>
      <c r="J3189" s="211">
        <v>7226613</v>
      </c>
      <c r="K3189" s="211">
        <v>5229065</v>
      </c>
      <c r="L3189" s="212">
        <v>6750867</v>
      </c>
    </row>
    <row r="3190" spans="1:12">
      <c r="A3190" s="208" t="s">
        <v>1797</v>
      </c>
      <c r="B3190" s="209" t="s">
        <v>1661</v>
      </c>
      <c r="C3190" s="209" t="s">
        <v>1628</v>
      </c>
      <c r="D3190" s="210" t="s">
        <v>1624</v>
      </c>
      <c r="E3190" s="213" t="s">
        <v>1624</v>
      </c>
      <c r="F3190" s="213" t="s">
        <v>1624</v>
      </c>
      <c r="G3190" s="213" t="s">
        <v>1624</v>
      </c>
      <c r="H3190" s="213" t="s">
        <v>1624</v>
      </c>
      <c r="I3190" s="211">
        <v>186826</v>
      </c>
      <c r="J3190" s="211">
        <v>513163</v>
      </c>
      <c r="K3190" s="211">
        <v>88191</v>
      </c>
      <c r="L3190" s="212">
        <v>94193</v>
      </c>
    </row>
    <row r="3191" spans="1:12">
      <c r="A3191" s="208" t="s">
        <v>1798</v>
      </c>
      <c r="B3191" s="209" t="s">
        <v>1673</v>
      </c>
      <c r="C3191" s="209" t="s">
        <v>1626</v>
      </c>
      <c r="D3191" s="210" t="s">
        <v>1624</v>
      </c>
      <c r="E3191" s="211">
        <v>328175</v>
      </c>
      <c r="F3191" s="213" t="s">
        <v>1624</v>
      </c>
      <c r="G3191" s="213" t="s">
        <v>1624</v>
      </c>
      <c r="H3191" s="213" t="s">
        <v>1624</v>
      </c>
      <c r="I3191" s="213" t="s">
        <v>1624</v>
      </c>
      <c r="J3191" s="213" t="s">
        <v>1624</v>
      </c>
      <c r="K3191" s="213" t="s">
        <v>1624</v>
      </c>
      <c r="L3191" s="214" t="s">
        <v>1624</v>
      </c>
    </row>
    <row r="3192" spans="1:12">
      <c r="A3192" s="208" t="s">
        <v>1023</v>
      </c>
      <c r="B3192" s="209" t="s">
        <v>1648</v>
      </c>
      <c r="C3192" s="209" t="s">
        <v>1623</v>
      </c>
      <c r="D3192" s="210" t="s">
        <v>1624</v>
      </c>
      <c r="E3192" s="213" t="s">
        <v>1624</v>
      </c>
      <c r="F3192" s="213" t="s">
        <v>1624</v>
      </c>
      <c r="G3192" s="211">
        <v>188127</v>
      </c>
      <c r="H3192" s="211">
        <v>65395</v>
      </c>
      <c r="I3192" s="211">
        <v>74313</v>
      </c>
      <c r="J3192" s="211">
        <v>84942</v>
      </c>
      <c r="K3192" s="211">
        <v>83509</v>
      </c>
      <c r="L3192" s="212">
        <v>67959</v>
      </c>
    </row>
    <row r="3193" spans="1:12">
      <c r="A3193" s="208" t="s">
        <v>1023</v>
      </c>
      <c r="B3193" s="209" t="s">
        <v>1648</v>
      </c>
      <c r="C3193" s="209" t="s">
        <v>1625</v>
      </c>
      <c r="D3193" s="210" t="s">
        <v>1624</v>
      </c>
      <c r="E3193" s="213" t="s">
        <v>1624</v>
      </c>
      <c r="F3193" s="213" t="s">
        <v>1624</v>
      </c>
      <c r="G3193" s="211">
        <v>1900</v>
      </c>
      <c r="H3193" s="211">
        <v>45394</v>
      </c>
      <c r="I3193" s="211">
        <v>44589</v>
      </c>
      <c r="J3193" s="211">
        <v>40365</v>
      </c>
      <c r="K3193" s="211">
        <v>30503</v>
      </c>
      <c r="L3193" s="212">
        <v>24952</v>
      </c>
    </row>
    <row r="3194" spans="1:12">
      <c r="A3194" s="208" t="s">
        <v>1023</v>
      </c>
      <c r="B3194" s="209" t="s">
        <v>1648</v>
      </c>
      <c r="C3194" s="209" t="s">
        <v>1627</v>
      </c>
      <c r="D3194" s="210" t="s">
        <v>1624</v>
      </c>
      <c r="E3194" s="213" t="s">
        <v>1624</v>
      </c>
      <c r="F3194" s="213" t="s">
        <v>1624</v>
      </c>
      <c r="G3194" s="213" t="s">
        <v>1624</v>
      </c>
      <c r="H3194" s="213" t="s">
        <v>1624</v>
      </c>
      <c r="I3194" s="213" t="s">
        <v>1624</v>
      </c>
      <c r="J3194" s="211">
        <v>2313</v>
      </c>
      <c r="K3194" s="211">
        <v>6086</v>
      </c>
      <c r="L3194" s="212">
        <v>3448</v>
      </c>
    </row>
    <row r="3195" spans="1:12">
      <c r="A3195" s="208" t="s">
        <v>1424</v>
      </c>
      <c r="B3195" s="209" t="s">
        <v>1673</v>
      </c>
      <c r="C3195" s="209" t="s">
        <v>1623</v>
      </c>
      <c r="D3195" s="210" t="s">
        <v>1624</v>
      </c>
      <c r="E3195" s="211">
        <v>35252</v>
      </c>
      <c r="F3195" s="211">
        <v>255844</v>
      </c>
      <c r="G3195" s="211">
        <v>64763</v>
      </c>
      <c r="H3195" s="211">
        <v>64763</v>
      </c>
      <c r="I3195" s="211">
        <v>27155</v>
      </c>
      <c r="J3195" s="211">
        <v>27155</v>
      </c>
      <c r="K3195" s="211">
        <v>26718</v>
      </c>
      <c r="L3195" s="212">
        <v>23374</v>
      </c>
    </row>
    <row r="3196" spans="1:12">
      <c r="A3196" s="208" t="s">
        <v>1424</v>
      </c>
      <c r="B3196" s="209" t="s">
        <v>1673</v>
      </c>
      <c r="C3196" s="209" t="s">
        <v>1625</v>
      </c>
      <c r="D3196" s="210" t="s">
        <v>1624</v>
      </c>
      <c r="E3196" s="213" t="s">
        <v>1624</v>
      </c>
      <c r="F3196" s="211">
        <v>105623</v>
      </c>
      <c r="G3196" s="211">
        <v>46115</v>
      </c>
      <c r="H3196" s="211">
        <v>46115</v>
      </c>
      <c r="I3196" s="211">
        <v>52799</v>
      </c>
      <c r="J3196" s="211">
        <v>52799</v>
      </c>
      <c r="K3196" s="211">
        <v>68012</v>
      </c>
      <c r="L3196" s="212">
        <v>60963</v>
      </c>
    </row>
    <row r="3197" spans="1:12">
      <c r="A3197" s="208" t="s">
        <v>1424</v>
      </c>
      <c r="B3197" s="209" t="s">
        <v>1673</v>
      </c>
      <c r="C3197" s="209" t="s">
        <v>1626</v>
      </c>
      <c r="D3197" s="210" t="s">
        <v>1624</v>
      </c>
      <c r="E3197" s="211">
        <v>74817</v>
      </c>
      <c r="F3197" s="211">
        <v>19303</v>
      </c>
      <c r="G3197" s="213" t="s">
        <v>1624</v>
      </c>
      <c r="H3197" s="213" t="s">
        <v>1624</v>
      </c>
      <c r="I3197" s="213" t="s">
        <v>1624</v>
      </c>
      <c r="J3197" s="213" t="s">
        <v>1624</v>
      </c>
      <c r="K3197" s="213" t="s">
        <v>1624</v>
      </c>
      <c r="L3197" s="214" t="s">
        <v>1624</v>
      </c>
    </row>
    <row r="3198" spans="1:12">
      <c r="A3198" s="208" t="s">
        <v>308</v>
      </c>
      <c r="B3198" s="209" t="s">
        <v>1653</v>
      </c>
      <c r="C3198" s="209" t="s">
        <v>1623</v>
      </c>
      <c r="D3198" s="210" t="s">
        <v>1624</v>
      </c>
      <c r="E3198" s="211">
        <v>439986</v>
      </c>
      <c r="F3198" s="211">
        <v>397445</v>
      </c>
      <c r="G3198" s="211">
        <v>400459</v>
      </c>
      <c r="H3198" s="211">
        <v>455405</v>
      </c>
      <c r="I3198" s="211">
        <v>440749</v>
      </c>
      <c r="J3198" s="211">
        <v>417832</v>
      </c>
      <c r="K3198" s="211">
        <v>424947</v>
      </c>
      <c r="L3198" s="212">
        <v>351134</v>
      </c>
    </row>
    <row r="3199" spans="1:12">
      <c r="A3199" s="208" t="s">
        <v>308</v>
      </c>
      <c r="B3199" s="209" t="s">
        <v>1653</v>
      </c>
      <c r="C3199" s="209" t="s">
        <v>1625</v>
      </c>
      <c r="D3199" s="210" t="s">
        <v>1624</v>
      </c>
      <c r="E3199" s="211">
        <v>188249</v>
      </c>
      <c r="F3199" s="211">
        <v>176695</v>
      </c>
      <c r="G3199" s="211">
        <v>185481</v>
      </c>
      <c r="H3199" s="211">
        <v>227215</v>
      </c>
      <c r="I3199" s="211">
        <v>231491</v>
      </c>
      <c r="J3199" s="211">
        <v>185011</v>
      </c>
      <c r="K3199" s="211">
        <v>173164</v>
      </c>
      <c r="L3199" s="212">
        <v>164883</v>
      </c>
    </row>
    <row r="3200" spans="1:12">
      <c r="A3200" s="208" t="s">
        <v>308</v>
      </c>
      <c r="B3200" s="209" t="s">
        <v>1653</v>
      </c>
      <c r="C3200" s="209" t="s">
        <v>1626</v>
      </c>
      <c r="D3200" s="210" t="s">
        <v>1624</v>
      </c>
      <c r="E3200" s="211">
        <v>336104</v>
      </c>
      <c r="F3200" s="211">
        <v>329682</v>
      </c>
      <c r="G3200" s="211">
        <v>319583</v>
      </c>
      <c r="H3200" s="211">
        <v>314219</v>
      </c>
      <c r="I3200" s="211">
        <v>294921</v>
      </c>
      <c r="J3200" s="211">
        <v>313201</v>
      </c>
      <c r="K3200" s="211">
        <v>333798</v>
      </c>
      <c r="L3200" s="212">
        <v>308618</v>
      </c>
    </row>
    <row r="3201" spans="1:12">
      <c r="A3201" s="208" t="s">
        <v>308</v>
      </c>
      <c r="B3201" s="209" t="s">
        <v>1653</v>
      </c>
      <c r="C3201" s="209" t="s">
        <v>1627</v>
      </c>
      <c r="D3201" s="210" t="s">
        <v>1624</v>
      </c>
      <c r="E3201" s="211">
        <v>506490</v>
      </c>
      <c r="F3201" s="211">
        <v>489668</v>
      </c>
      <c r="G3201" s="211">
        <v>262271</v>
      </c>
      <c r="H3201" s="211">
        <v>247315</v>
      </c>
      <c r="I3201" s="211">
        <v>572629</v>
      </c>
      <c r="J3201" s="211">
        <v>276345</v>
      </c>
      <c r="K3201" s="211">
        <v>326606</v>
      </c>
      <c r="L3201" s="212">
        <v>336133</v>
      </c>
    </row>
    <row r="3202" spans="1:12">
      <c r="A3202" s="208" t="s">
        <v>309</v>
      </c>
      <c r="B3202" s="209" t="s">
        <v>1653</v>
      </c>
      <c r="C3202" s="209" t="s">
        <v>1623</v>
      </c>
      <c r="D3202" s="210" t="s">
        <v>1624</v>
      </c>
      <c r="E3202" s="211">
        <v>40925</v>
      </c>
      <c r="F3202" s="211">
        <v>37991</v>
      </c>
      <c r="G3202" s="211">
        <v>32625</v>
      </c>
      <c r="H3202" s="211">
        <v>38763</v>
      </c>
      <c r="I3202" s="211">
        <v>41415</v>
      </c>
      <c r="J3202" s="211">
        <v>36759</v>
      </c>
      <c r="K3202" s="211">
        <v>38730</v>
      </c>
      <c r="L3202" s="212">
        <v>32764</v>
      </c>
    </row>
    <row r="3203" spans="1:12">
      <c r="A3203" s="208" t="s">
        <v>309</v>
      </c>
      <c r="B3203" s="209" t="s">
        <v>1653</v>
      </c>
      <c r="C3203" s="209" t="s">
        <v>1625</v>
      </c>
      <c r="D3203" s="210" t="s">
        <v>1624</v>
      </c>
      <c r="E3203" s="211">
        <v>69527</v>
      </c>
      <c r="F3203" s="211">
        <v>51696</v>
      </c>
      <c r="G3203" s="211">
        <v>59066</v>
      </c>
      <c r="H3203" s="211">
        <v>57197</v>
      </c>
      <c r="I3203" s="211">
        <v>51328</v>
      </c>
      <c r="J3203" s="211">
        <v>47064</v>
      </c>
      <c r="K3203" s="211">
        <v>59873</v>
      </c>
      <c r="L3203" s="212">
        <v>58953</v>
      </c>
    </row>
    <row r="3204" spans="1:12">
      <c r="A3204" s="208" t="s">
        <v>963</v>
      </c>
      <c r="B3204" s="209" t="s">
        <v>1662</v>
      </c>
      <c r="C3204" s="209" t="s">
        <v>1623</v>
      </c>
      <c r="D3204" s="210" t="s">
        <v>1624</v>
      </c>
      <c r="E3204" s="211">
        <v>22923669</v>
      </c>
      <c r="F3204" s="211">
        <v>22262944</v>
      </c>
      <c r="G3204" s="211">
        <v>22597022</v>
      </c>
      <c r="H3204" s="211">
        <v>22560524</v>
      </c>
      <c r="I3204" s="211">
        <v>22393807</v>
      </c>
      <c r="J3204" s="211">
        <v>21016652</v>
      </c>
      <c r="K3204" s="211">
        <v>22056507</v>
      </c>
      <c r="L3204" s="212">
        <v>19202699</v>
      </c>
    </row>
    <row r="3205" spans="1:12">
      <c r="A3205" s="208" t="s">
        <v>963</v>
      </c>
      <c r="B3205" s="209" t="s">
        <v>1662</v>
      </c>
      <c r="C3205" s="209" t="s">
        <v>1625</v>
      </c>
      <c r="D3205" s="210" t="s">
        <v>1624</v>
      </c>
      <c r="E3205" s="211">
        <v>19147953</v>
      </c>
      <c r="F3205" s="211">
        <v>18824609</v>
      </c>
      <c r="G3205" s="211">
        <v>19147510</v>
      </c>
      <c r="H3205" s="211">
        <v>19306644</v>
      </c>
      <c r="I3205" s="211">
        <v>19287748</v>
      </c>
      <c r="J3205" s="211">
        <v>18232071</v>
      </c>
      <c r="K3205" s="211">
        <v>18873779</v>
      </c>
      <c r="L3205" s="212">
        <v>17250127</v>
      </c>
    </row>
    <row r="3206" spans="1:12">
      <c r="A3206" s="208" t="s">
        <v>963</v>
      </c>
      <c r="B3206" s="209" t="s">
        <v>1662</v>
      </c>
      <c r="C3206" s="209" t="s">
        <v>1626</v>
      </c>
      <c r="D3206" s="210" t="s">
        <v>1624</v>
      </c>
      <c r="E3206" s="211">
        <v>13055526</v>
      </c>
      <c r="F3206" s="211">
        <v>12561249</v>
      </c>
      <c r="G3206" s="211">
        <v>13254378</v>
      </c>
      <c r="H3206" s="211">
        <v>13738991</v>
      </c>
      <c r="I3206" s="211">
        <v>13155488</v>
      </c>
      <c r="J3206" s="211">
        <v>12666131</v>
      </c>
      <c r="K3206" s="211">
        <v>12642551</v>
      </c>
      <c r="L3206" s="212">
        <v>12593956</v>
      </c>
    </row>
    <row r="3207" spans="1:12">
      <c r="A3207" s="208" t="s">
        <v>963</v>
      </c>
      <c r="B3207" s="209" t="s">
        <v>1662</v>
      </c>
      <c r="C3207" s="209" t="s">
        <v>1627</v>
      </c>
      <c r="D3207" s="210" t="s">
        <v>1624</v>
      </c>
      <c r="E3207" s="211">
        <v>189490</v>
      </c>
      <c r="F3207" s="211">
        <v>114027</v>
      </c>
      <c r="G3207" s="211">
        <v>25597</v>
      </c>
      <c r="H3207" s="211">
        <v>3168</v>
      </c>
      <c r="I3207" s="213" t="s">
        <v>1624</v>
      </c>
      <c r="J3207" s="213" t="s">
        <v>1624</v>
      </c>
      <c r="K3207" s="213" t="s">
        <v>1624</v>
      </c>
      <c r="L3207" s="214" t="s">
        <v>1624</v>
      </c>
    </row>
    <row r="3208" spans="1:12">
      <c r="A3208" s="208" t="s">
        <v>963</v>
      </c>
      <c r="B3208" s="209" t="s">
        <v>1662</v>
      </c>
      <c r="C3208" s="209" t="s">
        <v>1628</v>
      </c>
      <c r="D3208" s="210" t="s">
        <v>1624</v>
      </c>
      <c r="E3208" s="211">
        <v>1321</v>
      </c>
      <c r="F3208" s="211">
        <v>489</v>
      </c>
      <c r="G3208" s="211">
        <v>520</v>
      </c>
      <c r="H3208" s="211">
        <v>483</v>
      </c>
      <c r="I3208" s="211">
        <v>386</v>
      </c>
      <c r="J3208" s="211">
        <v>417</v>
      </c>
      <c r="K3208" s="213" t="s">
        <v>1624</v>
      </c>
      <c r="L3208" s="214" t="s">
        <v>1624</v>
      </c>
    </row>
    <row r="3209" spans="1:12">
      <c r="A3209" s="208" t="s">
        <v>143</v>
      </c>
      <c r="B3209" s="209" t="s">
        <v>1672</v>
      </c>
      <c r="C3209" s="209" t="s">
        <v>1623</v>
      </c>
      <c r="D3209" s="210" t="s">
        <v>1624</v>
      </c>
      <c r="E3209" s="211">
        <v>73437</v>
      </c>
      <c r="F3209" s="211">
        <v>68859</v>
      </c>
      <c r="G3209" s="211">
        <v>65477</v>
      </c>
      <c r="H3209" s="211">
        <v>74093</v>
      </c>
      <c r="I3209" s="211">
        <v>68280</v>
      </c>
      <c r="J3209" s="211">
        <v>74872</v>
      </c>
      <c r="K3209" s="211">
        <v>72211</v>
      </c>
      <c r="L3209" s="212">
        <v>53308</v>
      </c>
    </row>
    <row r="3210" spans="1:12">
      <c r="A3210" s="208" t="s">
        <v>143</v>
      </c>
      <c r="B3210" s="209" t="s">
        <v>1672</v>
      </c>
      <c r="C3210" s="209" t="s">
        <v>1625</v>
      </c>
      <c r="D3210" s="210" t="s">
        <v>1624</v>
      </c>
      <c r="E3210" s="211">
        <v>34974</v>
      </c>
      <c r="F3210" s="211">
        <v>36113</v>
      </c>
      <c r="G3210" s="211">
        <v>33123</v>
      </c>
      <c r="H3210" s="211">
        <v>39578</v>
      </c>
      <c r="I3210" s="211">
        <v>36599</v>
      </c>
      <c r="J3210" s="211">
        <v>36146</v>
      </c>
      <c r="K3210" s="211">
        <v>36874</v>
      </c>
      <c r="L3210" s="212">
        <v>28405</v>
      </c>
    </row>
    <row r="3211" spans="1:12">
      <c r="A3211" s="208" t="s">
        <v>143</v>
      </c>
      <c r="B3211" s="209" t="s">
        <v>1672</v>
      </c>
      <c r="C3211" s="209" t="s">
        <v>1626</v>
      </c>
      <c r="D3211" s="210" t="s">
        <v>1624</v>
      </c>
      <c r="E3211" s="211">
        <v>151156</v>
      </c>
      <c r="F3211" s="211">
        <v>118030</v>
      </c>
      <c r="G3211" s="211">
        <v>106668</v>
      </c>
      <c r="H3211" s="211">
        <v>122676</v>
      </c>
      <c r="I3211" s="211">
        <v>108710</v>
      </c>
      <c r="J3211" s="211">
        <v>122765</v>
      </c>
      <c r="K3211" s="211">
        <v>143986</v>
      </c>
      <c r="L3211" s="212">
        <v>104864</v>
      </c>
    </row>
    <row r="3212" spans="1:12">
      <c r="A3212" s="208" t="s">
        <v>1024</v>
      </c>
      <c r="B3212" s="209" t="s">
        <v>1648</v>
      </c>
      <c r="C3212" s="209" t="s">
        <v>1623</v>
      </c>
      <c r="D3212" s="210" t="s">
        <v>1624</v>
      </c>
      <c r="E3212" s="211">
        <v>29901</v>
      </c>
      <c r="F3212" s="211">
        <v>27193</v>
      </c>
      <c r="G3212" s="211">
        <v>24156</v>
      </c>
      <c r="H3212" s="211">
        <v>24545</v>
      </c>
      <c r="I3212" s="211">
        <v>24586</v>
      </c>
      <c r="J3212" s="211">
        <v>17475</v>
      </c>
      <c r="K3212" s="211">
        <v>17045</v>
      </c>
      <c r="L3212" s="212">
        <v>11984</v>
      </c>
    </row>
    <row r="3213" spans="1:12">
      <c r="A3213" s="208" t="s">
        <v>1024</v>
      </c>
      <c r="B3213" s="209" t="s">
        <v>1648</v>
      </c>
      <c r="C3213" s="209" t="s">
        <v>1625</v>
      </c>
      <c r="D3213" s="210" t="s">
        <v>1624</v>
      </c>
      <c r="E3213" s="213" t="s">
        <v>1624</v>
      </c>
      <c r="F3213" s="213" t="s">
        <v>1624</v>
      </c>
      <c r="G3213" s="213" t="s">
        <v>1624</v>
      </c>
      <c r="H3213" s="213" t="s">
        <v>1624</v>
      </c>
      <c r="I3213" s="213" t="s">
        <v>1624</v>
      </c>
      <c r="J3213" s="211">
        <v>3027</v>
      </c>
      <c r="K3213" s="211">
        <v>1531</v>
      </c>
      <c r="L3213" s="212">
        <v>2182</v>
      </c>
    </row>
    <row r="3214" spans="1:12">
      <c r="A3214" s="208" t="s">
        <v>1425</v>
      </c>
      <c r="B3214" s="209" t="s">
        <v>1673</v>
      </c>
      <c r="C3214" s="209" t="s">
        <v>1623</v>
      </c>
      <c r="D3214" s="210" t="s">
        <v>1624</v>
      </c>
      <c r="E3214" s="211">
        <v>18657</v>
      </c>
      <c r="F3214" s="211">
        <v>16073</v>
      </c>
      <c r="G3214" s="211">
        <v>17002</v>
      </c>
      <c r="H3214" s="211">
        <v>18079</v>
      </c>
      <c r="I3214" s="211">
        <v>16880</v>
      </c>
      <c r="J3214" s="213" t="s">
        <v>1624</v>
      </c>
      <c r="K3214" s="211">
        <v>15934</v>
      </c>
      <c r="L3214" s="212">
        <v>13361</v>
      </c>
    </row>
    <row r="3215" spans="1:12">
      <c r="A3215" s="208" t="s">
        <v>1425</v>
      </c>
      <c r="B3215" s="209" t="s">
        <v>1673</v>
      </c>
      <c r="C3215" s="209" t="s">
        <v>1625</v>
      </c>
      <c r="D3215" s="210" t="s">
        <v>1624</v>
      </c>
      <c r="E3215" s="211">
        <v>17305</v>
      </c>
      <c r="F3215" s="211">
        <v>15481</v>
      </c>
      <c r="G3215" s="211">
        <v>17367</v>
      </c>
      <c r="H3215" s="211">
        <v>19363</v>
      </c>
      <c r="I3215" s="211">
        <v>17633</v>
      </c>
      <c r="J3215" s="213" t="s">
        <v>1624</v>
      </c>
      <c r="K3215" s="211">
        <v>13675</v>
      </c>
      <c r="L3215" s="212">
        <v>6750</v>
      </c>
    </row>
    <row r="3216" spans="1:12">
      <c r="A3216" s="208" t="s">
        <v>1025</v>
      </c>
      <c r="B3216" s="209" t="s">
        <v>1648</v>
      </c>
      <c r="C3216" s="209" t="s">
        <v>1623</v>
      </c>
      <c r="D3216" s="210" t="s">
        <v>1624</v>
      </c>
      <c r="E3216" s="211">
        <v>12628</v>
      </c>
      <c r="F3216" s="211">
        <v>4086</v>
      </c>
      <c r="G3216" s="211">
        <v>2533</v>
      </c>
      <c r="H3216" s="211">
        <v>3491</v>
      </c>
      <c r="I3216" s="211">
        <v>5116</v>
      </c>
      <c r="J3216" s="211">
        <v>4209</v>
      </c>
      <c r="K3216" s="211">
        <v>3451</v>
      </c>
      <c r="L3216" s="212">
        <v>3004</v>
      </c>
    </row>
    <row r="3217" spans="1:12">
      <c r="A3217" s="208" t="s">
        <v>1025</v>
      </c>
      <c r="B3217" s="209" t="s">
        <v>1648</v>
      </c>
      <c r="C3217" s="209" t="s">
        <v>1625</v>
      </c>
      <c r="D3217" s="210" t="s">
        <v>1624</v>
      </c>
      <c r="E3217" s="211">
        <v>22451</v>
      </c>
      <c r="F3217" s="211">
        <v>12939</v>
      </c>
      <c r="G3217" s="211">
        <v>8026</v>
      </c>
      <c r="H3217" s="211">
        <v>10737</v>
      </c>
      <c r="I3217" s="211">
        <v>7066</v>
      </c>
      <c r="J3217" s="211">
        <v>5921</v>
      </c>
      <c r="K3217" s="211">
        <v>5765</v>
      </c>
      <c r="L3217" s="212">
        <v>4767</v>
      </c>
    </row>
    <row r="3218" spans="1:12">
      <c r="A3218" s="208" t="s">
        <v>1140</v>
      </c>
      <c r="B3218" s="209" t="s">
        <v>1647</v>
      </c>
      <c r="C3218" s="209" t="s">
        <v>1623</v>
      </c>
      <c r="D3218" s="210" t="s">
        <v>1624</v>
      </c>
      <c r="E3218" s="213" t="s">
        <v>1624</v>
      </c>
      <c r="F3218" s="211">
        <v>5730</v>
      </c>
      <c r="G3218" s="211">
        <v>6354</v>
      </c>
      <c r="H3218" s="211">
        <v>6222</v>
      </c>
      <c r="I3218" s="211">
        <v>5812</v>
      </c>
      <c r="J3218" s="211">
        <v>6413</v>
      </c>
      <c r="K3218" s="211">
        <v>5530</v>
      </c>
      <c r="L3218" s="212">
        <v>4519</v>
      </c>
    </row>
    <row r="3219" spans="1:12">
      <c r="A3219" s="208" t="s">
        <v>1140</v>
      </c>
      <c r="B3219" s="209" t="s">
        <v>1647</v>
      </c>
      <c r="C3219" s="209" t="s">
        <v>1625</v>
      </c>
      <c r="D3219" s="210" t="s">
        <v>1624</v>
      </c>
      <c r="E3219" s="213" t="s">
        <v>1624</v>
      </c>
      <c r="F3219" s="211">
        <v>7716</v>
      </c>
      <c r="G3219" s="211">
        <v>6598</v>
      </c>
      <c r="H3219" s="211">
        <v>7232</v>
      </c>
      <c r="I3219" s="211">
        <v>6759</v>
      </c>
      <c r="J3219" s="211">
        <v>7570</v>
      </c>
      <c r="K3219" s="211">
        <v>6024</v>
      </c>
      <c r="L3219" s="212">
        <v>3154</v>
      </c>
    </row>
    <row r="3220" spans="1:12">
      <c r="A3220" s="208" t="s">
        <v>1140</v>
      </c>
      <c r="B3220" s="209" t="s">
        <v>1647</v>
      </c>
      <c r="C3220" s="209" t="s">
        <v>1626</v>
      </c>
      <c r="D3220" s="210" t="s">
        <v>1624</v>
      </c>
      <c r="E3220" s="213" t="s">
        <v>1624</v>
      </c>
      <c r="F3220" s="211">
        <v>24399</v>
      </c>
      <c r="G3220" s="211">
        <v>23708</v>
      </c>
      <c r="H3220" s="211">
        <v>23860</v>
      </c>
      <c r="I3220" s="211">
        <v>23068</v>
      </c>
      <c r="J3220" s="211">
        <v>17999</v>
      </c>
      <c r="K3220" s="211">
        <v>14859</v>
      </c>
      <c r="L3220" s="212">
        <v>16127</v>
      </c>
    </row>
    <row r="3221" spans="1:12">
      <c r="A3221" s="208" t="s">
        <v>1140</v>
      </c>
      <c r="B3221" s="209" t="s">
        <v>1647</v>
      </c>
      <c r="C3221" s="209" t="s">
        <v>1629</v>
      </c>
      <c r="D3221" s="210" t="s">
        <v>1624</v>
      </c>
      <c r="E3221" s="213" t="s">
        <v>1624</v>
      </c>
      <c r="F3221" s="211">
        <v>0</v>
      </c>
      <c r="G3221" s="213" t="s">
        <v>1624</v>
      </c>
      <c r="H3221" s="213" t="s">
        <v>1624</v>
      </c>
      <c r="I3221" s="213" t="s">
        <v>1624</v>
      </c>
      <c r="J3221" s="213" t="s">
        <v>1624</v>
      </c>
      <c r="K3221" s="213" t="s">
        <v>1624</v>
      </c>
      <c r="L3221" s="214" t="s">
        <v>1624</v>
      </c>
    </row>
    <row r="3222" spans="1:12">
      <c r="A3222" s="208" t="s">
        <v>1140</v>
      </c>
      <c r="B3222" s="209" t="s">
        <v>1676</v>
      </c>
      <c r="C3222" s="209" t="s">
        <v>1625</v>
      </c>
      <c r="D3222" s="210" t="s">
        <v>1624</v>
      </c>
      <c r="E3222" s="213" t="s">
        <v>1624</v>
      </c>
      <c r="F3222" s="211">
        <v>56469</v>
      </c>
      <c r="G3222" s="211">
        <v>54173</v>
      </c>
      <c r="H3222" s="211">
        <v>57385</v>
      </c>
      <c r="I3222" s="211">
        <v>47772</v>
      </c>
      <c r="J3222" s="211">
        <v>44458</v>
      </c>
      <c r="K3222" s="211">
        <v>40581</v>
      </c>
      <c r="L3222" s="212">
        <v>44467</v>
      </c>
    </row>
    <row r="3223" spans="1:12">
      <c r="A3223" s="208" t="s">
        <v>7</v>
      </c>
      <c r="B3223" s="209" t="s">
        <v>1665</v>
      </c>
      <c r="C3223" s="209" t="s">
        <v>1623</v>
      </c>
      <c r="D3223" s="210" t="s">
        <v>1624</v>
      </c>
      <c r="E3223" s="211">
        <v>40594</v>
      </c>
      <c r="F3223" s="211">
        <v>37298</v>
      </c>
      <c r="G3223" s="211">
        <v>39719</v>
      </c>
      <c r="H3223" s="211">
        <v>45796</v>
      </c>
      <c r="I3223" s="211">
        <v>52239</v>
      </c>
      <c r="J3223" s="211">
        <v>51158</v>
      </c>
      <c r="K3223" s="211">
        <v>59211</v>
      </c>
      <c r="L3223" s="212">
        <v>49794</v>
      </c>
    </row>
    <row r="3224" spans="1:12">
      <c r="A3224" s="208" t="s">
        <v>1799</v>
      </c>
      <c r="B3224" s="209" t="s">
        <v>1662</v>
      </c>
      <c r="C3224" s="209" t="s">
        <v>1623</v>
      </c>
      <c r="D3224" s="210" t="s">
        <v>1624</v>
      </c>
      <c r="E3224" s="211">
        <v>52800970</v>
      </c>
      <c r="F3224" s="211">
        <v>46300112</v>
      </c>
      <c r="G3224" s="211">
        <v>50426803</v>
      </c>
      <c r="H3224" s="211">
        <v>49217415</v>
      </c>
      <c r="I3224" s="211">
        <v>49495113</v>
      </c>
      <c r="J3224" s="211">
        <v>47255952</v>
      </c>
      <c r="K3224" s="211">
        <v>49169706</v>
      </c>
      <c r="L3224" s="212">
        <v>42725481</v>
      </c>
    </row>
    <row r="3225" spans="1:12">
      <c r="A3225" s="208" t="s">
        <v>1799</v>
      </c>
      <c r="B3225" s="209" t="s">
        <v>1662</v>
      </c>
      <c r="C3225" s="209" t="s">
        <v>1625</v>
      </c>
      <c r="D3225" s="210" t="s">
        <v>1624</v>
      </c>
      <c r="E3225" s="211">
        <v>34280833</v>
      </c>
      <c r="F3225" s="211">
        <v>31044836</v>
      </c>
      <c r="G3225" s="211">
        <v>33440139</v>
      </c>
      <c r="H3225" s="211">
        <v>32439363</v>
      </c>
      <c r="I3225" s="211">
        <v>31959519</v>
      </c>
      <c r="J3225" s="211">
        <v>30917320</v>
      </c>
      <c r="K3225" s="211">
        <v>31692046</v>
      </c>
      <c r="L3225" s="212">
        <v>29390554</v>
      </c>
    </row>
    <row r="3226" spans="1:12">
      <c r="A3226" s="208" t="s">
        <v>1799</v>
      </c>
      <c r="B3226" s="209" t="s">
        <v>1662</v>
      </c>
      <c r="C3226" s="209" t="s">
        <v>1626</v>
      </c>
      <c r="D3226" s="210" t="s">
        <v>1624</v>
      </c>
      <c r="E3226" s="211">
        <v>17545390</v>
      </c>
      <c r="F3226" s="211">
        <v>20317350</v>
      </c>
      <c r="G3226" s="211">
        <v>20702752</v>
      </c>
      <c r="H3226" s="211">
        <v>23288620</v>
      </c>
      <c r="I3226" s="211">
        <v>21348072</v>
      </c>
      <c r="J3226" s="211">
        <v>23650683</v>
      </c>
      <c r="K3226" s="211">
        <v>24440223</v>
      </c>
      <c r="L3226" s="212">
        <v>25622385</v>
      </c>
    </row>
    <row r="3227" spans="1:12">
      <c r="A3227" s="208" t="s">
        <v>1799</v>
      </c>
      <c r="B3227" s="209" t="s">
        <v>1662</v>
      </c>
      <c r="C3227" s="209" t="s">
        <v>1627</v>
      </c>
      <c r="D3227" s="210" t="s">
        <v>1624</v>
      </c>
      <c r="E3227" s="211">
        <v>43021041</v>
      </c>
      <c r="F3227" s="211">
        <v>27248472</v>
      </c>
      <c r="G3227" s="211">
        <v>32559283</v>
      </c>
      <c r="H3227" s="211">
        <v>21322900</v>
      </c>
      <c r="I3227" s="211">
        <v>29982790</v>
      </c>
      <c r="J3227" s="211">
        <v>36015955</v>
      </c>
      <c r="K3227" s="211">
        <v>34992360</v>
      </c>
      <c r="L3227" s="212">
        <v>52537676</v>
      </c>
    </row>
    <row r="3228" spans="1:12">
      <c r="A3228" s="208" t="s">
        <v>1799</v>
      </c>
      <c r="B3228" s="209" t="s">
        <v>1662</v>
      </c>
      <c r="C3228" s="209" t="s">
        <v>1628</v>
      </c>
      <c r="D3228" s="210" t="s">
        <v>1624</v>
      </c>
      <c r="E3228" s="211">
        <v>687</v>
      </c>
      <c r="F3228" s="211">
        <v>703</v>
      </c>
      <c r="G3228" s="211">
        <v>49</v>
      </c>
      <c r="H3228" s="211">
        <v>619</v>
      </c>
      <c r="I3228" s="211">
        <v>898</v>
      </c>
      <c r="J3228" s="211">
        <v>1015</v>
      </c>
      <c r="K3228" s="211">
        <v>82</v>
      </c>
      <c r="L3228" s="212">
        <v>8</v>
      </c>
    </row>
    <row r="3229" spans="1:12">
      <c r="A3229" s="208" t="s">
        <v>1197</v>
      </c>
      <c r="B3229" s="209" t="s">
        <v>1643</v>
      </c>
      <c r="C3229" s="209" t="s">
        <v>1623</v>
      </c>
      <c r="D3229" s="210" t="s">
        <v>1624</v>
      </c>
      <c r="E3229" s="211">
        <v>233503746</v>
      </c>
      <c r="F3229" s="211">
        <v>213720581</v>
      </c>
      <c r="G3229" s="211">
        <v>234990220</v>
      </c>
      <c r="H3229" s="211">
        <v>252904257</v>
      </c>
      <c r="I3229" s="211">
        <v>238521041</v>
      </c>
      <c r="J3229" s="211">
        <v>223579509</v>
      </c>
      <c r="K3229" s="211">
        <v>227550244</v>
      </c>
      <c r="L3229" s="212">
        <v>196153166</v>
      </c>
    </row>
    <row r="3230" spans="1:12">
      <c r="A3230" s="208" t="s">
        <v>1197</v>
      </c>
      <c r="B3230" s="209" t="s">
        <v>1643</v>
      </c>
      <c r="C3230" s="209" t="s">
        <v>1625</v>
      </c>
      <c r="D3230" s="210" t="s">
        <v>1624</v>
      </c>
      <c r="E3230" s="211">
        <v>100836789</v>
      </c>
      <c r="F3230" s="211">
        <v>101136927</v>
      </c>
      <c r="G3230" s="211">
        <v>102714374</v>
      </c>
      <c r="H3230" s="211">
        <v>113702906</v>
      </c>
      <c r="I3230" s="211">
        <v>112187744</v>
      </c>
      <c r="J3230" s="211">
        <v>104981440</v>
      </c>
      <c r="K3230" s="211">
        <v>107672696</v>
      </c>
      <c r="L3230" s="212">
        <v>95145075</v>
      </c>
    </row>
    <row r="3231" spans="1:12">
      <c r="A3231" s="208" t="s">
        <v>1197</v>
      </c>
      <c r="B3231" s="209" t="s">
        <v>1643</v>
      </c>
      <c r="C3231" s="209" t="s">
        <v>1626</v>
      </c>
      <c r="D3231" s="210" t="s">
        <v>1624</v>
      </c>
      <c r="E3231" s="211">
        <v>115893170</v>
      </c>
      <c r="F3231" s="211">
        <v>105775986</v>
      </c>
      <c r="G3231" s="211">
        <v>111111547</v>
      </c>
      <c r="H3231" s="211">
        <v>111503120</v>
      </c>
      <c r="I3231" s="211">
        <v>107729180</v>
      </c>
      <c r="J3231" s="211">
        <v>105698841</v>
      </c>
      <c r="K3231" s="211">
        <v>109297632</v>
      </c>
      <c r="L3231" s="212">
        <v>109999716</v>
      </c>
    </row>
    <row r="3232" spans="1:12">
      <c r="A3232" s="208" t="s">
        <v>1197</v>
      </c>
      <c r="B3232" s="209" t="s">
        <v>1643</v>
      </c>
      <c r="C3232" s="209" t="s">
        <v>1627</v>
      </c>
      <c r="D3232" s="210" t="s">
        <v>1624</v>
      </c>
      <c r="E3232" s="211">
        <v>6449535</v>
      </c>
      <c r="F3232" s="211">
        <v>3616243</v>
      </c>
      <c r="G3232" s="211">
        <v>5061978</v>
      </c>
      <c r="H3232" s="211">
        <v>2955583</v>
      </c>
      <c r="I3232" s="211">
        <v>2714806</v>
      </c>
      <c r="J3232" s="211">
        <v>6937346</v>
      </c>
      <c r="K3232" s="211">
        <v>5049130</v>
      </c>
      <c r="L3232" s="212">
        <v>10940920</v>
      </c>
    </row>
    <row r="3233" spans="1:12">
      <c r="A3233" s="208" t="s">
        <v>1800</v>
      </c>
      <c r="B3233" s="209" t="s">
        <v>1631</v>
      </c>
      <c r="C3233" s="209" t="s">
        <v>1625</v>
      </c>
      <c r="D3233" s="210" t="s">
        <v>1624</v>
      </c>
      <c r="E3233" s="213" t="s">
        <v>1624</v>
      </c>
      <c r="F3233" s="213" t="s">
        <v>1624</v>
      </c>
      <c r="G3233" s="213" t="s">
        <v>1624</v>
      </c>
      <c r="H3233" s="213" t="s">
        <v>1624</v>
      </c>
      <c r="I3233" s="211">
        <v>1050938</v>
      </c>
      <c r="J3233" s="211">
        <v>842675</v>
      </c>
      <c r="K3233" s="211">
        <v>821011</v>
      </c>
      <c r="L3233" s="212">
        <v>860219</v>
      </c>
    </row>
    <row r="3234" spans="1:12">
      <c r="A3234" s="208" t="s">
        <v>1800</v>
      </c>
      <c r="B3234" s="209" t="s">
        <v>1631</v>
      </c>
      <c r="C3234" s="209" t="s">
        <v>1627</v>
      </c>
      <c r="D3234" s="210" t="s">
        <v>1624</v>
      </c>
      <c r="E3234" s="213" t="s">
        <v>1624</v>
      </c>
      <c r="F3234" s="213" t="s">
        <v>1624</v>
      </c>
      <c r="G3234" s="213" t="s">
        <v>1624</v>
      </c>
      <c r="H3234" s="213" t="s">
        <v>1624</v>
      </c>
      <c r="I3234" s="211">
        <v>494698</v>
      </c>
      <c r="J3234" s="211">
        <v>716243</v>
      </c>
      <c r="K3234" s="211">
        <v>821616</v>
      </c>
      <c r="L3234" s="212">
        <v>984052</v>
      </c>
    </row>
    <row r="3235" spans="1:12">
      <c r="A3235" s="208" t="s">
        <v>1198</v>
      </c>
      <c r="B3235" s="209" t="s">
        <v>1643</v>
      </c>
      <c r="C3235" s="209" t="s">
        <v>1623</v>
      </c>
      <c r="D3235" s="210" t="s">
        <v>1624</v>
      </c>
      <c r="E3235" s="211">
        <v>35912</v>
      </c>
      <c r="F3235" s="211">
        <v>32095</v>
      </c>
      <c r="G3235" s="211">
        <v>34046</v>
      </c>
      <c r="H3235" s="211">
        <v>39644</v>
      </c>
      <c r="I3235" s="211">
        <v>35936</v>
      </c>
      <c r="J3235" s="211">
        <v>36687</v>
      </c>
      <c r="K3235" s="211">
        <v>32918</v>
      </c>
      <c r="L3235" s="212">
        <v>27819</v>
      </c>
    </row>
    <row r="3236" spans="1:12">
      <c r="A3236" s="208" t="s">
        <v>1198</v>
      </c>
      <c r="B3236" s="209" t="s">
        <v>1643</v>
      </c>
      <c r="C3236" s="209" t="s">
        <v>1625</v>
      </c>
      <c r="D3236" s="210" t="s">
        <v>1624</v>
      </c>
      <c r="E3236" s="211">
        <v>15086</v>
      </c>
      <c r="F3236" s="211">
        <v>13949</v>
      </c>
      <c r="G3236" s="211">
        <v>15707</v>
      </c>
      <c r="H3236" s="211">
        <v>19632</v>
      </c>
      <c r="I3236" s="211">
        <v>15335</v>
      </c>
      <c r="J3236" s="211">
        <v>16477</v>
      </c>
      <c r="K3236" s="211">
        <v>14804</v>
      </c>
      <c r="L3236" s="212">
        <v>11743</v>
      </c>
    </row>
    <row r="3237" spans="1:12">
      <c r="A3237" s="208" t="s">
        <v>1801</v>
      </c>
      <c r="B3237" s="209" t="s">
        <v>1662</v>
      </c>
      <c r="C3237" s="209" t="s">
        <v>1623</v>
      </c>
      <c r="D3237" s="210" t="s">
        <v>1624</v>
      </c>
      <c r="E3237" s="213" t="s">
        <v>1624</v>
      </c>
      <c r="F3237" s="213" t="s">
        <v>1624</v>
      </c>
      <c r="G3237" s="213" t="s">
        <v>1624</v>
      </c>
      <c r="H3237" s="211">
        <v>3442</v>
      </c>
      <c r="I3237" s="211">
        <v>3219</v>
      </c>
      <c r="J3237" s="211">
        <v>1851</v>
      </c>
      <c r="K3237" s="211">
        <v>408</v>
      </c>
      <c r="L3237" s="214" t="s">
        <v>1624</v>
      </c>
    </row>
    <row r="3238" spans="1:12">
      <c r="A3238" s="208" t="s">
        <v>1801</v>
      </c>
      <c r="B3238" s="209" t="s">
        <v>1662</v>
      </c>
      <c r="C3238" s="209" t="s">
        <v>1625</v>
      </c>
      <c r="D3238" s="210" t="s">
        <v>1624</v>
      </c>
      <c r="E3238" s="213" t="s">
        <v>1624</v>
      </c>
      <c r="F3238" s="213" t="s">
        <v>1624</v>
      </c>
      <c r="G3238" s="211">
        <v>38470</v>
      </c>
      <c r="H3238" s="213" t="s">
        <v>1624</v>
      </c>
      <c r="I3238" s="213" t="s">
        <v>1624</v>
      </c>
      <c r="J3238" s="213" t="s">
        <v>1624</v>
      </c>
      <c r="K3238" s="213" t="s">
        <v>1624</v>
      </c>
      <c r="L3238" s="214" t="s">
        <v>1624</v>
      </c>
    </row>
    <row r="3239" spans="1:12">
      <c r="A3239" s="208" t="s">
        <v>1801</v>
      </c>
      <c r="B3239" s="209" t="s">
        <v>1662</v>
      </c>
      <c r="C3239" s="209" t="s">
        <v>1629</v>
      </c>
      <c r="D3239" s="210" t="s">
        <v>1624</v>
      </c>
      <c r="E3239" s="213" t="s">
        <v>1624</v>
      </c>
      <c r="F3239" s="213" t="s">
        <v>1624</v>
      </c>
      <c r="G3239" s="213" t="s">
        <v>1624</v>
      </c>
      <c r="H3239" s="213" t="s">
        <v>1624</v>
      </c>
      <c r="I3239" s="213" t="s">
        <v>1624</v>
      </c>
      <c r="J3239" s="213" t="s">
        <v>1624</v>
      </c>
      <c r="K3239" s="213" t="s">
        <v>1624</v>
      </c>
      <c r="L3239" s="214" t="s">
        <v>1624</v>
      </c>
    </row>
    <row r="3240" spans="1:12">
      <c r="A3240" s="208" t="s">
        <v>1801</v>
      </c>
      <c r="B3240" s="209" t="s">
        <v>1668</v>
      </c>
      <c r="C3240" s="209" t="s">
        <v>1625</v>
      </c>
      <c r="D3240" s="210" t="s">
        <v>1624</v>
      </c>
      <c r="E3240" s="213" t="s">
        <v>1624</v>
      </c>
      <c r="F3240" s="213" t="s">
        <v>1624</v>
      </c>
      <c r="G3240" s="211">
        <v>4484</v>
      </c>
      <c r="H3240" s="213" t="s">
        <v>1624</v>
      </c>
      <c r="I3240" s="213" t="s">
        <v>1624</v>
      </c>
      <c r="J3240" s="213" t="s">
        <v>1624</v>
      </c>
      <c r="K3240" s="213" t="s">
        <v>1624</v>
      </c>
      <c r="L3240" s="214" t="s">
        <v>1624</v>
      </c>
    </row>
    <row r="3241" spans="1:12">
      <c r="A3241" s="208" t="s">
        <v>1801</v>
      </c>
      <c r="B3241" s="209" t="s">
        <v>1668</v>
      </c>
      <c r="C3241" s="209" t="s">
        <v>1629</v>
      </c>
      <c r="D3241" s="210" t="s">
        <v>1624</v>
      </c>
      <c r="E3241" s="213" t="s">
        <v>1624</v>
      </c>
      <c r="F3241" s="213" t="s">
        <v>1624</v>
      </c>
      <c r="G3241" s="213" t="s">
        <v>1624</v>
      </c>
      <c r="H3241" s="213" t="s">
        <v>1624</v>
      </c>
      <c r="I3241" s="213" t="s">
        <v>1624</v>
      </c>
      <c r="J3241" s="213" t="s">
        <v>1624</v>
      </c>
      <c r="K3241" s="213" t="s">
        <v>1624</v>
      </c>
      <c r="L3241" s="214" t="s">
        <v>1624</v>
      </c>
    </row>
    <row r="3242" spans="1:12">
      <c r="A3242" s="208" t="s">
        <v>492</v>
      </c>
      <c r="B3242" s="209" t="s">
        <v>1630</v>
      </c>
      <c r="C3242" s="209" t="s">
        <v>1623</v>
      </c>
      <c r="D3242" s="210" t="s">
        <v>1624</v>
      </c>
      <c r="E3242" s="211">
        <v>618219</v>
      </c>
      <c r="F3242" s="211">
        <v>582603</v>
      </c>
      <c r="G3242" s="211">
        <v>577535</v>
      </c>
      <c r="H3242" s="211">
        <v>657626</v>
      </c>
      <c r="I3242" s="211">
        <v>666976</v>
      </c>
      <c r="J3242" s="211">
        <v>828072</v>
      </c>
      <c r="K3242" s="211">
        <v>733393</v>
      </c>
      <c r="L3242" s="212">
        <v>548485</v>
      </c>
    </row>
    <row r="3243" spans="1:12">
      <c r="A3243" s="208" t="s">
        <v>492</v>
      </c>
      <c r="B3243" s="209" t="s">
        <v>1630</v>
      </c>
      <c r="C3243" s="209" t="s">
        <v>1625</v>
      </c>
      <c r="D3243" s="210" t="s">
        <v>1624</v>
      </c>
      <c r="E3243" s="211">
        <v>413130</v>
      </c>
      <c r="F3243" s="211">
        <v>396928</v>
      </c>
      <c r="G3243" s="211">
        <v>389194</v>
      </c>
      <c r="H3243" s="211">
        <v>403651</v>
      </c>
      <c r="I3243" s="211">
        <v>429347</v>
      </c>
      <c r="J3243" s="211">
        <v>526757</v>
      </c>
      <c r="K3243" s="211">
        <v>528142</v>
      </c>
      <c r="L3243" s="212">
        <v>434293</v>
      </c>
    </row>
    <row r="3244" spans="1:12">
      <c r="A3244" s="208" t="s">
        <v>492</v>
      </c>
      <c r="B3244" s="209" t="s">
        <v>1630</v>
      </c>
      <c r="C3244" s="209" t="s">
        <v>1626</v>
      </c>
      <c r="D3244" s="210" t="s">
        <v>1624</v>
      </c>
      <c r="E3244" s="211">
        <v>6812976</v>
      </c>
      <c r="F3244" s="211">
        <v>10268467</v>
      </c>
      <c r="G3244" s="211">
        <v>10527778</v>
      </c>
      <c r="H3244" s="211">
        <v>10434018</v>
      </c>
      <c r="I3244" s="211">
        <v>10760334</v>
      </c>
      <c r="J3244" s="211">
        <v>12122052</v>
      </c>
      <c r="K3244" s="211">
        <v>12614691</v>
      </c>
      <c r="L3244" s="212">
        <v>11942022</v>
      </c>
    </row>
    <row r="3245" spans="1:12">
      <c r="A3245" s="208" t="s">
        <v>1368</v>
      </c>
      <c r="B3245" s="209" t="s">
        <v>1651</v>
      </c>
      <c r="C3245" s="209" t="s">
        <v>1623</v>
      </c>
      <c r="D3245" s="210" t="s">
        <v>1624</v>
      </c>
      <c r="E3245" s="211">
        <v>263563</v>
      </c>
      <c r="F3245" s="211">
        <v>235166</v>
      </c>
      <c r="G3245" s="211">
        <v>261789</v>
      </c>
      <c r="H3245" s="211">
        <v>270528</v>
      </c>
      <c r="I3245" s="211">
        <v>262533</v>
      </c>
      <c r="J3245" s="211">
        <v>260810</v>
      </c>
      <c r="K3245" s="211">
        <v>266026</v>
      </c>
      <c r="L3245" s="212">
        <v>237253</v>
      </c>
    </row>
    <row r="3246" spans="1:12">
      <c r="A3246" s="208" t="s">
        <v>1368</v>
      </c>
      <c r="B3246" s="209" t="s">
        <v>1651</v>
      </c>
      <c r="C3246" s="209" t="s">
        <v>1625</v>
      </c>
      <c r="D3246" s="210" t="s">
        <v>1624</v>
      </c>
      <c r="E3246" s="211">
        <v>237071</v>
      </c>
      <c r="F3246" s="211">
        <v>195722</v>
      </c>
      <c r="G3246" s="211">
        <v>216550</v>
      </c>
      <c r="H3246" s="211">
        <v>220231</v>
      </c>
      <c r="I3246" s="211">
        <v>252483</v>
      </c>
      <c r="J3246" s="211">
        <v>240605</v>
      </c>
      <c r="K3246" s="211">
        <v>253803</v>
      </c>
      <c r="L3246" s="212">
        <v>223017</v>
      </c>
    </row>
    <row r="3247" spans="1:12">
      <c r="A3247" s="208" t="s">
        <v>1368</v>
      </c>
      <c r="B3247" s="209" t="s">
        <v>1651</v>
      </c>
      <c r="C3247" s="209" t="s">
        <v>1626</v>
      </c>
      <c r="D3247" s="210" t="s">
        <v>1624</v>
      </c>
      <c r="E3247" s="211">
        <v>63888</v>
      </c>
      <c r="F3247" s="211">
        <v>61093</v>
      </c>
      <c r="G3247" s="211">
        <v>61333</v>
      </c>
      <c r="H3247" s="211">
        <v>61877</v>
      </c>
      <c r="I3247" s="211">
        <v>33414</v>
      </c>
      <c r="J3247" s="211">
        <v>22241</v>
      </c>
      <c r="K3247" s="211">
        <v>25582</v>
      </c>
      <c r="L3247" s="212">
        <v>24252</v>
      </c>
    </row>
    <row r="3248" spans="1:12">
      <c r="A3248" s="208" t="s">
        <v>766</v>
      </c>
      <c r="B3248" s="209" t="s">
        <v>1632</v>
      </c>
      <c r="C3248" s="209" t="s">
        <v>1626</v>
      </c>
      <c r="D3248" s="210" t="s">
        <v>1624</v>
      </c>
      <c r="E3248" s="213" t="s">
        <v>1624</v>
      </c>
      <c r="F3248" s="213" t="s">
        <v>1624</v>
      </c>
      <c r="G3248" s="213" t="s">
        <v>1624</v>
      </c>
      <c r="H3248" s="213" t="s">
        <v>1624</v>
      </c>
      <c r="I3248" s="213" t="s">
        <v>1624</v>
      </c>
      <c r="J3248" s="211">
        <v>883668</v>
      </c>
      <c r="K3248" s="211">
        <v>1756288</v>
      </c>
      <c r="L3248" s="212">
        <v>1791245</v>
      </c>
    </row>
    <row r="3249" spans="1:12">
      <c r="A3249" s="208" t="s">
        <v>766</v>
      </c>
      <c r="B3249" s="209" t="s">
        <v>1632</v>
      </c>
      <c r="C3249" s="209" t="s">
        <v>1627</v>
      </c>
      <c r="D3249" s="210" t="s">
        <v>1624</v>
      </c>
      <c r="E3249" s="213" t="s">
        <v>1624</v>
      </c>
      <c r="F3249" s="213" t="s">
        <v>1624</v>
      </c>
      <c r="G3249" s="213" t="s">
        <v>1624</v>
      </c>
      <c r="H3249" s="213" t="s">
        <v>1624</v>
      </c>
      <c r="I3249" s="213" t="s">
        <v>1624</v>
      </c>
      <c r="J3249" s="211">
        <v>857387</v>
      </c>
      <c r="K3249" s="211">
        <v>3006759</v>
      </c>
      <c r="L3249" s="212">
        <v>2519813</v>
      </c>
    </row>
    <row r="3250" spans="1:12">
      <c r="A3250" s="208" t="s">
        <v>766</v>
      </c>
      <c r="B3250" s="209" t="s">
        <v>1634</v>
      </c>
      <c r="C3250" s="209" t="s">
        <v>1629</v>
      </c>
      <c r="D3250" s="210" t="s">
        <v>1624</v>
      </c>
      <c r="E3250" s="213" t="s">
        <v>1624</v>
      </c>
      <c r="F3250" s="213" t="s">
        <v>1624</v>
      </c>
      <c r="G3250" s="213" t="s">
        <v>1624</v>
      </c>
      <c r="H3250" s="213" t="s">
        <v>1624</v>
      </c>
      <c r="I3250" s="211">
        <v>0</v>
      </c>
      <c r="J3250" s="213" t="s">
        <v>1624</v>
      </c>
      <c r="K3250" s="213" t="s">
        <v>1624</v>
      </c>
      <c r="L3250" s="214" t="s">
        <v>1624</v>
      </c>
    </row>
    <row r="3251" spans="1:12">
      <c r="A3251" s="208" t="s">
        <v>1940</v>
      </c>
      <c r="B3251" s="209" t="s">
        <v>1630</v>
      </c>
      <c r="C3251" s="209" t="s">
        <v>1623</v>
      </c>
      <c r="D3251" s="210" t="s">
        <v>1624</v>
      </c>
      <c r="E3251" s="211">
        <v>63271</v>
      </c>
      <c r="F3251" s="211">
        <v>72654</v>
      </c>
      <c r="G3251" s="211">
        <v>71392</v>
      </c>
      <c r="H3251" s="211">
        <v>76119</v>
      </c>
      <c r="I3251" s="211">
        <v>67488</v>
      </c>
      <c r="J3251" s="211">
        <v>68422</v>
      </c>
      <c r="K3251" s="211">
        <v>49659</v>
      </c>
      <c r="L3251" s="212">
        <v>49961</v>
      </c>
    </row>
    <row r="3252" spans="1:12">
      <c r="A3252" s="208" t="s">
        <v>1940</v>
      </c>
      <c r="B3252" s="209" t="s">
        <v>1630</v>
      </c>
      <c r="C3252" s="209" t="s">
        <v>1625</v>
      </c>
      <c r="D3252" s="210" t="s">
        <v>1624</v>
      </c>
      <c r="E3252" s="211">
        <v>39466</v>
      </c>
      <c r="F3252" s="211">
        <v>51493</v>
      </c>
      <c r="G3252" s="211">
        <v>42836</v>
      </c>
      <c r="H3252" s="211">
        <v>44318</v>
      </c>
      <c r="I3252" s="211">
        <v>36821</v>
      </c>
      <c r="J3252" s="211">
        <v>53373</v>
      </c>
      <c r="K3252" s="211">
        <v>52737</v>
      </c>
      <c r="L3252" s="212">
        <v>59921</v>
      </c>
    </row>
    <row r="3253" spans="1:12">
      <c r="A3253" s="208" t="s">
        <v>1940</v>
      </c>
      <c r="B3253" s="209" t="s">
        <v>1630</v>
      </c>
      <c r="C3253" s="209" t="s">
        <v>1626</v>
      </c>
      <c r="D3253" s="210" t="s">
        <v>1624</v>
      </c>
      <c r="E3253" s="211">
        <v>410818</v>
      </c>
      <c r="F3253" s="211">
        <v>313006</v>
      </c>
      <c r="G3253" s="211">
        <v>171342</v>
      </c>
      <c r="H3253" s="211">
        <v>170002</v>
      </c>
      <c r="I3253" s="211">
        <v>163464</v>
      </c>
      <c r="J3253" s="211">
        <v>170064</v>
      </c>
      <c r="K3253" s="211">
        <v>180101</v>
      </c>
      <c r="L3253" s="212">
        <v>189725</v>
      </c>
    </row>
    <row r="3254" spans="1:12">
      <c r="A3254" s="208" t="s">
        <v>8</v>
      </c>
      <c r="B3254" s="209" t="s">
        <v>1665</v>
      </c>
      <c r="C3254" s="209" t="s">
        <v>1626</v>
      </c>
      <c r="D3254" s="210" t="s">
        <v>1624</v>
      </c>
      <c r="E3254" s="213" t="s">
        <v>1624</v>
      </c>
      <c r="F3254" s="213" t="s">
        <v>1624</v>
      </c>
      <c r="G3254" s="213" t="s">
        <v>1624</v>
      </c>
      <c r="H3254" s="211">
        <v>549144</v>
      </c>
      <c r="I3254" s="211">
        <v>3314212</v>
      </c>
      <c r="J3254" s="211">
        <v>3628738</v>
      </c>
      <c r="K3254" s="211">
        <v>3509415</v>
      </c>
      <c r="L3254" s="212">
        <v>3422481</v>
      </c>
    </row>
    <row r="3255" spans="1:12">
      <c r="A3255" s="208" t="s">
        <v>964</v>
      </c>
      <c r="B3255" s="209" t="s">
        <v>1662</v>
      </c>
      <c r="C3255" s="209" t="s">
        <v>1626</v>
      </c>
      <c r="D3255" s="210" t="s">
        <v>1624</v>
      </c>
      <c r="E3255" s="211">
        <v>228174</v>
      </c>
      <c r="F3255" s="211">
        <v>244565</v>
      </c>
      <c r="G3255" s="211">
        <v>191015</v>
      </c>
      <c r="H3255" s="211">
        <v>102591</v>
      </c>
      <c r="I3255" s="211">
        <v>472831</v>
      </c>
      <c r="J3255" s="211">
        <v>896065</v>
      </c>
      <c r="K3255" s="211">
        <v>809382</v>
      </c>
      <c r="L3255" s="212">
        <v>781891</v>
      </c>
    </row>
    <row r="3256" spans="1:12">
      <c r="A3256" s="208" t="s">
        <v>964</v>
      </c>
      <c r="B3256" s="209" t="s">
        <v>1662</v>
      </c>
      <c r="C3256" s="209" t="s">
        <v>1627</v>
      </c>
      <c r="D3256" s="210" t="s">
        <v>1624</v>
      </c>
      <c r="E3256" s="211">
        <v>17144435</v>
      </c>
      <c r="F3256" s="211">
        <v>17394289</v>
      </c>
      <c r="G3256" s="211">
        <v>17141598</v>
      </c>
      <c r="H3256" s="211">
        <v>17391101</v>
      </c>
      <c r="I3256" s="211">
        <v>9948757</v>
      </c>
      <c r="J3256" s="211">
        <v>3539527</v>
      </c>
      <c r="K3256" s="211">
        <v>3324945</v>
      </c>
      <c r="L3256" s="212">
        <v>4017890</v>
      </c>
    </row>
    <row r="3257" spans="1:12">
      <c r="A3257" s="208" t="s">
        <v>125</v>
      </c>
      <c r="B3257" s="209" t="s">
        <v>1633</v>
      </c>
      <c r="C3257" s="209" t="s">
        <v>1623</v>
      </c>
      <c r="D3257" s="210" t="s">
        <v>1624</v>
      </c>
      <c r="E3257" s="211">
        <v>30527</v>
      </c>
      <c r="F3257" s="211">
        <v>28104</v>
      </c>
      <c r="G3257" s="211">
        <v>25513</v>
      </c>
      <c r="H3257" s="211">
        <v>28484</v>
      </c>
      <c r="I3257" s="211">
        <v>24499</v>
      </c>
      <c r="J3257" s="211">
        <v>27181</v>
      </c>
      <c r="K3257" s="211">
        <v>21662</v>
      </c>
      <c r="L3257" s="212">
        <v>18533</v>
      </c>
    </row>
    <row r="3258" spans="1:12">
      <c r="A3258" s="208" t="s">
        <v>125</v>
      </c>
      <c r="B3258" s="209" t="s">
        <v>1633</v>
      </c>
      <c r="C3258" s="209" t="s">
        <v>1625</v>
      </c>
      <c r="D3258" s="210" t="s">
        <v>1624</v>
      </c>
      <c r="E3258" s="211">
        <v>6198</v>
      </c>
      <c r="F3258" s="211">
        <v>5714</v>
      </c>
      <c r="G3258" s="211">
        <v>5318</v>
      </c>
      <c r="H3258" s="211">
        <v>6008</v>
      </c>
      <c r="I3258" s="211">
        <v>5576</v>
      </c>
      <c r="J3258" s="211">
        <v>6905</v>
      </c>
      <c r="K3258" s="211">
        <v>6131</v>
      </c>
      <c r="L3258" s="212">
        <v>5027</v>
      </c>
    </row>
    <row r="3259" spans="1:12">
      <c r="A3259" s="208" t="s">
        <v>125</v>
      </c>
      <c r="B3259" s="209" t="s">
        <v>1633</v>
      </c>
      <c r="C3259" s="209" t="s">
        <v>1626</v>
      </c>
      <c r="D3259" s="210" t="s">
        <v>1624</v>
      </c>
      <c r="E3259" s="211">
        <v>3380</v>
      </c>
      <c r="F3259" s="211">
        <v>1321</v>
      </c>
      <c r="G3259" s="211">
        <v>1109</v>
      </c>
      <c r="H3259" s="211">
        <v>898</v>
      </c>
      <c r="I3259" s="211">
        <v>865</v>
      </c>
      <c r="J3259" s="211">
        <v>1545</v>
      </c>
      <c r="K3259" s="211">
        <v>1062</v>
      </c>
      <c r="L3259" s="212">
        <v>1146</v>
      </c>
    </row>
    <row r="3260" spans="1:12">
      <c r="A3260" s="208" t="s">
        <v>746</v>
      </c>
      <c r="B3260" s="209" t="s">
        <v>1668</v>
      </c>
      <c r="C3260" s="209" t="s">
        <v>1623</v>
      </c>
      <c r="D3260" s="210" t="s">
        <v>1624</v>
      </c>
      <c r="E3260" s="211">
        <v>258477</v>
      </c>
      <c r="F3260" s="211">
        <v>215698</v>
      </c>
      <c r="G3260" s="211">
        <v>235001</v>
      </c>
      <c r="H3260" s="211">
        <v>235489</v>
      </c>
      <c r="I3260" s="211">
        <v>225643</v>
      </c>
      <c r="J3260" s="211">
        <v>223284</v>
      </c>
      <c r="K3260" s="211">
        <v>232336</v>
      </c>
      <c r="L3260" s="212">
        <v>202139</v>
      </c>
    </row>
    <row r="3261" spans="1:12">
      <c r="A3261" s="208" t="s">
        <v>746</v>
      </c>
      <c r="B3261" s="209" t="s">
        <v>1668</v>
      </c>
      <c r="C3261" s="209" t="s">
        <v>1625</v>
      </c>
      <c r="D3261" s="210" t="s">
        <v>1624</v>
      </c>
      <c r="E3261" s="211">
        <v>102492</v>
      </c>
      <c r="F3261" s="211">
        <v>87315</v>
      </c>
      <c r="G3261" s="211">
        <v>96183</v>
      </c>
      <c r="H3261" s="211">
        <v>98533</v>
      </c>
      <c r="I3261" s="211">
        <v>100579</v>
      </c>
      <c r="J3261" s="211">
        <v>95560</v>
      </c>
      <c r="K3261" s="211">
        <v>101574</v>
      </c>
      <c r="L3261" s="212">
        <v>89557</v>
      </c>
    </row>
    <row r="3262" spans="1:12">
      <c r="A3262" s="208" t="s">
        <v>746</v>
      </c>
      <c r="B3262" s="209" t="s">
        <v>1668</v>
      </c>
      <c r="C3262" s="209" t="s">
        <v>1626</v>
      </c>
      <c r="D3262" s="210" t="s">
        <v>1624</v>
      </c>
      <c r="E3262" s="211">
        <v>180236</v>
      </c>
      <c r="F3262" s="211">
        <v>134761</v>
      </c>
      <c r="G3262" s="211">
        <v>147755</v>
      </c>
      <c r="H3262" s="211">
        <v>145639</v>
      </c>
      <c r="I3262" s="211">
        <v>148654</v>
      </c>
      <c r="J3262" s="211">
        <v>149733</v>
      </c>
      <c r="K3262" s="211">
        <v>178287</v>
      </c>
      <c r="L3262" s="212">
        <v>162127</v>
      </c>
    </row>
    <row r="3263" spans="1:12">
      <c r="A3263" s="208" t="s">
        <v>1199</v>
      </c>
      <c r="B3263" s="209" t="s">
        <v>1643</v>
      </c>
      <c r="C3263" s="209" t="s">
        <v>1623</v>
      </c>
      <c r="D3263" s="210" t="s">
        <v>1624</v>
      </c>
      <c r="E3263" s="211">
        <v>20041700</v>
      </c>
      <c r="F3263" s="211">
        <v>18230096</v>
      </c>
      <c r="G3263" s="211">
        <v>19970875</v>
      </c>
      <c r="H3263" s="211">
        <v>21412722</v>
      </c>
      <c r="I3263" s="211">
        <v>20513035</v>
      </c>
      <c r="J3263" s="211">
        <v>19082502</v>
      </c>
      <c r="K3263" s="211">
        <v>19436846</v>
      </c>
      <c r="L3263" s="212">
        <v>16933553</v>
      </c>
    </row>
    <row r="3264" spans="1:12">
      <c r="A3264" s="208" t="s">
        <v>1199</v>
      </c>
      <c r="B3264" s="209" t="s">
        <v>1643</v>
      </c>
      <c r="C3264" s="209" t="s">
        <v>1625</v>
      </c>
      <c r="D3264" s="210" t="s">
        <v>1624</v>
      </c>
      <c r="E3264" s="211">
        <v>9742548</v>
      </c>
      <c r="F3264" s="211">
        <v>9700759</v>
      </c>
      <c r="G3264" s="211">
        <v>10408674</v>
      </c>
      <c r="H3264" s="211">
        <v>10957933</v>
      </c>
      <c r="I3264" s="211">
        <v>10497410</v>
      </c>
      <c r="J3264" s="211">
        <v>9906519</v>
      </c>
      <c r="K3264" s="211">
        <v>9909937</v>
      </c>
      <c r="L3264" s="212">
        <v>8422370</v>
      </c>
    </row>
    <row r="3265" spans="1:12">
      <c r="A3265" s="208" t="s">
        <v>1199</v>
      </c>
      <c r="B3265" s="209" t="s">
        <v>1643</v>
      </c>
      <c r="C3265" s="209" t="s">
        <v>1626</v>
      </c>
      <c r="D3265" s="210" t="s">
        <v>1624</v>
      </c>
      <c r="E3265" s="211">
        <v>6059928</v>
      </c>
      <c r="F3265" s="211">
        <v>5529457</v>
      </c>
      <c r="G3265" s="211">
        <v>5424397</v>
      </c>
      <c r="H3265" s="211">
        <v>5672230</v>
      </c>
      <c r="I3265" s="211">
        <v>5228722</v>
      </c>
      <c r="J3265" s="211">
        <v>5172400</v>
      </c>
      <c r="K3265" s="211">
        <v>5664362</v>
      </c>
      <c r="L3265" s="212">
        <v>5432425</v>
      </c>
    </row>
    <row r="3266" spans="1:12">
      <c r="A3266" s="208" t="s">
        <v>1426</v>
      </c>
      <c r="B3266" s="209" t="s">
        <v>1673</v>
      </c>
      <c r="C3266" s="209" t="s">
        <v>1623</v>
      </c>
      <c r="D3266" s="210" t="s">
        <v>1624</v>
      </c>
      <c r="E3266" s="211">
        <v>25010</v>
      </c>
      <c r="F3266" s="211">
        <v>22552</v>
      </c>
      <c r="G3266" s="211">
        <v>18390</v>
      </c>
      <c r="H3266" s="213" t="s">
        <v>1624</v>
      </c>
      <c r="I3266" s="213" t="s">
        <v>1624</v>
      </c>
      <c r="J3266" s="213" t="s">
        <v>1624</v>
      </c>
      <c r="K3266" s="213" t="s">
        <v>1624</v>
      </c>
      <c r="L3266" s="214" t="s">
        <v>1624</v>
      </c>
    </row>
    <row r="3267" spans="1:12">
      <c r="A3267" s="208" t="s">
        <v>1426</v>
      </c>
      <c r="B3267" s="209" t="s">
        <v>1673</v>
      </c>
      <c r="C3267" s="209" t="s">
        <v>1626</v>
      </c>
      <c r="D3267" s="210" t="s">
        <v>1624</v>
      </c>
      <c r="E3267" s="211">
        <v>6468096</v>
      </c>
      <c r="F3267" s="211">
        <v>8940363</v>
      </c>
      <c r="G3267" s="211">
        <v>7117233</v>
      </c>
      <c r="H3267" s="213" t="s">
        <v>1624</v>
      </c>
      <c r="I3267" s="213" t="s">
        <v>1624</v>
      </c>
      <c r="J3267" s="213" t="s">
        <v>1624</v>
      </c>
      <c r="K3267" s="213" t="s">
        <v>1624</v>
      </c>
      <c r="L3267" s="214" t="s">
        <v>1624</v>
      </c>
    </row>
    <row r="3268" spans="1:12">
      <c r="A3268" s="208" t="s">
        <v>917</v>
      </c>
      <c r="B3268" s="209" t="s">
        <v>1654</v>
      </c>
      <c r="C3268" s="209" t="s">
        <v>1623</v>
      </c>
      <c r="D3268" s="210" t="s">
        <v>1624</v>
      </c>
      <c r="E3268" s="211">
        <v>70375</v>
      </c>
      <c r="F3268" s="211">
        <v>64953</v>
      </c>
      <c r="G3268" s="211">
        <v>67308</v>
      </c>
      <c r="H3268" s="211">
        <v>89077</v>
      </c>
      <c r="I3268" s="211">
        <v>72937</v>
      </c>
      <c r="J3268" s="211">
        <v>86893</v>
      </c>
      <c r="K3268" s="211">
        <v>73998</v>
      </c>
      <c r="L3268" s="212">
        <v>62152</v>
      </c>
    </row>
    <row r="3269" spans="1:12">
      <c r="A3269" s="208" t="s">
        <v>917</v>
      </c>
      <c r="B3269" s="209" t="s">
        <v>1654</v>
      </c>
      <c r="C3269" s="209" t="s">
        <v>1625</v>
      </c>
      <c r="D3269" s="210" t="s">
        <v>1624</v>
      </c>
      <c r="E3269" s="211">
        <v>20159</v>
      </c>
      <c r="F3269" s="211">
        <v>18903</v>
      </c>
      <c r="G3269" s="211">
        <v>16796</v>
      </c>
      <c r="H3269" s="211">
        <v>29932</v>
      </c>
      <c r="I3269" s="211">
        <v>20276</v>
      </c>
      <c r="J3269" s="211">
        <v>28141</v>
      </c>
      <c r="K3269" s="211">
        <v>20115</v>
      </c>
      <c r="L3269" s="212">
        <v>14295</v>
      </c>
    </row>
    <row r="3270" spans="1:12">
      <c r="A3270" s="208" t="s">
        <v>917</v>
      </c>
      <c r="B3270" s="209" t="s">
        <v>1654</v>
      </c>
      <c r="C3270" s="209" t="s">
        <v>1626</v>
      </c>
      <c r="D3270" s="210" t="s">
        <v>1624</v>
      </c>
      <c r="E3270" s="211">
        <v>666</v>
      </c>
      <c r="F3270" s="211">
        <v>2064</v>
      </c>
      <c r="G3270" s="211">
        <v>2961</v>
      </c>
      <c r="H3270" s="211">
        <v>4905</v>
      </c>
      <c r="I3270" s="211">
        <v>121</v>
      </c>
      <c r="J3270" s="211">
        <v>553</v>
      </c>
      <c r="K3270" s="211">
        <v>630</v>
      </c>
      <c r="L3270" s="212">
        <v>141</v>
      </c>
    </row>
    <row r="3271" spans="1:12">
      <c r="A3271" s="208" t="s">
        <v>9</v>
      </c>
      <c r="B3271" s="209" t="s">
        <v>1665</v>
      </c>
      <c r="C3271" s="209" t="s">
        <v>1623</v>
      </c>
      <c r="D3271" s="210" t="s">
        <v>1624</v>
      </c>
      <c r="E3271" s="211">
        <v>667735</v>
      </c>
      <c r="F3271" s="211">
        <v>737213</v>
      </c>
      <c r="G3271" s="211">
        <v>846336</v>
      </c>
      <c r="H3271" s="211">
        <v>1150056</v>
      </c>
      <c r="I3271" s="211">
        <v>1124387</v>
      </c>
      <c r="J3271" s="211">
        <v>1165234</v>
      </c>
      <c r="K3271" s="211">
        <v>1401946</v>
      </c>
      <c r="L3271" s="212">
        <v>1130232</v>
      </c>
    </row>
    <row r="3272" spans="1:12">
      <c r="A3272" s="208" t="s">
        <v>9</v>
      </c>
      <c r="B3272" s="209" t="s">
        <v>1665</v>
      </c>
      <c r="C3272" s="209" t="s">
        <v>1625</v>
      </c>
      <c r="D3272" s="210" t="s">
        <v>1624</v>
      </c>
      <c r="E3272" s="211">
        <v>285889</v>
      </c>
      <c r="F3272" s="211">
        <v>279672</v>
      </c>
      <c r="G3272" s="211">
        <v>421547</v>
      </c>
      <c r="H3272" s="211">
        <v>776256</v>
      </c>
      <c r="I3272" s="211">
        <v>747378</v>
      </c>
      <c r="J3272" s="211">
        <v>699670</v>
      </c>
      <c r="K3272" s="211">
        <v>795081</v>
      </c>
      <c r="L3272" s="212">
        <v>673886</v>
      </c>
    </row>
    <row r="3273" spans="1:12">
      <c r="A3273" s="208" t="s">
        <v>9</v>
      </c>
      <c r="B3273" s="209" t="s">
        <v>1665</v>
      </c>
      <c r="C3273" s="209" t="s">
        <v>1626</v>
      </c>
      <c r="D3273" s="210" t="s">
        <v>1624</v>
      </c>
      <c r="E3273" s="211">
        <v>5114325</v>
      </c>
      <c r="F3273" s="211">
        <v>1553684</v>
      </c>
      <c r="G3273" s="211">
        <v>1432362</v>
      </c>
      <c r="H3273" s="211">
        <v>1205964</v>
      </c>
      <c r="I3273" s="211">
        <v>1255935</v>
      </c>
      <c r="J3273" s="211">
        <v>2007638</v>
      </c>
      <c r="K3273" s="211">
        <v>3449661</v>
      </c>
      <c r="L3273" s="212">
        <v>3905632</v>
      </c>
    </row>
    <row r="3274" spans="1:12">
      <c r="A3274" s="208" t="s">
        <v>1270</v>
      </c>
      <c r="B3274" s="209" t="s">
        <v>1666</v>
      </c>
      <c r="C3274" s="209" t="s">
        <v>1623</v>
      </c>
      <c r="D3274" s="210" t="s">
        <v>1624</v>
      </c>
      <c r="E3274" s="211">
        <v>606126</v>
      </c>
      <c r="F3274" s="211">
        <v>556938</v>
      </c>
      <c r="G3274" s="211">
        <v>603062</v>
      </c>
      <c r="H3274" s="211">
        <v>661327</v>
      </c>
      <c r="I3274" s="211">
        <v>618162</v>
      </c>
      <c r="J3274" s="211">
        <v>681744</v>
      </c>
      <c r="K3274" s="211">
        <v>620832</v>
      </c>
      <c r="L3274" s="212">
        <v>474643</v>
      </c>
    </row>
    <row r="3275" spans="1:12">
      <c r="A3275" s="208" t="s">
        <v>1270</v>
      </c>
      <c r="B3275" s="209" t="s">
        <v>1666</v>
      </c>
      <c r="C3275" s="209" t="s">
        <v>1625</v>
      </c>
      <c r="D3275" s="210" t="s">
        <v>1624</v>
      </c>
      <c r="E3275" s="211">
        <v>581598</v>
      </c>
      <c r="F3275" s="211">
        <v>549942</v>
      </c>
      <c r="G3275" s="211">
        <v>597894</v>
      </c>
      <c r="H3275" s="211">
        <v>595262</v>
      </c>
      <c r="I3275" s="211">
        <v>600432</v>
      </c>
      <c r="J3275" s="211">
        <v>704394</v>
      </c>
      <c r="K3275" s="211">
        <v>775071</v>
      </c>
      <c r="L3275" s="212">
        <v>644074</v>
      </c>
    </row>
    <row r="3276" spans="1:12">
      <c r="A3276" s="208" t="s">
        <v>185</v>
      </c>
      <c r="B3276" s="209" t="s">
        <v>1643</v>
      </c>
      <c r="C3276" s="209" t="s">
        <v>1627</v>
      </c>
      <c r="D3276" s="210" t="s">
        <v>1624</v>
      </c>
      <c r="E3276" s="211">
        <v>711293</v>
      </c>
      <c r="F3276" s="211">
        <v>2471097</v>
      </c>
      <c r="G3276" s="211">
        <v>3569501</v>
      </c>
      <c r="H3276" s="211">
        <v>1657396</v>
      </c>
      <c r="I3276" s="211">
        <v>1721385</v>
      </c>
      <c r="J3276" s="211">
        <v>6019161</v>
      </c>
      <c r="K3276" s="211">
        <v>3743198</v>
      </c>
      <c r="L3276" s="212">
        <v>9120900</v>
      </c>
    </row>
    <row r="3277" spans="1:12">
      <c r="A3277" s="208" t="s">
        <v>185</v>
      </c>
      <c r="B3277" s="209" t="s">
        <v>1645</v>
      </c>
      <c r="C3277" s="209" t="s">
        <v>1625</v>
      </c>
      <c r="D3277" s="210" t="s">
        <v>1624</v>
      </c>
      <c r="E3277" s="211">
        <v>588924</v>
      </c>
      <c r="F3277" s="211">
        <v>4487</v>
      </c>
      <c r="G3277" s="211">
        <v>4274</v>
      </c>
      <c r="H3277" s="211">
        <v>5968</v>
      </c>
      <c r="I3277" s="211">
        <v>4800</v>
      </c>
      <c r="J3277" s="211">
        <v>3805</v>
      </c>
      <c r="K3277" s="211">
        <v>4856</v>
      </c>
      <c r="L3277" s="212">
        <v>5347</v>
      </c>
    </row>
    <row r="3278" spans="1:12">
      <c r="A3278" s="208" t="s">
        <v>185</v>
      </c>
      <c r="B3278" s="209" t="s">
        <v>1645</v>
      </c>
      <c r="C3278" s="209" t="s">
        <v>1626</v>
      </c>
      <c r="D3278" s="210" t="s">
        <v>1624</v>
      </c>
      <c r="E3278" s="211">
        <v>1392237</v>
      </c>
      <c r="F3278" s="211">
        <v>2527423</v>
      </c>
      <c r="G3278" s="211">
        <v>2754972</v>
      </c>
      <c r="H3278" s="211">
        <v>2747731</v>
      </c>
      <c r="I3278" s="211">
        <v>2914063</v>
      </c>
      <c r="J3278" s="211">
        <v>2936600</v>
      </c>
      <c r="K3278" s="211">
        <v>2880071</v>
      </c>
      <c r="L3278" s="212">
        <v>2691553</v>
      </c>
    </row>
    <row r="3279" spans="1:12">
      <c r="A3279" s="208" t="s">
        <v>185</v>
      </c>
      <c r="B3279" s="209" t="s">
        <v>1645</v>
      </c>
      <c r="C3279" s="209" t="s">
        <v>1629</v>
      </c>
      <c r="D3279" s="210" t="s">
        <v>1624</v>
      </c>
      <c r="E3279" s="213" t="s">
        <v>1624</v>
      </c>
      <c r="F3279" s="211">
        <v>0</v>
      </c>
      <c r="G3279" s="213" t="s">
        <v>1624</v>
      </c>
      <c r="H3279" s="213" t="s">
        <v>1624</v>
      </c>
      <c r="I3279" s="213" t="s">
        <v>1624</v>
      </c>
      <c r="J3279" s="213" t="s">
        <v>1624</v>
      </c>
      <c r="K3279" s="213" t="s">
        <v>1624</v>
      </c>
      <c r="L3279" s="214" t="s">
        <v>1624</v>
      </c>
    </row>
    <row r="3280" spans="1:12">
      <c r="A3280" s="208" t="s">
        <v>185</v>
      </c>
      <c r="B3280" s="209" t="s">
        <v>1653</v>
      </c>
      <c r="C3280" s="209" t="s">
        <v>1626</v>
      </c>
      <c r="D3280" s="210" t="s">
        <v>1624</v>
      </c>
      <c r="E3280" s="211">
        <v>4420927</v>
      </c>
      <c r="F3280" s="211">
        <v>4715491</v>
      </c>
      <c r="G3280" s="211">
        <v>4931096</v>
      </c>
      <c r="H3280" s="211">
        <v>5516294</v>
      </c>
      <c r="I3280" s="211">
        <v>10202608</v>
      </c>
      <c r="J3280" s="211">
        <v>12228834</v>
      </c>
      <c r="K3280" s="211">
        <v>12382487</v>
      </c>
      <c r="L3280" s="212">
        <v>11587183</v>
      </c>
    </row>
    <row r="3281" spans="1:12">
      <c r="A3281" s="208" t="s">
        <v>185</v>
      </c>
      <c r="B3281" s="209" t="s">
        <v>1653</v>
      </c>
      <c r="C3281" s="209" t="s">
        <v>1627</v>
      </c>
      <c r="D3281" s="210" t="s">
        <v>1624</v>
      </c>
      <c r="E3281" s="211">
        <v>4118443</v>
      </c>
      <c r="F3281" s="211">
        <v>3244735</v>
      </c>
      <c r="G3281" s="211">
        <v>4828649</v>
      </c>
      <c r="H3281" s="211">
        <v>1408434</v>
      </c>
      <c r="I3281" s="211">
        <v>777100</v>
      </c>
      <c r="J3281" s="211">
        <v>894866</v>
      </c>
      <c r="K3281" s="211">
        <v>1293218</v>
      </c>
      <c r="L3281" s="212">
        <v>1861283</v>
      </c>
    </row>
    <row r="3282" spans="1:12">
      <c r="A3282" s="208" t="s">
        <v>185</v>
      </c>
      <c r="B3282" s="209" t="s">
        <v>1656</v>
      </c>
      <c r="C3282" s="209" t="s">
        <v>1627</v>
      </c>
      <c r="D3282" s="210" t="s">
        <v>1624</v>
      </c>
      <c r="E3282" s="213" t="s">
        <v>1624</v>
      </c>
      <c r="F3282" s="213" t="s">
        <v>1624</v>
      </c>
      <c r="G3282" s="213" t="s">
        <v>1624</v>
      </c>
      <c r="H3282" s="213" t="s">
        <v>1624</v>
      </c>
      <c r="I3282" s="213" t="s">
        <v>1624</v>
      </c>
      <c r="J3282" s="211">
        <v>225003</v>
      </c>
      <c r="K3282" s="211">
        <v>602193</v>
      </c>
      <c r="L3282" s="212">
        <v>600505</v>
      </c>
    </row>
    <row r="3283" spans="1:12">
      <c r="A3283" s="208" t="s">
        <v>185</v>
      </c>
      <c r="B3283" s="209" t="s">
        <v>1664</v>
      </c>
      <c r="C3283" s="209" t="s">
        <v>1626</v>
      </c>
      <c r="D3283" s="210" t="s">
        <v>1624</v>
      </c>
      <c r="E3283" s="211">
        <v>208079</v>
      </c>
      <c r="F3283" s="213" t="s">
        <v>1624</v>
      </c>
      <c r="G3283" s="211">
        <v>307670</v>
      </c>
      <c r="H3283" s="211">
        <v>628622</v>
      </c>
      <c r="I3283" s="211">
        <v>110297</v>
      </c>
      <c r="J3283" s="213" t="s">
        <v>1624</v>
      </c>
      <c r="K3283" s="213" t="s">
        <v>1624</v>
      </c>
      <c r="L3283" s="214" t="s">
        <v>1624</v>
      </c>
    </row>
    <row r="3284" spans="1:12">
      <c r="A3284" s="208" t="s">
        <v>185</v>
      </c>
      <c r="B3284" s="209" t="s">
        <v>1671</v>
      </c>
      <c r="C3284" s="209" t="s">
        <v>1626</v>
      </c>
      <c r="D3284" s="210" t="s">
        <v>1624</v>
      </c>
      <c r="E3284" s="213" t="s">
        <v>1624</v>
      </c>
      <c r="F3284" s="213" t="s">
        <v>1624</v>
      </c>
      <c r="G3284" s="211">
        <v>87005</v>
      </c>
      <c r="H3284" s="211">
        <v>2624710</v>
      </c>
      <c r="I3284" s="211">
        <v>4180519</v>
      </c>
      <c r="J3284" s="211">
        <v>4365042</v>
      </c>
      <c r="K3284" s="211">
        <v>4478836</v>
      </c>
      <c r="L3284" s="212">
        <v>4424330</v>
      </c>
    </row>
    <row r="3285" spans="1:12">
      <c r="A3285" s="208" t="s">
        <v>185</v>
      </c>
      <c r="B3285" s="209" t="s">
        <v>1671</v>
      </c>
      <c r="C3285" s="209" t="s">
        <v>1627</v>
      </c>
      <c r="D3285" s="210" t="s">
        <v>1624</v>
      </c>
      <c r="E3285" s="213" t="s">
        <v>1624</v>
      </c>
      <c r="F3285" s="211">
        <v>373631</v>
      </c>
      <c r="G3285" s="211">
        <v>711430</v>
      </c>
      <c r="H3285" s="211">
        <v>887152</v>
      </c>
      <c r="I3285" s="211">
        <v>464916</v>
      </c>
      <c r="J3285" s="211">
        <v>418100</v>
      </c>
      <c r="K3285" s="211">
        <v>717548</v>
      </c>
      <c r="L3285" s="212">
        <v>1868050</v>
      </c>
    </row>
    <row r="3286" spans="1:12">
      <c r="A3286" s="208" t="s">
        <v>10</v>
      </c>
      <c r="B3286" s="209" t="s">
        <v>1665</v>
      </c>
      <c r="C3286" s="209" t="s">
        <v>1623</v>
      </c>
      <c r="D3286" s="210" t="s">
        <v>1624</v>
      </c>
      <c r="E3286" s="211">
        <v>105132</v>
      </c>
      <c r="F3286" s="213" t="s">
        <v>1624</v>
      </c>
      <c r="G3286" s="213" t="s">
        <v>1624</v>
      </c>
      <c r="H3286" s="213" t="s">
        <v>1624</v>
      </c>
      <c r="I3286" s="213" t="s">
        <v>1624</v>
      </c>
      <c r="J3286" s="213" t="s">
        <v>1624</v>
      </c>
      <c r="K3286" s="213" t="s">
        <v>1624</v>
      </c>
      <c r="L3286" s="214" t="s">
        <v>1624</v>
      </c>
    </row>
    <row r="3287" spans="1:12">
      <c r="A3287" s="208" t="s">
        <v>10</v>
      </c>
      <c r="B3287" s="209" t="s">
        <v>1665</v>
      </c>
      <c r="C3287" s="209" t="s">
        <v>1625</v>
      </c>
      <c r="D3287" s="210" t="s">
        <v>1624</v>
      </c>
      <c r="E3287" s="211">
        <v>52983</v>
      </c>
      <c r="F3287" s="213" t="s">
        <v>1624</v>
      </c>
      <c r="G3287" s="211">
        <v>1150042</v>
      </c>
      <c r="H3287" s="211">
        <v>1117012</v>
      </c>
      <c r="I3287" s="211">
        <v>890948</v>
      </c>
      <c r="J3287" s="211">
        <v>1101710</v>
      </c>
      <c r="K3287" s="211">
        <v>1222988</v>
      </c>
      <c r="L3287" s="212">
        <v>1290198</v>
      </c>
    </row>
    <row r="3288" spans="1:12">
      <c r="A3288" s="208" t="s">
        <v>10</v>
      </c>
      <c r="B3288" s="209" t="s">
        <v>1665</v>
      </c>
      <c r="C3288" s="209" t="s">
        <v>1626</v>
      </c>
      <c r="D3288" s="210" t="s">
        <v>1624</v>
      </c>
      <c r="E3288" s="211">
        <v>634206</v>
      </c>
      <c r="F3288" s="211">
        <v>1129030</v>
      </c>
      <c r="G3288" s="213" t="s">
        <v>1624</v>
      </c>
      <c r="H3288" s="213" t="s">
        <v>1624</v>
      </c>
      <c r="I3288" s="213" t="s">
        <v>1624</v>
      </c>
      <c r="J3288" s="213" t="s">
        <v>1624</v>
      </c>
      <c r="K3288" s="211">
        <v>0</v>
      </c>
      <c r="L3288" s="214" t="s">
        <v>1624</v>
      </c>
    </row>
    <row r="3289" spans="1:12">
      <c r="A3289" s="208" t="s">
        <v>10</v>
      </c>
      <c r="B3289" s="209" t="s">
        <v>1665</v>
      </c>
      <c r="C3289" s="209" t="s">
        <v>1627</v>
      </c>
      <c r="D3289" s="210" t="s">
        <v>1624</v>
      </c>
      <c r="E3289" s="211">
        <v>606696</v>
      </c>
      <c r="F3289" s="213" t="s">
        <v>1624</v>
      </c>
      <c r="G3289" s="213" t="s">
        <v>1624</v>
      </c>
      <c r="H3289" s="213" t="s">
        <v>1624</v>
      </c>
      <c r="I3289" s="213" t="s">
        <v>1624</v>
      </c>
      <c r="J3289" s="213" t="s">
        <v>1624</v>
      </c>
      <c r="K3289" s="213" t="s">
        <v>1624</v>
      </c>
      <c r="L3289" s="214" t="s">
        <v>1624</v>
      </c>
    </row>
    <row r="3290" spans="1:12">
      <c r="A3290" s="208" t="s">
        <v>1148</v>
      </c>
      <c r="B3290" s="209" t="s">
        <v>1644</v>
      </c>
      <c r="C3290" s="209" t="s">
        <v>1623</v>
      </c>
      <c r="D3290" s="210" t="s">
        <v>1624</v>
      </c>
      <c r="E3290" s="211">
        <v>3082851</v>
      </c>
      <c r="F3290" s="211">
        <v>2659805</v>
      </c>
      <c r="G3290" s="211">
        <v>2983520</v>
      </c>
      <c r="H3290" s="211">
        <v>3118863</v>
      </c>
      <c r="I3290" s="211">
        <v>3089562</v>
      </c>
      <c r="J3290" s="211">
        <v>2832540</v>
      </c>
      <c r="K3290" s="211">
        <v>1880279</v>
      </c>
      <c r="L3290" s="214" t="s">
        <v>1624</v>
      </c>
    </row>
    <row r="3291" spans="1:12">
      <c r="A3291" s="208" t="s">
        <v>1148</v>
      </c>
      <c r="B3291" s="209" t="s">
        <v>1644</v>
      </c>
      <c r="C3291" s="209" t="s">
        <v>1625</v>
      </c>
      <c r="D3291" s="210" t="s">
        <v>1624</v>
      </c>
      <c r="E3291" s="211">
        <v>1267116</v>
      </c>
      <c r="F3291" s="211">
        <v>1166767</v>
      </c>
      <c r="G3291" s="211">
        <v>1190634</v>
      </c>
      <c r="H3291" s="211">
        <v>1191075</v>
      </c>
      <c r="I3291" s="211">
        <v>1186775</v>
      </c>
      <c r="J3291" s="211">
        <v>1152211</v>
      </c>
      <c r="K3291" s="211">
        <v>662669</v>
      </c>
      <c r="L3291" s="214" t="s">
        <v>1624</v>
      </c>
    </row>
    <row r="3292" spans="1:12">
      <c r="A3292" s="208" t="s">
        <v>1148</v>
      </c>
      <c r="B3292" s="209" t="s">
        <v>1644</v>
      </c>
      <c r="C3292" s="209" t="s">
        <v>1626</v>
      </c>
      <c r="D3292" s="210" t="s">
        <v>1624</v>
      </c>
      <c r="E3292" s="211">
        <v>10051969</v>
      </c>
      <c r="F3292" s="211">
        <v>9424444</v>
      </c>
      <c r="G3292" s="211">
        <v>9583195</v>
      </c>
      <c r="H3292" s="211">
        <v>8985758</v>
      </c>
      <c r="I3292" s="211">
        <v>7897083</v>
      </c>
      <c r="J3292" s="211">
        <v>8345642</v>
      </c>
      <c r="K3292" s="211">
        <v>4112130</v>
      </c>
      <c r="L3292" s="214" t="s">
        <v>1624</v>
      </c>
    </row>
    <row r="3293" spans="1:12">
      <c r="A3293" s="208" t="s">
        <v>1149</v>
      </c>
      <c r="B3293" s="209" t="s">
        <v>1644</v>
      </c>
      <c r="C3293" s="209" t="s">
        <v>1623</v>
      </c>
      <c r="D3293" s="210" t="s">
        <v>1624</v>
      </c>
      <c r="E3293" s="211">
        <v>62324003</v>
      </c>
      <c r="F3293" s="211">
        <v>53077800</v>
      </c>
      <c r="G3293" s="211">
        <v>59604011</v>
      </c>
      <c r="H3293" s="211">
        <v>64649055</v>
      </c>
      <c r="I3293" s="211">
        <v>58286626</v>
      </c>
      <c r="J3293" s="211">
        <v>55708194</v>
      </c>
      <c r="K3293" s="211">
        <v>57316455</v>
      </c>
      <c r="L3293" s="212">
        <v>51896652</v>
      </c>
    </row>
    <row r="3294" spans="1:12">
      <c r="A3294" s="208" t="s">
        <v>1149</v>
      </c>
      <c r="B3294" s="209" t="s">
        <v>1644</v>
      </c>
      <c r="C3294" s="209" t="s">
        <v>1625</v>
      </c>
      <c r="D3294" s="210" t="s">
        <v>1624</v>
      </c>
      <c r="E3294" s="211">
        <v>30706891</v>
      </c>
      <c r="F3294" s="211">
        <v>30492570</v>
      </c>
      <c r="G3294" s="211">
        <v>32210891</v>
      </c>
      <c r="H3294" s="211">
        <v>38020365</v>
      </c>
      <c r="I3294" s="211">
        <v>35182267</v>
      </c>
      <c r="J3294" s="211">
        <v>32545853</v>
      </c>
      <c r="K3294" s="211">
        <v>35814364</v>
      </c>
      <c r="L3294" s="212">
        <v>31755481</v>
      </c>
    </row>
    <row r="3295" spans="1:12">
      <c r="A3295" s="208" t="s">
        <v>1149</v>
      </c>
      <c r="B3295" s="209" t="s">
        <v>1644</v>
      </c>
      <c r="C3295" s="209" t="s">
        <v>1626</v>
      </c>
      <c r="D3295" s="210" t="s">
        <v>1624</v>
      </c>
      <c r="E3295" s="211">
        <v>148258964</v>
      </c>
      <c r="F3295" s="211">
        <v>149144184</v>
      </c>
      <c r="G3295" s="211">
        <v>156567952</v>
      </c>
      <c r="H3295" s="211">
        <v>156538693</v>
      </c>
      <c r="I3295" s="211">
        <v>143386752</v>
      </c>
      <c r="J3295" s="211">
        <v>171353273</v>
      </c>
      <c r="K3295" s="211">
        <v>205427918</v>
      </c>
      <c r="L3295" s="212">
        <v>225220200</v>
      </c>
    </row>
    <row r="3296" spans="1:12">
      <c r="A3296" s="208" t="s">
        <v>1149</v>
      </c>
      <c r="B3296" s="209" t="s">
        <v>1644</v>
      </c>
      <c r="C3296" s="209" t="s">
        <v>1627</v>
      </c>
      <c r="D3296" s="210" t="s">
        <v>1624</v>
      </c>
      <c r="E3296" s="211">
        <v>1025371</v>
      </c>
      <c r="F3296" s="211">
        <v>738170</v>
      </c>
      <c r="G3296" s="211">
        <v>1051960</v>
      </c>
      <c r="H3296" s="211">
        <v>1096762</v>
      </c>
      <c r="I3296" s="211">
        <v>1016745</v>
      </c>
      <c r="J3296" s="211">
        <v>1149808</v>
      </c>
      <c r="K3296" s="211">
        <v>1077600</v>
      </c>
      <c r="L3296" s="212">
        <v>1377956</v>
      </c>
    </row>
    <row r="3297" spans="1:12">
      <c r="A3297" s="208" t="s">
        <v>1149</v>
      </c>
      <c r="B3297" s="209" t="s">
        <v>1644</v>
      </c>
      <c r="C3297" s="209" t="s">
        <v>1628</v>
      </c>
      <c r="D3297" s="210" t="s">
        <v>1624</v>
      </c>
      <c r="E3297" s="211">
        <v>4081</v>
      </c>
      <c r="F3297" s="211">
        <v>4034</v>
      </c>
      <c r="G3297" s="211">
        <v>4545</v>
      </c>
      <c r="H3297" s="211">
        <v>5930</v>
      </c>
      <c r="I3297" s="211">
        <v>8602</v>
      </c>
      <c r="J3297" s="211">
        <v>9359</v>
      </c>
      <c r="K3297" s="211">
        <v>4884</v>
      </c>
      <c r="L3297" s="212">
        <v>6161</v>
      </c>
    </row>
    <row r="3298" spans="1:12">
      <c r="A3298" s="208" t="s">
        <v>186</v>
      </c>
      <c r="B3298" s="209" t="s">
        <v>1645</v>
      </c>
      <c r="C3298" s="209" t="s">
        <v>1626</v>
      </c>
      <c r="D3298" s="210" t="s">
        <v>1624</v>
      </c>
      <c r="E3298" s="213" t="s">
        <v>1624</v>
      </c>
      <c r="F3298" s="213" t="s">
        <v>1624</v>
      </c>
      <c r="G3298" s="211">
        <v>34166986</v>
      </c>
      <c r="H3298" s="211">
        <v>49951892</v>
      </c>
      <c r="I3298" s="211">
        <v>55434366</v>
      </c>
      <c r="J3298" s="211">
        <v>55465250</v>
      </c>
      <c r="K3298" s="211">
        <v>52505921</v>
      </c>
      <c r="L3298" s="212">
        <v>47249098</v>
      </c>
    </row>
    <row r="3299" spans="1:12">
      <c r="A3299" s="208" t="s">
        <v>186</v>
      </c>
      <c r="B3299" s="209" t="s">
        <v>1645</v>
      </c>
      <c r="C3299" s="209" t="s">
        <v>1627</v>
      </c>
      <c r="D3299" s="210" t="s">
        <v>1624</v>
      </c>
      <c r="E3299" s="213" t="s">
        <v>1624</v>
      </c>
      <c r="F3299" s="213" t="s">
        <v>1624</v>
      </c>
      <c r="G3299" s="213" t="s">
        <v>1624</v>
      </c>
      <c r="H3299" s="211">
        <v>44826</v>
      </c>
      <c r="I3299" s="213" t="s">
        <v>1624</v>
      </c>
      <c r="J3299" s="213" t="s">
        <v>1624</v>
      </c>
      <c r="K3299" s="213" t="s">
        <v>1624</v>
      </c>
      <c r="L3299" s="214" t="s">
        <v>1624</v>
      </c>
    </row>
    <row r="3300" spans="1:12">
      <c r="A3300" s="208" t="s">
        <v>186</v>
      </c>
      <c r="B3300" s="209" t="s">
        <v>1646</v>
      </c>
      <c r="C3300" s="209" t="s">
        <v>1626</v>
      </c>
      <c r="D3300" s="210" t="s">
        <v>1624</v>
      </c>
      <c r="E3300" s="213" t="s">
        <v>1624</v>
      </c>
      <c r="F3300" s="213" t="s">
        <v>1624</v>
      </c>
      <c r="G3300" s="213" t="s">
        <v>1624</v>
      </c>
      <c r="H3300" s="213" t="s">
        <v>1624</v>
      </c>
      <c r="I3300" s="213" t="s">
        <v>1624</v>
      </c>
      <c r="J3300" s="211">
        <v>391803</v>
      </c>
      <c r="K3300" s="211">
        <v>385270</v>
      </c>
      <c r="L3300" s="212">
        <v>363677</v>
      </c>
    </row>
    <row r="3301" spans="1:12">
      <c r="A3301" s="208" t="s">
        <v>186</v>
      </c>
      <c r="B3301" s="209" t="s">
        <v>1646</v>
      </c>
      <c r="C3301" s="209" t="s">
        <v>1627</v>
      </c>
      <c r="D3301" s="210" t="s">
        <v>1624</v>
      </c>
      <c r="E3301" s="213" t="s">
        <v>1624</v>
      </c>
      <c r="F3301" s="213" t="s">
        <v>1624</v>
      </c>
      <c r="G3301" s="213" t="s">
        <v>1624</v>
      </c>
      <c r="H3301" s="213" t="s">
        <v>1624</v>
      </c>
      <c r="I3301" s="213" t="s">
        <v>1624</v>
      </c>
      <c r="J3301" s="211">
        <v>870335</v>
      </c>
      <c r="K3301" s="211">
        <v>1014745</v>
      </c>
      <c r="L3301" s="212">
        <v>1677269</v>
      </c>
    </row>
    <row r="3302" spans="1:12">
      <c r="A3302" s="208" t="s">
        <v>186</v>
      </c>
      <c r="B3302" s="209" t="s">
        <v>1652</v>
      </c>
      <c r="C3302" s="209" t="s">
        <v>1626</v>
      </c>
      <c r="D3302" s="210" t="s">
        <v>1624</v>
      </c>
      <c r="E3302" s="213" t="s">
        <v>1624</v>
      </c>
      <c r="F3302" s="213" t="s">
        <v>1624</v>
      </c>
      <c r="G3302" s="213" t="s">
        <v>1624</v>
      </c>
      <c r="H3302" s="211">
        <v>4263381</v>
      </c>
      <c r="I3302" s="211">
        <v>3182492</v>
      </c>
      <c r="J3302" s="211">
        <v>6872254</v>
      </c>
      <c r="K3302" s="211">
        <v>6451194</v>
      </c>
      <c r="L3302" s="212">
        <v>10643438</v>
      </c>
    </row>
    <row r="3303" spans="1:12">
      <c r="A3303" s="208" t="s">
        <v>186</v>
      </c>
      <c r="B3303" s="209" t="s">
        <v>1653</v>
      </c>
      <c r="C3303" s="209" t="s">
        <v>1626</v>
      </c>
      <c r="D3303" s="210" t="s">
        <v>1624</v>
      </c>
      <c r="E3303" s="213" t="s">
        <v>1624</v>
      </c>
      <c r="F3303" s="213" t="s">
        <v>1624</v>
      </c>
      <c r="G3303" s="213" t="s">
        <v>1624</v>
      </c>
      <c r="H3303" s="211">
        <v>24562630</v>
      </c>
      <c r="I3303" s="211">
        <v>17726080</v>
      </c>
      <c r="J3303" s="211">
        <v>30208195</v>
      </c>
      <c r="K3303" s="211">
        <v>29990593</v>
      </c>
      <c r="L3303" s="212">
        <v>32598289</v>
      </c>
    </row>
    <row r="3304" spans="1:12">
      <c r="A3304" s="208" t="s">
        <v>186</v>
      </c>
      <c r="B3304" s="209" t="s">
        <v>1653</v>
      </c>
      <c r="C3304" s="209" t="s">
        <v>1627</v>
      </c>
      <c r="D3304" s="210" t="s">
        <v>1624</v>
      </c>
      <c r="E3304" s="213" t="s">
        <v>1624</v>
      </c>
      <c r="F3304" s="213" t="s">
        <v>1624</v>
      </c>
      <c r="G3304" s="213" t="s">
        <v>1624</v>
      </c>
      <c r="H3304" s="211">
        <v>9959845</v>
      </c>
      <c r="I3304" s="211">
        <v>6916660</v>
      </c>
      <c r="J3304" s="211">
        <v>9814363</v>
      </c>
      <c r="K3304" s="211">
        <v>6361302</v>
      </c>
      <c r="L3304" s="212">
        <v>8119886</v>
      </c>
    </row>
    <row r="3305" spans="1:12">
      <c r="A3305" s="208" t="s">
        <v>186</v>
      </c>
      <c r="B3305" s="209" t="s">
        <v>1653</v>
      </c>
      <c r="C3305" s="209" t="s">
        <v>1628</v>
      </c>
      <c r="D3305" s="210" t="s">
        <v>1624</v>
      </c>
      <c r="E3305" s="213" t="s">
        <v>1624</v>
      </c>
      <c r="F3305" s="213" t="s">
        <v>1624</v>
      </c>
      <c r="G3305" s="213" t="s">
        <v>1624</v>
      </c>
      <c r="H3305" s="213" t="s">
        <v>1624</v>
      </c>
      <c r="I3305" s="213" t="s">
        <v>1624</v>
      </c>
      <c r="J3305" s="213" t="s">
        <v>1624</v>
      </c>
      <c r="K3305" s="213" t="s">
        <v>1624</v>
      </c>
      <c r="L3305" s="212">
        <v>0</v>
      </c>
    </row>
    <row r="3306" spans="1:12">
      <c r="A3306" s="208" t="s">
        <v>186</v>
      </c>
      <c r="B3306" s="209" t="s">
        <v>1657</v>
      </c>
      <c r="C3306" s="209" t="s">
        <v>1626</v>
      </c>
      <c r="D3306" s="210" t="s">
        <v>1624</v>
      </c>
      <c r="E3306" s="213" t="s">
        <v>1624</v>
      </c>
      <c r="F3306" s="213" t="s">
        <v>1624</v>
      </c>
      <c r="G3306" s="211">
        <v>5196782</v>
      </c>
      <c r="H3306" s="211">
        <v>7779249</v>
      </c>
      <c r="I3306" s="211">
        <v>8230287</v>
      </c>
      <c r="J3306" s="211">
        <v>7855849</v>
      </c>
      <c r="K3306" s="211">
        <v>7737704</v>
      </c>
      <c r="L3306" s="212">
        <v>7168359</v>
      </c>
    </row>
    <row r="3307" spans="1:12">
      <c r="A3307" s="208" t="s">
        <v>186</v>
      </c>
      <c r="B3307" s="209" t="s">
        <v>1657</v>
      </c>
      <c r="C3307" s="209" t="s">
        <v>1627</v>
      </c>
      <c r="D3307" s="210" t="s">
        <v>1624</v>
      </c>
      <c r="E3307" s="213" t="s">
        <v>1624</v>
      </c>
      <c r="F3307" s="213" t="s">
        <v>1624</v>
      </c>
      <c r="G3307" s="211">
        <v>870787</v>
      </c>
      <c r="H3307" s="211">
        <v>1940511</v>
      </c>
      <c r="I3307" s="211">
        <v>566759</v>
      </c>
      <c r="J3307" s="211">
        <v>802365</v>
      </c>
      <c r="K3307" s="211">
        <v>562</v>
      </c>
      <c r="L3307" s="212">
        <v>923780</v>
      </c>
    </row>
    <row r="3308" spans="1:12">
      <c r="A3308" s="208" t="s">
        <v>186</v>
      </c>
      <c r="B3308" s="209" t="s">
        <v>1671</v>
      </c>
      <c r="C3308" s="209" t="s">
        <v>1626</v>
      </c>
      <c r="D3308" s="210" t="s">
        <v>1624</v>
      </c>
      <c r="E3308" s="213" t="s">
        <v>1624</v>
      </c>
      <c r="F3308" s="213" t="s">
        <v>1624</v>
      </c>
      <c r="G3308" s="213" t="s">
        <v>1624</v>
      </c>
      <c r="H3308" s="211">
        <v>898763</v>
      </c>
      <c r="I3308" s="211">
        <v>2566471</v>
      </c>
      <c r="J3308" s="211">
        <v>4239059</v>
      </c>
      <c r="K3308" s="211">
        <v>4135214</v>
      </c>
      <c r="L3308" s="212">
        <v>4119502</v>
      </c>
    </row>
    <row r="3309" spans="1:12">
      <c r="A3309" s="208" t="s">
        <v>186</v>
      </c>
      <c r="B3309" s="209" t="s">
        <v>1671</v>
      </c>
      <c r="C3309" s="209" t="s">
        <v>1627</v>
      </c>
      <c r="D3309" s="210" t="s">
        <v>1624</v>
      </c>
      <c r="E3309" s="213" t="s">
        <v>1624</v>
      </c>
      <c r="F3309" s="213" t="s">
        <v>1624</v>
      </c>
      <c r="G3309" s="213" t="s">
        <v>1624</v>
      </c>
      <c r="H3309" s="211">
        <v>1321296</v>
      </c>
      <c r="I3309" s="211">
        <v>197625</v>
      </c>
      <c r="J3309" s="211">
        <v>1023965</v>
      </c>
      <c r="K3309" s="211">
        <v>698324</v>
      </c>
      <c r="L3309" s="212">
        <v>1383145</v>
      </c>
    </row>
    <row r="3310" spans="1:12">
      <c r="A3310" s="208" t="s">
        <v>186</v>
      </c>
      <c r="B3310" s="209" t="s">
        <v>1671</v>
      </c>
      <c r="C3310" s="209" t="s">
        <v>1628</v>
      </c>
      <c r="D3310" s="210" t="s">
        <v>1624</v>
      </c>
      <c r="E3310" s="213" t="s">
        <v>1624</v>
      </c>
      <c r="F3310" s="213" t="s">
        <v>1624</v>
      </c>
      <c r="G3310" s="213" t="s">
        <v>1624</v>
      </c>
      <c r="H3310" s="213" t="s">
        <v>1624</v>
      </c>
      <c r="I3310" s="213" t="s">
        <v>1624</v>
      </c>
      <c r="J3310" s="213" t="s">
        <v>1624</v>
      </c>
      <c r="K3310" s="213" t="s">
        <v>1624</v>
      </c>
      <c r="L3310" s="212">
        <v>0</v>
      </c>
    </row>
    <row r="3311" spans="1:12">
      <c r="A3311" s="208" t="s">
        <v>186</v>
      </c>
      <c r="B3311" s="209" t="s">
        <v>1673</v>
      </c>
      <c r="C3311" s="209" t="s">
        <v>1626</v>
      </c>
      <c r="D3311" s="210" t="s">
        <v>1624</v>
      </c>
      <c r="E3311" s="213" t="s">
        <v>1624</v>
      </c>
      <c r="F3311" s="213" t="s">
        <v>1624</v>
      </c>
      <c r="G3311" s="213" t="s">
        <v>1624</v>
      </c>
      <c r="H3311" s="213" t="s">
        <v>1624</v>
      </c>
      <c r="I3311" s="213" t="s">
        <v>1624</v>
      </c>
      <c r="J3311" s="211">
        <v>3213745</v>
      </c>
      <c r="K3311" s="211">
        <v>2570035</v>
      </c>
      <c r="L3311" s="212">
        <v>3779158</v>
      </c>
    </row>
    <row r="3312" spans="1:12">
      <c r="A3312" s="208" t="s">
        <v>186</v>
      </c>
      <c r="B3312" s="209" t="s">
        <v>1673</v>
      </c>
      <c r="C3312" s="209" t="s">
        <v>1627</v>
      </c>
      <c r="D3312" s="210" t="s">
        <v>1624</v>
      </c>
      <c r="E3312" s="213" t="s">
        <v>1624</v>
      </c>
      <c r="F3312" s="213" t="s">
        <v>1624</v>
      </c>
      <c r="G3312" s="213" t="s">
        <v>1624</v>
      </c>
      <c r="H3312" s="213" t="s">
        <v>1624</v>
      </c>
      <c r="I3312" s="213" t="s">
        <v>1624</v>
      </c>
      <c r="J3312" s="213" t="s">
        <v>1624</v>
      </c>
      <c r="K3312" s="211">
        <v>11042868</v>
      </c>
      <c r="L3312" s="212">
        <v>11964336</v>
      </c>
    </row>
    <row r="3313" spans="1:12">
      <c r="A3313" s="208" t="s">
        <v>186</v>
      </c>
      <c r="B3313" s="209" t="s">
        <v>1679</v>
      </c>
      <c r="C3313" s="209" t="s">
        <v>1626</v>
      </c>
      <c r="D3313" s="210" t="s">
        <v>1624</v>
      </c>
      <c r="E3313" s="213" t="s">
        <v>1624</v>
      </c>
      <c r="F3313" s="213" t="s">
        <v>1624</v>
      </c>
      <c r="G3313" s="213" t="s">
        <v>1624</v>
      </c>
      <c r="H3313" s="211">
        <v>146376</v>
      </c>
      <c r="I3313" s="211">
        <v>147869</v>
      </c>
      <c r="J3313" s="211">
        <v>146114</v>
      </c>
      <c r="K3313" s="211">
        <v>567820</v>
      </c>
      <c r="L3313" s="212">
        <v>1695807</v>
      </c>
    </row>
    <row r="3314" spans="1:12">
      <c r="A3314" s="208" t="s">
        <v>186</v>
      </c>
      <c r="B3314" s="209" t="s">
        <v>1679</v>
      </c>
      <c r="C3314" s="209" t="s">
        <v>1627</v>
      </c>
      <c r="D3314" s="210" t="s">
        <v>1624</v>
      </c>
      <c r="E3314" s="213" t="s">
        <v>1624</v>
      </c>
      <c r="F3314" s="213" t="s">
        <v>1624</v>
      </c>
      <c r="G3314" s="213" t="s">
        <v>1624</v>
      </c>
      <c r="H3314" s="211">
        <v>7405062</v>
      </c>
      <c r="I3314" s="211">
        <v>7316685</v>
      </c>
      <c r="J3314" s="211">
        <v>5845262</v>
      </c>
      <c r="K3314" s="211">
        <v>3925932</v>
      </c>
      <c r="L3314" s="212">
        <v>412718</v>
      </c>
    </row>
    <row r="3315" spans="1:12">
      <c r="A3315" s="208" t="s">
        <v>1488</v>
      </c>
      <c r="B3315" s="209" t="s">
        <v>1652</v>
      </c>
      <c r="C3315" s="209" t="s">
        <v>1623</v>
      </c>
      <c r="D3315" s="210" t="s">
        <v>1624</v>
      </c>
      <c r="E3315" s="211">
        <v>473832</v>
      </c>
      <c r="F3315" s="211">
        <v>408841</v>
      </c>
      <c r="G3315" s="211">
        <v>438117</v>
      </c>
      <c r="H3315" s="211">
        <v>478345</v>
      </c>
      <c r="I3315" s="211">
        <v>460148</v>
      </c>
      <c r="J3315" s="211">
        <v>400655</v>
      </c>
      <c r="K3315" s="211">
        <v>433174</v>
      </c>
      <c r="L3315" s="212">
        <v>403076</v>
      </c>
    </row>
    <row r="3316" spans="1:12">
      <c r="A3316" s="208" t="s">
        <v>1488</v>
      </c>
      <c r="B3316" s="209" t="s">
        <v>1652</v>
      </c>
      <c r="C3316" s="209" t="s">
        <v>1625</v>
      </c>
      <c r="D3316" s="210" t="s">
        <v>1624</v>
      </c>
      <c r="E3316" s="211">
        <v>312999</v>
      </c>
      <c r="F3316" s="211">
        <v>280918</v>
      </c>
      <c r="G3316" s="211">
        <v>307325</v>
      </c>
      <c r="H3316" s="211">
        <v>335347</v>
      </c>
      <c r="I3316" s="211">
        <v>308649</v>
      </c>
      <c r="J3316" s="211">
        <v>244859</v>
      </c>
      <c r="K3316" s="211">
        <v>267921</v>
      </c>
      <c r="L3316" s="212">
        <v>232008</v>
      </c>
    </row>
    <row r="3317" spans="1:12">
      <c r="A3317" s="208" t="s">
        <v>1488</v>
      </c>
      <c r="B3317" s="209" t="s">
        <v>1652</v>
      </c>
      <c r="C3317" s="209" t="s">
        <v>1626</v>
      </c>
      <c r="D3317" s="210" t="s">
        <v>1624</v>
      </c>
      <c r="E3317" s="211">
        <v>141721</v>
      </c>
      <c r="F3317" s="211">
        <v>158313</v>
      </c>
      <c r="G3317" s="211">
        <v>120631</v>
      </c>
      <c r="H3317" s="211">
        <v>132660</v>
      </c>
      <c r="I3317" s="211">
        <v>113682</v>
      </c>
      <c r="J3317" s="211">
        <v>132491</v>
      </c>
      <c r="K3317" s="211">
        <v>145786</v>
      </c>
      <c r="L3317" s="212">
        <v>148549</v>
      </c>
    </row>
    <row r="3318" spans="1:12">
      <c r="A3318" s="208" t="s">
        <v>1488</v>
      </c>
      <c r="B3318" s="209" t="s">
        <v>1652</v>
      </c>
      <c r="C3318" s="209" t="s">
        <v>1627</v>
      </c>
      <c r="D3318" s="210" t="s">
        <v>1624</v>
      </c>
      <c r="E3318" s="211">
        <v>560</v>
      </c>
      <c r="F3318" s="211">
        <v>1558</v>
      </c>
      <c r="G3318" s="211">
        <v>903</v>
      </c>
      <c r="H3318" s="211">
        <v>1190</v>
      </c>
      <c r="I3318" s="213" t="s">
        <v>1624</v>
      </c>
      <c r="J3318" s="213" t="s">
        <v>1624</v>
      </c>
      <c r="K3318" s="213" t="s">
        <v>1624</v>
      </c>
      <c r="L3318" s="214" t="s">
        <v>1624</v>
      </c>
    </row>
    <row r="3319" spans="1:12">
      <c r="A3319" s="208" t="s">
        <v>1488</v>
      </c>
      <c r="B3319" s="209" t="s">
        <v>1653</v>
      </c>
      <c r="C3319" s="209" t="s">
        <v>1623</v>
      </c>
      <c r="D3319" s="210" t="s">
        <v>1624</v>
      </c>
      <c r="E3319" s="211">
        <v>35653213</v>
      </c>
      <c r="F3319" s="211">
        <v>31316642</v>
      </c>
      <c r="G3319" s="211">
        <v>34971677</v>
      </c>
      <c r="H3319" s="211">
        <v>38382719</v>
      </c>
      <c r="I3319" s="211">
        <v>35840340</v>
      </c>
      <c r="J3319" s="211">
        <v>33497830</v>
      </c>
      <c r="K3319" s="211">
        <v>32244110</v>
      </c>
      <c r="L3319" s="212">
        <v>29711564</v>
      </c>
    </row>
    <row r="3320" spans="1:12">
      <c r="A3320" s="208" t="s">
        <v>1488</v>
      </c>
      <c r="B3320" s="209" t="s">
        <v>1653</v>
      </c>
      <c r="C3320" s="209" t="s">
        <v>1625</v>
      </c>
      <c r="D3320" s="210" t="s">
        <v>1624</v>
      </c>
      <c r="E3320" s="211">
        <v>17575384</v>
      </c>
      <c r="F3320" s="211">
        <v>15930997</v>
      </c>
      <c r="G3320" s="211">
        <v>17673154</v>
      </c>
      <c r="H3320" s="211">
        <v>19814308</v>
      </c>
      <c r="I3320" s="211">
        <v>18923949</v>
      </c>
      <c r="J3320" s="211">
        <v>17468462</v>
      </c>
      <c r="K3320" s="211">
        <v>18068844</v>
      </c>
      <c r="L3320" s="212">
        <v>15950952</v>
      </c>
    </row>
    <row r="3321" spans="1:12">
      <c r="A3321" s="208" t="s">
        <v>1488</v>
      </c>
      <c r="B3321" s="209" t="s">
        <v>1653</v>
      </c>
      <c r="C3321" s="209" t="s">
        <v>1626</v>
      </c>
      <c r="D3321" s="210" t="s">
        <v>1624</v>
      </c>
      <c r="E3321" s="211">
        <v>17971526</v>
      </c>
      <c r="F3321" s="211">
        <v>20424328</v>
      </c>
      <c r="G3321" s="211">
        <v>22906783</v>
      </c>
      <c r="H3321" s="211">
        <v>22903709</v>
      </c>
      <c r="I3321" s="211">
        <v>22027278</v>
      </c>
      <c r="J3321" s="211">
        <v>24028745</v>
      </c>
      <c r="K3321" s="211">
        <v>25078102</v>
      </c>
      <c r="L3321" s="212">
        <v>23109595</v>
      </c>
    </row>
    <row r="3322" spans="1:12">
      <c r="A3322" s="208" t="s">
        <v>1488</v>
      </c>
      <c r="B3322" s="209" t="s">
        <v>1653</v>
      </c>
      <c r="C3322" s="209" t="s">
        <v>1627</v>
      </c>
      <c r="D3322" s="210" t="s">
        <v>1624</v>
      </c>
      <c r="E3322" s="211">
        <v>2520675</v>
      </c>
      <c r="F3322" s="211">
        <v>1351945</v>
      </c>
      <c r="G3322" s="211">
        <v>1466551</v>
      </c>
      <c r="H3322" s="213" t="s">
        <v>1624</v>
      </c>
      <c r="I3322" s="213" t="s">
        <v>1624</v>
      </c>
      <c r="J3322" s="211">
        <v>8270830</v>
      </c>
      <c r="K3322" s="211">
        <v>7401649</v>
      </c>
      <c r="L3322" s="212">
        <v>16627551</v>
      </c>
    </row>
    <row r="3323" spans="1:12">
      <c r="A3323" s="208" t="s">
        <v>1488</v>
      </c>
      <c r="B3323" s="209" t="s">
        <v>1664</v>
      </c>
      <c r="C3323" s="209" t="s">
        <v>1623</v>
      </c>
      <c r="D3323" s="210" t="s">
        <v>1624</v>
      </c>
      <c r="E3323" s="211">
        <v>3011712</v>
      </c>
      <c r="F3323" s="211">
        <v>2579134</v>
      </c>
      <c r="G3323" s="211">
        <v>3052427</v>
      </c>
      <c r="H3323" s="211">
        <v>3273129</v>
      </c>
      <c r="I3323" s="211">
        <v>3218819</v>
      </c>
      <c r="J3323" s="211">
        <v>2960662</v>
      </c>
      <c r="K3323" s="211">
        <v>3028661</v>
      </c>
      <c r="L3323" s="212">
        <v>2748818</v>
      </c>
    </row>
    <row r="3324" spans="1:12">
      <c r="A3324" s="208" t="s">
        <v>1488</v>
      </c>
      <c r="B3324" s="209" t="s">
        <v>1664</v>
      </c>
      <c r="C3324" s="209" t="s">
        <v>1625</v>
      </c>
      <c r="D3324" s="210" t="s">
        <v>1624</v>
      </c>
      <c r="E3324" s="211">
        <v>3367410</v>
      </c>
      <c r="F3324" s="211">
        <v>3238010</v>
      </c>
      <c r="G3324" s="211">
        <v>3880259</v>
      </c>
      <c r="H3324" s="211">
        <v>4158091</v>
      </c>
      <c r="I3324" s="211">
        <v>4033501</v>
      </c>
      <c r="J3324" s="211">
        <v>3865509</v>
      </c>
      <c r="K3324" s="211">
        <v>4036339</v>
      </c>
      <c r="L3324" s="212">
        <v>3737248</v>
      </c>
    </row>
    <row r="3325" spans="1:12">
      <c r="A3325" s="208" t="s">
        <v>1488</v>
      </c>
      <c r="B3325" s="209" t="s">
        <v>1664</v>
      </c>
      <c r="C3325" s="209" t="s">
        <v>1626</v>
      </c>
      <c r="D3325" s="210" t="s">
        <v>1624</v>
      </c>
      <c r="E3325" s="211">
        <v>2934793</v>
      </c>
      <c r="F3325" s="211">
        <v>2883381</v>
      </c>
      <c r="G3325" s="211">
        <v>2986371</v>
      </c>
      <c r="H3325" s="211">
        <v>3086675</v>
      </c>
      <c r="I3325" s="211">
        <v>3060614</v>
      </c>
      <c r="J3325" s="211">
        <v>2868416</v>
      </c>
      <c r="K3325" s="211">
        <v>2940604</v>
      </c>
      <c r="L3325" s="212">
        <v>2749456</v>
      </c>
    </row>
    <row r="3326" spans="1:12">
      <c r="A3326" s="208" t="s">
        <v>1488</v>
      </c>
      <c r="B3326" s="209" t="s">
        <v>1679</v>
      </c>
      <c r="C3326" s="209" t="s">
        <v>1623</v>
      </c>
      <c r="D3326" s="210" t="s">
        <v>1624</v>
      </c>
      <c r="E3326" s="211">
        <v>6010401</v>
      </c>
      <c r="F3326" s="211">
        <v>5341666</v>
      </c>
      <c r="G3326" s="211">
        <v>6071495</v>
      </c>
      <c r="H3326" s="211">
        <v>6716212</v>
      </c>
      <c r="I3326" s="211">
        <v>6243842</v>
      </c>
      <c r="J3326" s="211">
        <v>5877612</v>
      </c>
      <c r="K3326" s="211">
        <v>6137324</v>
      </c>
      <c r="L3326" s="212">
        <v>5334354</v>
      </c>
    </row>
    <row r="3327" spans="1:12">
      <c r="A3327" s="208" t="s">
        <v>1488</v>
      </c>
      <c r="B3327" s="209" t="s">
        <v>1679</v>
      </c>
      <c r="C3327" s="209" t="s">
        <v>1625</v>
      </c>
      <c r="D3327" s="210" t="s">
        <v>1624</v>
      </c>
      <c r="E3327" s="211">
        <v>7534782</v>
      </c>
      <c r="F3327" s="211">
        <v>6883332</v>
      </c>
      <c r="G3327" s="211">
        <v>7411299</v>
      </c>
      <c r="H3327" s="211">
        <v>7140953</v>
      </c>
      <c r="I3327" s="211">
        <v>6490115</v>
      </c>
      <c r="J3327" s="211">
        <v>5113126</v>
      </c>
      <c r="K3327" s="211">
        <v>5341768</v>
      </c>
      <c r="L3327" s="212">
        <v>5253835</v>
      </c>
    </row>
    <row r="3328" spans="1:12">
      <c r="A3328" s="208" t="s">
        <v>1488</v>
      </c>
      <c r="B3328" s="209" t="s">
        <v>1679</v>
      </c>
      <c r="C3328" s="209" t="s">
        <v>1626</v>
      </c>
      <c r="D3328" s="210" t="s">
        <v>1624</v>
      </c>
      <c r="E3328" s="211">
        <v>4391172</v>
      </c>
      <c r="F3328" s="211">
        <v>3874922</v>
      </c>
      <c r="G3328" s="211">
        <v>4353935</v>
      </c>
      <c r="H3328" s="211">
        <v>5245862</v>
      </c>
      <c r="I3328" s="211">
        <v>5636531</v>
      </c>
      <c r="J3328" s="211">
        <v>6400217</v>
      </c>
      <c r="K3328" s="211">
        <v>6699988</v>
      </c>
      <c r="L3328" s="212">
        <v>6739939</v>
      </c>
    </row>
    <row r="3329" spans="1:12">
      <c r="A3329" s="208" t="s">
        <v>1488</v>
      </c>
      <c r="B3329" s="209" t="s">
        <v>1679</v>
      </c>
      <c r="C3329" s="209" t="s">
        <v>1627</v>
      </c>
      <c r="D3329" s="210" t="s">
        <v>1624</v>
      </c>
      <c r="E3329" s="211">
        <v>1044888</v>
      </c>
      <c r="F3329" s="211">
        <v>863095</v>
      </c>
      <c r="G3329" s="211">
        <v>1883315</v>
      </c>
      <c r="H3329" s="211">
        <v>443985</v>
      </c>
      <c r="I3329" s="211">
        <v>680000</v>
      </c>
      <c r="J3329" s="211">
        <v>782836</v>
      </c>
      <c r="K3329" s="211">
        <v>897895</v>
      </c>
      <c r="L3329" s="212">
        <v>1163643</v>
      </c>
    </row>
    <row r="3330" spans="1:12">
      <c r="A3330" s="208" t="s">
        <v>1481</v>
      </c>
      <c r="B3330" s="209" t="s">
        <v>1649</v>
      </c>
      <c r="C3330" s="209" t="s">
        <v>1623</v>
      </c>
      <c r="D3330" s="210" t="s">
        <v>1624</v>
      </c>
      <c r="E3330" s="211">
        <v>1017973</v>
      </c>
      <c r="F3330" s="211">
        <v>858786</v>
      </c>
      <c r="G3330" s="211">
        <v>1009202</v>
      </c>
      <c r="H3330" s="211">
        <v>921771</v>
      </c>
      <c r="I3330" s="211">
        <v>1033035</v>
      </c>
      <c r="J3330" s="211">
        <v>973814</v>
      </c>
      <c r="K3330" s="211">
        <v>1102794</v>
      </c>
      <c r="L3330" s="212">
        <v>1096396</v>
      </c>
    </row>
    <row r="3331" spans="1:12">
      <c r="A3331" s="208" t="s">
        <v>1481</v>
      </c>
      <c r="B3331" s="209" t="s">
        <v>1649</v>
      </c>
      <c r="C3331" s="209" t="s">
        <v>1625</v>
      </c>
      <c r="D3331" s="210" t="s">
        <v>1624</v>
      </c>
      <c r="E3331" s="211">
        <v>3934390</v>
      </c>
      <c r="F3331" s="211">
        <v>3661416</v>
      </c>
      <c r="G3331" s="211">
        <v>4241904</v>
      </c>
      <c r="H3331" s="211">
        <v>4106764</v>
      </c>
      <c r="I3331" s="211">
        <v>3281126</v>
      </c>
      <c r="J3331" s="211">
        <v>3126757</v>
      </c>
      <c r="K3331" s="211">
        <v>3498802</v>
      </c>
      <c r="L3331" s="212">
        <v>3463045</v>
      </c>
    </row>
    <row r="3332" spans="1:12">
      <c r="A3332" s="208" t="s">
        <v>1481</v>
      </c>
      <c r="B3332" s="209" t="s">
        <v>1649</v>
      </c>
      <c r="C3332" s="209" t="s">
        <v>1626</v>
      </c>
      <c r="D3332" s="210" t="s">
        <v>1624</v>
      </c>
      <c r="E3332" s="211">
        <v>2024086</v>
      </c>
      <c r="F3332" s="211">
        <v>2038854</v>
      </c>
      <c r="G3332" s="211">
        <v>2449283</v>
      </c>
      <c r="H3332" s="211">
        <v>2575447</v>
      </c>
      <c r="I3332" s="211">
        <v>3609011</v>
      </c>
      <c r="J3332" s="211">
        <v>3306900</v>
      </c>
      <c r="K3332" s="211">
        <v>3693617</v>
      </c>
      <c r="L3332" s="212">
        <v>3954570</v>
      </c>
    </row>
    <row r="3333" spans="1:12">
      <c r="A3333" s="208" t="s">
        <v>1481</v>
      </c>
      <c r="B3333" s="209" t="s">
        <v>1659</v>
      </c>
      <c r="C3333" s="209" t="s">
        <v>1623</v>
      </c>
      <c r="D3333" s="210" t="s">
        <v>1624</v>
      </c>
      <c r="E3333" s="211">
        <v>1645418</v>
      </c>
      <c r="F3333" s="211">
        <v>1410823</v>
      </c>
      <c r="G3333" s="211">
        <v>1633183</v>
      </c>
      <c r="H3333" s="211">
        <v>1452456</v>
      </c>
      <c r="I3333" s="211">
        <v>1556504</v>
      </c>
      <c r="J3333" s="211">
        <v>1481105</v>
      </c>
      <c r="K3333" s="211">
        <v>1565895</v>
      </c>
      <c r="L3333" s="212">
        <v>1428247</v>
      </c>
    </row>
    <row r="3334" spans="1:12">
      <c r="A3334" s="208" t="s">
        <v>1481</v>
      </c>
      <c r="B3334" s="209" t="s">
        <v>1659</v>
      </c>
      <c r="C3334" s="209" t="s">
        <v>1625</v>
      </c>
      <c r="D3334" s="210" t="s">
        <v>1624</v>
      </c>
      <c r="E3334" s="211">
        <v>3868551</v>
      </c>
      <c r="F3334" s="211">
        <v>3276780</v>
      </c>
      <c r="G3334" s="211">
        <v>3820490</v>
      </c>
      <c r="H3334" s="211">
        <v>3477654</v>
      </c>
      <c r="I3334" s="211">
        <v>2513898</v>
      </c>
      <c r="J3334" s="211">
        <v>2337412</v>
      </c>
      <c r="K3334" s="211">
        <v>2568393</v>
      </c>
      <c r="L3334" s="212">
        <v>2385323</v>
      </c>
    </row>
    <row r="3335" spans="1:12">
      <c r="A3335" s="208" t="s">
        <v>1481</v>
      </c>
      <c r="B3335" s="209" t="s">
        <v>1659</v>
      </c>
      <c r="C3335" s="209" t="s">
        <v>1626</v>
      </c>
      <c r="D3335" s="210" t="s">
        <v>1624</v>
      </c>
      <c r="E3335" s="211">
        <v>1034417</v>
      </c>
      <c r="F3335" s="211">
        <v>1394573</v>
      </c>
      <c r="G3335" s="211">
        <v>1710186</v>
      </c>
      <c r="H3335" s="211">
        <v>1779766</v>
      </c>
      <c r="I3335" s="211">
        <v>2547650</v>
      </c>
      <c r="J3335" s="211">
        <v>2585283</v>
      </c>
      <c r="K3335" s="211">
        <v>2561573</v>
      </c>
      <c r="L3335" s="212">
        <v>2606815</v>
      </c>
    </row>
    <row r="3336" spans="1:12">
      <c r="A3336" s="208" t="s">
        <v>493</v>
      </c>
      <c r="B3336" s="209" t="s">
        <v>1630</v>
      </c>
      <c r="C3336" s="209" t="s">
        <v>1623</v>
      </c>
      <c r="D3336" s="210" t="s">
        <v>1624</v>
      </c>
      <c r="E3336" s="211">
        <v>607270</v>
      </c>
      <c r="F3336" s="211">
        <v>532606</v>
      </c>
      <c r="G3336" s="211">
        <v>501534</v>
      </c>
      <c r="H3336" s="211">
        <v>548392</v>
      </c>
      <c r="I3336" s="211">
        <v>529383</v>
      </c>
      <c r="J3336" s="211">
        <v>615154</v>
      </c>
      <c r="K3336" s="211">
        <v>546979</v>
      </c>
      <c r="L3336" s="212">
        <v>404068</v>
      </c>
    </row>
    <row r="3337" spans="1:12">
      <c r="A3337" s="208" t="s">
        <v>493</v>
      </c>
      <c r="B3337" s="209" t="s">
        <v>1630</v>
      </c>
      <c r="C3337" s="209" t="s">
        <v>1625</v>
      </c>
      <c r="D3337" s="210" t="s">
        <v>1624</v>
      </c>
      <c r="E3337" s="211">
        <v>201336</v>
      </c>
      <c r="F3337" s="211">
        <v>187467</v>
      </c>
      <c r="G3337" s="211">
        <v>177670</v>
      </c>
      <c r="H3337" s="211">
        <v>182755</v>
      </c>
      <c r="I3337" s="211">
        <v>174197</v>
      </c>
      <c r="J3337" s="211">
        <v>196723</v>
      </c>
      <c r="K3337" s="211">
        <v>180736</v>
      </c>
      <c r="L3337" s="212">
        <v>144063</v>
      </c>
    </row>
    <row r="3338" spans="1:12">
      <c r="A3338" s="208" t="s">
        <v>493</v>
      </c>
      <c r="B3338" s="209" t="s">
        <v>1630</v>
      </c>
      <c r="C3338" s="209" t="s">
        <v>1626</v>
      </c>
      <c r="D3338" s="210" t="s">
        <v>1624</v>
      </c>
      <c r="E3338" s="211">
        <v>2809411</v>
      </c>
      <c r="F3338" s="211">
        <v>2610283</v>
      </c>
      <c r="G3338" s="211">
        <v>2233593</v>
      </c>
      <c r="H3338" s="211">
        <v>3226097</v>
      </c>
      <c r="I3338" s="211">
        <v>3929817</v>
      </c>
      <c r="J3338" s="211">
        <v>3254450</v>
      </c>
      <c r="K3338" s="211">
        <v>3422194</v>
      </c>
      <c r="L3338" s="212">
        <v>3441739</v>
      </c>
    </row>
    <row r="3339" spans="1:12">
      <c r="A3339" s="208" t="s">
        <v>493</v>
      </c>
      <c r="B3339" s="209" t="s">
        <v>1630</v>
      </c>
      <c r="C3339" s="209" t="s">
        <v>1629</v>
      </c>
      <c r="D3339" s="210" t="s">
        <v>1624</v>
      </c>
      <c r="E3339" s="213" t="s">
        <v>1624</v>
      </c>
      <c r="F3339" s="213" t="s">
        <v>1624</v>
      </c>
      <c r="G3339" s="213" t="s">
        <v>1624</v>
      </c>
      <c r="H3339" s="213" t="s">
        <v>1624</v>
      </c>
      <c r="I3339" s="213" t="s">
        <v>1624</v>
      </c>
      <c r="J3339" s="213" t="s">
        <v>1624</v>
      </c>
      <c r="K3339" s="213" t="s">
        <v>1624</v>
      </c>
      <c r="L3339" s="214" t="s">
        <v>1624</v>
      </c>
    </row>
    <row r="3340" spans="1:12">
      <c r="A3340" s="208" t="s">
        <v>359</v>
      </c>
      <c r="B3340" s="209" t="s">
        <v>1667</v>
      </c>
      <c r="C3340" s="209" t="s">
        <v>1623</v>
      </c>
      <c r="D3340" s="210" t="s">
        <v>1624</v>
      </c>
      <c r="E3340" s="211">
        <v>31694698</v>
      </c>
      <c r="F3340" s="211">
        <v>32769687</v>
      </c>
      <c r="G3340" s="211">
        <v>34376818</v>
      </c>
      <c r="H3340" s="211">
        <v>36219893</v>
      </c>
      <c r="I3340" s="211">
        <v>36091772</v>
      </c>
      <c r="J3340" s="211">
        <v>32770316</v>
      </c>
      <c r="K3340" s="211">
        <v>37748599</v>
      </c>
      <c r="L3340" s="212">
        <v>35122355</v>
      </c>
    </row>
    <row r="3341" spans="1:12">
      <c r="A3341" s="208" t="s">
        <v>359</v>
      </c>
      <c r="B3341" s="209" t="s">
        <v>1667</v>
      </c>
      <c r="C3341" s="209" t="s">
        <v>1625</v>
      </c>
      <c r="D3341" s="210" t="s">
        <v>1624</v>
      </c>
      <c r="E3341" s="211">
        <v>21569133</v>
      </c>
      <c r="F3341" s="211">
        <v>21707943</v>
      </c>
      <c r="G3341" s="211">
        <v>22566720</v>
      </c>
      <c r="H3341" s="211">
        <v>23685401</v>
      </c>
      <c r="I3341" s="211">
        <v>23108951</v>
      </c>
      <c r="J3341" s="211">
        <v>21167065</v>
      </c>
      <c r="K3341" s="211">
        <v>23819109</v>
      </c>
      <c r="L3341" s="212">
        <v>22632671</v>
      </c>
    </row>
    <row r="3342" spans="1:12">
      <c r="A3342" s="208" t="s">
        <v>359</v>
      </c>
      <c r="B3342" s="209" t="s">
        <v>1667</v>
      </c>
      <c r="C3342" s="209" t="s">
        <v>1626</v>
      </c>
      <c r="D3342" s="210" t="s">
        <v>1624</v>
      </c>
      <c r="E3342" s="211">
        <v>51349959</v>
      </c>
      <c r="F3342" s="211">
        <v>52715263</v>
      </c>
      <c r="G3342" s="211">
        <v>52406315</v>
      </c>
      <c r="H3342" s="211">
        <v>52306392</v>
      </c>
      <c r="I3342" s="211">
        <v>42520466</v>
      </c>
      <c r="J3342" s="211">
        <v>44119508</v>
      </c>
      <c r="K3342" s="211">
        <v>44493633</v>
      </c>
      <c r="L3342" s="212">
        <v>44708497</v>
      </c>
    </row>
    <row r="3343" spans="1:12">
      <c r="A3343" s="208" t="s">
        <v>359</v>
      </c>
      <c r="B3343" s="209" t="s">
        <v>1667</v>
      </c>
      <c r="C3343" s="209" t="s">
        <v>1628</v>
      </c>
      <c r="D3343" s="210" t="s">
        <v>1624</v>
      </c>
      <c r="E3343" s="211">
        <v>4859</v>
      </c>
      <c r="F3343" s="211">
        <v>4715</v>
      </c>
      <c r="G3343" s="211">
        <v>4187</v>
      </c>
      <c r="H3343" s="211">
        <v>3236</v>
      </c>
      <c r="I3343" s="211">
        <v>3556</v>
      </c>
      <c r="J3343" s="211">
        <v>2125</v>
      </c>
      <c r="K3343" s="211">
        <v>1885</v>
      </c>
      <c r="L3343" s="212">
        <v>4317</v>
      </c>
    </row>
    <row r="3344" spans="1:12">
      <c r="A3344" s="208" t="s">
        <v>359</v>
      </c>
      <c r="B3344" s="209" t="s">
        <v>1677</v>
      </c>
      <c r="C3344" s="209" t="s">
        <v>1623</v>
      </c>
      <c r="D3344" s="210" t="s">
        <v>1624</v>
      </c>
      <c r="E3344" s="211">
        <v>3729066</v>
      </c>
      <c r="F3344" s="211">
        <v>3966103</v>
      </c>
      <c r="G3344" s="211">
        <v>4229272</v>
      </c>
      <c r="H3344" s="211">
        <v>4422388</v>
      </c>
      <c r="I3344" s="211">
        <v>4465681</v>
      </c>
      <c r="J3344" s="211">
        <v>4097882</v>
      </c>
      <c r="K3344" s="211">
        <v>4765282</v>
      </c>
      <c r="L3344" s="212">
        <v>4421786</v>
      </c>
    </row>
    <row r="3345" spans="1:12">
      <c r="A3345" s="208" t="s">
        <v>359</v>
      </c>
      <c r="B3345" s="209" t="s">
        <v>1677</v>
      </c>
      <c r="C3345" s="209" t="s">
        <v>1625</v>
      </c>
      <c r="D3345" s="210" t="s">
        <v>1624</v>
      </c>
      <c r="E3345" s="211">
        <v>1839557</v>
      </c>
      <c r="F3345" s="211">
        <v>1922476</v>
      </c>
      <c r="G3345" s="211">
        <v>1993360</v>
      </c>
      <c r="H3345" s="211">
        <v>2065619</v>
      </c>
      <c r="I3345" s="211">
        <v>2013654</v>
      </c>
      <c r="J3345" s="211">
        <v>1852539</v>
      </c>
      <c r="K3345" s="211">
        <v>2148326</v>
      </c>
      <c r="L3345" s="212">
        <v>2099734</v>
      </c>
    </row>
    <row r="3346" spans="1:12">
      <c r="A3346" s="208" t="s">
        <v>359</v>
      </c>
      <c r="B3346" s="209" t="s">
        <v>1677</v>
      </c>
      <c r="C3346" s="209" t="s">
        <v>1626</v>
      </c>
      <c r="D3346" s="210" t="s">
        <v>1624</v>
      </c>
      <c r="E3346" s="211">
        <v>1923989</v>
      </c>
      <c r="F3346" s="211">
        <v>2037349</v>
      </c>
      <c r="G3346" s="211">
        <v>2269146</v>
      </c>
      <c r="H3346" s="211">
        <v>2335897</v>
      </c>
      <c r="I3346" s="211">
        <v>2221719</v>
      </c>
      <c r="J3346" s="211">
        <v>2189739</v>
      </c>
      <c r="K3346" s="211">
        <v>2262961</v>
      </c>
      <c r="L3346" s="212">
        <v>2180577</v>
      </c>
    </row>
    <row r="3347" spans="1:12">
      <c r="A3347" s="208" t="s">
        <v>359</v>
      </c>
      <c r="B3347" s="209" t="s">
        <v>1677</v>
      </c>
      <c r="C3347" s="209" t="s">
        <v>1628</v>
      </c>
      <c r="D3347" s="210" t="s">
        <v>1624</v>
      </c>
      <c r="E3347" s="213" t="s">
        <v>1624</v>
      </c>
      <c r="F3347" s="213" t="s">
        <v>1624</v>
      </c>
      <c r="G3347" s="213" t="s">
        <v>1624</v>
      </c>
      <c r="H3347" s="211">
        <v>52</v>
      </c>
      <c r="I3347" s="211">
        <v>58</v>
      </c>
      <c r="J3347" s="213" t="s">
        <v>1624</v>
      </c>
      <c r="K3347" s="213" t="s">
        <v>1624</v>
      </c>
      <c r="L3347" s="214" t="s">
        <v>1624</v>
      </c>
    </row>
    <row r="3348" spans="1:12">
      <c r="A3348" s="208" t="s">
        <v>310</v>
      </c>
      <c r="B3348" s="209" t="s">
        <v>1653</v>
      </c>
      <c r="C3348" s="209" t="s">
        <v>1623</v>
      </c>
      <c r="D3348" s="210" t="s">
        <v>1624</v>
      </c>
      <c r="E3348" s="211">
        <v>109297</v>
      </c>
      <c r="F3348" s="211">
        <v>99401</v>
      </c>
      <c r="G3348" s="211">
        <v>108862</v>
      </c>
      <c r="H3348" s="211">
        <v>120862</v>
      </c>
      <c r="I3348" s="211">
        <v>117811</v>
      </c>
      <c r="J3348" s="211">
        <v>110230</v>
      </c>
      <c r="K3348" s="211">
        <v>113204</v>
      </c>
      <c r="L3348" s="212">
        <v>95330</v>
      </c>
    </row>
    <row r="3349" spans="1:12">
      <c r="A3349" s="208" t="s">
        <v>310</v>
      </c>
      <c r="B3349" s="209" t="s">
        <v>1653</v>
      </c>
      <c r="C3349" s="209" t="s">
        <v>1625</v>
      </c>
      <c r="D3349" s="210" t="s">
        <v>1624</v>
      </c>
      <c r="E3349" s="211">
        <v>35946</v>
      </c>
      <c r="F3349" s="211">
        <v>34415</v>
      </c>
      <c r="G3349" s="211">
        <v>39079</v>
      </c>
      <c r="H3349" s="211">
        <v>41777</v>
      </c>
      <c r="I3349" s="211">
        <v>40754</v>
      </c>
      <c r="J3349" s="211">
        <v>39441</v>
      </c>
      <c r="K3349" s="211">
        <v>39549</v>
      </c>
      <c r="L3349" s="212">
        <v>37736</v>
      </c>
    </row>
    <row r="3350" spans="1:12">
      <c r="A3350" s="208" t="s">
        <v>310</v>
      </c>
      <c r="B3350" s="209" t="s">
        <v>1653</v>
      </c>
      <c r="C3350" s="209" t="s">
        <v>1626</v>
      </c>
      <c r="D3350" s="210" t="s">
        <v>1624</v>
      </c>
      <c r="E3350" s="211">
        <v>33520</v>
      </c>
      <c r="F3350" s="211">
        <v>31727</v>
      </c>
      <c r="G3350" s="211">
        <v>31629</v>
      </c>
      <c r="H3350" s="211">
        <v>52496</v>
      </c>
      <c r="I3350" s="211">
        <v>84067</v>
      </c>
      <c r="J3350" s="211">
        <v>36124</v>
      </c>
      <c r="K3350" s="211">
        <v>28881</v>
      </c>
      <c r="L3350" s="212">
        <v>37662</v>
      </c>
    </row>
    <row r="3351" spans="1:12">
      <c r="A3351" s="208" t="s">
        <v>1802</v>
      </c>
      <c r="B3351" s="209" t="s">
        <v>1635</v>
      </c>
      <c r="C3351" s="209" t="s">
        <v>1625</v>
      </c>
      <c r="D3351" s="210" t="s">
        <v>1624</v>
      </c>
      <c r="E3351" s="213" t="s">
        <v>1624</v>
      </c>
      <c r="F3351" s="213" t="s">
        <v>1624</v>
      </c>
      <c r="G3351" s="213" t="s">
        <v>1624</v>
      </c>
      <c r="H3351" s="211">
        <v>1203</v>
      </c>
      <c r="I3351" s="211">
        <v>1572</v>
      </c>
      <c r="J3351" s="211">
        <v>2664</v>
      </c>
      <c r="K3351" s="211">
        <v>2605</v>
      </c>
      <c r="L3351" s="212">
        <v>2275</v>
      </c>
    </row>
    <row r="3352" spans="1:12">
      <c r="A3352" s="208" t="s">
        <v>1802</v>
      </c>
      <c r="B3352" s="209" t="s">
        <v>1635</v>
      </c>
      <c r="C3352" s="209" t="s">
        <v>1626</v>
      </c>
      <c r="D3352" s="210" t="s">
        <v>1624</v>
      </c>
      <c r="E3352" s="213" t="s">
        <v>1624</v>
      </c>
      <c r="F3352" s="213" t="s">
        <v>1624</v>
      </c>
      <c r="G3352" s="213" t="s">
        <v>1624</v>
      </c>
      <c r="H3352" s="213" t="s">
        <v>1624</v>
      </c>
      <c r="I3352" s="213" t="s">
        <v>1624</v>
      </c>
      <c r="J3352" s="213" t="s">
        <v>1624</v>
      </c>
      <c r="K3352" s="213" t="s">
        <v>1624</v>
      </c>
      <c r="L3352" s="212">
        <v>0</v>
      </c>
    </row>
    <row r="3353" spans="1:12">
      <c r="A3353" s="208" t="s">
        <v>1802</v>
      </c>
      <c r="B3353" s="209" t="s">
        <v>1642</v>
      </c>
      <c r="C3353" s="209" t="s">
        <v>1626</v>
      </c>
      <c r="D3353" s="210" t="s">
        <v>1624</v>
      </c>
      <c r="E3353" s="213" t="s">
        <v>1624</v>
      </c>
      <c r="F3353" s="211">
        <v>248748</v>
      </c>
      <c r="G3353" s="211">
        <v>189363</v>
      </c>
      <c r="H3353" s="211">
        <v>19393</v>
      </c>
      <c r="I3353" s="211">
        <v>7209</v>
      </c>
      <c r="J3353" s="211">
        <v>4781</v>
      </c>
      <c r="K3353" s="211">
        <v>4399</v>
      </c>
      <c r="L3353" s="212">
        <v>2919</v>
      </c>
    </row>
    <row r="3354" spans="1:12">
      <c r="A3354" s="208" t="s">
        <v>1802</v>
      </c>
      <c r="B3354" s="209" t="s">
        <v>1642</v>
      </c>
      <c r="C3354" s="209" t="s">
        <v>1627</v>
      </c>
      <c r="D3354" s="210" t="s">
        <v>1624</v>
      </c>
      <c r="E3354" s="213" t="s">
        <v>1624</v>
      </c>
      <c r="F3354" s="211">
        <v>1543998</v>
      </c>
      <c r="G3354" s="211">
        <v>2897283</v>
      </c>
      <c r="H3354" s="211">
        <v>2194700</v>
      </c>
      <c r="I3354" s="211">
        <v>2947842</v>
      </c>
      <c r="J3354" s="211">
        <v>1643360</v>
      </c>
      <c r="K3354" s="211">
        <v>1444674</v>
      </c>
      <c r="L3354" s="212">
        <v>5339882</v>
      </c>
    </row>
    <row r="3355" spans="1:12">
      <c r="A3355" s="208" t="s">
        <v>1802</v>
      </c>
      <c r="B3355" s="209" t="s">
        <v>1667</v>
      </c>
      <c r="C3355" s="209" t="s">
        <v>1626</v>
      </c>
      <c r="D3355" s="210" t="s">
        <v>1624</v>
      </c>
      <c r="E3355" s="211">
        <v>7991207</v>
      </c>
      <c r="F3355" s="211">
        <v>8126807</v>
      </c>
      <c r="G3355" s="211">
        <v>7903563</v>
      </c>
      <c r="H3355" s="211">
        <v>7638572</v>
      </c>
      <c r="I3355" s="211">
        <v>6721850</v>
      </c>
      <c r="J3355" s="211">
        <v>2795114</v>
      </c>
      <c r="K3355" s="211">
        <v>3025114</v>
      </c>
      <c r="L3355" s="212">
        <v>2950697</v>
      </c>
    </row>
    <row r="3356" spans="1:12">
      <c r="A3356" s="208" t="s">
        <v>1802</v>
      </c>
      <c r="B3356" s="209" t="s">
        <v>1674</v>
      </c>
      <c r="C3356" s="209" t="s">
        <v>1625</v>
      </c>
      <c r="D3356" s="210" t="s">
        <v>1624</v>
      </c>
      <c r="E3356" s="213" t="s">
        <v>1624</v>
      </c>
      <c r="F3356" s="213" t="s">
        <v>1624</v>
      </c>
      <c r="G3356" s="213" t="s">
        <v>1624</v>
      </c>
      <c r="H3356" s="211">
        <v>6753</v>
      </c>
      <c r="I3356" s="211">
        <v>871</v>
      </c>
      <c r="J3356" s="211">
        <v>900</v>
      </c>
      <c r="K3356" s="211">
        <v>822</v>
      </c>
      <c r="L3356" s="212">
        <v>579</v>
      </c>
    </row>
    <row r="3357" spans="1:12">
      <c r="A3357" s="208" t="s">
        <v>1802</v>
      </c>
      <c r="B3357" s="209" t="s">
        <v>1677</v>
      </c>
      <c r="C3357" s="209" t="s">
        <v>1623</v>
      </c>
      <c r="D3357" s="210" t="s">
        <v>1624</v>
      </c>
      <c r="E3357" s="213" t="s">
        <v>1624</v>
      </c>
      <c r="F3357" s="213" t="s">
        <v>1624</v>
      </c>
      <c r="G3357" s="213" t="s">
        <v>1624</v>
      </c>
      <c r="H3357" s="213" t="s">
        <v>1624</v>
      </c>
      <c r="I3357" s="213" t="s">
        <v>1624</v>
      </c>
      <c r="J3357" s="213" t="s">
        <v>1624</v>
      </c>
      <c r="K3357" s="213" t="s">
        <v>1624</v>
      </c>
      <c r="L3357" s="212">
        <v>0</v>
      </c>
    </row>
    <row r="3358" spans="1:12">
      <c r="A3358" s="208" t="s">
        <v>1802</v>
      </c>
      <c r="B3358" s="209" t="s">
        <v>1677</v>
      </c>
      <c r="C3358" s="209" t="s">
        <v>1625</v>
      </c>
      <c r="D3358" s="210" t="s">
        <v>1624</v>
      </c>
      <c r="E3358" s="213" t="s">
        <v>1624</v>
      </c>
      <c r="F3358" s="213" t="s">
        <v>1624</v>
      </c>
      <c r="G3358" s="213" t="s">
        <v>1624</v>
      </c>
      <c r="H3358" s="213" t="s">
        <v>1624</v>
      </c>
      <c r="I3358" s="213" t="s">
        <v>1624</v>
      </c>
      <c r="J3358" s="213" t="s">
        <v>1624</v>
      </c>
      <c r="K3358" s="213" t="s">
        <v>1624</v>
      </c>
      <c r="L3358" s="212">
        <v>0</v>
      </c>
    </row>
    <row r="3359" spans="1:12">
      <c r="A3359" s="208" t="s">
        <v>1802</v>
      </c>
      <c r="B3359" s="209" t="s">
        <v>1677</v>
      </c>
      <c r="C3359" s="209" t="s">
        <v>1626</v>
      </c>
      <c r="D3359" s="210" t="s">
        <v>1624</v>
      </c>
      <c r="E3359" s="211">
        <v>7149788</v>
      </c>
      <c r="F3359" s="211">
        <v>7976751</v>
      </c>
      <c r="G3359" s="211">
        <v>8686209</v>
      </c>
      <c r="H3359" s="211">
        <v>8479306</v>
      </c>
      <c r="I3359" s="211">
        <v>8124664</v>
      </c>
      <c r="J3359" s="211">
        <v>7827410</v>
      </c>
      <c r="K3359" s="211">
        <v>8121565</v>
      </c>
      <c r="L3359" s="212">
        <v>7913382</v>
      </c>
    </row>
    <row r="3360" spans="1:12">
      <c r="A3360" s="208" t="s">
        <v>1802</v>
      </c>
      <c r="B3360" s="209" t="s">
        <v>1677</v>
      </c>
      <c r="C3360" s="209" t="s">
        <v>1627</v>
      </c>
      <c r="D3360" s="210" t="s">
        <v>1624</v>
      </c>
      <c r="E3360" s="211">
        <v>39783001</v>
      </c>
      <c r="F3360" s="211">
        <v>35182982</v>
      </c>
      <c r="G3360" s="211">
        <v>38187941</v>
      </c>
      <c r="H3360" s="211">
        <v>51233653</v>
      </c>
      <c r="I3360" s="211">
        <v>53699399</v>
      </c>
      <c r="J3360" s="211">
        <v>47767492</v>
      </c>
      <c r="K3360" s="211">
        <v>19963612</v>
      </c>
      <c r="L3360" s="212">
        <v>22896014</v>
      </c>
    </row>
    <row r="3361" spans="1:12">
      <c r="A3361" s="208" t="s">
        <v>1292</v>
      </c>
      <c r="B3361" s="209" t="s">
        <v>1656</v>
      </c>
      <c r="C3361" s="209" t="s">
        <v>1623</v>
      </c>
      <c r="D3361" s="210" t="s">
        <v>1624</v>
      </c>
      <c r="E3361" s="211">
        <v>12276626</v>
      </c>
      <c r="F3361" s="211">
        <v>12222135</v>
      </c>
      <c r="G3361" s="211">
        <v>12121417</v>
      </c>
      <c r="H3361" s="211">
        <v>13275514</v>
      </c>
      <c r="I3361" s="211">
        <v>13204095</v>
      </c>
      <c r="J3361" s="211">
        <v>12723687</v>
      </c>
      <c r="K3361" s="211">
        <v>13281874</v>
      </c>
      <c r="L3361" s="212">
        <v>11780997</v>
      </c>
    </row>
    <row r="3362" spans="1:12">
      <c r="A3362" s="208" t="s">
        <v>1292</v>
      </c>
      <c r="B3362" s="209" t="s">
        <v>1656</v>
      </c>
      <c r="C3362" s="209" t="s">
        <v>1625</v>
      </c>
      <c r="D3362" s="210" t="s">
        <v>1624</v>
      </c>
      <c r="E3362" s="211">
        <v>7791154</v>
      </c>
      <c r="F3362" s="211">
        <v>8179590</v>
      </c>
      <c r="G3362" s="211">
        <v>7943481</v>
      </c>
      <c r="H3362" s="211">
        <v>8499850</v>
      </c>
      <c r="I3362" s="211">
        <v>17534922</v>
      </c>
      <c r="J3362" s="211">
        <v>14608638</v>
      </c>
      <c r="K3362" s="211">
        <v>16133524</v>
      </c>
      <c r="L3362" s="212">
        <v>13845925</v>
      </c>
    </row>
    <row r="3363" spans="1:12">
      <c r="A3363" s="208" t="s">
        <v>1292</v>
      </c>
      <c r="B3363" s="209" t="s">
        <v>1656</v>
      </c>
      <c r="C3363" s="209" t="s">
        <v>1626</v>
      </c>
      <c r="D3363" s="210" t="s">
        <v>1624</v>
      </c>
      <c r="E3363" s="211">
        <v>16352457</v>
      </c>
      <c r="F3363" s="211">
        <v>19009664</v>
      </c>
      <c r="G3363" s="211">
        <v>18526132</v>
      </c>
      <c r="H3363" s="211">
        <v>18807444</v>
      </c>
      <c r="I3363" s="211">
        <v>11688334</v>
      </c>
      <c r="J3363" s="211">
        <v>8681232</v>
      </c>
      <c r="K3363" s="211">
        <v>9200363</v>
      </c>
      <c r="L3363" s="212">
        <v>8119014</v>
      </c>
    </row>
    <row r="3364" spans="1:12">
      <c r="A3364" s="208" t="s">
        <v>1292</v>
      </c>
      <c r="B3364" s="209" t="s">
        <v>1656</v>
      </c>
      <c r="C3364" s="209" t="s">
        <v>1627</v>
      </c>
      <c r="D3364" s="210" t="s">
        <v>1624</v>
      </c>
      <c r="E3364" s="213" t="s">
        <v>1624</v>
      </c>
      <c r="F3364" s="213" t="s">
        <v>1624</v>
      </c>
      <c r="G3364" s="213" t="s">
        <v>1624</v>
      </c>
      <c r="H3364" s="213" t="s">
        <v>1624</v>
      </c>
      <c r="I3364" s="211">
        <v>791061</v>
      </c>
      <c r="J3364" s="211">
        <v>730385</v>
      </c>
      <c r="K3364" s="211">
        <v>3976532</v>
      </c>
      <c r="L3364" s="212">
        <v>4497848</v>
      </c>
    </row>
    <row r="3365" spans="1:12">
      <c r="A3365" s="208" t="s">
        <v>1292</v>
      </c>
      <c r="B3365" s="209" t="s">
        <v>1657</v>
      </c>
      <c r="C3365" s="209" t="s">
        <v>1623</v>
      </c>
      <c r="D3365" s="210" t="s">
        <v>1624</v>
      </c>
      <c r="E3365" s="211">
        <v>2596540</v>
      </c>
      <c r="F3365" s="211">
        <v>2370609</v>
      </c>
      <c r="G3365" s="211">
        <v>2519438</v>
      </c>
      <c r="H3365" s="211">
        <v>2717049</v>
      </c>
      <c r="I3365" s="211">
        <v>2673500</v>
      </c>
      <c r="J3365" s="211">
        <v>2623963</v>
      </c>
      <c r="K3365" s="211">
        <v>2604881</v>
      </c>
      <c r="L3365" s="212">
        <v>2128855</v>
      </c>
    </row>
    <row r="3366" spans="1:12">
      <c r="A3366" s="208" t="s">
        <v>1292</v>
      </c>
      <c r="B3366" s="209" t="s">
        <v>1657</v>
      </c>
      <c r="C3366" s="209" t="s">
        <v>1625</v>
      </c>
      <c r="D3366" s="210" t="s">
        <v>1624</v>
      </c>
      <c r="E3366" s="211">
        <v>2174650</v>
      </c>
      <c r="F3366" s="211">
        <v>2082804</v>
      </c>
      <c r="G3366" s="211">
        <v>2139209</v>
      </c>
      <c r="H3366" s="211">
        <v>2301302</v>
      </c>
      <c r="I3366" s="211">
        <v>2184702</v>
      </c>
      <c r="J3366" s="211">
        <v>2115584</v>
      </c>
      <c r="K3366" s="211">
        <v>1943645</v>
      </c>
      <c r="L3366" s="212">
        <v>1069006</v>
      </c>
    </row>
    <row r="3367" spans="1:12">
      <c r="A3367" s="208" t="s">
        <v>1292</v>
      </c>
      <c r="B3367" s="209" t="s">
        <v>1657</v>
      </c>
      <c r="C3367" s="209" t="s">
        <v>1626</v>
      </c>
      <c r="D3367" s="210" t="s">
        <v>1624</v>
      </c>
      <c r="E3367" s="211">
        <v>2331550</v>
      </c>
      <c r="F3367" s="211">
        <v>2526775</v>
      </c>
      <c r="G3367" s="211">
        <v>2629522</v>
      </c>
      <c r="H3367" s="211">
        <v>2915561</v>
      </c>
      <c r="I3367" s="211">
        <v>2798734</v>
      </c>
      <c r="J3367" s="211">
        <v>2898076</v>
      </c>
      <c r="K3367" s="211">
        <v>2960842</v>
      </c>
      <c r="L3367" s="212">
        <v>3404494</v>
      </c>
    </row>
    <row r="3368" spans="1:12">
      <c r="A3368" s="208" t="s">
        <v>1292</v>
      </c>
      <c r="B3368" s="209" t="s">
        <v>1671</v>
      </c>
      <c r="C3368" s="209" t="s">
        <v>1623</v>
      </c>
      <c r="D3368" s="210" t="s">
        <v>1624</v>
      </c>
      <c r="E3368" s="211">
        <v>2845628</v>
      </c>
      <c r="F3368" s="211">
        <v>2596140</v>
      </c>
      <c r="G3368" s="211">
        <v>2771211</v>
      </c>
      <c r="H3368" s="211">
        <v>2975090</v>
      </c>
      <c r="I3368" s="211">
        <v>2924637</v>
      </c>
      <c r="J3368" s="211">
        <v>2787276</v>
      </c>
      <c r="K3368" s="211">
        <v>2918199</v>
      </c>
      <c r="L3368" s="212">
        <v>2350740</v>
      </c>
    </row>
    <row r="3369" spans="1:12">
      <c r="A3369" s="208" t="s">
        <v>1292</v>
      </c>
      <c r="B3369" s="209" t="s">
        <v>1671</v>
      </c>
      <c r="C3369" s="209" t="s">
        <v>1625</v>
      </c>
      <c r="D3369" s="210" t="s">
        <v>1624</v>
      </c>
      <c r="E3369" s="211">
        <v>1379158</v>
      </c>
      <c r="F3369" s="211">
        <v>1278879</v>
      </c>
      <c r="G3369" s="211">
        <v>1377250</v>
      </c>
      <c r="H3369" s="211">
        <v>1525069</v>
      </c>
      <c r="I3369" s="211">
        <v>1522739</v>
      </c>
      <c r="J3369" s="211">
        <v>1488189</v>
      </c>
      <c r="K3369" s="211">
        <v>1540750</v>
      </c>
      <c r="L3369" s="212">
        <v>1203354</v>
      </c>
    </row>
    <row r="3370" spans="1:12">
      <c r="A3370" s="208" t="s">
        <v>1292</v>
      </c>
      <c r="B3370" s="209" t="s">
        <v>1671</v>
      </c>
      <c r="C3370" s="209" t="s">
        <v>1626</v>
      </c>
      <c r="D3370" s="210" t="s">
        <v>1624</v>
      </c>
      <c r="E3370" s="211">
        <v>6388791</v>
      </c>
      <c r="F3370" s="211">
        <v>6184035</v>
      </c>
      <c r="G3370" s="211">
        <v>16277653</v>
      </c>
      <c r="H3370" s="211">
        <v>22929605</v>
      </c>
      <c r="I3370" s="211">
        <v>23996106</v>
      </c>
      <c r="J3370" s="211">
        <v>26221068</v>
      </c>
      <c r="K3370" s="211">
        <v>25888579</v>
      </c>
      <c r="L3370" s="212">
        <v>25330218</v>
      </c>
    </row>
    <row r="3371" spans="1:12">
      <c r="A3371" s="208" t="s">
        <v>1292</v>
      </c>
      <c r="B3371" s="209" t="s">
        <v>1671</v>
      </c>
      <c r="C3371" s="209" t="s">
        <v>1627</v>
      </c>
      <c r="D3371" s="210" t="s">
        <v>1624</v>
      </c>
      <c r="E3371" s="213" t="s">
        <v>1624</v>
      </c>
      <c r="F3371" s="211">
        <v>40444</v>
      </c>
      <c r="G3371" s="211">
        <v>134456</v>
      </c>
      <c r="H3371" s="211">
        <v>87212</v>
      </c>
      <c r="I3371" s="211">
        <v>9627</v>
      </c>
      <c r="J3371" s="211">
        <v>23263</v>
      </c>
      <c r="K3371" s="211">
        <v>17928</v>
      </c>
      <c r="L3371" s="212">
        <v>52308</v>
      </c>
    </row>
    <row r="3372" spans="1:12">
      <c r="A3372" s="208" t="s">
        <v>803</v>
      </c>
      <c r="B3372" s="209" t="s">
        <v>1636</v>
      </c>
      <c r="C3372" s="209" t="s">
        <v>1623</v>
      </c>
      <c r="D3372" s="210" t="s">
        <v>1624</v>
      </c>
      <c r="E3372" s="211">
        <v>435404</v>
      </c>
      <c r="F3372" s="211">
        <v>367769</v>
      </c>
      <c r="G3372" s="211">
        <v>391657</v>
      </c>
      <c r="H3372" s="211">
        <v>385960</v>
      </c>
      <c r="I3372" s="211">
        <v>380024</v>
      </c>
      <c r="J3372" s="211">
        <v>361790</v>
      </c>
      <c r="K3372" s="211">
        <v>377413</v>
      </c>
      <c r="L3372" s="212">
        <v>341030</v>
      </c>
    </row>
    <row r="3373" spans="1:12">
      <c r="A3373" s="208" t="s">
        <v>803</v>
      </c>
      <c r="B3373" s="209" t="s">
        <v>1636</v>
      </c>
      <c r="C3373" s="209" t="s">
        <v>1625</v>
      </c>
      <c r="D3373" s="210" t="s">
        <v>1624</v>
      </c>
      <c r="E3373" s="211">
        <v>1149905</v>
      </c>
      <c r="F3373" s="211">
        <v>1022050</v>
      </c>
      <c r="G3373" s="211">
        <v>1144445</v>
      </c>
      <c r="H3373" s="211">
        <v>1271995</v>
      </c>
      <c r="I3373" s="211">
        <v>1260244</v>
      </c>
      <c r="J3373" s="211">
        <v>947940</v>
      </c>
      <c r="K3373" s="211">
        <v>606730</v>
      </c>
      <c r="L3373" s="212">
        <v>564331</v>
      </c>
    </row>
    <row r="3374" spans="1:12">
      <c r="A3374" s="208" t="s">
        <v>803</v>
      </c>
      <c r="B3374" s="209" t="s">
        <v>1636</v>
      </c>
      <c r="C3374" s="209" t="s">
        <v>1626</v>
      </c>
      <c r="D3374" s="210" t="s">
        <v>1624</v>
      </c>
      <c r="E3374" s="211">
        <v>20325</v>
      </c>
      <c r="F3374" s="211">
        <v>24791</v>
      </c>
      <c r="G3374" s="211">
        <v>24781</v>
      </c>
      <c r="H3374" s="211">
        <v>26405</v>
      </c>
      <c r="I3374" s="211">
        <v>17975</v>
      </c>
      <c r="J3374" s="211">
        <v>10504</v>
      </c>
      <c r="K3374" s="213" t="s">
        <v>1624</v>
      </c>
      <c r="L3374" s="214" t="s">
        <v>1624</v>
      </c>
    </row>
    <row r="3375" spans="1:12">
      <c r="A3375" s="208" t="s">
        <v>1369</v>
      </c>
      <c r="B3375" s="209" t="s">
        <v>1651</v>
      </c>
      <c r="C3375" s="209" t="s">
        <v>1623</v>
      </c>
      <c r="D3375" s="210" t="s">
        <v>1624</v>
      </c>
      <c r="E3375" s="211">
        <v>21152527</v>
      </c>
      <c r="F3375" s="211">
        <v>19067505</v>
      </c>
      <c r="G3375" s="211">
        <v>20841750</v>
      </c>
      <c r="H3375" s="211">
        <v>19990865</v>
      </c>
      <c r="I3375" s="211">
        <v>20262227</v>
      </c>
      <c r="J3375" s="211">
        <v>19780098</v>
      </c>
      <c r="K3375" s="211">
        <v>20101625</v>
      </c>
      <c r="L3375" s="212">
        <v>17839754</v>
      </c>
    </row>
    <row r="3376" spans="1:12">
      <c r="A3376" s="208" t="s">
        <v>1369</v>
      </c>
      <c r="B3376" s="209" t="s">
        <v>1651</v>
      </c>
      <c r="C3376" s="209" t="s">
        <v>1625</v>
      </c>
      <c r="D3376" s="210" t="s">
        <v>1624</v>
      </c>
      <c r="E3376" s="211">
        <v>20275796</v>
      </c>
      <c r="F3376" s="211">
        <v>18813411</v>
      </c>
      <c r="G3376" s="211">
        <v>22880966</v>
      </c>
      <c r="H3376" s="211">
        <v>20933329</v>
      </c>
      <c r="I3376" s="211">
        <v>21907116</v>
      </c>
      <c r="J3376" s="211">
        <v>21098088</v>
      </c>
      <c r="K3376" s="211">
        <v>22681942</v>
      </c>
      <c r="L3376" s="212">
        <v>19654377</v>
      </c>
    </row>
    <row r="3377" spans="1:12">
      <c r="A3377" s="208" t="s">
        <v>1369</v>
      </c>
      <c r="B3377" s="209" t="s">
        <v>1651</v>
      </c>
      <c r="C3377" s="209" t="s">
        <v>1626</v>
      </c>
      <c r="D3377" s="210" t="s">
        <v>1624</v>
      </c>
      <c r="E3377" s="211">
        <v>5615132</v>
      </c>
      <c r="F3377" s="211">
        <v>5440371</v>
      </c>
      <c r="G3377" s="211">
        <v>5197363</v>
      </c>
      <c r="H3377" s="211">
        <v>5234155</v>
      </c>
      <c r="I3377" s="211">
        <v>5035619</v>
      </c>
      <c r="J3377" s="211">
        <v>5076669</v>
      </c>
      <c r="K3377" s="211">
        <v>5599207</v>
      </c>
      <c r="L3377" s="212">
        <v>4814137</v>
      </c>
    </row>
    <row r="3378" spans="1:12">
      <c r="A3378" s="208" t="s">
        <v>1369</v>
      </c>
      <c r="B3378" s="209" t="s">
        <v>1651</v>
      </c>
      <c r="C3378" s="209" t="s">
        <v>1627</v>
      </c>
      <c r="D3378" s="210" t="s">
        <v>1624</v>
      </c>
      <c r="E3378" s="211">
        <v>11200314</v>
      </c>
      <c r="F3378" s="211">
        <v>10077331</v>
      </c>
      <c r="G3378" s="211">
        <v>11645288</v>
      </c>
      <c r="H3378" s="211">
        <v>7771182</v>
      </c>
      <c r="I3378" s="211">
        <v>12182568</v>
      </c>
      <c r="J3378" s="211">
        <v>12361645</v>
      </c>
      <c r="K3378" s="211">
        <v>8808587</v>
      </c>
      <c r="L3378" s="212">
        <v>11606519</v>
      </c>
    </row>
    <row r="3379" spans="1:12">
      <c r="A3379" s="208" t="s">
        <v>965</v>
      </c>
      <c r="B3379" s="209" t="s">
        <v>1662</v>
      </c>
      <c r="C3379" s="209" t="s">
        <v>1626</v>
      </c>
      <c r="D3379" s="210" t="s">
        <v>1624</v>
      </c>
      <c r="E3379" s="211">
        <v>770475</v>
      </c>
      <c r="F3379" s="211">
        <v>737400</v>
      </c>
      <c r="G3379" s="211">
        <v>741567</v>
      </c>
      <c r="H3379" s="211">
        <v>795541</v>
      </c>
      <c r="I3379" s="211">
        <v>860473</v>
      </c>
      <c r="J3379" s="211">
        <v>731048</v>
      </c>
      <c r="K3379" s="211">
        <v>775988</v>
      </c>
      <c r="L3379" s="212">
        <v>709078</v>
      </c>
    </row>
    <row r="3380" spans="1:12">
      <c r="A3380" s="208" t="s">
        <v>144</v>
      </c>
      <c r="B3380" s="209" t="s">
        <v>1672</v>
      </c>
      <c r="C3380" s="209" t="s">
        <v>1623</v>
      </c>
      <c r="D3380" s="210" t="s">
        <v>1624</v>
      </c>
      <c r="E3380" s="211">
        <v>540563</v>
      </c>
      <c r="F3380" s="211">
        <v>565509</v>
      </c>
      <c r="G3380" s="211">
        <v>560216</v>
      </c>
      <c r="H3380" s="211">
        <v>542904</v>
      </c>
      <c r="I3380" s="211">
        <v>593379</v>
      </c>
      <c r="J3380" s="211">
        <v>631324</v>
      </c>
      <c r="K3380" s="211">
        <v>606525</v>
      </c>
      <c r="L3380" s="212">
        <v>478697</v>
      </c>
    </row>
    <row r="3381" spans="1:12">
      <c r="A3381" s="208" t="s">
        <v>144</v>
      </c>
      <c r="B3381" s="209" t="s">
        <v>1672</v>
      </c>
      <c r="C3381" s="209" t="s">
        <v>1625</v>
      </c>
      <c r="D3381" s="210" t="s">
        <v>1624</v>
      </c>
      <c r="E3381" s="211">
        <v>286420</v>
      </c>
      <c r="F3381" s="211">
        <v>299093</v>
      </c>
      <c r="G3381" s="211">
        <v>288985</v>
      </c>
      <c r="H3381" s="211">
        <v>283008</v>
      </c>
      <c r="I3381" s="211">
        <v>303228</v>
      </c>
      <c r="J3381" s="211">
        <v>323300</v>
      </c>
      <c r="K3381" s="211">
        <v>301198</v>
      </c>
      <c r="L3381" s="212">
        <v>254876</v>
      </c>
    </row>
    <row r="3382" spans="1:12">
      <c r="A3382" s="208" t="s">
        <v>144</v>
      </c>
      <c r="B3382" s="209" t="s">
        <v>1672</v>
      </c>
      <c r="C3382" s="209" t="s">
        <v>1626</v>
      </c>
      <c r="D3382" s="210" t="s">
        <v>1624</v>
      </c>
      <c r="E3382" s="211">
        <v>479240</v>
      </c>
      <c r="F3382" s="211">
        <v>438229</v>
      </c>
      <c r="G3382" s="211">
        <v>473188</v>
      </c>
      <c r="H3382" s="211">
        <v>363493</v>
      </c>
      <c r="I3382" s="211">
        <v>438289</v>
      </c>
      <c r="J3382" s="211">
        <v>397196</v>
      </c>
      <c r="K3382" s="211">
        <v>358343</v>
      </c>
      <c r="L3382" s="212">
        <v>341511</v>
      </c>
    </row>
    <row r="3383" spans="1:12">
      <c r="A3383" s="208" t="s">
        <v>918</v>
      </c>
      <c r="B3383" s="209" t="s">
        <v>1654</v>
      </c>
      <c r="C3383" s="209" t="s">
        <v>1623</v>
      </c>
      <c r="D3383" s="210" t="s">
        <v>1624</v>
      </c>
      <c r="E3383" s="213" t="s">
        <v>1624</v>
      </c>
      <c r="F3383" s="211">
        <v>6136</v>
      </c>
      <c r="G3383" s="211">
        <v>5178</v>
      </c>
      <c r="H3383" s="211">
        <v>6754</v>
      </c>
      <c r="I3383" s="211">
        <v>6578</v>
      </c>
      <c r="J3383" s="211">
        <v>7408</v>
      </c>
      <c r="K3383" s="211">
        <v>6410</v>
      </c>
      <c r="L3383" s="212">
        <v>5057</v>
      </c>
    </row>
    <row r="3384" spans="1:12">
      <c r="A3384" s="208" t="s">
        <v>918</v>
      </c>
      <c r="B3384" s="209" t="s">
        <v>1654</v>
      </c>
      <c r="C3384" s="209" t="s">
        <v>1625</v>
      </c>
      <c r="D3384" s="210" t="s">
        <v>1624</v>
      </c>
      <c r="E3384" s="213" t="s">
        <v>1624</v>
      </c>
      <c r="F3384" s="211">
        <v>1275</v>
      </c>
      <c r="G3384" s="211">
        <v>1134</v>
      </c>
      <c r="H3384" s="211">
        <v>1126</v>
      </c>
      <c r="I3384" s="211">
        <v>1897</v>
      </c>
      <c r="J3384" s="211">
        <v>1672</v>
      </c>
      <c r="K3384" s="211">
        <v>2465</v>
      </c>
      <c r="L3384" s="212">
        <v>2351</v>
      </c>
    </row>
    <row r="3385" spans="1:12">
      <c r="A3385" s="208" t="s">
        <v>918</v>
      </c>
      <c r="B3385" s="209" t="s">
        <v>1654</v>
      </c>
      <c r="C3385" s="209" t="s">
        <v>1626</v>
      </c>
      <c r="D3385" s="210" t="s">
        <v>1624</v>
      </c>
      <c r="E3385" s="213" t="s">
        <v>1624</v>
      </c>
      <c r="F3385" s="213" t="s">
        <v>1624</v>
      </c>
      <c r="G3385" s="213" t="s">
        <v>1624</v>
      </c>
      <c r="H3385" s="211">
        <v>2645</v>
      </c>
      <c r="I3385" s="211">
        <v>29779</v>
      </c>
      <c r="J3385" s="211">
        <v>41053</v>
      </c>
      <c r="K3385" s="211">
        <v>36928</v>
      </c>
      <c r="L3385" s="212">
        <v>42862</v>
      </c>
    </row>
    <row r="3386" spans="1:12">
      <c r="A3386" s="208" t="s">
        <v>1427</v>
      </c>
      <c r="B3386" s="209" t="s">
        <v>1673</v>
      </c>
      <c r="C3386" s="209" t="s">
        <v>1623</v>
      </c>
      <c r="D3386" s="210" t="s">
        <v>1624</v>
      </c>
      <c r="E3386" s="211">
        <v>1877</v>
      </c>
      <c r="F3386" s="211">
        <v>1810</v>
      </c>
      <c r="G3386" s="211">
        <v>2311</v>
      </c>
      <c r="H3386" s="211">
        <v>2171</v>
      </c>
      <c r="I3386" s="211">
        <v>2017</v>
      </c>
      <c r="J3386" s="211">
        <v>2753</v>
      </c>
      <c r="K3386" s="211">
        <v>827</v>
      </c>
      <c r="L3386" s="212">
        <v>1442</v>
      </c>
    </row>
    <row r="3387" spans="1:12">
      <c r="A3387" s="208" t="s">
        <v>1427</v>
      </c>
      <c r="B3387" s="209" t="s">
        <v>1673</v>
      </c>
      <c r="C3387" s="209" t="s">
        <v>1625</v>
      </c>
      <c r="D3387" s="210" t="s">
        <v>1624</v>
      </c>
      <c r="E3387" s="211">
        <v>2160</v>
      </c>
      <c r="F3387" s="211">
        <v>1680</v>
      </c>
      <c r="G3387" s="211">
        <v>1086</v>
      </c>
      <c r="H3387" s="211">
        <v>676</v>
      </c>
      <c r="I3387" s="211">
        <v>663</v>
      </c>
      <c r="J3387" s="211">
        <v>901</v>
      </c>
      <c r="K3387" s="211">
        <v>865</v>
      </c>
      <c r="L3387" s="212">
        <v>488</v>
      </c>
    </row>
    <row r="3388" spans="1:12">
      <c r="A3388" s="208" t="s">
        <v>1427</v>
      </c>
      <c r="B3388" s="209" t="s">
        <v>1673</v>
      </c>
      <c r="C3388" s="209" t="s">
        <v>1626</v>
      </c>
      <c r="D3388" s="210" t="s">
        <v>1624</v>
      </c>
      <c r="E3388" s="211">
        <v>124676</v>
      </c>
      <c r="F3388" s="211">
        <v>86881</v>
      </c>
      <c r="G3388" s="211">
        <v>78284</v>
      </c>
      <c r="H3388" s="211">
        <v>93651</v>
      </c>
      <c r="I3388" s="211">
        <v>87720</v>
      </c>
      <c r="J3388" s="211">
        <v>82671</v>
      </c>
      <c r="K3388" s="211">
        <v>82419</v>
      </c>
      <c r="L3388" s="212">
        <v>98421</v>
      </c>
    </row>
    <row r="3389" spans="1:12">
      <c r="A3389" s="208" t="s">
        <v>1427</v>
      </c>
      <c r="B3389" s="209" t="s">
        <v>1673</v>
      </c>
      <c r="C3389" s="209" t="s">
        <v>1627</v>
      </c>
      <c r="D3389" s="210" t="s">
        <v>1624</v>
      </c>
      <c r="E3389" s="211">
        <v>54982572</v>
      </c>
      <c r="F3389" s="211">
        <v>57500182</v>
      </c>
      <c r="G3389" s="211">
        <v>45214152</v>
      </c>
      <c r="H3389" s="211">
        <v>57788160</v>
      </c>
      <c r="I3389" s="211">
        <v>48498767</v>
      </c>
      <c r="J3389" s="211">
        <v>41319043</v>
      </c>
      <c r="K3389" s="211">
        <v>35339361</v>
      </c>
      <c r="L3389" s="212">
        <v>18628513</v>
      </c>
    </row>
    <row r="3390" spans="1:12">
      <c r="A3390" s="208" t="s">
        <v>1026</v>
      </c>
      <c r="B3390" s="209" t="s">
        <v>1648</v>
      </c>
      <c r="C3390" s="209" t="s">
        <v>1623</v>
      </c>
      <c r="D3390" s="210" t="s">
        <v>1624</v>
      </c>
      <c r="E3390" s="211">
        <v>13487</v>
      </c>
      <c r="F3390" s="211">
        <v>10222</v>
      </c>
      <c r="G3390" s="211">
        <v>10698</v>
      </c>
      <c r="H3390" s="211">
        <v>10366</v>
      </c>
      <c r="I3390" s="211">
        <v>9299</v>
      </c>
      <c r="J3390" s="211">
        <v>10905</v>
      </c>
      <c r="K3390" s="211">
        <v>7802</v>
      </c>
      <c r="L3390" s="212">
        <v>7677</v>
      </c>
    </row>
    <row r="3391" spans="1:12">
      <c r="A3391" s="208" t="s">
        <v>1026</v>
      </c>
      <c r="B3391" s="209" t="s">
        <v>1648</v>
      </c>
      <c r="C3391" s="209" t="s">
        <v>1625</v>
      </c>
      <c r="D3391" s="210" t="s">
        <v>1624</v>
      </c>
      <c r="E3391" s="211">
        <v>4063</v>
      </c>
      <c r="F3391" s="211">
        <v>3601</v>
      </c>
      <c r="G3391" s="211">
        <v>3801</v>
      </c>
      <c r="H3391" s="211">
        <v>3739</v>
      </c>
      <c r="I3391" s="211">
        <v>2978</v>
      </c>
      <c r="J3391" s="211">
        <v>3710</v>
      </c>
      <c r="K3391" s="211">
        <v>2918</v>
      </c>
      <c r="L3391" s="212">
        <v>2832</v>
      </c>
    </row>
    <row r="3392" spans="1:12">
      <c r="A3392" s="208" t="s">
        <v>145</v>
      </c>
      <c r="B3392" s="209" t="s">
        <v>1672</v>
      </c>
      <c r="C3392" s="209" t="s">
        <v>1623</v>
      </c>
      <c r="D3392" s="210" t="s">
        <v>1624</v>
      </c>
      <c r="E3392" s="211">
        <v>20473</v>
      </c>
      <c r="F3392" s="211">
        <v>18751</v>
      </c>
      <c r="G3392" s="211">
        <v>19702</v>
      </c>
      <c r="H3392" s="211">
        <v>24030</v>
      </c>
      <c r="I3392" s="211">
        <v>20774</v>
      </c>
      <c r="J3392" s="211">
        <v>23149</v>
      </c>
      <c r="K3392" s="211">
        <v>19734</v>
      </c>
      <c r="L3392" s="212">
        <v>15732</v>
      </c>
    </row>
    <row r="3393" spans="1:12">
      <c r="A3393" s="208" t="s">
        <v>145</v>
      </c>
      <c r="B3393" s="209" t="s">
        <v>1672</v>
      </c>
      <c r="C3393" s="209" t="s">
        <v>1625</v>
      </c>
      <c r="D3393" s="210" t="s">
        <v>1624</v>
      </c>
      <c r="E3393" s="211">
        <v>3839</v>
      </c>
      <c r="F3393" s="211">
        <v>4429</v>
      </c>
      <c r="G3393" s="211">
        <v>1732</v>
      </c>
      <c r="H3393" s="211">
        <v>847</v>
      </c>
      <c r="I3393" s="211">
        <v>2614</v>
      </c>
      <c r="J3393" s="211">
        <v>1242</v>
      </c>
      <c r="K3393" s="211">
        <v>3055</v>
      </c>
      <c r="L3393" s="212">
        <v>1697</v>
      </c>
    </row>
    <row r="3394" spans="1:12">
      <c r="A3394" s="208" t="s">
        <v>145</v>
      </c>
      <c r="B3394" s="209" t="s">
        <v>1672</v>
      </c>
      <c r="C3394" s="209" t="s">
        <v>1626</v>
      </c>
      <c r="D3394" s="210" t="s">
        <v>1624</v>
      </c>
      <c r="E3394" s="211">
        <v>1731</v>
      </c>
      <c r="F3394" s="211">
        <v>1427</v>
      </c>
      <c r="G3394" s="211">
        <v>1432</v>
      </c>
      <c r="H3394" s="211">
        <v>1420</v>
      </c>
      <c r="I3394" s="211">
        <v>4266</v>
      </c>
      <c r="J3394" s="213" t="s">
        <v>1624</v>
      </c>
      <c r="K3394" s="213" t="s">
        <v>1624</v>
      </c>
      <c r="L3394" s="214" t="s">
        <v>1624</v>
      </c>
    </row>
    <row r="3395" spans="1:12">
      <c r="A3395" s="208" t="s">
        <v>79</v>
      </c>
      <c r="B3395" s="209" t="s">
        <v>1640</v>
      </c>
      <c r="C3395" s="209" t="s">
        <v>1623</v>
      </c>
      <c r="D3395" s="210" t="s">
        <v>1624</v>
      </c>
      <c r="E3395" s="211">
        <v>5767</v>
      </c>
      <c r="F3395" s="211">
        <v>4084</v>
      </c>
      <c r="G3395" s="211">
        <v>4485</v>
      </c>
      <c r="H3395" s="211">
        <v>4156</v>
      </c>
      <c r="I3395" s="211">
        <v>5149</v>
      </c>
      <c r="J3395" s="211">
        <v>6241</v>
      </c>
      <c r="K3395" s="211">
        <v>3151</v>
      </c>
      <c r="L3395" s="212">
        <v>2567</v>
      </c>
    </row>
    <row r="3396" spans="1:12">
      <c r="A3396" s="208" t="s">
        <v>79</v>
      </c>
      <c r="B3396" s="209" t="s">
        <v>1640</v>
      </c>
      <c r="C3396" s="209" t="s">
        <v>1625</v>
      </c>
      <c r="D3396" s="210" t="s">
        <v>1624</v>
      </c>
      <c r="E3396" s="211">
        <v>14029</v>
      </c>
      <c r="F3396" s="211">
        <v>12974</v>
      </c>
      <c r="G3396" s="211">
        <v>11883</v>
      </c>
      <c r="H3396" s="211">
        <v>17156</v>
      </c>
      <c r="I3396" s="211">
        <v>17941</v>
      </c>
      <c r="J3396" s="211">
        <v>19948</v>
      </c>
      <c r="K3396" s="211">
        <v>20400</v>
      </c>
      <c r="L3396" s="212">
        <v>31165</v>
      </c>
    </row>
    <row r="3397" spans="1:12">
      <c r="A3397" s="208" t="s">
        <v>11</v>
      </c>
      <c r="B3397" s="209" t="s">
        <v>1665</v>
      </c>
      <c r="C3397" s="209" t="s">
        <v>1623</v>
      </c>
      <c r="D3397" s="210" t="s">
        <v>1624</v>
      </c>
      <c r="E3397" s="211">
        <v>207045</v>
      </c>
      <c r="F3397" s="211">
        <v>190325</v>
      </c>
      <c r="G3397" s="211">
        <v>204297</v>
      </c>
      <c r="H3397" s="211">
        <v>203363</v>
      </c>
      <c r="I3397" s="211">
        <v>212957</v>
      </c>
      <c r="J3397" s="211">
        <v>205084</v>
      </c>
      <c r="K3397" s="211">
        <v>117527</v>
      </c>
      <c r="L3397" s="212">
        <v>113599</v>
      </c>
    </row>
    <row r="3398" spans="1:12">
      <c r="A3398" s="208" t="s">
        <v>11</v>
      </c>
      <c r="B3398" s="209" t="s">
        <v>1665</v>
      </c>
      <c r="C3398" s="209" t="s">
        <v>1625</v>
      </c>
      <c r="D3398" s="210" t="s">
        <v>1624</v>
      </c>
      <c r="E3398" s="211">
        <v>105763</v>
      </c>
      <c r="F3398" s="211">
        <v>108990</v>
      </c>
      <c r="G3398" s="211">
        <v>102950</v>
      </c>
      <c r="H3398" s="211">
        <v>115343</v>
      </c>
      <c r="I3398" s="211">
        <v>112832</v>
      </c>
      <c r="J3398" s="211">
        <v>111006</v>
      </c>
      <c r="K3398" s="211">
        <v>184606</v>
      </c>
      <c r="L3398" s="212">
        <v>181881</v>
      </c>
    </row>
    <row r="3399" spans="1:12">
      <c r="A3399" s="208" t="s">
        <v>11</v>
      </c>
      <c r="B3399" s="209" t="s">
        <v>1665</v>
      </c>
      <c r="C3399" s="209" t="s">
        <v>1626</v>
      </c>
      <c r="D3399" s="210" t="s">
        <v>1624</v>
      </c>
      <c r="E3399" s="211">
        <v>808431</v>
      </c>
      <c r="F3399" s="211">
        <v>733729</v>
      </c>
      <c r="G3399" s="211">
        <v>702656</v>
      </c>
      <c r="H3399" s="211">
        <v>720186</v>
      </c>
      <c r="I3399" s="211">
        <v>684230</v>
      </c>
      <c r="J3399" s="211">
        <v>708095</v>
      </c>
      <c r="K3399" s="211">
        <v>727673</v>
      </c>
      <c r="L3399" s="212">
        <v>705644</v>
      </c>
    </row>
    <row r="3400" spans="1:12">
      <c r="A3400" s="208" t="s">
        <v>12</v>
      </c>
      <c r="B3400" s="209" t="s">
        <v>1665</v>
      </c>
      <c r="C3400" s="209" t="s">
        <v>1623</v>
      </c>
      <c r="D3400" s="210" t="s">
        <v>1624</v>
      </c>
      <c r="E3400" s="211">
        <v>4025669</v>
      </c>
      <c r="F3400" s="211">
        <v>3547819</v>
      </c>
      <c r="G3400" s="211">
        <v>3750822</v>
      </c>
      <c r="H3400" s="211">
        <v>3932993</v>
      </c>
      <c r="I3400" s="211">
        <v>3819696</v>
      </c>
      <c r="J3400" s="211">
        <v>3533417</v>
      </c>
      <c r="K3400" s="211">
        <v>3792617</v>
      </c>
      <c r="L3400" s="212">
        <v>3210411</v>
      </c>
    </row>
    <row r="3401" spans="1:12">
      <c r="A3401" s="208" t="s">
        <v>12</v>
      </c>
      <c r="B3401" s="209" t="s">
        <v>1665</v>
      </c>
      <c r="C3401" s="209" t="s">
        <v>1625</v>
      </c>
      <c r="D3401" s="210" t="s">
        <v>1624</v>
      </c>
      <c r="E3401" s="211">
        <v>1861371</v>
      </c>
      <c r="F3401" s="211">
        <v>1624600</v>
      </c>
      <c r="G3401" s="211">
        <v>1832582</v>
      </c>
      <c r="H3401" s="211">
        <v>1970478</v>
      </c>
      <c r="I3401" s="211">
        <v>1833034</v>
      </c>
      <c r="J3401" s="211">
        <v>1712947</v>
      </c>
      <c r="K3401" s="211">
        <v>1829361</v>
      </c>
      <c r="L3401" s="212">
        <v>1570598</v>
      </c>
    </row>
    <row r="3402" spans="1:12">
      <c r="A3402" s="208" t="s">
        <v>12</v>
      </c>
      <c r="B3402" s="209" t="s">
        <v>1665</v>
      </c>
      <c r="C3402" s="209" t="s">
        <v>1626</v>
      </c>
      <c r="D3402" s="210" t="s">
        <v>1624</v>
      </c>
      <c r="E3402" s="211">
        <v>3784216</v>
      </c>
      <c r="F3402" s="211">
        <v>3804159</v>
      </c>
      <c r="G3402" s="211">
        <v>3923516</v>
      </c>
      <c r="H3402" s="211">
        <v>3885277</v>
      </c>
      <c r="I3402" s="211">
        <v>3812358</v>
      </c>
      <c r="J3402" s="211">
        <v>4285374</v>
      </c>
      <c r="K3402" s="211">
        <v>5001801</v>
      </c>
      <c r="L3402" s="212">
        <v>5240702</v>
      </c>
    </row>
    <row r="3403" spans="1:12">
      <c r="A3403" s="208" t="s">
        <v>1150</v>
      </c>
      <c r="B3403" s="209" t="s">
        <v>1644</v>
      </c>
      <c r="C3403" s="209" t="s">
        <v>1623</v>
      </c>
      <c r="D3403" s="210" t="s">
        <v>1624</v>
      </c>
      <c r="E3403" s="211">
        <v>1754259</v>
      </c>
      <c r="F3403" s="211">
        <v>1546681</v>
      </c>
      <c r="G3403" s="211">
        <v>1549320</v>
      </c>
      <c r="H3403" s="211">
        <v>1585854</v>
      </c>
      <c r="I3403" s="211">
        <v>1480926</v>
      </c>
      <c r="J3403" s="211">
        <v>1476979</v>
      </c>
      <c r="K3403" s="211">
        <v>1508038</v>
      </c>
      <c r="L3403" s="212">
        <v>1252973</v>
      </c>
    </row>
    <row r="3404" spans="1:12">
      <c r="A3404" s="208" t="s">
        <v>1150</v>
      </c>
      <c r="B3404" s="209" t="s">
        <v>1644</v>
      </c>
      <c r="C3404" s="209" t="s">
        <v>1625</v>
      </c>
      <c r="D3404" s="210" t="s">
        <v>1624</v>
      </c>
      <c r="E3404" s="211">
        <v>796926</v>
      </c>
      <c r="F3404" s="211">
        <v>713033</v>
      </c>
      <c r="G3404" s="211">
        <v>693093</v>
      </c>
      <c r="H3404" s="211">
        <v>666476</v>
      </c>
      <c r="I3404" s="211">
        <v>637893</v>
      </c>
      <c r="J3404" s="211">
        <v>604737</v>
      </c>
      <c r="K3404" s="211">
        <v>595933</v>
      </c>
      <c r="L3404" s="212">
        <v>500699</v>
      </c>
    </row>
    <row r="3405" spans="1:12">
      <c r="A3405" s="208" t="s">
        <v>1150</v>
      </c>
      <c r="B3405" s="209" t="s">
        <v>1644</v>
      </c>
      <c r="C3405" s="209" t="s">
        <v>1626</v>
      </c>
      <c r="D3405" s="210" t="s">
        <v>1624</v>
      </c>
      <c r="E3405" s="211">
        <v>2327008</v>
      </c>
      <c r="F3405" s="211">
        <v>2136287</v>
      </c>
      <c r="G3405" s="211">
        <v>2645608</v>
      </c>
      <c r="H3405" s="211">
        <v>4317555</v>
      </c>
      <c r="I3405" s="211">
        <v>6427833</v>
      </c>
      <c r="J3405" s="211">
        <v>6781466</v>
      </c>
      <c r="K3405" s="211">
        <v>6810096</v>
      </c>
      <c r="L3405" s="212">
        <v>6467289</v>
      </c>
    </row>
    <row r="3406" spans="1:12">
      <c r="A3406" s="208" t="s">
        <v>1150</v>
      </c>
      <c r="B3406" s="209" t="s">
        <v>1665</v>
      </c>
      <c r="C3406" s="209" t="s">
        <v>1623</v>
      </c>
      <c r="D3406" s="210" t="s">
        <v>1624</v>
      </c>
      <c r="E3406" s="211">
        <v>52832</v>
      </c>
      <c r="F3406" s="211">
        <v>45231</v>
      </c>
      <c r="G3406" s="211">
        <v>47210</v>
      </c>
      <c r="H3406" s="211">
        <v>47105</v>
      </c>
      <c r="I3406" s="211">
        <v>45029</v>
      </c>
      <c r="J3406" s="211">
        <v>47813</v>
      </c>
      <c r="K3406" s="211">
        <v>50875</v>
      </c>
      <c r="L3406" s="212">
        <v>36899</v>
      </c>
    </row>
    <row r="3407" spans="1:12">
      <c r="A3407" s="208" t="s">
        <v>1150</v>
      </c>
      <c r="B3407" s="209" t="s">
        <v>1665</v>
      </c>
      <c r="C3407" s="209" t="s">
        <v>1625</v>
      </c>
      <c r="D3407" s="210" t="s">
        <v>1624</v>
      </c>
      <c r="E3407" s="211">
        <v>14678</v>
      </c>
      <c r="F3407" s="211">
        <v>12445</v>
      </c>
      <c r="G3407" s="211">
        <v>15355</v>
      </c>
      <c r="H3407" s="211">
        <v>17467</v>
      </c>
      <c r="I3407" s="211">
        <v>15761</v>
      </c>
      <c r="J3407" s="211">
        <v>14162</v>
      </c>
      <c r="K3407" s="211">
        <v>15349</v>
      </c>
      <c r="L3407" s="212">
        <v>11591</v>
      </c>
    </row>
    <row r="3408" spans="1:12">
      <c r="A3408" s="208" t="s">
        <v>1150</v>
      </c>
      <c r="B3408" s="209" t="s">
        <v>1665</v>
      </c>
      <c r="C3408" s="209" t="s">
        <v>1626</v>
      </c>
      <c r="D3408" s="210" t="s">
        <v>1624</v>
      </c>
      <c r="E3408" s="211">
        <v>11005</v>
      </c>
      <c r="F3408" s="211">
        <v>9502</v>
      </c>
      <c r="G3408" s="211">
        <v>10475</v>
      </c>
      <c r="H3408" s="211">
        <v>10754</v>
      </c>
      <c r="I3408" s="211">
        <v>9153</v>
      </c>
      <c r="J3408" s="211">
        <v>9153</v>
      </c>
      <c r="K3408" s="211">
        <v>9516</v>
      </c>
      <c r="L3408" s="212">
        <v>7481</v>
      </c>
    </row>
    <row r="3409" spans="1:12">
      <c r="A3409" s="208" t="s">
        <v>1151</v>
      </c>
      <c r="B3409" s="209" t="s">
        <v>1644</v>
      </c>
      <c r="C3409" s="209" t="s">
        <v>1623</v>
      </c>
      <c r="D3409" s="210" t="s">
        <v>1624</v>
      </c>
      <c r="E3409" s="211">
        <v>346103</v>
      </c>
      <c r="F3409" s="211">
        <v>304267</v>
      </c>
      <c r="G3409" s="211">
        <v>304299</v>
      </c>
      <c r="H3409" s="211">
        <v>320743</v>
      </c>
      <c r="I3409" s="211">
        <v>293549</v>
      </c>
      <c r="J3409" s="211">
        <v>298385</v>
      </c>
      <c r="K3409" s="211">
        <v>287537</v>
      </c>
      <c r="L3409" s="212">
        <v>241531</v>
      </c>
    </row>
    <row r="3410" spans="1:12">
      <c r="A3410" s="208" t="s">
        <v>1151</v>
      </c>
      <c r="B3410" s="209" t="s">
        <v>1644</v>
      </c>
      <c r="C3410" s="209" t="s">
        <v>1625</v>
      </c>
      <c r="D3410" s="210" t="s">
        <v>1624</v>
      </c>
      <c r="E3410" s="211">
        <v>149955</v>
      </c>
      <c r="F3410" s="211">
        <v>151618</v>
      </c>
      <c r="G3410" s="211">
        <v>153621</v>
      </c>
      <c r="H3410" s="211">
        <v>166867</v>
      </c>
      <c r="I3410" s="211">
        <v>153493</v>
      </c>
      <c r="J3410" s="211">
        <v>132457</v>
      </c>
      <c r="K3410" s="211">
        <v>130990</v>
      </c>
      <c r="L3410" s="212">
        <v>103492</v>
      </c>
    </row>
    <row r="3411" spans="1:12">
      <c r="A3411" s="208" t="s">
        <v>1151</v>
      </c>
      <c r="B3411" s="209" t="s">
        <v>1644</v>
      </c>
      <c r="C3411" s="209" t="s">
        <v>1626</v>
      </c>
      <c r="D3411" s="210" t="s">
        <v>1624</v>
      </c>
      <c r="E3411" s="211">
        <v>57345</v>
      </c>
      <c r="F3411" s="211">
        <v>56397</v>
      </c>
      <c r="G3411" s="211">
        <v>57554</v>
      </c>
      <c r="H3411" s="211">
        <v>150763</v>
      </c>
      <c r="I3411" s="211">
        <v>163698</v>
      </c>
      <c r="J3411" s="211">
        <v>225710</v>
      </c>
      <c r="K3411" s="211">
        <v>262834</v>
      </c>
      <c r="L3411" s="212">
        <v>339116</v>
      </c>
    </row>
    <row r="3412" spans="1:12">
      <c r="A3412" s="208" t="s">
        <v>1271</v>
      </c>
      <c r="B3412" s="209" t="s">
        <v>1666</v>
      </c>
      <c r="C3412" s="209" t="s">
        <v>1623</v>
      </c>
      <c r="D3412" s="210" t="s">
        <v>1624</v>
      </c>
      <c r="E3412" s="211">
        <v>17342</v>
      </c>
      <c r="F3412" s="211">
        <v>15257</v>
      </c>
      <c r="G3412" s="211">
        <v>16315</v>
      </c>
      <c r="H3412" s="211">
        <v>17500</v>
      </c>
      <c r="I3412" s="211">
        <v>19421</v>
      </c>
      <c r="J3412" s="211">
        <v>20222</v>
      </c>
      <c r="K3412" s="211">
        <v>16110</v>
      </c>
      <c r="L3412" s="212">
        <v>13275</v>
      </c>
    </row>
    <row r="3413" spans="1:12">
      <c r="A3413" s="208" t="s">
        <v>1271</v>
      </c>
      <c r="B3413" s="209" t="s">
        <v>1666</v>
      </c>
      <c r="C3413" s="209" t="s">
        <v>1625</v>
      </c>
      <c r="D3413" s="210" t="s">
        <v>1624</v>
      </c>
      <c r="E3413" s="211">
        <v>2003</v>
      </c>
      <c r="F3413" s="211">
        <v>1569</v>
      </c>
      <c r="G3413" s="211">
        <v>1869</v>
      </c>
      <c r="H3413" s="211">
        <v>1600</v>
      </c>
      <c r="I3413" s="211">
        <v>2940</v>
      </c>
      <c r="J3413" s="211">
        <v>1529</v>
      </c>
      <c r="K3413" s="211">
        <v>1653</v>
      </c>
      <c r="L3413" s="212">
        <v>1022</v>
      </c>
    </row>
    <row r="3414" spans="1:12">
      <c r="A3414" s="208" t="s">
        <v>926</v>
      </c>
      <c r="B3414" s="209" t="s">
        <v>1639</v>
      </c>
      <c r="C3414" s="209" t="s">
        <v>1623</v>
      </c>
      <c r="D3414" s="210" t="s">
        <v>1624</v>
      </c>
      <c r="E3414" s="211">
        <v>1132249</v>
      </c>
      <c r="F3414" s="211">
        <v>989454</v>
      </c>
      <c r="G3414" s="211">
        <v>946732</v>
      </c>
      <c r="H3414" s="211">
        <v>1061024</v>
      </c>
      <c r="I3414" s="211">
        <v>911082</v>
      </c>
      <c r="J3414" s="211">
        <v>1292368</v>
      </c>
      <c r="K3414" s="211">
        <v>1092465</v>
      </c>
      <c r="L3414" s="212">
        <v>865467</v>
      </c>
    </row>
    <row r="3415" spans="1:12">
      <c r="A3415" s="208" t="s">
        <v>926</v>
      </c>
      <c r="B3415" s="209" t="s">
        <v>1639</v>
      </c>
      <c r="C3415" s="209" t="s">
        <v>1625</v>
      </c>
      <c r="D3415" s="210" t="s">
        <v>1624</v>
      </c>
      <c r="E3415" s="211">
        <v>1594799</v>
      </c>
      <c r="F3415" s="211">
        <v>1596381</v>
      </c>
      <c r="G3415" s="211">
        <v>2133854</v>
      </c>
      <c r="H3415" s="211">
        <v>2233830</v>
      </c>
      <c r="I3415" s="211">
        <v>1951619</v>
      </c>
      <c r="J3415" s="211">
        <v>2181056</v>
      </c>
      <c r="K3415" s="211">
        <v>2100927</v>
      </c>
      <c r="L3415" s="212">
        <v>2097783</v>
      </c>
    </row>
    <row r="3416" spans="1:12">
      <c r="A3416" s="208" t="s">
        <v>926</v>
      </c>
      <c r="B3416" s="209" t="s">
        <v>1639</v>
      </c>
      <c r="C3416" s="209" t="s">
        <v>1626</v>
      </c>
      <c r="D3416" s="210" t="s">
        <v>1624</v>
      </c>
      <c r="E3416" s="211">
        <v>20631</v>
      </c>
      <c r="F3416" s="211">
        <v>12802</v>
      </c>
      <c r="G3416" s="211">
        <v>12655</v>
      </c>
      <c r="H3416" s="211">
        <v>10416</v>
      </c>
      <c r="I3416" s="211">
        <v>5911</v>
      </c>
      <c r="J3416" s="213" t="s">
        <v>1624</v>
      </c>
      <c r="K3416" s="211">
        <v>14595</v>
      </c>
      <c r="L3416" s="212">
        <v>80233</v>
      </c>
    </row>
    <row r="3417" spans="1:12">
      <c r="A3417" s="208" t="s">
        <v>926</v>
      </c>
      <c r="B3417" s="209" t="s">
        <v>1639</v>
      </c>
      <c r="C3417" s="209" t="s">
        <v>1628</v>
      </c>
      <c r="D3417" s="210" t="s">
        <v>1624</v>
      </c>
      <c r="E3417" s="213" t="s">
        <v>1624</v>
      </c>
      <c r="F3417" s="213" t="s">
        <v>1624</v>
      </c>
      <c r="G3417" s="213" t="s">
        <v>1624</v>
      </c>
      <c r="H3417" s="213" t="s">
        <v>1624</v>
      </c>
      <c r="I3417" s="213" t="s">
        <v>1624</v>
      </c>
      <c r="J3417" s="213" t="s">
        <v>1624</v>
      </c>
      <c r="K3417" s="211">
        <v>116</v>
      </c>
      <c r="L3417" s="212">
        <v>103</v>
      </c>
    </row>
    <row r="3418" spans="1:12">
      <c r="A3418" s="208" t="s">
        <v>337</v>
      </c>
      <c r="B3418" s="209" t="s">
        <v>1666</v>
      </c>
      <c r="C3418" s="209" t="s">
        <v>1623</v>
      </c>
      <c r="D3418" s="210" t="s">
        <v>1624</v>
      </c>
      <c r="E3418" s="211">
        <v>50455871</v>
      </c>
      <c r="F3418" s="211">
        <v>44712780</v>
      </c>
      <c r="G3418" s="211">
        <v>51099096</v>
      </c>
      <c r="H3418" s="211">
        <v>56999997</v>
      </c>
      <c r="I3418" s="211">
        <v>53465291</v>
      </c>
      <c r="J3418" s="211">
        <v>56057275</v>
      </c>
      <c r="K3418" s="211">
        <v>52647023</v>
      </c>
      <c r="L3418" s="212">
        <v>42034316</v>
      </c>
    </row>
    <row r="3419" spans="1:12">
      <c r="A3419" s="208" t="s">
        <v>337</v>
      </c>
      <c r="B3419" s="209" t="s">
        <v>1666</v>
      </c>
      <c r="C3419" s="209" t="s">
        <v>1625</v>
      </c>
      <c r="D3419" s="210" t="s">
        <v>1624</v>
      </c>
      <c r="E3419" s="211">
        <v>32279872</v>
      </c>
      <c r="F3419" s="211">
        <v>28721110</v>
      </c>
      <c r="G3419" s="211">
        <v>33605906</v>
      </c>
      <c r="H3419" s="211">
        <v>33430362</v>
      </c>
      <c r="I3419" s="211">
        <v>34090515</v>
      </c>
      <c r="J3419" s="211">
        <v>34130072</v>
      </c>
      <c r="K3419" s="211">
        <v>32803386</v>
      </c>
      <c r="L3419" s="212">
        <v>27561135</v>
      </c>
    </row>
    <row r="3420" spans="1:12">
      <c r="A3420" s="208" t="s">
        <v>337</v>
      </c>
      <c r="B3420" s="209" t="s">
        <v>1666</v>
      </c>
      <c r="C3420" s="209" t="s">
        <v>1626</v>
      </c>
      <c r="D3420" s="210" t="s">
        <v>1624</v>
      </c>
      <c r="E3420" s="211">
        <v>98160116</v>
      </c>
      <c r="F3420" s="211">
        <v>96110751</v>
      </c>
      <c r="G3420" s="211">
        <v>107391070</v>
      </c>
      <c r="H3420" s="211">
        <v>112844910</v>
      </c>
      <c r="I3420" s="211">
        <v>91959128</v>
      </c>
      <c r="J3420" s="211">
        <v>97123181</v>
      </c>
      <c r="K3420" s="211">
        <v>98816003</v>
      </c>
      <c r="L3420" s="212">
        <v>96845864</v>
      </c>
    </row>
    <row r="3421" spans="1:12">
      <c r="A3421" s="208" t="s">
        <v>337</v>
      </c>
      <c r="B3421" s="209" t="s">
        <v>1666</v>
      </c>
      <c r="C3421" s="209" t="s">
        <v>1627</v>
      </c>
      <c r="D3421" s="210" t="s">
        <v>1624</v>
      </c>
      <c r="E3421" s="211">
        <v>1340969</v>
      </c>
      <c r="F3421" s="211">
        <v>1152648</v>
      </c>
      <c r="G3421" s="211">
        <v>1010340</v>
      </c>
      <c r="H3421" s="211">
        <v>810923</v>
      </c>
      <c r="I3421" s="211">
        <v>355861</v>
      </c>
      <c r="J3421" s="211">
        <v>697485</v>
      </c>
      <c r="K3421" s="211">
        <v>2219277</v>
      </c>
      <c r="L3421" s="212">
        <v>2546990</v>
      </c>
    </row>
    <row r="3422" spans="1:12">
      <c r="A3422" s="208" t="s">
        <v>337</v>
      </c>
      <c r="B3422" s="209" t="s">
        <v>1666</v>
      </c>
      <c r="C3422" s="209" t="s">
        <v>1628</v>
      </c>
      <c r="D3422" s="210" t="s">
        <v>1624</v>
      </c>
      <c r="E3422" s="211">
        <v>1099433</v>
      </c>
      <c r="F3422" s="211">
        <v>2118000</v>
      </c>
      <c r="G3422" s="211">
        <v>2820</v>
      </c>
      <c r="H3422" s="211">
        <v>2715</v>
      </c>
      <c r="I3422" s="211">
        <v>10198</v>
      </c>
      <c r="J3422" s="211">
        <v>26685</v>
      </c>
      <c r="K3422" s="211">
        <v>34932</v>
      </c>
      <c r="L3422" s="212">
        <v>602672</v>
      </c>
    </row>
    <row r="3423" spans="1:12">
      <c r="A3423" s="208" t="s">
        <v>919</v>
      </c>
      <c r="B3423" s="209" t="s">
        <v>1654</v>
      </c>
      <c r="C3423" s="209" t="s">
        <v>1623</v>
      </c>
      <c r="D3423" s="210" t="s">
        <v>1624</v>
      </c>
      <c r="E3423" s="211">
        <v>696848</v>
      </c>
      <c r="F3423" s="211">
        <v>662048</v>
      </c>
      <c r="G3423" s="211">
        <v>743901</v>
      </c>
      <c r="H3423" s="211">
        <v>878157</v>
      </c>
      <c r="I3423" s="211">
        <v>853600</v>
      </c>
      <c r="J3423" s="211">
        <v>967015</v>
      </c>
      <c r="K3423" s="211">
        <v>849673</v>
      </c>
      <c r="L3423" s="212">
        <v>729548</v>
      </c>
    </row>
    <row r="3424" spans="1:12">
      <c r="A3424" s="208" t="s">
        <v>919</v>
      </c>
      <c r="B3424" s="209" t="s">
        <v>1654</v>
      </c>
      <c r="C3424" s="209" t="s">
        <v>1625</v>
      </c>
      <c r="D3424" s="210" t="s">
        <v>1624</v>
      </c>
      <c r="E3424" s="211">
        <v>248040</v>
      </c>
      <c r="F3424" s="211">
        <v>213486</v>
      </c>
      <c r="G3424" s="211">
        <v>236938</v>
      </c>
      <c r="H3424" s="211">
        <v>285676</v>
      </c>
      <c r="I3424" s="211">
        <v>310719</v>
      </c>
      <c r="J3424" s="211">
        <v>364773</v>
      </c>
      <c r="K3424" s="211">
        <v>292960</v>
      </c>
      <c r="L3424" s="212">
        <v>252625</v>
      </c>
    </row>
    <row r="3425" spans="1:12">
      <c r="A3425" s="208" t="s">
        <v>919</v>
      </c>
      <c r="B3425" s="209" t="s">
        <v>1654</v>
      </c>
      <c r="C3425" s="209" t="s">
        <v>1626</v>
      </c>
      <c r="D3425" s="210" t="s">
        <v>1624</v>
      </c>
      <c r="E3425" s="211">
        <v>693665</v>
      </c>
      <c r="F3425" s="211">
        <v>722637</v>
      </c>
      <c r="G3425" s="211">
        <v>659175</v>
      </c>
      <c r="H3425" s="211">
        <v>525160</v>
      </c>
      <c r="I3425" s="211">
        <v>507225</v>
      </c>
      <c r="J3425" s="211">
        <v>411516</v>
      </c>
      <c r="K3425" s="211">
        <v>481741</v>
      </c>
      <c r="L3425" s="212">
        <v>487432</v>
      </c>
    </row>
    <row r="3426" spans="1:12">
      <c r="A3426" s="208" t="s">
        <v>265</v>
      </c>
      <c r="B3426" s="209" t="s">
        <v>1647</v>
      </c>
      <c r="C3426" s="209" t="s">
        <v>1623</v>
      </c>
      <c r="D3426" s="210" t="s">
        <v>1624</v>
      </c>
      <c r="E3426" s="211">
        <v>45476</v>
      </c>
      <c r="F3426" s="211">
        <v>38522</v>
      </c>
      <c r="G3426" s="211">
        <v>37684</v>
      </c>
      <c r="H3426" s="211">
        <v>39636</v>
      </c>
      <c r="I3426" s="211">
        <v>37698</v>
      </c>
      <c r="J3426" s="211">
        <v>37049</v>
      </c>
      <c r="K3426" s="211">
        <v>34874</v>
      </c>
      <c r="L3426" s="212">
        <v>29114</v>
      </c>
    </row>
    <row r="3427" spans="1:12">
      <c r="A3427" s="208" t="s">
        <v>265</v>
      </c>
      <c r="B3427" s="209" t="s">
        <v>1647</v>
      </c>
      <c r="C3427" s="209" t="s">
        <v>1625</v>
      </c>
      <c r="D3427" s="210" t="s">
        <v>1624</v>
      </c>
      <c r="E3427" s="211">
        <v>19148</v>
      </c>
      <c r="F3427" s="211">
        <v>17054</v>
      </c>
      <c r="G3427" s="211">
        <v>17631</v>
      </c>
      <c r="H3427" s="211">
        <v>18093</v>
      </c>
      <c r="I3427" s="211">
        <v>16528</v>
      </c>
      <c r="J3427" s="211">
        <v>16785</v>
      </c>
      <c r="K3427" s="211">
        <v>14969</v>
      </c>
      <c r="L3427" s="212">
        <v>13187</v>
      </c>
    </row>
    <row r="3428" spans="1:12">
      <c r="A3428" s="208" t="s">
        <v>1803</v>
      </c>
      <c r="B3428" s="209" t="s">
        <v>1673</v>
      </c>
      <c r="C3428" s="209" t="s">
        <v>1623</v>
      </c>
      <c r="D3428" s="210" t="s">
        <v>1624</v>
      </c>
      <c r="E3428" s="213" t="s">
        <v>1624</v>
      </c>
      <c r="F3428" s="213" t="s">
        <v>1624</v>
      </c>
      <c r="G3428" s="213" t="s">
        <v>1624</v>
      </c>
      <c r="H3428" s="213" t="s">
        <v>1624</v>
      </c>
      <c r="I3428" s="211">
        <v>14823</v>
      </c>
      <c r="J3428" s="211">
        <v>17607</v>
      </c>
      <c r="K3428" s="211">
        <v>14188</v>
      </c>
      <c r="L3428" s="212">
        <v>11696</v>
      </c>
    </row>
    <row r="3429" spans="1:12">
      <c r="A3429" s="208" t="s">
        <v>1803</v>
      </c>
      <c r="B3429" s="209" t="s">
        <v>1673</v>
      </c>
      <c r="C3429" s="209" t="s">
        <v>1625</v>
      </c>
      <c r="D3429" s="210" t="s">
        <v>1624</v>
      </c>
      <c r="E3429" s="213" t="s">
        <v>1624</v>
      </c>
      <c r="F3429" s="213" t="s">
        <v>1624</v>
      </c>
      <c r="G3429" s="213" t="s">
        <v>1624</v>
      </c>
      <c r="H3429" s="213" t="s">
        <v>1624</v>
      </c>
      <c r="I3429" s="211">
        <v>6624</v>
      </c>
      <c r="J3429" s="211">
        <v>7623</v>
      </c>
      <c r="K3429" s="211">
        <v>7465</v>
      </c>
      <c r="L3429" s="212">
        <v>7598</v>
      </c>
    </row>
    <row r="3430" spans="1:12">
      <c r="A3430" s="208" t="s">
        <v>338</v>
      </c>
      <c r="B3430" s="209" t="s">
        <v>1666</v>
      </c>
      <c r="C3430" s="209" t="s">
        <v>1625</v>
      </c>
      <c r="D3430" s="210" t="s">
        <v>1624</v>
      </c>
      <c r="E3430" s="211">
        <v>31984</v>
      </c>
      <c r="F3430" s="211">
        <v>57014</v>
      </c>
      <c r="G3430" s="211">
        <v>50199</v>
      </c>
      <c r="H3430" s="211">
        <v>64184</v>
      </c>
      <c r="I3430" s="211">
        <v>46444</v>
      </c>
      <c r="J3430" s="211">
        <v>42984</v>
      </c>
      <c r="K3430" s="211">
        <v>63147</v>
      </c>
      <c r="L3430" s="212">
        <v>396209</v>
      </c>
    </row>
    <row r="3431" spans="1:12">
      <c r="A3431" s="208" t="s">
        <v>338</v>
      </c>
      <c r="B3431" s="209" t="s">
        <v>1666</v>
      </c>
      <c r="C3431" s="209" t="s">
        <v>1626</v>
      </c>
      <c r="D3431" s="210" t="s">
        <v>1624</v>
      </c>
      <c r="E3431" s="211">
        <v>15573761</v>
      </c>
      <c r="F3431" s="211">
        <v>14246353</v>
      </c>
      <c r="G3431" s="211">
        <v>14045443</v>
      </c>
      <c r="H3431" s="211">
        <v>13667220</v>
      </c>
      <c r="I3431" s="211">
        <v>11314537</v>
      </c>
      <c r="J3431" s="211">
        <v>14592720</v>
      </c>
      <c r="K3431" s="211">
        <v>15598368</v>
      </c>
      <c r="L3431" s="212">
        <v>12681214</v>
      </c>
    </row>
    <row r="3432" spans="1:12">
      <c r="A3432" s="208" t="s">
        <v>339</v>
      </c>
      <c r="B3432" s="209" t="s">
        <v>1666</v>
      </c>
      <c r="C3432" s="209" t="s">
        <v>1626</v>
      </c>
      <c r="D3432" s="210" t="s">
        <v>1624</v>
      </c>
      <c r="E3432" s="211">
        <v>12788436</v>
      </c>
      <c r="F3432" s="211">
        <v>22159536</v>
      </c>
      <c r="G3432" s="211">
        <v>26048699</v>
      </c>
      <c r="H3432" s="211">
        <v>28047808</v>
      </c>
      <c r="I3432" s="211">
        <v>36873258</v>
      </c>
      <c r="J3432" s="211">
        <v>36061250</v>
      </c>
      <c r="K3432" s="211">
        <v>41112263</v>
      </c>
      <c r="L3432" s="212">
        <v>44289923</v>
      </c>
    </row>
    <row r="3433" spans="1:12">
      <c r="A3433" s="208" t="s">
        <v>339</v>
      </c>
      <c r="B3433" s="209" t="s">
        <v>1666</v>
      </c>
      <c r="C3433" s="209" t="s">
        <v>1627</v>
      </c>
      <c r="D3433" s="210" t="s">
        <v>1624</v>
      </c>
      <c r="E3433" s="211">
        <v>53725458</v>
      </c>
      <c r="F3433" s="211">
        <v>65855955</v>
      </c>
      <c r="G3433" s="211">
        <v>61404320</v>
      </c>
      <c r="H3433" s="211">
        <v>58468486</v>
      </c>
      <c r="I3433" s="211">
        <v>69129015</v>
      </c>
      <c r="J3433" s="211">
        <v>78488208</v>
      </c>
      <c r="K3433" s="211">
        <v>73133257</v>
      </c>
      <c r="L3433" s="212">
        <v>83376489</v>
      </c>
    </row>
    <row r="3434" spans="1:12">
      <c r="A3434" s="208" t="s">
        <v>1428</v>
      </c>
      <c r="B3434" s="209" t="s">
        <v>1673</v>
      </c>
      <c r="C3434" s="209" t="s">
        <v>1625</v>
      </c>
      <c r="D3434" s="210" t="s">
        <v>1624</v>
      </c>
      <c r="E3434" s="211">
        <v>74972</v>
      </c>
      <c r="F3434" s="211">
        <v>183250</v>
      </c>
      <c r="G3434" s="211">
        <v>184538</v>
      </c>
      <c r="H3434" s="211">
        <v>190538</v>
      </c>
      <c r="I3434" s="211">
        <v>177258</v>
      </c>
      <c r="J3434" s="211">
        <v>217093</v>
      </c>
      <c r="K3434" s="211">
        <v>218033</v>
      </c>
      <c r="L3434" s="212">
        <v>203991</v>
      </c>
    </row>
    <row r="3435" spans="1:12">
      <c r="A3435" s="208" t="s">
        <v>1428</v>
      </c>
      <c r="B3435" s="209" t="s">
        <v>1673</v>
      </c>
      <c r="C3435" s="209" t="s">
        <v>1626</v>
      </c>
      <c r="D3435" s="210" t="s">
        <v>1624</v>
      </c>
      <c r="E3435" s="211">
        <v>494199</v>
      </c>
      <c r="F3435" s="211">
        <v>411796</v>
      </c>
      <c r="G3435" s="211">
        <v>417955</v>
      </c>
      <c r="H3435" s="211">
        <v>426875</v>
      </c>
      <c r="I3435" s="211">
        <v>400770</v>
      </c>
      <c r="J3435" s="211">
        <v>490846</v>
      </c>
      <c r="K3435" s="211">
        <v>491339</v>
      </c>
      <c r="L3435" s="212">
        <v>458317</v>
      </c>
    </row>
    <row r="3436" spans="1:12">
      <c r="A3436" s="208" t="s">
        <v>1428</v>
      </c>
      <c r="B3436" s="209" t="s">
        <v>1673</v>
      </c>
      <c r="C3436" s="209" t="s">
        <v>1627</v>
      </c>
      <c r="D3436" s="210" t="s">
        <v>1624</v>
      </c>
      <c r="E3436" s="213" t="s">
        <v>1624</v>
      </c>
      <c r="F3436" s="213" t="s">
        <v>1624</v>
      </c>
      <c r="G3436" s="213" t="s">
        <v>1624</v>
      </c>
      <c r="H3436" s="213" t="s">
        <v>1624</v>
      </c>
      <c r="I3436" s="213" t="s">
        <v>1624</v>
      </c>
      <c r="J3436" s="213" t="s">
        <v>1624</v>
      </c>
      <c r="K3436" s="213" t="s">
        <v>1624</v>
      </c>
      <c r="L3436" s="214" t="s">
        <v>1624</v>
      </c>
    </row>
    <row r="3437" spans="1:12">
      <c r="A3437" s="208" t="s">
        <v>1804</v>
      </c>
      <c r="B3437" s="209" t="s">
        <v>1673</v>
      </c>
      <c r="C3437" s="209" t="s">
        <v>1625</v>
      </c>
      <c r="D3437" s="210" t="s">
        <v>1624</v>
      </c>
      <c r="E3437" s="211">
        <v>9862</v>
      </c>
      <c r="F3437" s="211">
        <v>4331</v>
      </c>
      <c r="G3437" s="211">
        <v>4294</v>
      </c>
      <c r="H3437" s="211">
        <v>26706</v>
      </c>
      <c r="I3437" s="211">
        <v>196319</v>
      </c>
      <c r="J3437" s="211">
        <v>230883</v>
      </c>
      <c r="K3437" s="211">
        <v>439207</v>
      </c>
      <c r="L3437" s="212">
        <v>482618</v>
      </c>
    </row>
    <row r="3438" spans="1:12">
      <c r="A3438" s="208" t="s">
        <v>1804</v>
      </c>
      <c r="B3438" s="209" t="s">
        <v>1673</v>
      </c>
      <c r="C3438" s="209" t="s">
        <v>1626</v>
      </c>
      <c r="D3438" s="210" t="s">
        <v>1624</v>
      </c>
      <c r="E3438" s="211">
        <v>13130828</v>
      </c>
      <c r="F3438" s="211">
        <v>15588895</v>
      </c>
      <c r="G3438" s="211">
        <v>19397622</v>
      </c>
      <c r="H3438" s="211">
        <v>21541915</v>
      </c>
      <c r="I3438" s="211">
        <v>15074842</v>
      </c>
      <c r="J3438" s="211">
        <v>17828096</v>
      </c>
      <c r="K3438" s="211">
        <v>17990965</v>
      </c>
      <c r="L3438" s="212">
        <v>19847769</v>
      </c>
    </row>
    <row r="3439" spans="1:12">
      <c r="A3439" s="208" t="s">
        <v>1804</v>
      </c>
      <c r="B3439" s="209" t="s">
        <v>1673</v>
      </c>
      <c r="C3439" s="209" t="s">
        <v>1627</v>
      </c>
      <c r="D3439" s="210" t="s">
        <v>1624</v>
      </c>
      <c r="E3439" s="211">
        <v>57855915</v>
      </c>
      <c r="F3439" s="211">
        <v>57949961</v>
      </c>
      <c r="G3439" s="211">
        <v>49842871</v>
      </c>
      <c r="H3439" s="211">
        <v>39809698</v>
      </c>
      <c r="I3439" s="211">
        <v>29428319</v>
      </c>
      <c r="J3439" s="211">
        <v>37708201</v>
      </c>
      <c r="K3439" s="211">
        <v>44460955</v>
      </c>
      <c r="L3439" s="212">
        <v>50039783</v>
      </c>
    </row>
    <row r="3440" spans="1:12">
      <c r="A3440" s="208" t="s">
        <v>494</v>
      </c>
      <c r="B3440" s="209" t="s">
        <v>1630</v>
      </c>
      <c r="C3440" s="209" t="s">
        <v>1623</v>
      </c>
      <c r="D3440" s="210" t="s">
        <v>1624</v>
      </c>
      <c r="E3440" s="211">
        <v>93426</v>
      </c>
      <c r="F3440" s="211">
        <v>90433</v>
      </c>
      <c r="G3440" s="211">
        <v>88063</v>
      </c>
      <c r="H3440" s="211">
        <v>87105</v>
      </c>
      <c r="I3440" s="211">
        <v>86812</v>
      </c>
      <c r="J3440" s="211">
        <v>102288</v>
      </c>
      <c r="K3440" s="211">
        <v>94678</v>
      </c>
      <c r="L3440" s="212">
        <v>69878</v>
      </c>
    </row>
    <row r="3441" spans="1:12">
      <c r="A3441" s="208" t="s">
        <v>494</v>
      </c>
      <c r="B3441" s="209" t="s">
        <v>1630</v>
      </c>
      <c r="C3441" s="209" t="s">
        <v>1625</v>
      </c>
      <c r="D3441" s="210" t="s">
        <v>1624</v>
      </c>
      <c r="E3441" s="211">
        <v>96228</v>
      </c>
      <c r="F3441" s="211">
        <v>93991</v>
      </c>
      <c r="G3441" s="211">
        <v>86596</v>
      </c>
      <c r="H3441" s="211">
        <v>91325</v>
      </c>
      <c r="I3441" s="211">
        <v>95325</v>
      </c>
      <c r="J3441" s="211">
        <v>110797</v>
      </c>
      <c r="K3441" s="211">
        <v>97864</v>
      </c>
      <c r="L3441" s="212">
        <v>95801</v>
      </c>
    </row>
    <row r="3442" spans="1:12">
      <c r="A3442" s="208" t="s">
        <v>494</v>
      </c>
      <c r="B3442" s="209" t="s">
        <v>1630</v>
      </c>
      <c r="C3442" s="209" t="s">
        <v>1626</v>
      </c>
      <c r="D3442" s="210" t="s">
        <v>1624</v>
      </c>
      <c r="E3442" s="211">
        <v>5704</v>
      </c>
      <c r="F3442" s="211">
        <v>5182</v>
      </c>
      <c r="G3442" s="211">
        <v>4514</v>
      </c>
      <c r="H3442" s="211">
        <v>5490</v>
      </c>
      <c r="I3442" s="211">
        <v>5003</v>
      </c>
      <c r="J3442" s="211">
        <v>4424</v>
      </c>
      <c r="K3442" s="211">
        <v>14621</v>
      </c>
      <c r="L3442" s="212">
        <v>6979</v>
      </c>
    </row>
    <row r="3443" spans="1:12">
      <c r="A3443" s="208" t="s">
        <v>1429</v>
      </c>
      <c r="B3443" s="209" t="s">
        <v>1673</v>
      </c>
      <c r="C3443" s="209" t="s">
        <v>1627</v>
      </c>
      <c r="D3443" s="210" t="s">
        <v>1624</v>
      </c>
      <c r="E3443" s="213" t="s">
        <v>1624</v>
      </c>
      <c r="F3443" s="211">
        <v>14135910</v>
      </c>
      <c r="G3443" s="211">
        <v>9976692</v>
      </c>
      <c r="H3443" s="211">
        <v>4830590</v>
      </c>
      <c r="I3443" s="211">
        <v>3540553</v>
      </c>
      <c r="J3443" s="211">
        <v>9946088</v>
      </c>
      <c r="K3443" s="211">
        <v>33209950</v>
      </c>
      <c r="L3443" s="212">
        <v>38502032</v>
      </c>
    </row>
    <row r="3444" spans="1:12">
      <c r="A3444" s="208" t="s">
        <v>966</v>
      </c>
      <c r="B3444" s="209" t="s">
        <v>1662</v>
      </c>
      <c r="C3444" s="209" t="s">
        <v>1623</v>
      </c>
      <c r="D3444" s="210" t="s">
        <v>1624</v>
      </c>
      <c r="E3444" s="211">
        <v>14540752</v>
      </c>
      <c r="F3444" s="211">
        <v>12408540</v>
      </c>
      <c r="G3444" s="211">
        <v>14063169</v>
      </c>
      <c r="H3444" s="211">
        <v>13534947</v>
      </c>
      <c r="I3444" s="211">
        <v>13624669</v>
      </c>
      <c r="J3444" s="211">
        <v>13143178</v>
      </c>
      <c r="K3444" s="211">
        <v>12822600</v>
      </c>
      <c r="L3444" s="212">
        <v>11973412</v>
      </c>
    </row>
    <row r="3445" spans="1:12">
      <c r="A3445" s="208" t="s">
        <v>966</v>
      </c>
      <c r="B3445" s="209" t="s">
        <v>1662</v>
      </c>
      <c r="C3445" s="209" t="s">
        <v>1625</v>
      </c>
      <c r="D3445" s="210" t="s">
        <v>1624</v>
      </c>
      <c r="E3445" s="211">
        <v>9381699</v>
      </c>
      <c r="F3445" s="211">
        <v>8685109</v>
      </c>
      <c r="G3445" s="211">
        <v>9343318</v>
      </c>
      <c r="H3445" s="211">
        <v>8766876</v>
      </c>
      <c r="I3445" s="211">
        <v>8139808</v>
      </c>
      <c r="J3445" s="211">
        <v>7681100</v>
      </c>
      <c r="K3445" s="211">
        <v>7505653</v>
      </c>
      <c r="L3445" s="212">
        <v>7227518</v>
      </c>
    </row>
    <row r="3446" spans="1:12">
      <c r="A3446" s="208" t="s">
        <v>966</v>
      </c>
      <c r="B3446" s="209" t="s">
        <v>1662</v>
      </c>
      <c r="C3446" s="209" t="s">
        <v>1626</v>
      </c>
      <c r="D3446" s="210" t="s">
        <v>1624</v>
      </c>
      <c r="E3446" s="211">
        <v>2998646</v>
      </c>
      <c r="F3446" s="211">
        <v>2609417</v>
      </c>
      <c r="G3446" s="211">
        <v>2634811</v>
      </c>
      <c r="H3446" s="211">
        <v>2555073</v>
      </c>
      <c r="I3446" s="211">
        <v>2393060</v>
      </c>
      <c r="J3446" s="211">
        <v>2449858</v>
      </c>
      <c r="K3446" s="211">
        <v>2281148</v>
      </c>
      <c r="L3446" s="212">
        <v>2358225</v>
      </c>
    </row>
    <row r="3447" spans="1:12">
      <c r="A3447" s="208" t="s">
        <v>966</v>
      </c>
      <c r="B3447" s="209" t="s">
        <v>1662</v>
      </c>
      <c r="C3447" s="209" t="s">
        <v>1627</v>
      </c>
      <c r="D3447" s="210" t="s">
        <v>1624</v>
      </c>
      <c r="E3447" s="213" t="s">
        <v>1624</v>
      </c>
      <c r="F3447" s="213" t="s">
        <v>1624</v>
      </c>
      <c r="G3447" s="213" t="s">
        <v>1624</v>
      </c>
      <c r="H3447" s="213" t="s">
        <v>1624</v>
      </c>
      <c r="I3447" s="213" t="s">
        <v>1624</v>
      </c>
      <c r="J3447" s="213" t="s">
        <v>1624</v>
      </c>
      <c r="K3447" s="213" t="s">
        <v>1624</v>
      </c>
      <c r="L3447" s="212">
        <v>715511</v>
      </c>
    </row>
    <row r="3448" spans="1:12">
      <c r="A3448" s="208" t="s">
        <v>187</v>
      </c>
      <c r="B3448" s="209" t="s">
        <v>1645</v>
      </c>
      <c r="C3448" s="209" t="s">
        <v>1623</v>
      </c>
      <c r="D3448" s="210" t="s">
        <v>1624</v>
      </c>
      <c r="E3448" s="213" t="s">
        <v>1624</v>
      </c>
      <c r="F3448" s="213" t="s">
        <v>1624</v>
      </c>
      <c r="G3448" s="213" t="s">
        <v>1624</v>
      </c>
      <c r="H3448" s="211">
        <v>241409</v>
      </c>
      <c r="I3448" s="211">
        <v>233343</v>
      </c>
      <c r="J3448" s="211">
        <v>221479</v>
      </c>
      <c r="K3448" s="211">
        <v>229108</v>
      </c>
      <c r="L3448" s="212">
        <v>183225</v>
      </c>
    </row>
    <row r="3449" spans="1:12">
      <c r="A3449" s="208" t="s">
        <v>187</v>
      </c>
      <c r="B3449" s="209" t="s">
        <v>1645</v>
      </c>
      <c r="C3449" s="209" t="s">
        <v>1625</v>
      </c>
      <c r="D3449" s="210" t="s">
        <v>1624</v>
      </c>
      <c r="E3449" s="213" t="s">
        <v>1624</v>
      </c>
      <c r="F3449" s="213" t="s">
        <v>1624</v>
      </c>
      <c r="G3449" s="213" t="s">
        <v>1624</v>
      </c>
      <c r="H3449" s="211">
        <v>59010</v>
      </c>
      <c r="I3449" s="211">
        <v>54213</v>
      </c>
      <c r="J3449" s="211">
        <v>52680</v>
      </c>
      <c r="K3449" s="211">
        <v>56262</v>
      </c>
      <c r="L3449" s="212">
        <v>45770</v>
      </c>
    </row>
    <row r="3450" spans="1:12">
      <c r="A3450" s="208" t="s">
        <v>187</v>
      </c>
      <c r="B3450" s="209" t="s">
        <v>1645</v>
      </c>
      <c r="C3450" s="209" t="s">
        <v>1626</v>
      </c>
      <c r="D3450" s="210" t="s">
        <v>1624</v>
      </c>
      <c r="E3450" s="213" t="s">
        <v>1624</v>
      </c>
      <c r="F3450" s="213" t="s">
        <v>1624</v>
      </c>
      <c r="G3450" s="213" t="s">
        <v>1624</v>
      </c>
      <c r="H3450" s="211">
        <v>174781</v>
      </c>
      <c r="I3450" s="211">
        <v>177779</v>
      </c>
      <c r="J3450" s="211">
        <v>175620</v>
      </c>
      <c r="K3450" s="211">
        <v>158602</v>
      </c>
      <c r="L3450" s="212">
        <v>111383</v>
      </c>
    </row>
    <row r="3451" spans="1:12">
      <c r="A3451" s="208" t="s">
        <v>520</v>
      </c>
      <c r="B3451" s="209" t="s">
        <v>1670</v>
      </c>
      <c r="C3451" s="209" t="s">
        <v>1623</v>
      </c>
      <c r="D3451" s="210" t="s">
        <v>1624</v>
      </c>
      <c r="E3451" s="211">
        <v>429107</v>
      </c>
      <c r="F3451" s="211">
        <v>362241</v>
      </c>
      <c r="G3451" s="211">
        <v>343394</v>
      </c>
      <c r="H3451" s="211">
        <v>375836</v>
      </c>
      <c r="I3451" s="211">
        <v>359892</v>
      </c>
      <c r="J3451" s="211">
        <v>436318</v>
      </c>
      <c r="K3451" s="211">
        <v>385370</v>
      </c>
      <c r="L3451" s="212">
        <v>290899</v>
      </c>
    </row>
    <row r="3452" spans="1:12">
      <c r="A3452" s="208" t="s">
        <v>520</v>
      </c>
      <c r="B3452" s="209" t="s">
        <v>1670</v>
      </c>
      <c r="C3452" s="209" t="s">
        <v>1625</v>
      </c>
      <c r="D3452" s="210" t="s">
        <v>1624</v>
      </c>
      <c r="E3452" s="211">
        <v>249343</v>
      </c>
      <c r="F3452" s="211">
        <v>224603</v>
      </c>
      <c r="G3452" s="211">
        <v>229092</v>
      </c>
      <c r="H3452" s="211">
        <v>241438</v>
      </c>
      <c r="I3452" s="211">
        <v>222082</v>
      </c>
      <c r="J3452" s="211">
        <v>260619</v>
      </c>
      <c r="K3452" s="211">
        <v>239256</v>
      </c>
      <c r="L3452" s="212">
        <v>202793</v>
      </c>
    </row>
    <row r="3453" spans="1:12">
      <c r="A3453" s="208" t="s">
        <v>520</v>
      </c>
      <c r="B3453" s="209" t="s">
        <v>1670</v>
      </c>
      <c r="C3453" s="209" t="s">
        <v>1626</v>
      </c>
      <c r="D3453" s="210" t="s">
        <v>1624</v>
      </c>
      <c r="E3453" s="211">
        <v>1553174</v>
      </c>
      <c r="F3453" s="211">
        <v>1370347</v>
      </c>
      <c r="G3453" s="211">
        <v>1293148</v>
      </c>
      <c r="H3453" s="211">
        <v>1278032</v>
      </c>
      <c r="I3453" s="211">
        <v>1101403</v>
      </c>
      <c r="J3453" s="211">
        <v>1247006</v>
      </c>
      <c r="K3453" s="211">
        <v>1351109</v>
      </c>
      <c r="L3453" s="212">
        <v>1325423</v>
      </c>
    </row>
    <row r="3454" spans="1:12">
      <c r="A3454" s="208" t="s">
        <v>520</v>
      </c>
      <c r="B3454" s="209" t="s">
        <v>1670</v>
      </c>
      <c r="C3454" s="209" t="s">
        <v>1627</v>
      </c>
      <c r="D3454" s="210" t="s">
        <v>1624</v>
      </c>
      <c r="E3454" s="211">
        <v>3336</v>
      </c>
      <c r="F3454" s="211">
        <v>12705</v>
      </c>
      <c r="G3454" s="211">
        <v>21248</v>
      </c>
      <c r="H3454" s="211">
        <v>4563</v>
      </c>
      <c r="I3454" s="211">
        <v>3266</v>
      </c>
      <c r="J3454" s="211">
        <v>3110</v>
      </c>
      <c r="K3454" s="211">
        <v>4601</v>
      </c>
      <c r="L3454" s="212">
        <v>3219</v>
      </c>
    </row>
    <row r="3455" spans="1:12">
      <c r="A3455" s="208" t="s">
        <v>266</v>
      </c>
      <c r="B3455" s="209" t="s">
        <v>1647</v>
      </c>
      <c r="C3455" s="209" t="s">
        <v>1623</v>
      </c>
      <c r="D3455" s="210" t="s">
        <v>1624</v>
      </c>
      <c r="E3455" s="211">
        <v>4132</v>
      </c>
      <c r="F3455" s="211">
        <v>3390</v>
      </c>
      <c r="G3455" s="211">
        <v>3608</v>
      </c>
      <c r="H3455" s="211">
        <v>4082</v>
      </c>
      <c r="I3455" s="211">
        <v>3571</v>
      </c>
      <c r="J3455" s="211">
        <v>4309</v>
      </c>
      <c r="K3455" s="211">
        <v>3679</v>
      </c>
      <c r="L3455" s="212">
        <v>3193</v>
      </c>
    </row>
    <row r="3456" spans="1:12">
      <c r="A3456" s="208" t="s">
        <v>266</v>
      </c>
      <c r="B3456" s="209" t="s">
        <v>1647</v>
      </c>
      <c r="C3456" s="209" t="s">
        <v>1625</v>
      </c>
      <c r="D3456" s="210" t="s">
        <v>1624</v>
      </c>
      <c r="E3456" s="211">
        <v>6889</v>
      </c>
      <c r="F3456" s="211">
        <v>6131</v>
      </c>
      <c r="G3456" s="211">
        <v>6569</v>
      </c>
      <c r="H3456" s="211">
        <v>7644</v>
      </c>
      <c r="I3456" s="211">
        <v>6960</v>
      </c>
      <c r="J3456" s="211">
        <v>8030</v>
      </c>
      <c r="K3456" s="211">
        <v>7056</v>
      </c>
      <c r="L3456" s="212">
        <v>5854</v>
      </c>
    </row>
    <row r="3457" spans="1:12">
      <c r="A3457" s="208" t="s">
        <v>266</v>
      </c>
      <c r="B3457" s="209" t="s">
        <v>1647</v>
      </c>
      <c r="C3457" s="209" t="s">
        <v>1626</v>
      </c>
      <c r="D3457" s="210" t="s">
        <v>1624</v>
      </c>
      <c r="E3457" s="211">
        <v>136214</v>
      </c>
      <c r="F3457" s="211">
        <v>146499</v>
      </c>
      <c r="G3457" s="211">
        <v>152535</v>
      </c>
      <c r="H3457" s="211">
        <v>139049</v>
      </c>
      <c r="I3457" s="211">
        <v>119892</v>
      </c>
      <c r="J3457" s="211">
        <v>121676</v>
      </c>
      <c r="K3457" s="211">
        <v>117906</v>
      </c>
      <c r="L3457" s="212">
        <v>103893</v>
      </c>
    </row>
    <row r="3458" spans="1:12">
      <c r="A3458" s="208" t="s">
        <v>228</v>
      </c>
      <c r="B3458" s="209" t="s">
        <v>1655</v>
      </c>
      <c r="C3458" s="209" t="s">
        <v>1623</v>
      </c>
      <c r="D3458" s="210" t="s">
        <v>1624</v>
      </c>
      <c r="E3458" s="211">
        <v>10377</v>
      </c>
      <c r="F3458" s="211">
        <v>9485</v>
      </c>
      <c r="G3458" s="211">
        <v>9487</v>
      </c>
      <c r="H3458" s="211">
        <v>10462</v>
      </c>
      <c r="I3458" s="211">
        <v>12900</v>
      </c>
      <c r="J3458" s="211">
        <v>10052</v>
      </c>
      <c r="K3458" s="211">
        <v>9136</v>
      </c>
      <c r="L3458" s="212">
        <v>7262</v>
      </c>
    </row>
    <row r="3459" spans="1:12">
      <c r="A3459" s="208" t="s">
        <v>228</v>
      </c>
      <c r="B3459" s="209" t="s">
        <v>1655</v>
      </c>
      <c r="C3459" s="209" t="s">
        <v>1625</v>
      </c>
      <c r="D3459" s="210" t="s">
        <v>1624</v>
      </c>
      <c r="E3459" s="211">
        <v>602</v>
      </c>
      <c r="F3459" s="211">
        <v>624</v>
      </c>
      <c r="G3459" s="211">
        <v>1098</v>
      </c>
      <c r="H3459" s="211">
        <v>2200</v>
      </c>
      <c r="I3459" s="211">
        <v>1356</v>
      </c>
      <c r="J3459" s="211">
        <v>1533</v>
      </c>
      <c r="K3459" s="211">
        <v>2131</v>
      </c>
      <c r="L3459" s="212">
        <v>1640</v>
      </c>
    </row>
    <row r="3460" spans="1:12">
      <c r="A3460" s="208" t="s">
        <v>13</v>
      </c>
      <c r="B3460" s="209" t="s">
        <v>1665</v>
      </c>
      <c r="C3460" s="209" t="s">
        <v>1623</v>
      </c>
      <c r="D3460" s="210" t="s">
        <v>1624</v>
      </c>
      <c r="E3460" s="211">
        <v>369543</v>
      </c>
      <c r="F3460" s="211">
        <v>348691</v>
      </c>
      <c r="G3460" s="211">
        <v>416874</v>
      </c>
      <c r="H3460" s="211">
        <v>465493</v>
      </c>
      <c r="I3460" s="211">
        <v>485985</v>
      </c>
      <c r="J3460" s="211">
        <v>536527</v>
      </c>
      <c r="K3460" s="211">
        <v>569677</v>
      </c>
      <c r="L3460" s="212">
        <v>503450</v>
      </c>
    </row>
    <row r="3461" spans="1:12">
      <c r="A3461" s="208" t="s">
        <v>13</v>
      </c>
      <c r="B3461" s="209" t="s">
        <v>1665</v>
      </c>
      <c r="C3461" s="209" t="s">
        <v>1625</v>
      </c>
      <c r="D3461" s="210" t="s">
        <v>1624</v>
      </c>
      <c r="E3461" s="211">
        <v>109420</v>
      </c>
      <c r="F3461" s="211">
        <v>120276</v>
      </c>
      <c r="G3461" s="211">
        <v>211963</v>
      </c>
      <c r="H3461" s="211">
        <v>204146</v>
      </c>
      <c r="I3461" s="211">
        <v>337100</v>
      </c>
      <c r="J3461" s="211">
        <v>342476</v>
      </c>
      <c r="K3461" s="211">
        <v>407942</v>
      </c>
      <c r="L3461" s="212">
        <v>368577</v>
      </c>
    </row>
    <row r="3462" spans="1:12">
      <c r="A3462" s="208" t="s">
        <v>13</v>
      </c>
      <c r="B3462" s="209" t="s">
        <v>1665</v>
      </c>
      <c r="C3462" s="209" t="s">
        <v>1626</v>
      </c>
      <c r="D3462" s="210" t="s">
        <v>1624</v>
      </c>
      <c r="E3462" s="211">
        <v>281666</v>
      </c>
      <c r="F3462" s="211">
        <v>269507</v>
      </c>
      <c r="G3462" s="211">
        <v>236821</v>
      </c>
      <c r="H3462" s="211">
        <v>246502</v>
      </c>
      <c r="I3462" s="211">
        <v>157324</v>
      </c>
      <c r="J3462" s="211">
        <v>237293</v>
      </c>
      <c r="K3462" s="211">
        <v>232695</v>
      </c>
      <c r="L3462" s="212">
        <v>233464</v>
      </c>
    </row>
    <row r="3463" spans="1:12">
      <c r="A3463" s="208" t="s">
        <v>13</v>
      </c>
      <c r="B3463" s="209" t="s">
        <v>1668</v>
      </c>
      <c r="C3463" s="209" t="s">
        <v>1623</v>
      </c>
      <c r="D3463" s="210" t="s">
        <v>1624</v>
      </c>
      <c r="E3463" s="211">
        <v>11799</v>
      </c>
      <c r="F3463" s="211">
        <v>36869</v>
      </c>
      <c r="G3463" s="211">
        <v>39016</v>
      </c>
      <c r="H3463" s="211">
        <v>40430</v>
      </c>
      <c r="I3463" s="211">
        <v>39807</v>
      </c>
      <c r="J3463" s="211">
        <v>39631</v>
      </c>
      <c r="K3463" s="211">
        <v>37184</v>
      </c>
      <c r="L3463" s="212">
        <v>35731</v>
      </c>
    </row>
    <row r="3464" spans="1:12">
      <c r="A3464" s="208" t="s">
        <v>13</v>
      </c>
      <c r="B3464" s="209" t="s">
        <v>1668</v>
      </c>
      <c r="C3464" s="209" t="s">
        <v>1625</v>
      </c>
      <c r="D3464" s="210" t="s">
        <v>1624</v>
      </c>
      <c r="E3464" s="211">
        <v>3889</v>
      </c>
      <c r="F3464" s="211">
        <v>9876</v>
      </c>
      <c r="G3464" s="211">
        <v>9015</v>
      </c>
      <c r="H3464" s="211">
        <v>8782</v>
      </c>
      <c r="I3464" s="211">
        <v>9668</v>
      </c>
      <c r="J3464" s="211">
        <v>9437</v>
      </c>
      <c r="K3464" s="211">
        <v>8234</v>
      </c>
      <c r="L3464" s="212">
        <v>7874</v>
      </c>
    </row>
    <row r="3465" spans="1:12">
      <c r="A3465" s="208" t="s">
        <v>1805</v>
      </c>
      <c r="B3465" s="209" t="s">
        <v>1665</v>
      </c>
      <c r="C3465" s="209" t="s">
        <v>1625</v>
      </c>
      <c r="D3465" s="210" t="s">
        <v>1624</v>
      </c>
      <c r="E3465" s="213" t="s">
        <v>1624</v>
      </c>
      <c r="F3465" s="213" t="s">
        <v>1624</v>
      </c>
      <c r="G3465" s="213" t="s">
        <v>1624</v>
      </c>
      <c r="H3465" s="213" t="s">
        <v>1624</v>
      </c>
      <c r="I3465" s="213" t="s">
        <v>1624</v>
      </c>
      <c r="J3465" s="213" t="s">
        <v>1624</v>
      </c>
      <c r="K3465" s="211">
        <v>175590</v>
      </c>
      <c r="L3465" s="212">
        <v>141679</v>
      </c>
    </row>
    <row r="3466" spans="1:12">
      <c r="A3466" s="208" t="s">
        <v>1806</v>
      </c>
      <c r="B3466" s="209" t="s">
        <v>1646</v>
      </c>
      <c r="C3466" s="209" t="s">
        <v>1623</v>
      </c>
      <c r="D3466" s="210" t="s">
        <v>1624</v>
      </c>
      <c r="E3466" s="211">
        <v>84426</v>
      </c>
      <c r="F3466" s="211">
        <v>71162</v>
      </c>
      <c r="G3466" s="211">
        <v>77450</v>
      </c>
      <c r="H3466" s="211">
        <v>87668</v>
      </c>
      <c r="I3466" s="211">
        <v>81089</v>
      </c>
      <c r="J3466" s="211">
        <v>82118</v>
      </c>
      <c r="K3466" s="211">
        <v>80389</v>
      </c>
      <c r="L3466" s="212">
        <v>59695</v>
      </c>
    </row>
    <row r="3467" spans="1:12">
      <c r="A3467" s="208" t="s">
        <v>1806</v>
      </c>
      <c r="B3467" s="209" t="s">
        <v>1646</v>
      </c>
      <c r="C3467" s="209" t="s">
        <v>1625</v>
      </c>
      <c r="D3467" s="210" t="s">
        <v>1624</v>
      </c>
      <c r="E3467" s="211">
        <v>35858</v>
      </c>
      <c r="F3467" s="211">
        <v>30225</v>
      </c>
      <c r="G3467" s="211">
        <v>33088</v>
      </c>
      <c r="H3467" s="211">
        <v>35782</v>
      </c>
      <c r="I3467" s="211">
        <v>32484</v>
      </c>
      <c r="J3467" s="211">
        <v>33087</v>
      </c>
      <c r="K3467" s="211">
        <v>31137</v>
      </c>
      <c r="L3467" s="212">
        <v>22030</v>
      </c>
    </row>
    <row r="3468" spans="1:12">
      <c r="A3468" s="208" t="s">
        <v>1806</v>
      </c>
      <c r="B3468" s="209" t="s">
        <v>1646</v>
      </c>
      <c r="C3468" s="209" t="s">
        <v>1626</v>
      </c>
      <c r="D3468" s="210" t="s">
        <v>1624</v>
      </c>
      <c r="E3468" s="211">
        <v>4798</v>
      </c>
      <c r="F3468" s="211">
        <v>1774</v>
      </c>
      <c r="G3468" s="211">
        <v>3515</v>
      </c>
      <c r="H3468" s="211">
        <v>3066</v>
      </c>
      <c r="I3468" s="211">
        <v>2305</v>
      </c>
      <c r="J3468" s="211">
        <v>2603</v>
      </c>
      <c r="K3468" s="211">
        <v>1544</v>
      </c>
      <c r="L3468" s="212">
        <v>368</v>
      </c>
    </row>
    <row r="3469" spans="1:12">
      <c r="A3469" s="208" t="s">
        <v>1806</v>
      </c>
      <c r="B3469" s="209" t="s">
        <v>1646</v>
      </c>
      <c r="C3469" s="209" t="s">
        <v>1627</v>
      </c>
      <c r="D3469" s="210" t="s">
        <v>1624</v>
      </c>
      <c r="E3469" s="211">
        <v>7342</v>
      </c>
      <c r="F3469" s="211">
        <v>9337</v>
      </c>
      <c r="G3469" s="211">
        <v>7431</v>
      </c>
      <c r="H3469" s="211">
        <v>3093</v>
      </c>
      <c r="I3469" s="211">
        <v>810</v>
      </c>
      <c r="J3469" s="211">
        <v>536</v>
      </c>
      <c r="K3469" s="211">
        <v>1056</v>
      </c>
      <c r="L3469" s="212">
        <v>770</v>
      </c>
    </row>
    <row r="3470" spans="1:12">
      <c r="A3470" s="208" t="s">
        <v>188</v>
      </c>
      <c r="B3470" s="209" t="s">
        <v>1645</v>
      </c>
      <c r="C3470" s="209" t="s">
        <v>1623</v>
      </c>
      <c r="D3470" s="210" t="s">
        <v>1624</v>
      </c>
      <c r="E3470" s="211">
        <v>140364</v>
      </c>
      <c r="F3470" s="211">
        <v>134268</v>
      </c>
      <c r="G3470" s="211">
        <v>136913</v>
      </c>
      <c r="H3470" s="211">
        <v>149264</v>
      </c>
      <c r="I3470" s="211">
        <v>144630</v>
      </c>
      <c r="J3470" s="211">
        <v>136263</v>
      </c>
      <c r="K3470" s="211">
        <v>141766</v>
      </c>
      <c r="L3470" s="212">
        <v>113794</v>
      </c>
    </row>
    <row r="3471" spans="1:12">
      <c r="A3471" s="208" t="s">
        <v>188</v>
      </c>
      <c r="B3471" s="209" t="s">
        <v>1645</v>
      </c>
      <c r="C3471" s="209" t="s">
        <v>1625</v>
      </c>
      <c r="D3471" s="210" t="s">
        <v>1624</v>
      </c>
      <c r="E3471" s="211">
        <v>85938</v>
      </c>
      <c r="F3471" s="211">
        <v>89791</v>
      </c>
      <c r="G3471" s="211">
        <v>92906</v>
      </c>
      <c r="H3471" s="211">
        <v>87997</v>
      </c>
      <c r="I3471" s="211">
        <v>80532</v>
      </c>
      <c r="J3471" s="211">
        <v>76899</v>
      </c>
      <c r="K3471" s="211">
        <v>77386</v>
      </c>
      <c r="L3471" s="212">
        <v>66749</v>
      </c>
    </row>
    <row r="3472" spans="1:12">
      <c r="A3472" s="208" t="s">
        <v>188</v>
      </c>
      <c r="B3472" s="209" t="s">
        <v>1645</v>
      </c>
      <c r="C3472" s="209" t="s">
        <v>1626</v>
      </c>
      <c r="D3472" s="210" t="s">
        <v>1624</v>
      </c>
      <c r="E3472" s="211">
        <v>82578</v>
      </c>
      <c r="F3472" s="211">
        <v>89473</v>
      </c>
      <c r="G3472" s="211">
        <v>79792</v>
      </c>
      <c r="H3472" s="211">
        <v>91641</v>
      </c>
      <c r="I3472" s="211">
        <v>103002</v>
      </c>
      <c r="J3472" s="211">
        <v>66538</v>
      </c>
      <c r="K3472" s="211">
        <v>73234</v>
      </c>
      <c r="L3472" s="212">
        <v>70472</v>
      </c>
    </row>
    <row r="3473" spans="1:12">
      <c r="A3473" s="208" t="s">
        <v>188</v>
      </c>
      <c r="B3473" s="209" t="s">
        <v>1645</v>
      </c>
      <c r="C3473" s="209" t="s">
        <v>1627</v>
      </c>
      <c r="D3473" s="210" t="s">
        <v>1624</v>
      </c>
      <c r="E3473" s="211">
        <v>4121</v>
      </c>
      <c r="F3473" s="211">
        <v>7866</v>
      </c>
      <c r="G3473" s="211">
        <v>16644</v>
      </c>
      <c r="H3473" s="211">
        <v>2258</v>
      </c>
      <c r="I3473" s="211">
        <v>3666</v>
      </c>
      <c r="J3473" s="211">
        <v>708</v>
      </c>
      <c r="K3473" s="211">
        <v>915</v>
      </c>
      <c r="L3473" s="212">
        <v>1160</v>
      </c>
    </row>
    <row r="3474" spans="1:12">
      <c r="A3474" s="208" t="s">
        <v>1152</v>
      </c>
      <c r="B3474" s="209" t="s">
        <v>1644</v>
      </c>
      <c r="C3474" s="209" t="s">
        <v>1623</v>
      </c>
      <c r="D3474" s="210" t="s">
        <v>1624</v>
      </c>
      <c r="E3474" s="211">
        <v>40038</v>
      </c>
      <c r="F3474" s="211">
        <v>29776</v>
      </c>
      <c r="G3474" s="211">
        <v>35507</v>
      </c>
      <c r="H3474" s="211">
        <v>43470</v>
      </c>
      <c r="I3474" s="211">
        <v>43222</v>
      </c>
      <c r="J3474" s="211">
        <v>39186</v>
      </c>
      <c r="K3474" s="211">
        <v>42259</v>
      </c>
      <c r="L3474" s="212">
        <v>33199</v>
      </c>
    </row>
    <row r="3475" spans="1:12">
      <c r="A3475" s="208" t="s">
        <v>1152</v>
      </c>
      <c r="B3475" s="209" t="s">
        <v>1644</v>
      </c>
      <c r="C3475" s="209" t="s">
        <v>1625</v>
      </c>
      <c r="D3475" s="210" t="s">
        <v>1624</v>
      </c>
      <c r="E3475" s="211">
        <v>33915</v>
      </c>
      <c r="F3475" s="211">
        <v>33953</v>
      </c>
      <c r="G3475" s="211">
        <v>26100</v>
      </c>
      <c r="H3475" s="211">
        <v>24786</v>
      </c>
      <c r="I3475" s="211">
        <v>25064</v>
      </c>
      <c r="J3475" s="211">
        <v>23403</v>
      </c>
      <c r="K3475" s="211">
        <v>27173</v>
      </c>
      <c r="L3475" s="212">
        <v>21874</v>
      </c>
    </row>
    <row r="3476" spans="1:12">
      <c r="A3476" s="208" t="s">
        <v>1152</v>
      </c>
      <c r="B3476" s="209" t="s">
        <v>1644</v>
      </c>
      <c r="C3476" s="209" t="s">
        <v>1626</v>
      </c>
      <c r="D3476" s="210" t="s">
        <v>1624</v>
      </c>
      <c r="E3476" s="211">
        <v>31993</v>
      </c>
      <c r="F3476" s="211">
        <v>21871</v>
      </c>
      <c r="G3476" s="211">
        <v>23803</v>
      </c>
      <c r="H3476" s="211">
        <v>28566</v>
      </c>
      <c r="I3476" s="211">
        <v>21423</v>
      </c>
      <c r="J3476" s="211">
        <v>26248</v>
      </c>
      <c r="K3476" s="211">
        <v>26088</v>
      </c>
      <c r="L3476" s="212">
        <v>25407</v>
      </c>
    </row>
    <row r="3477" spans="1:12">
      <c r="A3477" s="208" t="s">
        <v>311</v>
      </c>
      <c r="B3477" s="209" t="s">
        <v>1653</v>
      </c>
      <c r="C3477" s="209" t="s">
        <v>1623</v>
      </c>
      <c r="D3477" s="210" t="s">
        <v>1624</v>
      </c>
      <c r="E3477" s="211">
        <v>850413</v>
      </c>
      <c r="F3477" s="211">
        <v>796854</v>
      </c>
      <c r="G3477" s="211">
        <v>814974</v>
      </c>
      <c r="H3477" s="211">
        <v>889857</v>
      </c>
      <c r="I3477" s="211">
        <v>855787</v>
      </c>
      <c r="J3477" s="211">
        <v>801481</v>
      </c>
      <c r="K3477" s="211">
        <v>829419</v>
      </c>
      <c r="L3477" s="212">
        <v>829419</v>
      </c>
    </row>
    <row r="3478" spans="1:12">
      <c r="A3478" s="208" t="s">
        <v>311</v>
      </c>
      <c r="B3478" s="209" t="s">
        <v>1653</v>
      </c>
      <c r="C3478" s="209" t="s">
        <v>1625</v>
      </c>
      <c r="D3478" s="210" t="s">
        <v>1624</v>
      </c>
      <c r="E3478" s="211">
        <v>559640</v>
      </c>
      <c r="F3478" s="211">
        <v>580005</v>
      </c>
      <c r="G3478" s="211">
        <v>574310</v>
      </c>
      <c r="H3478" s="211">
        <v>456108</v>
      </c>
      <c r="I3478" s="211">
        <v>438682</v>
      </c>
      <c r="J3478" s="211">
        <v>333196</v>
      </c>
      <c r="K3478" s="211">
        <v>362219</v>
      </c>
      <c r="L3478" s="212">
        <v>362219</v>
      </c>
    </row>
    <row r="3479" spans="1:12">
      <c r="A3479" s="208" t="s">
        <v>311</v>
      </c>
      <c r="B3479" s="209" t="s">
        <v>1653</v>
      </c>
      <c r="C3479" s="209" t="s">
        <v>1626</v>
      </c>
      <c r="D3479" s="210" t="s">
        <v>1624</v>
      </c>
      <c r="E3479" s="211">
        <v>753626</v>
      </c>
      <c r="F3479" s="211">
        <v>697689</v>
      </c>
      <c r="G3479" s="211">
        <v>736148</v>
      </c>
      <c r="H3479" s="211">
        <v>763448</v>
      </c>
      <c r="I3479" s="211">
        <v>707906</v>
      </c>
      <c r="J3479" s="211">
        <v>671311</v>
      </c>
      <c r="K3479" s="211">
        <v>720130</v>
      </c>
      <c r="L3479" s="212">
        <v>720130</v>
      </c>
    </row>
    <row r="3480" spans="1:12">
      <c r="A3480" s="208" t="s">
        <v>311</v>
      </c>
      <c r="B3480" s="209" t="s">
        <v>1653</v>
      </c>
      <c r="C3480" s="209" t="s">
        <v>1627</v>
      </c>
      <c r="D3480" s="210" t="s">
        <v>1624</v>
      </c>
      <c r="E3480" s="211">
        <v>4991</v>
      </c>
      <c r="F3480" s="211">
        <v>4745</v>
      </c>
      <c r="G3480" s="211">
        <v>5464</v>
      </c>
      <c r="H3480" s="211">
        <v>5261</v>
      </c>
      <c r="I3480" s="211">
        <v>4466</v>
      </c>
      <c r="J3480" s="211">
        <v>4400</v>
      </c>
      <c r="K3480" s="213" t="s">
        <v>1624</v>
      </c>
      <c r="L3480" s="214" t="s">
        <v>1624</v>
      </c>
    </row>
    <row r="3481" spans="1:12">
      <c r="A3481" s="208" t="s">
        <v>98</v>
      </c>
      <c r="B3481" s="209" t="s">
        <v>1646</v>
      </c>
      <c r="C3481" s="209" t="s">
        <v>1626</v>
      </c>
      <c r="D3481" s="210" t="s">
        <v>1624</v>
      </c>
      <c r="E3481" s="211">
        <v>759461</v>
      </c>
      <c r="F3481" s="211">
        <v>961403</v>
      </c>
      <c r="G3481" s="211">
        <v>666456</v>
      </c>
      <c r="H3481" s="211">
        <v>658398</v>
      </c>
      <c r="I3481" s="211">
        <v>463175</v>
      </c>
      <c r="J3481" s="211">
        <v>356228</v>
      </c>
      <c r="K3481" s="211">
        <v>428644</v>
      </c>
      <c r="L3481" s="212">
        <v>337004</v>
      </c>
    </row>
    <row r="3482" spans="1:12">
      <c r="A3482" s="208" t="s">
        <v>98</v>
      </c>
      <c r="B3482" s="209" t="s">
        <v>1666</v>
      </c>
      <c r="C3482" s="209" t="s">
        <v>1626</v>
      </c>
      <c r="D3482" s="210" t="s">
        <v>1624</v>
      </c>
      <c r="E3482" s="211">
        <v>33825</v>
      </c>
      <c r="F3482" s="211">
        <v>38802</v>
      </c>
      <c r="G3482" s="211">
        <v>31558</v>
      </c>
      <c r="H3482" s="211">
        <v>49667</v>
      </c>
      <c r="I3482" s="211">
        <v>28626</v>
      </c>
      <c r="J3482" s="211">
        <v>30251</v>
      </c>
      <c r="K3482" s="211">
        <v>42171</v>
      </c>
      <c r="L3482" s="212">
        <v>46123</v>
      </c>
    </row>
    <row r="3483" spans="1:12">
      <c r="A3483" s="208" t="s">
        <v>126</v>
      </c>
      <c r="B3483" s="209" t="s">
        <v>1633</v>
      </c>
      <c r="C3483" s="209" t="s">
        <v>1626</v>
      </c>
      <c r="D3483" s="210" t="s">
        <v>1624</v>
      </c>
      <c r="E3483" s="213" t="s">
        <v>1624</v>
      </c>
      <c r="F3483" s="213" t="s">
        <v>1624</v>
      </c>
      <c r="G3483" s="213" t="s">
        <v>1624</v>
      </c>
      <c r="H3483" s="213" t="s">
        <v>1624</v>
      </c>
      <c r="I3483" s="213" t="s">
        <v>1624</v>
      </c>
      <c r="J3483" s="213" t="s">
        <v>1624</v>
      </c>
      <c r="K3483" s="211">
        <v>262630</v>
      </c>
      <c r="L3483" s="214" t="s">
        <v>1624</v>
      </c>
    </row>
    <row r="3484" spans="1:12">
      <c r="A3484" s="208" t="s">
        <v>126</v>
      </c>
      <c r="B3484" s="209" t="s">
        <v>1633</v>
      </c>
      <c r="C3484" s="209" t="s">
        <v>1627</v>
      </c>
      <c r="D3484" s="210" t="s">
        <v>1624</v>
      </c>
      <c r="E3484" s="211">
        <v>1682014</v>
      </c>
      <c r="F3484" s="211">
        <v>1176771</v>
      </c>
      <c r="G3484" s="211">
        <v>928752</v>
      </c>
      <c r="H3484" s="211">
        <v>336745</v>
      </c>
      <c r="I3484" s="213" t="s">
        <v>1624</v>
      </c>
      <c r="J3484" s="211">
        <v>1572622</v>
      </c>
      <c r="K3484" s="211">
        <v>865553</v>
      </c>
      <c r="L3484" s="212">
        <v>1151733</v>
      </c>
    </row>
    <row r="3485" spans="1:12">
      <c r="A3485" s="208" t="s">
        <v>767</v>
      </c>
      <c r="B3485" s="209" t="s">
        <v>1634</v>
      </c>
      <c r="C3485" s="209" t="s">
        <v>1623</v>
      </c>
      <c r="D3485" s="210" t="s">
        <v>1624</v>
      </c>
      <c r="E3485" s="211">
        <v>194524294</v>
      </c>
      <c r="F3485" s="211">
        <v>196689261</v>
      </c>
      <c r="G3485" s="211">
        <v>198310326</v>
      </c>
      <c r="H3485" s="211">
        <v>201135598</v>
      </c>
      <c r="I3485" s="211">
        <v>199716612</v>
      </c>
      <c r="J3485" s="211">
        <v>201382753</v>
      </c>
      <c r="K3485" s="211">
        <v>208696924</v>
      </c>
      <c r="L3485" s="212">
        <v>195499131</v>
      </c>
    </row>
    <row r="3486" spans="1:12">
      <c r="A3486" s="208" t="s">
        <v>767</v>
      </c>
      <c r="B3486" s="209" t="s">
        <v>1634</v>
      </c>
      <c r="C3486" s="209" t="s">
        <v>1625</v>
      </c>
      <c r="D3486" s="210" t="s">
        <v>1624</v>
      </c>
      <c r="E3486" s="211">
        <v>112482623</v>
      </c>
      <c r="F3486" s="211">
        <v>121676264</v>
      </c>
      <c r="G3486" s="211">
        <v>123173265</v>
      </c>
      <c r="H3486" s="211">
        <v>129739195</v>
      </c>
      <c r="I3486" s="211">
        <v>125921382</v>
      </c>
      <c r="J3486" s="211">
        <v>122106071</v>
      </c>
      <c r="K3486" s="211">
        <v>118822235</v>
      </c>
      <c r="L3486" s="212">
        <v>127322958</v>
      </c>
    </row>
    <row r="3487" spans="1:12">
      <c r="A3487" s="208" t="s">
        <v>767</v>
      </c>
      <c r="B3487" s="209" t="s">
        <v>1634</v>
      </c>
      <c r="C3487" s="209" t="s">
        <v>1626</v>
      </c>
      <c r="D3487" s="210" t="s">
        <v>1624</v>
      </c>
      <c r="E3487" s="211">
        <v>222243912</v>
      </c>
      <c r="F3487" s="211">
        <v>188907518</v>
      </c>
      <c r="G3487" s="211">
        <v>193425597</v>
      </c>
      <c r="H3487" s="211">
        <v>201815229</v>
      </c>
      <c r="I3487" s="211">
        <v>195766307</v>
      </c>
      <c r="J3487" s="211">
        <v>201815544</v>
      </c>
      <c r="K3487" s="211">
        <v>206639364</v>
      </c>
      <c r="L3487" s="212">
        <v>215831107</v>
      </c>
    </row>
    <row r="3488" spans="1:12">
      <c r="A3488" s="208" t="s">
        <v>767</v>
      </c>
      <c r="B3488" s="209" t="s">
        <v>1634</v>
      </c>
      <c r="C3488" s="209" t="s">
        <v>1627</v>
      </c>
      <c r="D3488" s="210" t="s">
        <v>1624</v>
      </c>
      <c r="E3488" s="211">
        <v>177686951</v>
      </c>
      <c r="F3488" s="211">
        <v>213633521</v>
      </c>
      <c r="G3488" s="211">
        <v>236869064</v>
      </c>
      <c r="H3488" s="211">
        <v>236756445</v>
      </c>
      <c r="I3488" s="211">
        <v>218151038</v>
      </c>
      <c r="J3488" s="211">
        <v>199186139</v>
      </c>
      <c r="K3488" s="211">
        <v>193666206</v>
      </c>
      <c r="L3488" s="212">
        <v>265312440</v>
      </c>
    </row>
    <row r="3489" spans="1:12">
      <c r="A3489" s="208" t="s">
        <v>767</v>
      </c>
      <c r="B3489" s="209" t="s">
        <v>1634</v>
      </c>
      <c r="C3489" s="209" t="s">
        <v>1628</v>
      </c>
      <c r="D3489" s="210" t="s">
        <v>1624</v>
      </c>
      <c r="E3489" s="211">
        <v>1900252</v>
      </c>
      <c r="F3489" s="211">
        <v>1992965</v>
      </c>
      <c r="G3489" s="211">
        <v>2145822</v>
      </c>
      <c r="H3489" s="211">
        <v>2243731</v>
      </c>
      <c r="I3489" s="211">
        <v>2267077</v>
      </c>
      <c r="J3489" s="211">
        <v>2286615</v>
      </c>
      <c r="K3489" s="211">
        <v>2323909</v>
      </c>
      <c r="L3489" s="212">
        <v>2455625</v>
      </c>
    </row>
    <row r="3490" spans="1:12">
      <c r="A3490" s="208" t="s">
        <v>267</v>
      </c>
      <c r="B3490" s="209" t="s">
        <v>1647</v>
      </c>
      <c r="C3490" s="209" t="s">
        <v>1623</v>
      </c>
      <c r="D3490" s="210" t="s">
        <v>1624</v>
      </c>
      <c r="E3490" s="211">
        <v>118558</v>
      </c>
      <c r="F3490" s="211">
        <v>103010</v>
      </c>
      <c r="G3490" s="211">
        <v>91595</v>
      </c>
      <c r="H3490" s="211">
        <v>89691</v>
      </c>
      <c r="I3490" s="211">
        <v>119644</v>
      </c>
      <c r="J3490" s="211">
        <v>93109</v>
      </c>
      <c r="K3490" s="211">
        <v>80036</v>
      </c>
      <c r="L3490" s="212">
        <v>66453</v>
      </c>
    </row>
    <row r="3491" spans="1:12">
      <c r="A3491" s="208" t="s">
        <v>267</v>
      </c>
      <c r="B3491" s="209" t="s">
        <v>1647</v>
      </c>
      <c r="C3491" s="209" t="s">
        <v>1625</v>
      </c>
      <c r="D3491" s="210" t="s">
        <v>1624</v>
      </c>
      <c r="E3491" s="211">
        <v>84713</v>
      </c>
      <c r="F3491" s="211">
        <v>81100</v>
      </c>
      <c r="G3491" s="211">
        <v>75046</v>
      </c>
      <c r="H3491" s="211">
        <v>83958</v>
      </c>
      <c r="I3491" s="211">
        <v>54489</v>
      </c>
      <c r="J3491" s="211">
        <v>87248</v>
      </c>
      <c r="K3491" s="211">
        <v>83368</v>
      </c>
      <c r="L3491" s="212">
        <v>78755</v>
      </c>
    </row>
    <row r="3492" spans="1:12">
      <c r="A3492" s="208" t="s">
        <v>927</v>
      </c>
      <c r="B3492" s="209" t="s">
        <v>1639</v>
      </c>
      <c r="C3492" s="209" t="s">
        <v>1623</v>
      </c>
      <c r="D3492" s="210" t="s">
        <v>1624</v>
      </c>
      <c r="E3492" s="211">
        <v>100674</v>
      </c>
      <c r="F3492" s="211">
        <v>87608</v>
      </c>
      <c r="G3492" s="211">
        <v>76736</v>
      </c>
      <c r="H3492" s="211">
        <v>78888</v>
      </c>
      <c r="I3492" s="211">
        <v>81986</v>
      </c>
      <c r="J3492" s="211">
        <v>101414</v>
      </c>
      <c r="K3492" s="211">
        <v>75095</v>
      </c>
      <c r="L3492" s="212">
        <v>57399</v>
      </c>
    </row>
    <row r="3493" spans="1:12">
      <c r="A3493" s="208" t="s">
        <v>927</v>
      </c>
      <c r="B3493" s="209" t="s">
        <v>1639</v>
      </c>
      <c r="C3493" s="209" t="s">
        <v>1625</v>
      </c>
      <c r="D3493" s="210" t="s">
        <v>1624</v>
      </c>
      <c r="E3493" s="211">
        <v>98720</v>
      </c>
      <c r="F3493" s="211">
        <v>92068</v>
      </c>
      <c r="G3493" s="211">
        <v>88278</v>
      </c>
      <c r="H3493" s="211">
        <v>85132</v>
      </c>
      <c r="I3493" s="211">
        <v>84659</v>
      </c>
      <c r="J3493" s="211">
        <v>95812</v>
      </c>
      <c r="K3493" s="211">
        <v>88293</v>
      </c>
      <c r="L3493" s="212">
        <v>88708</v>
      </c>
    </row>
    <row r="3494" spans="1:12">
      <c r="A3494" s="208" t="s">
        <v>927</v>
      </c>
      <c r="B3494" s="209" t="s">
        <v>1639</v>
      </c>
      <c r="C3494" s="209" t="s">
        <v>1628</v>
      </c>
      <c r="D3494" s="210" t="s">
        <v>1624</v>
      </c>
      <c r="E3494" s="213" t="s">
        <v>1624</v>
      </c>
      <c r="F3494" s="213" t="s">
        <v>1624</v>
      </c>
      <c r="G3494" s="213" t="s">
        <v>1624</v>
      </c>
      <c r="H3494" s="213" t="s">
        <v>1624</v>
      </c>
      <c r="I3494" s="213" t="s">
        <v>1624</v>
      </c>
      <c r="J3494" s="213" t="s">
        <v>1624</v>
      </c>
      <c r="K3494" s="213" t="s">
        <v>1624</v>
      </c>
      <c r="L3494" s="212">
        <v>598</v>
      </c>
    </row>
    <row r="3495" spans="1:12">
      <c r="A3495" s="208" t="s">
        <v>99</v>
      </c>
      <c r="B3495" s="209" t="s">
        <v>1646</v>
      </c>
      <c r="C3495" s="209" t="s">
        <v>1623</v>
      </c>
      <c r="D3495" s="210" t="s">
        <v>1624</v>
      </c>
      <c r="E3495" s="211">
        <v>4256</v>
      </c>
      <c r="F3495" s="211">
        <v>3625</v>
      </c>
      <c r="G3495" s="211">
        <v>4176</v>
      </c>
      <c r="H3495" s="211">
        <v>4391</v>
      </c>
      <c r="I3495" s="211">
        <v>4323</v>
      </c>
      <c r="J3495" s="211">
        <v>4453</v>
      </c>
      <c r="K3495" s="211">
        <v>4025</v>
      </c>
      <c r="L3495" s="212">
        <v>3163</v>
      </c>
    </row>
    <row r="3496" spans="1:12">
      <c r="A3496" s="208" t="s">
        <v>99</v>
      </c>
      <c r="B3496" s="209" t="s">
        <v>1646</v>
      </c>
      <c r="C3496" s="209" t="s">
        <v>1625</v>
      </c>
      <c r="D3496" s="210" t="s">
        <v>1624</v>
      </c>
      <c r="E3496" s="211">
        <v>1659</v>
      </c>
      <c r="F3496" s="211">
        <v>844</v>
      </c>
      <c r="G3496" s="211">
        <v>1022</v>
      </c>
      <c r="H3496" s="211">
        <v>1894</v>
      </c>
      <c r="I3496" s="211">
        <v>1673</v>
      </c>
      <c r="J3496" s="211">
        <v>2283</v>
      </c>
      <c r="K3496" s="211">
        <v>1257</v>
      </c>
      <c r="L3496" s="212">
        <v>1161</v>
      </c>
    </row>
    <row r="3497" spans="1:12">
      <c r="A3497" s="208" t="s">
        <v>1027</v>
      </c>
      <c r="B3497" s="209" t="s">
        <v>1648</v>
      </c>
      <c r="C3497" s="209" t="s">
        <v>1623</v>
      </c>
      <c r="D3497" s="210" t="s">
        <v>1624</v>
      </c>
      <c r="E3497" s="211">
        <v>12381</v>
      </c>
      <c r="F3497" s="211">
        <v>11851</v>
      </c>
      <c r="G3497" s="211">
        <v>8084</v>
      </c>
      <c r="H3497" s="211">
        <v>8235</v>
      </c>
      <c r="I3497" s="211">
        <v>7142</v>
      </c>
      <c r="J3497" s="211">
        <v>8203</v>
      </c>
      <c r="K3497" s="211">
        <v>8856</v>
      </c>
      <c r="L3497" s="212">
        <v>4852</v>
      </c>
    </row>
    <row r="3498" spans="1:12">
      <c r="A3498" s="208" t="s">
        <v>1027</v>
      </c>
      <c r="B3498" s="209" t="s">
        <v>1648</v>
      </c>
      <c r="C3498" s="209" t="s">
        <v>1625</v>
      </c>
      <c r="D3498" s="210" t="s">
        <v>1624</v>
      </c>
      <c r="E3498" s="211">
        <v>5032</v>
      </c>
      <c r="F3498" s="211">
        <v>5086</v>
      </c>
      <c r="G3498" s="211">
        <v>4923</v>
      </c>
      <c r="H3498" s="211">
        <v>2664</v>
      </c>
      <c r="I3498" s="211">
        <v>2091</v>
      </c>
      <c r="J3498" s="211">
        <v>4210</v>
      </c>
      <c r="K3498" s="211">
        <v>1963</v>
      </c>
      <c r="L3498" s="212">
        <v>3836</v>
      </c>
    </row>
    <row r="3499" spans="1:12">
      <c r="A3499" s="208" t="s">
        <v>768</v>
      </c>
      <c r="B3499" s="209" t="s">
        <v>1634</v>
      </c>
      <c r="C3499" s="209" t="s">
        <v>1623</v>
      </c>
      <c r="D3499" s="210" t="s">
        <v>1624</v>
      </c>
      <c r="E3499" s="211">
        <v>1400819</v>
      </c>
      <c r="F3499" s="211">
        <v>1426674</v>
      </c>
      <c r="G3499" s="211">
        <v>1408940</v>
      </c>
      <c r="H3499" s="211">
        <v>1407318</v>
      </c>
      <c r="I3499" s="211">
        <v>1360352</v>
      </c>
      <c r="J3499" s="211">
        <v>1388036</v>
      </c>
      <c r="K3499" s="211">
        <v>1423216</v>
      </c>
      <c r="L3499" s="212">
        <v>1334416</v>
      </c>
    </row>
    <row r="3500" spans="1:12">
      <c r="A3500" s="208" t="s">
        <v>768</v>
      </c>
      <c r="B3500" s="209" t="s">
        <v>1634</v>
      </c>
      <c r="C3500" s="209" t="s">
        <v>1625</v>
      </c>
      <c r="D3500" s="210" t="s">
        <v>1624</v>
      </c>
      <c r="E3500" s="211">
        <v>1004423</v>
      </c>
      <c r="F3500" s="211">
        <v>969465</v>
      </c>
      <c r="G3500" s="211">
        <v>1055239</v>
      </c>
      <c r="H3500" s="211">
        <v>1066469</v>
      </c>
      <c r="I3500" s="211">
        <v>1007605</v>
      </c>
      <c r="J3500" s="211">
        <v>1071549</v>
      </c>
      <c r="K3500" s="211">
        <v>1106151</v>
      </c>
      <c r="L3500" s="212">
        <v>1074602</v>
      </c>
    </row>
    <row r="3501" spans="1:12">
      <c r="A3501" s="208" t="s">
        <v>768</v>
      </c>
      <c r="B3501" s="209" t="s">
        <v>1634</v>
      </c>
      <c r="C3501" s="209" t="s">
        <v>1626</v>
      </c>
      <c r="D3501" s="210" t="s">
        <v>1624</v>
      </c>
      <c r="E3501" s="211">
        <v>676125</v>
      </c>
      <c r="F3501" s="211">
        <v>674064</v>
      </c>
      <c r="G3501" s="211">
        <v>639898</v>
      </c>
      <c r="H3501" s="211">
        <v>624754</v>
      </c>
      <c r="I3501" s="211">
        <v>621927</v>
      </c>
      <c r="J3501" s="211">
        <v>566928</v>
      </c>
      <c r="K3501" s="211">
        <v>501238</v>
      </c>
      <c r="L3501" s="212">
        <v>437329</v>
      </c>
    </row>
    <row r="3502" spans="1:12">
      <c r="A3502" s="208" t="s">
        <v>768</v>
      </c>
      <c r="B3502" s="209" t="s">
        <v>1634</v>
      </c>
      <c r="C3502" s="209" t="s">
        <v>1627</v>
      </c>
      <c r="D3502" s="210" t="s">
        <v>1624</v>
      </c>
      <c r="E3502" s="211">
        <v>25862</v>
      </c>
      <c r="F3502" s="211">
        <v>19988</v>
      </c>
      <c r="G3502" s="211">
        <v>12883</v>
      </c>
      <c r="H3502" s="211">
        <v>14362</v>
      </c>
      <c r="I3502" s="211">
        <v>11906</v>
      </c>
      <c r="J3502" s="211">
        <v>8285</v>
      </c>
      <c r="K3502" s="211">
        <v>5702</v>
      </c>
      <c r="L3502" s="212">
        <v>3277</v>
      </c>
    </row>
    <row r="3503" spans="1:12">
      <c r="A3503" s="208" t="s">
        <v>768</v>
      </c>
      <c r="B3503" s="209" t="s">
        <v>1634</v>
      </c>
      <c r="C3503" s="209" t="s">
        <v>1628</v>
      </c>
      <c r="D3503" s="210" t="s">
        <v>1624</v>
      </c>
      <c r="E3503" s="211">
        <v>5699</v>
      </c>
      <c r="F3503" s="211">
        <v>7898</v>
      </c>
      <c r="G3503" s="211">
        <v>9478</v>
      </c>
      <c r="H3503" s="211">
        <v>11481</v>
      </c>
      <c r="I3503" s="211">
        <v>11752</v>
      </c>
      <c r="J3503" s="211">
        <v>11505</v>
      </c>
      <c r="K3503" s="211">
        <v>11915</v>
      </c>
      <c r="L3503" s="212">
        <v>13341</v>
      </c>
    </row>
    <row r="3504" spans="1:12">
      <c r="A3504" s="208" t="s">
        <v>1200</v>
      </c>
      <c r="B3504" s="209" t="s">
        <v>1643</v>
      </c>
      <c r="C3504" s="209" t="s">
        <v>1625</v>
      </c>
      <c r="D3504" s="210" t="s">
        <v>1624</v>
      </c>
      <c r="E3504" s="211">
        <v>161389</v>
      </c>
      <c r="F3504" s="211">
        <v>120117</v>
      </c>
      <c r="G3504" s="211">
        <v>93166</v>
      </c>
      <c r="H3504" s="211">
        <v>103445</v>
      </c>
      <c r="I3504" s="211">
        <v>95530</v>
      </c>
      <c r="J3504" s="211">
        <v>93515</v>
      </c>
      <c r="K3504" s="211">
        <v>82132</v>
      </c>
      <c r="L3504" s="212">
        <v>77527</v>
      </c>
    </row>
    <row r="3505" spans="1:12">
      <c r="A3505" s="208" t="s">
        <v>1200</v>
      </c>
      <c r="B3505" s="209" t="s">
        <v>1643</v>
      </c>
      <c r="C3505" s="209" t="s">
        <v>1626</v>
      </c>
      <c r="D3505" s="210" t="s">
        <v>1624</v>
      </c>
      <c r="E3505" s="211">
        <v>17489219</v>
      </c>
      <c r="F3505" s="211">
        <v>15327040</v>
      </c>
      <c r="G3505" s="211">
        <v>15253818</v>
      </c>
      <c r="H3505" s="211">
        <v>12566872</v>
      </c>
      <c r="I3505" s="211">
        <v>10716245</v>
      </c>
      <c r="J3505" s="211">
        <v>7574856</v>
      </c>
      <c r="K3505" s="211">
        <v>7981277</v>
      </c>
      <c r="L3505" s="212">
        <v>8545265</v>
      </c>
    </row>
    <row r="3506" spans="1:12">
      <c r="A3506" s="208" t="s">
        <v>1200</v>
      </c>
      <c r="B3506" s="209" t="s">
        <v>1643</v>
      </c>
      <c r="C3506" s="209" t="s">
        <v>1627</v>
      </c>
      <c r="D3506" s="210" t="s">
        <v>1624</v>
      </c>
      <c r="E3506" s="211">
        <v>849375</v>
      </c>
      <c r="F3506" s="211">
        <v>1318944</v>
      </c>
      <c r="G3506" s="213" t="s">
        <v>1624</v>
      </c>
      <c r="H3506" s="211">
        <v>12517736</v>
      </c>
      <c r="I3506" s="211">
        <v>24424718</v>
      </c>
      <c r="J3506" s="211">
        <v>16210721</v>
      </c>
      <c r="K3506" s="213" t="s">
        <v>1624</v>
      </c>
      <c r="L3506" s="214" t="s">
        <v>1624</v>
      </c>
    </row>
    <row r="3507" spans="1:12">
      <c r="A3507" s="208" t="s">
        <v>1200</v>
      </c>
      <c r="B3507" s="209" t="s">
        <v>1644</v>
      </c>
      <c r="C3507" s="209" t="s">
        <v>1626</v>
      </c>
      <c r="D3507" s="210" t="s">
        <v>1624</v>
      </c>
      <c r="E3507" s="211">
        <v>12165643</v>
      </c>
      <c r="F3507" s="211">
        <v>14083332</v>
      </c>
      <c r="G3507" s="211">
        <v>11921139</v>
      </c>
      <c r="H3507" s="211">
        <v>11113679</v>
      </c>
      <c r="I3507" s="211">
        <v>8756540</v>
      </c>
      <c r="J3507" s="211">
        <v>10449573</v>
      </c>
      <c r="K3507" s="211">
        <v>10747317</v>
      </c>
      <c r="L3507" s="212">
        <v>12472827</v>
      </c>
    </row>
    <row r="3508" spans="1:12">
      <c r="A3508" s="208" t="s">
        <v>1200</v>
      </c>
      <c r="B3508" s="209" t="s">
        <v>1644</v>
      </c>
      <c r="C3508" s="209" t="s">
        <v>1627</v>
      </c>
      <c r="D3508" s="210" t="s">
        <v>1624</v>
      </c>
      <c r="E3508" s="211">
        <v>13936452</v>
      </c>
      <c r="F3508" s="211">
        <v>8024836</v>
      </c>
      <c r="G3508" s="213" t="s">
        <v>1624</v>
      </c>
      <c r="H3508" s="213" t="s">
        <v>1624</v>
      </c>
      <c r="I3508" s="213" t="s">
        <v>1624</v>
      </c>
      <c r="J3508" s="213" t="s">
        <v>1624</v>
      </c>
      <c r="K3508" s="213" t="s">
        <v>1624</v>
      </c>
      <c r="L3508" s="214" t="s">
        <v>1624</v>
      </c>
    </row>
    <row r="3509" spans="1:12">
      <c r="A3509" s="208" t="s">
        <v>1200</v>
      </c>
      <c r="B3509" s="209" t="s">
        <v>1646</v>
      </c>
      <c r="C3509" s="209" t="s">
        <v>1626</v>
      </c>
      <c r="D3509" s="210" t="s">
        <v>1624</v>
      </c>
      <c r="E3509" s="211">
        <v>420774</v>
      </c>
      <c r="F3509" s="211">
        <v>949501</v>
      </c>
      <c r="G3509" s="211">
        <v>9139440</v>
      </c>
      <c r="H3509" s="211">
        <v>2920148</v>
      </c>
      <c r="I3509" s="211">
        <v>2419770</v>
      </c>
      <c r="J3509" s="211">
        <v>2322220</v>
      </c>
      <c r="K3509" s="211">
        <v>2265453</v>
      </c>
      <c r="L3509" s="212">
        <v>2259343</v>
      </c>
    </row>
    <row r="3510" spans="1:12">
      <c r="A3510" s="208" t="s">
        <v>1200</v>
      </c>
      <c r="B3510" s="209" t="s">
        <v>1646</v>
      </c>
      <c r="C3510" s="209" t="s">
        <v>1627</v>
      </c>
      <c r="D3510" s="210" t="s">
        <v>1624</v>
      </c>
      <c r="E3510" s="213" t="s">
        <v>1624</v>
      </c>
      <c r="F3510" s="213" t="s">
        <v>1624</v>
      </c>
      <c r="G3510" s="211">
        <v>8231</v>
      </c>
      <c r="H3510" s="213" t="s">
        <v>1624</v>
      </c>
      <c r="I3510" s="213" t="s">
        <v>1624</v>
      </c>
      <c r="J3510" s="213" t="s">
        <v>1624</v>
      </c>
      <c r="K3510" s="213" t="s">
        <v>1624</v>
      </c>
      <c r="L3510" s="214" t="s">
        <v>1624</v>
      </c>
    </row>
    <row r="3511" spans="1:12">
      <c r="A3511" s="208" t="s">
        <v>1200</v>
      </c>
      <c r="B3511" s="209" t="s">
        <v>1652</v>
      </c>
      <c r="C3511" s="209" t="s">
        <v>1626</v>
      </c>
      <c r="D3511" s="210" t="s">
        <v>1624</v>
      </c>
      <c r="E3511" s="211">
        <v>13499490</v>
      </c>
      <c r="F3511" s="211">
        <v>13694060</v>
      </c>
      <c r="G3511" s="211">
        <v>13105483</v>
      </c>
      <c r="H3511" s="211">
        <v>12743961</v>
      </c>
      <c r="I3511" s="211">
        <v>10653236</v>
      </c>
      <c r="J3511" s="211">
        <v>14208744</v>
      </c>
      <c r="K3511" s="211">
        <v>14200288</v>
      </c>
      <c r="L3511" s="212">
        <v>14127644</v>
      </c>
    </row>
    <row r="3512" spans="1:12">
      <c r="A3512" s="208" t="s">
        <v>1200</v>
      </c>
      <c r="B3512" s="209" t="s">
        <v>1652</v>
      </c>
      <c r="C3512" s="209" t="s">
        <v>1627</v>
      </c>
      <c r="D3512" s="210" t="s">
        <v>1624</v>
      </c>
      <c r="E3512" s="211">
        <v>4272728</v>
      </c>
      <c r="F3512" s="211">
        <v>6112486</v>
      </c>
      <c r="G3512" s="213" t="s">
        <v>1624</v>
      </c>
      <c r="H3512" s="213" t="s">
        <v>1624</v>
      </c>
      <c r="I3512" s="213" t="s">
        <v>1624</v>
      </c>
      <c r="J3512" s="213" t="s">
        <v>1624</v>
      </c>
      <c r="K3512" s="213" t="s">
        <v>1624</v>
      </c>
      <c r="L3512" s="214" t="s">
        <v>1624</v>
      </c>
    </row>
    <row r="3513" spans="1:12">
      <c r="A3513" s="208" t="s">
        <v>1200</v>
      </c>
      <c r="B3513" s="209" t="s">
        <v>1655</v>
      </c>
      <c r="C3513" s="209" t="s">
        <v>1626</v>
      </c>
      <c r="D3513" s="210" t="s">
        <v>1624</v>
      </c>
      <c r="E3513" s="211">
        <v>4206852</v>
      </c>
      <c r="F3513" s="211">
        <v>4403522</v>
      </c>
      <c r="G3513" s="211">
        <v>5317494</v>
      </c>
      <c r="H3513" s="211">
        <v>4487661</v>
      </c>
      <c r="I3513" s="211">
        <v>4366209</v>
      </c>
      <c r="J3513" s="211">
        <v>5212172</v>
      </c>
      <c r="K3513" s="211">
        <v>5354354</v>
      </c>
      <c r="L3513" s="212">
        <v>4992803</v>
      </c>
    </row>
    <row r="3514" spans="1:12">
      <c r="A3514" s="208" t="s">
        <v>1200</v>
      </c>
      <c r="B3514" s="209" t="s">
        <v>1655</v>
      </c>
      <c r="C3514" s="209" t="s">
        <v>1627</v>
      </c>
      <c r="D3514" s="210" t="s">
        <v>1624</v>
      </c>
      <c r="E3514" s="211">
        <v>709581</v>
      </c>
      <c r="F3514" s="211">
        <v>543990</v>
      </c>
      <c r="G3514" s="211">
        <v>341895</v>
      </c>
      <c r="H3514" s="211">
        <v>798988</v>
      </c>
      <c r="I3514" s="211">
        <v>1533963</v>
      </c>
      <c r="J3514" s="211">
        <v>354525</v>
      </c>
      <c r="K3514" s="211">
        <v>177066</v>
      </c>
      <c r="L3514" s="212">
        <v>379704</v>
      </c>
    </row>
    <row r="3515" spans="1:12">
      <c r="A3515" s="208" t="s">
        <v>1200</v>
      </c>
      <c r="B3515" s="209" t="s">
        <v>1665</v>
      </c>
      <c r="C3515" s="209" t="s">
        <v>1625</v>
      </c>
      <c r="D3515" s="210" t="s">
        <v>1624</v>
      </c>
      <c r="E3515" s="211">
        <v>227433</v>
      </c>
      <c r="F3515" s="211">
        <v>149556</v>
      </c>
      <c r="G3515" s="211">
        <v>272259</v>
      </c>
      <c r="H3515" s="211">
        <v>328695</v>
      </c>
      <c r="I3515" s="211">
        <v>59779</v>
      </c>
      <c r="J3515" s="213" t="s">
        <v>1624</v>
      </c>
      <c r="K3515" s="213" t="s">
        <v>1624</v>
      </c>
      <c r="L3515" s="214" t="s">
        <v>1624</v>
      </c>
    </row>
    <row r="3516" spans="1:12">
      <c r="A3516" s="208" t="s">
        <v>1200</v>
      </c>
      <c r="B3516" s="209" t="s">
        <v>1665</v>
      </c>
      <c r="C3516" s="209" t="s">
        <v>1626</v>
      </c>
      <c r="D3516" s="210" t="s">
        <v>1624</v>
      </c>
      <c r="E3516" s="211">
        <v>33414637</v>
      </c>
      <c r="F3516" s="211">
        <v>26597609</v>
      </c>
      <c r="G3516" s="211">
        <v>32607468</v>
      </c>
      <c r="H3516" s="211">
        <v>30767492</v>
      </c>
      <c r="I3516" s="211">
        <v>30670499</v>
      </c>
      <c r="J3516" s="211">
        <v>27668887</v>
      </c>
      <c r="K3516" s="211">
        <v>31575165</v>
      </c>
      <c r="L3516" s="212">
        <v>31048598</v>
      </c>
    </row>
    <row r="3517" spans="1:12">
      <c r="A3517" s="208" t="s">
        <v>1200</v>
      </c>
      <c r="B3517" s="209" t="s">
        <v>1665</v>
      </c>
      <c r="C3517" s="209" t="s">
        <v>1627</v>
      </c>
      <c r="D3517" s="210" t="s">
        <v>1624</v>
      </c>
      <c r="E3517" s="211">
        <v>1706013</v>
      </c>
      <c r="F3517" s="211">
        <v>2134382</v>
      </c>
      <c r="G3517" s="213" t="s">
        <v>1624</v>
      </c>
      <c r="H3517" s="213" t="s">
        <v>1624</v>
      </c>
      <c r="I3517" s="213" t="s">
        <v>1624</v>
      </c>
      <c r="J3517" s="213" t="s">
        <v>1624</v>
      </c>
      <c r="K3517" s="213" t="s">
        <v>1624</v>
      </c>
      <c r="L3517" s="212">
        <v>260404</v>
      </c>
    </row>
    <row r="3518" spans="1:12">
      <c r="A3518" s="208" t="s">
        <v>1430</v>
      </c>
      <c r="B3518" s="209" t="s">
        <v>1673</v>
      </c>
      <c r="C3518" s="209" t="s">
        <v>1625</v>
      </c>
      <c r="D3518" s="210" t="s">
        <v>1624</v>
      </c>
      <c r="E3518" s="213" t="s">
        <v>1624</v>
      </c>
      <c r="F3518" s="213" t="s">
        <v>1624</v>
      </c>
      <c r="G3518" s="213" t="s">
        <v>1624</v>
      </c>
      <c r="H3518" s="211">
        <v>1061</v>
      </c>
      <c r="I3518" s="211">
        <v>220400</v>
      </c>
      <c r="J3518" s="213" t="s">
        <v>1624</v>
      </c>
      <c r="K3518" s="211">
        <v>655232</v>
      </c>
      <c r="L3518" s="212">
        <v>1730699</v>
      </c>
    </row>
    <row r="3519" spans="1:12">
      <c r="A3519" s="208" t="s">
        <v>229</v>
      </c>
      <c r="B3519" s="209" t="s">
        <v>1655</v>
      </c>
      <c r="C3519" s="209" t="s">
        <v>1623</v>
      </c>
      <c r="D3519" s="210" t="s">
        <v>1624</v>
      </c>
      <c r="E3519" s="211">
        <v>38833</v>
      </c>
      <c r="F3519" s="211">
        <v>34395</v>
      </c>
      <c r="G3519" s="211">
        <v>37385</v>
      </c>
      <c r="H3519" s="211">
        <v>40139</v>
      </c>
      <c r="I3519" s="211">
        <v>35321</v>
      </c>
      <c r="J3519" s="211">
        <v>35488</v>
      </c>
      <c r="K3519" s="211">
        <v>32978</v>
      </c>
      <c r="L3519" s="212">
        <v>25805</v>
      </c>
    </row>
    <row r="3520" spans="1:12">
      <c r="A3520" s="208" t="s">
        <v>229</v>
      </c>
      <c r="B3520" s="209" t="s">
        <v>1655</v>
      </c>
      <c r="C3520" s="209" t="s">
        <v>1625</v>
      </c>
      <c r="D3520" s="210" t="s">
        <v>1624</v>
      </c>
      <c r="E3520" s="211">
        <v>18751</v>
      </c>
      <c r="F3520" s="211">
        <v>18054</v>
      </c>
      <c r="G3520" s="211">
        <v>19736</v>
      </c>
      <c r="H3520" s="211">
        <v>20987</v>
      </c>
      <c r="I3520" s="211">
        <v>18504</v>
      </c>
      <c r="J3520" s="211">
        <v>18035</v>
      </c>
      <c r="K3520" s="211">
        <v>16140</v>
      </c>
      <c r="L3520" s="212">
        <v>13822</v>
      </c>
    </row>
    <row r="3521" spans="1:12">
      <c r="A3521" s="208" t="s">
        <v>229</v>
      </c>
      <c r="B3521" s="209" t="s">
        <v>1655</v>
      </c>
      <c r="C3521" s="209" t="s">
        <v>1626</v>
      </c>
      <c r="D3521" s="210" t="s">
        <v>1624</v>
      </c>
      <c r="E3521" s="213" t="s">
        <v>1624</v>
      </c>
      <c r="F3521" s="213" t="s">
        <v>1624</v>
      </c>
      <c r="G3521" s="213" t="s">
        <v>1624</v>
      </c>
      <c r="H3521" s="213" t="s">
        <v>1624</v>
      </c>
      <c r="I3521" s="213" t="s">
        <v>1624</v>
      </c>
      <c r="J3521" s="213" t="s">
        <v>1624</v>
      </c>
      <c r="K3521" s="213" t="s">
        <v>1624</v>
      </c>
      <c r="L3521" s="212">
        <v>744</v>
      </c>
    </row>
    <row r="3522" spans="1:12">
      <c r="A3522" s="208" t="s">
        <v>146</v>
      </c>
      <c r="B3522" s="209" t="s">
        <v>1647</v>
      </c>
      <c r="C3522" s="209" t="s">
        <v>1623</v>
      </c>
      <c r="D3522" s="210" t="s">
        <v>1624</v>
      </c>
      <c r="E3522" s="213" t="s">
        <v>1624</v>
      </c>
      <c r="F3522" s="211">
        <v>8075</v>
      </c>
      <c r="G3522" s="211">
        <v>7622</v>
      </c>
      <c r="H3522" s="211">
        <v>8824</v>
      </c>
      <c r="I3522" s="211">
        <v>7968</v>
      </c>
      <c r="J3522" s="211">
        <v>9649</v>
      </c>
      <c r="K3522" s="211">
        <v>8856</v>
      </c>
      <c r="L3522" s="212">
        <v>6688</v>
      </c>
    </row>
    <row r="3523" spans="1:12">
      <c r="A3523" s="208" t="s">
        <v>146</v>
      </c>
      <c r="B3523" s="209" t="s">
        <v>1647</v>
      </c>
      <c r="C3523" s="209" t="s">
        <v>1625</v>
      </c>
      <c r="D3523" s="210" t="s">
        <v>1624</v>
      </c>
      <c r="E3523" s="213" t="s">
        <v>1624</v>
      </c>
      <c r="F3523" s="211">
        <v>2966</v>
      </c>
      <c r="G3523" s="211">
        <v>3127</v>
      </c>
      <c r="H3523" s="211">
        <v>3552</v>
      </c>
      <c r="I3523" s="211">
        <v>3219</v>
      </c>
      <c r="J3523" s="211">
        <v>3892</v>
      </c>
      <c r="K3523" s="211">
        <v>3380</v>
      </c>
      <c r="L3523" s="212">
        <v>2454</v>
      </c>
    </row>
    <row r="3524" spans="1:12">
      <c r="A3524" s="208" t="s">
        <v>146</v>
      </c>
      <c r="B3524" s="209" t="s">
        <v>1672</v>
      </c>
      <c r="C3524" s="209" t="s">
        <v>1623</v>
      </c>
      <c r="D3524" s="210" t="s">
        <v>1624</v>
      </c>
      <c r="E3524" s="211">
        <v>292853</v>
      </c>
      <c r="F3524" s="211">
        <v>257777</v>
      </c>
      <c r="G3524" s="211">
        <v>257235</v>
      </c>
      <c r="H3524" s="211">
        <v>296758</v>
      </c>
      <c r="I3524" s="211">
        <v>277000</v>
      </c>
      <c r="J3524" s="211">
        <v>307228</v>
      </c>
      <c r="K3524" s="211">
        <v>292029</v>
      </c>
      <c r="L3524" s="212">
        <v>225341</v>
      </c>
    </row>
    <row r="3525" spans="1:12">
      <c r="A3525" s="208" t="s">
        <v>146</v>
      </c>
      <c r="B3525" s="209" t="s">
        <v>1672</v>
      </c>
      <c r="C3525" s="209" t="s">
        <v>1625</v>
      </c>
      <c r="D3525" s="210" t="s">
        <v>1624</v>
      </c>
      <c r="E3525" s="211">
        <v>171268</v>
      </c>
      <c r="F3525" s="211">
        <v>161932</v>
      </c>
      <c r="G3525" s="211">
        <v>160508</v>
      </c>
      <c r="H3525" s="211">
        <v>171772</v>
      </c>
      <c r="I3525" s="211">
        <v>161182</v>
      </c>
      <c r="J3525" s="211">
        <v>175383</v>
      </c>
      <c r="K3525" s="211">
        <v>172943</v>
      </c>
      <c r="L3525" s="212">
        <v>133921</v>
      </c>
    </row>
    <row r="3526" spans="1:12">
      <c r="A3526" s="208" t="s">
        <v>146</v>
      </c>
      <c r="B3526" s="209" t="s">
        <v>1672</v>
      </c>
      <c r="C3526" s="209" t="s">
        <v>1626</v>
      </c>
      <c r="D3526" s="210" t="s">
        <v>1624</v>
      </c>
      <c r="E3526" s="211">
        <v>289509</v>
      </c>
      <c r="F3526" s="211">
        <v>270797</v>
      </c>
      <c r="G3526" s="211">
        <v>264593</v>
      </c>
      <c r="H3526" s="211">
        <v>268325</v>
      </c>
      <c r="I3526" s="211">
        <v>195217</v>
      </c>
      <c r="J3526" s="211">
        <v>253177</v>
      </c>
      <c r="K3526" s="211">
        <v>247517</v>
      </c>
      <c r="L3526" s="212">
        <v>216816</v>
      </c>
    </row>
    <row r="3527" spans="1:12">
      <c r="A3527" s="208" t="s">
        <v>147</v>
      </c>
      <c r="B3527" s="209" t="s">
        <v>1672</v>
      </c>
      <c r="C3527" s="209" t="s">
        <v>1623</v>
      </c>
      <c r="D3527" s="210" t="s">
        <v>1624</v>
      </c>
      <c r="E3527" s="211">
        <v>141414</v>
      </c>
      <c r="F3527" s="211">
        <v>122488</v>
      </c>
      <c r="G3527" s="211">
        <v>129678</v>
      </c>
      <c r="H3527" s="211">
        <v>142617</v>
      </c>
      <c r="I3527" s="211">
        <v>136607</v>
      </c>
      <c r="J3527" s="211">
        <v>181665</v>
      </c>
      <c r="K3527" s="211">
        <v>148278</v>
      </c>
      <c r="L3527" s="212">
        <v>125458</v>
      </c>
    </row>
    <row r="3528" spans="1:12">
      <c r="A3528" s="208" t="s">
        <v>147</v>
      </c>
      <c r="B3528" s="209" t="s">
        <v>1672</v>
      </c>
      <c r="C3528" s="209" t="s">
        <v>1625</v>
      </c>
      <c r="D3528" s="210" t="s">
        <v>1624</v>
      </c>
      <c r="E3528" s="211">
        <v>38907</v>
      </c>
      <c r="F3528" s="211">
        <v>42150</v>
      </c>
      <c r="G3528" s="211">
        <v>36185</v>
      </c>
      <c r="H3528" s="211">
        <v>44958</v>
      </c>
      <c r="I3528" s="211">
        <v>42671</v>
      </c>
      <c r="J3528" s="211">
        <v>57115</v>
      </c>
      <c r="K3528" s="211">
        <v>35560</v>
      </c>
      <c r="L3528" s="212">
        <v>37361</v>
      </c>
    </row>
    <row r="3529" spans="1:12">
      <c r="A3529" s="208" t="s">
        <v>147</v>
      </c>
      <c r="B3529" s="209" t="s">
        <v>1672</v>
      </c>
      <c r="C3529" s="209" t="s">
        <v>1626</v>
      </c>
      <c r="D3529" s="210" t="s">
        <v>1624</v>
      </c>
      <c r="E3529" s="211">
        <v>21909</v>
      </c>
      <c r="F3529" s="211">
        <v>32285</v>
      </c>
      <c r="G3529" s="211">
        <v>20864</v>
      </c>
      <c r="H3529" s="211">
        <v>36918</v>
      </c>
      <c r="I3529" s="211">
        <v>20819</v>
      </c>
      <c r="J3529" s="211">
        <v>27218</v>
      </c>
      <c r="K3529" s="211">
        <v>14624</v>
      </c>
      <c r="L3529" s="212">
        <v>22181</v>
      </c>
    </row>
    <row r="3530" spans="1:12">
      <c r="A3530" s="208" t="s">
        <v>920</v>
      </c>
      <c r="B3530" s="209" t="s">
        <v>1654</v>
      </c>
      <c r="C3530" s="209" t="s">
        <v>1623</v>
      </c>
      <c r="D3530" s="210" t="s">
        <v>1624</v>
      </c>
      <c r="E3530" s="211">
        <v>156775</v>
      </c>
      <c r="F3530" s="211">
        <v>81804</v>
      </c>
      <c r="G3530" s="211">
        <v>100050</v>
      </c>
      <c r="H3530" s="211">
        <v>92254</v>
      </c>
      <c r="I3530" s="211">
        <v>90028</v>
      </c>
      <c r="J3530" s="211">
        <v>115021</v>
      </c>
      <c r="K3530" s="211">
        <v>99602</v>
      </c>
      <c r="L3530" s="212">
        <v>74514</v>
      </c>
    </row>
    <row r="3531" spans="1:12">
      <c r="A3531" s="208" t="s">
        <v>920</v>
      </c>
      <c r="B3531" s="209" t="s">
        <v>1654</v>
      </c>
      <c r="C3531" s="209" t="s">
        <v>1625</v>
      </c>
      <c r="D3531" s="210" t="s">
        <v>1624</v>
      </c>
      <c r="E3531" s="211">
        <v>158961</v>
      </c>
      <c r="F3531" s="211">
        <v>134742</v>
      </c>
      <c r="G3531" s="211">
        <v>146350</v>
      </c>
      <c r="H3531" s="211">
        <v>135536</v>
      </c>
      <c r="I3531" s="211">
        <v>135183</v>
      </c>
      <c r="J3531" s="211">
        <v>150304</v>
      </c>
      <c r="K3531" s="211">
        <v>144122</v>
      </c>
      <c r="L3531" s="212">
        <v>127982</v>
      </c>
    </row>
    <row r="3532" spans="1:12">
      <c r="A3532" s="208" t="s">
        <v>920</v>
      </c>
      <c r="B3532" s="209" t="s">
        <v>1654</v>
      </c>
      <c r="C3532" s="209" t="s">
        <v>1626</v>
      </c>
      <c r="D3532" s="210" t="s">
        <v>1624</v>
      </c>
      <c r="E3532" s="211">
        <v>165501</v>
      </c>
      <c r="F3532" s="211">
        <v>114269</v>
      </c>
      <c r="G3532" s="211">
        <v>110454</v>
      </c>
      <c r="H3532" s="211">
        <v>182762</v>
      </c>
      <c r="I3532" s="211">
        <v>114208</v>
      </c>
      <c r="J3532" s="211">
        <v>133265</v>
      </c>
      <c r="K3532" s="211">
        <v>118422</v>
      </c>
      <c r="L3532" s="212">
        <v>102112</v>
      </c>
    </row>
    <row r="3533" spans="1:12">
      <c r="A3533" s="208" t="s">
        <v>1028</v>
      </c>
      <c r="B3533" s="209" t="s">
        <v>1648</v>
      </c>
      <c r="C3533" s="209" t="s">
        <v>1623</v>
      </c>
      <c r="D3533" s="210" t="s">
        <v>1624</v>
      </c>
      <c r="E3533" s="211">
        <v>102120</v>
      </c>
      <c r="F3533" s="211">
        <v>95023</v>
      </c>
      <c r="G3533" s="211">
        <v>97773</v>
      </c>
      <c r="H3533" s="211">
        <v>86389</v>
      </c>
      <c r="I3533" s="211">
        <v>86155</v>
      </c>
      <c r="J3533" s="211">
        <v>104397</v>
      </c>
      <c r="K3533" s="211">
        <v>98136</v>
      </c>
      <c r="L3533" s="212">
        <v>83033</v>
      </c>
    </row>
    <row r="3534" spans="1:12">
      <c r="A3534" s="208" t="s">
        <v>623</v>
      </c>
      <c r="B3534" s="209" t="s">
        <v>1646</v>
      </c>
      <c r="C3534" s="209" t="s">
        <v>1623</v>
      </c>
      <c r="D3534" s="210" t="s">
        <v>1624</v>
      </c>
      <c r="E3534" s="211">
        <v>9424</v>
      </c>
      <c r="F3534" s="211">
        <v>7431</v>
      </c>
      <c r="G3534" s="211">
        <v>7890</v>
      </c>
      <c r="H3534" s="213" t="s">
        <v>1624</v>
      </c>
      <c r="I3534" s="213" t="s">
        <v>1624</v>
      </c>
      <c r="J3534" s="213" t="s">
        <v>1624</v>
      </c>
      <c r="K3534" s="213" t="s">
        <v>1624</v>
      </c>
      <c r="L3534" s="214" t="s">
        <v>1624</v>
      </c>
    </row>
    <row r="3535" spans="1:12">
      <c r="A3535" s="208" t="s">
        <v>623</v>
      </c>
      <c r="B3535" s="209" t="s">
        <v>1646</v>
      </c>
      <c r="C3535" s="209" t="s">
        <v>1625</v>
      </c>
      <c r="D3535" s="210" t="s">
        <v>1624</v>
      </c>
      <c r="E3535" s="211">
        <v>4176</v>
      </c>
      <c r="F3535" s="211">
        <v>1431</v>
      </c>
      <c r="G3535" s="211">
        <v>1392</v>
      </c>
      <c r="H3535" s="213" t="s">
        <v>1624</v>
      </c>
      <c r="I3535" s="213" t="s">
        <v>1624</v>
      </c>
      <c r="J3535" s="213" t="s">
        <v>1624</v>
      </c>
      <c r="K3535" s="213" t="s">
        <v>1624</v>
      </c>
      <c r="L3535" s="214" t="s">
        <v>1624</v>
      </c>
    </row>
    <row r="3536" spans="1:12">
      <c r="A3536" s="208" t="s">
        <v>1201</v>
      </c>
      <c r="B3536" s="209" t="s">
        <v>1643</v>
      </c>
      <c r="C3536" s="209" t="s">
        <v>1623</v>
      </c>
      <c r="D3536" s="210" t="s">
        <v>1624</v>
      </c>
      <c r="E3536" s="211">
        <v>75695</v>
      </c>
      <c r="F3536" s="211">
        <v>68645</v>
      </c>
      <c r="G3536" s="211">
        <v>77643</v>
      </c>
      <c r="H3536" s="211">
        <v>83225</v>
      </c>
      <c r="I3536" s="211">
        <v>77745</v>
      </c>
      <c r="J3536" s="211">
        <v>73166</v>
      </c>
      <c r="K3536" s="211">
        <v>72238</v>
      </c>
      <c r="L3536" s="212">
        <v>61443</v>
      </c>
    </row>
    <row r="3537" spans="1:12">
      <c r="A3537" s="208" t="s">
        <v>1201</v>
      </c>
      <c r="B3537" s="209" t="s">
        <v>1643</v>
      </c>
      <c r="C3537" s="209" t="s">
        <v>1625</v>
      </c>
      <c r="D3537" s="210" t="s">
        <v>1624</v>
      </c>
      <c r="E3537" s="211">
        <v>9084</v>
      </c>
      <c r="F3537" s="211">
        <v>13717</v>
      </c>
      <c r="G3537" s="211">
        <v>9835</v>
      </c>
      <c r="H3537" s="211">
        <v>12028</v>
      </c>
      <c r="I3537" s="211">
        <v>9652</v>
      </c>
      <c r="J3537" s="211">
        <v>9739</v>
      </c>
      <c r="K3537" s="211">
        <v>8834</v>
      </c>
      <c r="L3537" s="212">
        <v>7942</v>
      </c>
    </row>
    <row r="3538" spans="1:12">
      <c r="A3538" s="208" t="s">
        <v>1201</v>
      </c>
      <c r="B3538" s="209" t="s">
        <v>1643</v>
      </c>
      <c r="C3538" s="209" t="s">
        <v>1626</v>
      </c>
      <c r="D3538" s="210" t="s">
        <v>1624</v>
      </c>
      <c r="E3538" s="211">
        <v>5926</v>
      </c>
      <c r="F3538" s="211">
        <v>5274</v>
      </c>
      <c r="G3538" s="211">
        <v>5792</v>
      </c>
      <c r="H3538" s="211">
        <v>3343</v>
      </c>
      <c r="I3538" s="211">
        <v>6129</v>
      </c>
      <c r="J3538" s="211">
        <v>4754</v>
      </c>
      <c r="K3538" s="211">
        <v>5376</v>
      </c>
      <c r="L3538" s="212">
        <v>4525</v>
      </c>
    </row>
    <row r="3539" spans="1:12">
      <c r="A3539" s="208" t="s">
        <v>1431</v>
      </c>
      <c r="B3539" s="209" t="s">
        <v>1673</v>
      </c>
      <c r="C3539" s="209" t="s">
        <v>1627</v>
      </c>
      <c r="D3539" s="210" t="s">
        <v>1624</v>
      </c>
      <c r="E3539" s="211">
        <v>55622174</v>
      </c>
      <c r="F3539" s="211">
        <v>48843812</v>
      </c>
      <c r="G3539" s="211">
        <v>48543680</v>
      </c>
      <c r="H3539" s="211">
        <v>43575268</v>
      </c>
      <c r="I3539" s="211">
        <v>49701844</v>
      </c>
      <c r="J3539" s="211">
        <v>49645268</v>
      </c>
      <c r="K3539" s="211">
        <v>53062125</v>
      </c>
      <c r="L3539" s="212">
        <v>41920089</v>
      </c>
    </row>
    <row r="3540" spans="1:12">
      <c r="A3540" s="208" t="s">
        <v>1432</v>
      </c>
      <c r="B3540" s="209" t="s">
        <v>1673</v>
      </c>
      <c r="C3540" s="209" t="s">
        <v>1623</v>
      </c>
      <c r="D3540" s="210" t="s">
        <v>1624</v>
      </c>
      <c r="E3540" s="211">
        <v>26632</v>
      </c>
      <c r="F3540" s="211">
        <v>20697</v>
      </c>
      <c r="G3540" s="211">
        <v>29979</v>
      </c>
      <c r="H3540" s="211">
        <v>20466</v>
      </c>
      <c r="I3540" s="211">
        <v>20599</v>
      </c>
      <c r="J3540" s="211">
        <v>23581</v>
      </c>
      <c r="K3540" s="211">
        <v>19998</v>
      </c>
      <c r="L3540" s="212">
        <v>17203</v>
      </c>
    </row>
    <row r="3541" spans="1:12">
      <c r="A3541" s="208" t="s">
        <v>1432</v>
      </c>
      <c r="B3541" s="209" t="s">
        <v>1673</v>
      </c>
      <c r="C3541" s="209" t="s">
        <v>1625</v>
      </c>
      <c r="D3541" s="210" t="s">
        <v>1624</v>
      </c>
      <c r="E3541" s="211">
        <v>19564</v>
      </c>
      <c r="F3541" s="211">
        <v>23922</v>
      </c>
      <c r="G3541" s="211">
        <v>25751</v>
      </c>
      <c r="H3541" s="211">
        <v>24837</v>
      </c>
      <c r="I3541" s="211">
        <v>26368</v>
      </c>
      <c r="J3541" s="211">
        <v>34682</v>
      </c>
      <c r="K3541" s="211">
        <v>33886</v>
      </c>
      <c r="L3541" s="212">
        <v>32920</v>
      </c>
    </row>
    <row r="3542" spans="1:12">
      <c r="A3542" s="208" t="s">
        <v>747</v>
      </c>
      <c r="B3542" s="209" t="s">
        <v>1668</v>
      </c>
      <c r="C3542" s="209" t="s">
        <v>1623</v>
      </c>
      <c r="D3542" s="210" t="s">
        <v>1624</v>
      </c>
      <c r="E3542" s="211">
        <v>39042315</v>
      </c>
      <c r="F3542" s="211">
        <v>32443973</v>
      </c>
      <c r="G3542" s="211">
        <v>37121082</v>
      </c>
      <c r="H3542" s="211">
        <v>36642253</v>
      </c>
      <c r="I3542" s="211">
        <v>37768020</v>
      </c>
      <c r="J3542" s="211">
        <v>37738610</v>
      </c>
      <c r="K3542" s="211">
        <v>35505671</v>
      </c>
      <c r="L3542" s="212">
        <v>33095643</v>
      </c>
    </row>
    <row r="3543" spans="1:12">
      <c r="A3543" s="208" t="s">
        <v>747</v>
      </c>
      <c r="B3543" s="209" t="s">
        <v>1668</v>
      </c>
      <c r="C3543" s="209" t="s">
        <v>1625</v>
      </c>
      <c r="D3543" s="210" t="s">
        <v>1624</v>
      </c>
      <c r="E3543" s="211">
        <v>22231428</v>
      </c>
      <c r="F3543" s="211">
        <v>19410128</v>
      </c>
      <c r="G3543" s="211">
        <v>21089815</v>
      </c>
      <c r="H3543" s="211">
        <v>21232352</v>
      </c>
      <c r="I3543" s="211">
        <v>21069475</v>
      </c>
      <c r="J3543" s="211">
        <v>21011012</v>
      </c>
      <c r="K3543" s="211">
        <v>21074689</v>
      </c>
      <c r="L3543" s="212">
        <v>16634604</v>
      </c>
    </row>
    <row r="3544" spans="1:12">
      <c r="A3544" s="208" t="s">
        <v>747</v>
      </c>
      <c r="B3544" s="209" t="s">
        <v>1668</v>
      </c>
      <c r="C3544" s="209" t="s">
        <v>1626</v>
      </c>
      <c r="D3544" s="210" t="s">
        <v>1624</v>
      </c>
      <c r="E3544" s="211">
        <v>22109009</v>
      </c>
      <c r="F3544" s="211">
        <v>21347065</v>
      </c>
      <c r="G3544" s="211">
        <v>22591041</v>
      </c>
      <c r="H3544" s="211">
        <v>23675437</v>
      </c>
      <c r="I3544" s="211">
        <v>21942308</v>
      </c>
      <c r="J3544" s="211">
        <v>23900946</v>
      </c>
      <c r="K3544" s="211">
        <v>23325054</v>
      </c>
      <c r="L3544" s="212">
        <v>25421800</v>
      </c>
    </row>
    <row r="3545" spans="1:12">
      <c r="A3545" s="208" t="s">
        <v>747</v>
      </c>
      <c r="B3545" s="209" t="s">
        <v>1668</v>
      </c>
      <c r="C3545" s="209" t="s">
        <v>1627</v>
      </c>
      <c r="D3545" s="210" t="s">
        <v>1624</v>
      </c>
      <c r="E3545" s="211">
        <v>1651027</v>
      </c>
      <c r="F3545" s="211">
        <v>3082150</v>
      </c>
      <c r="G3545" s="211">
        <v>4594355</v>
      </c>
      <c r="H3545" s="211">
        <v>3411972</v>
      </c>
      <c r="I3545" s="211">
        <v>3499901</v>
      </c>
      <c r="J3545" s="211">
        <v>5167074</v>
      </c>
      <c r="K3545" s="211">
        <v>2514317</v>
      </c>
      <c r="L3545" s="212">
        <v>1265976</v>
      </c>
    </row>
    <row r="3546" spans="1:12">
      <c r="A3546" s="208" t="s">
        <v>747</v>
      </c>
      <c r="B3546" s="209" t="s">
        <v>1668</v>
      </c>
      <c r="C3546" s="209" t="s">
        <v>1628</v>
      </c>
      <c r="D3546" s="210" t="s">
        <v>1624</v>
      </c>
      <c r="E3546" s="211">
        <v>32043</v>
      </c>
      <c r="F3546" s="211">
        <v>25233</v>
      </c>
      <c r="G3546" s="211">
        <v>38071</v>
      </c>
      <c r="H3546" s="211">
        <v>33096</v>
      </c>
      <c r="I3546" s="211">
        <v>28656</v>
      </c>
      <c r="J3546" s="211">
        <v>35946</v>
      </c>
      <c r="K3546" s="211">
        <v>29966</v>
      </c>
      <c r="L3546" s="212">
        <v>35346</v>
      </c>
    </row>
    <row r="3547" spans="1:12">
      <c r="A3547" s="208" t="s">
        <v>747</v>
      </c>
      <c r="B3547" s="209" t="s">
        <v>1668</v>
      </c>
      <c r="C3547" s="209" t="s">
        <v>1629</v>
      </c>
      <c r="D3547" s="210" t="s">
        <v>1624</v>
      </c>
      <c r="E3547" s="213" t="s">
        <v>1624</v>
      </c>
      <c r="F3547" s="213" t="s">
        <v>1624</v>
      </c>
      <c r="G3547" s="213" t="s">
        <v>1624</v>
      </c>
      <c r="H3547" s="213" t="s">
        <v>1624</v>
      </c>
      <c r="I3547" s="213" t="s">
        <v>1624</v>
      </c>
      <c r="J3547" s="211">
        <v>1367</v>
      </c>
      <c r="K3547" s="213" t="s">
        <v>1624</v>
      </c>
      <c r="L3547" s="214" t="s">
        <v>1624</v>
      </c>
    </row>
    <row r="3548" spans="1:12">
      <c r="A3548" s="208" t="s">
        <v>80</v>
      </c>
      <c r="B3548" s="209" t="s">
        <v>1640</v>
      </c>
      <c r="C3548" s="209" t="s">
        <v>1623</v>
      </c>
      <c r="D3548" s="210" t="s">
        <v>1624</v>
      </c>
      <c r="E3548" s="211">
        <v>23282</v>
      </c>
      <c r="F3548" s="211">
        <v>11570</v>
      </c>
      <c r="G3548" s="211">
        <v>11565</v>
      </c>
      <c r="H3548" s="211">
        <v>14180</v>
      </c>
      <c r="I3548" s="211">
        <v>10817</v>
      </c>
      <c r="J3548" s="211">
        <v>12782</v>
      </c>
      <c r="K3548" s="211">
        <v>10711</v>
      </c>
      <c r="L3548" s="212">
        <v>7236</v>
      </c>
    </row>
    <row r="3549" spans="1:12">
      <c r="A3549" s="208" t="s">
        <v>80</v>
      </c>
      <c r="B3549" s="209" t="s">
        <v>1640</v>
      </c>
      <c r="C3549" s="209" t="s">
        <v>1625</v>
      </c>
      <c r="D3549" s="210" t="s">
        <v>1624</v>
      </c>
      <c r="E3549" s="211">
        <v>31380</v>
      </c>
      <c r="F3549" s="211">
        <v>13829</v>
      </c>
      <c r="G3549" s="211">
        <v>14961</v>
      </c>
      <c r="H3549" s="211">
        <v>12711</v>
      </c>
      <c r="I3549" s="211">
        <v>13466</v>
      </c>
      <c r="J3549" s="211">
        <v>13890</v>
      </c>
      <c r="K3549" s="211">
        <v>16391</v>
      </c>
      <c r="L3549" s="212">
        <v>7547</v>
      </c>
    </row>
    <row r="3550" spans="1:12">
      <c r="A3550" s="208" t="s">
        <v>80</v>
      </c>
      <c r="B3550" s="209" t="s">
        <v>1640</v>
      </c>
      <c r="C3550" s="209" t="s">
        <v>1626</v>
      </c>
      <c r="D3550" s="210" t="s">
        <v>1624</v>
      </c>
      <c r="E3550" s="213" t="s">
        <v>1624</v>
      </c>
      <c r="F3550" s="211">
        <v>7404</v>
      </c>
      <c r="G3550" s="211">
        <v>6218</v>
      </c>
      <c r="H3550" s="211">
        <v>7255</v>
      </c>
      <c r="I3550" s="211">
        <v>5815</v>
      </c>
      <c r="J3550" s="211">
        <v>10375</v>
      </c>
      <c r="K3550" s="211">
        <v>7670</v>
      </c>
      <c r="L3550" s="212">
        <v>9477</v>
      </c>
    </row>
    <row r="3551" spans="1:12">
      <c r="A3551" s="208" t="s">
        <v>1581</v>
      </c>
      <c r="B3551" s="209" t="s">
        <v>1657</v>
      </c>
      <c r="C3551" s="209" t="s">
        <v>1623</v>
      </c>
      <c r="D3551" s="210" t="s">
        <v>1624</v>
      </c>
      <c r="E3551" s="211">
        <v>36179</v>
      </c>
      <c r="F3551" s="211">
        <v>33445</v>
      </c>
      <c r="G3551" s="211">
        <v>36898</v>
      </c>
      <c r="H3551" s="211">
        <v>37238</v>
      </c>
      <c r="I3551" s="211">
        <v>35873</v>
      </c>
      <c r="J3551" s="211">
        <v>36481</v>
      </c>
      <c r="K3551" s="211">
        <v>36195</v>
      </c>
      <c r="L3551" s="212">
        <v>28975</v>
      </c>
    </row>
    <row r="3552" spans="1:12">
      <c r="A3552" s="208" t="s">
        <v>1581</v>
      </c>
      <c r="B3552" s="209" t="s">
        <v>1657</v>
      </c>
      <c r="C3552" s="209" t="s">
        <v>1625</v>
      </c>
      <c r="D3552" s="210" t="s">
        <v>1624</v>
      </c>
      <c r="E3552" s="211">
        <v>35241</v>
      </c>
      <c r="F3552" s="211">
        <v>33433</v>
      </c>
      <c r="G3552" s="211">
        <v>35239</v>
      </c>
      <c r="H3552" s="211">
        <v>35714</v>
      </c>
      <c r="I3552" s="211">
        <v>34993</v>
      </c>
      <c r="J3552" s="211">
        <v>42117</v>
      </c>
      <c r="K3552" s="211">
        <v>36372</v>
      </c>
      <c r="L3552" s="212">
        <v>33595</v>
      </c>
    </row>
    <row r="3553" spans="1:12">
      <c r="A3553" s="208" t="s">
        <v>1807</v>
      </c>
      <c r="B3553" s="209" t="s">
        <v>1652</v>
      </c>
      <c r="C3553" s="209" t="s">
        <v>1623</v>
      </c>
      <c r="D3553" s="210" t="s">
        <v>1624</v>
      </c>
      <c r="E3553" s="211">
        <v>228422</v>
      </c>
      <c r="F3553" s="213" t="s">
        <v>1624</v>
      </c>
      <c r="G3553" s="213" t="s">
        <v>1624</v>
      </c>
      <c r="H3553" s="213" t="s">
        <v>1624</v>
      </c>
      <c r="I3553" s="213" t="s">
        <v>1624</v>
      </c>
      <c r="J3553" s="213" t="s">
        <v>1624</v>
      </c>
      <c r="K3553" s="213" t="s">
        <v>1624</v>
      </c>
      <c r="L3553" s="214" t="s">
        <v>1624</v>
      </c>
    </row>
    <row r="3554" spans="1:12">
      <c r="A3554" s="208" t="s">
        <v>1807</v>
      </c>
      <c r="B3554" s="209" t="s">
        <v>1652</v>
      </c>
      <c r="C3554" s="209" t="s">
        <v>1625</v>
      </c>
      <c r="D3554" s="210" t="s">
        <v>1624</v>
      </c>
      <c r="E3554" s="211">
        <v>83195</v>
      </c>
      <c r="F3554" s="213" t="s">
        <v>1624</v>
      </c>
      <c r="G3554" s="213" t="s">
        <v>1624</v>
      </c>
      <c r="H3554" s="213" t="s">
        <v>1624</v>
      </c>
      <c r="I3554" s="213" t="s">
        <v>1624</v>
      </c>
      <c r="J3554" s="213" t="s">
        <v>1624</v>
      </c>
      <c r="K3554" s="213" t="s">
        <v>1624</v>
      </c>
      <c r="L3554" s="214" t="s">
        <v>1624</v>
      </c>
    </row>
    <row r="3555" spans="1:12">
      <c r="A3555" s="208" t="s">
        <v>1807</v>
      </c>
      <c r="B3555" s="209" t="s">
        <v>1652</v>
      </c>
      <c r="C3555" s="209" t="s">
        <v>1626</v>
      </c>
      <c r="D3555" s="210" t="s">
        <v>1624</v>
      </c>
      <c r="E3555" s="211">
        <v>99155</v>
      </c>
      <c r="F3555" s="213" t="s">
        <v>1624</v>
      </c>
      <c r="G3555" s="213" t="s">
        <v>1624</v>
      </c>
      <c r="H3555" s="213" t="s">
        <v>1624</v>
      </c>
      <c r="I3555" s="213" t="s">
        <v>1624</v>
      </c>
      <c r="J3555" s="213" t="s">
        <v>1624</v>
      </c>
      <c r="K3555" s="213" t="s">
        <v>1624</v>
      </c>
      <c r="L3555" s="214" t="s">
        <v>1624</v>
      </c>
    </row>
    <row r="3556" spans="1:12">
      <c r="A3556" s="208" t="s">
        <v>1202</v>
      </c>
      <c r="B3556" s="209" t="s">
        <v>1643</v>
      </c>
      <c r="C3556" s="209" t="s">
        <v>1623</v>
      </c>
      <c r="D3556" s="210" t="s">
        <v>1624</v>
      </c>
      <c r="E3556" s="211">
        <v>110224317</v>
      </c>
      <c r="F3556" s="211">
        <v>98830830</v>
      </c>
      <c r="G3556" s="211">
        <v>106743032</v>
      </c>
      <c r="H3556" s="211">
        <v>113090993</v>
      </c>
      <c r="I3556" s="211">
        <v>107034459</v>
      </c>
      <c r="J3556" s="211">
        <v>99910364</v>
      </c>
      <c r="K3556" s="211">
        <v>102816833</v>
      </c>
      <c r="L3556" s="212">
        <v>88065043</v>
      </c>
    </row>
    <row r="3557" spans="1:12">
      <c r="A3557" s="208" t="s">
        <v>1202</v>
      </c>
      <c r="B3557" s="209" t="s">
        <v>1643</v>
      </c>
      <c r="C3557" s="209" t="s">
        <v>1625</v>
      </c>
      <c r="D3557" s="210" t="s">
        <v>1624</v>
      </c>
      <c r="E3557" s="211">
        <v>50990708</v>
      </c>
      <c r="F3557" s="211">
        <v>48791919</v>
      </c>
      <c r="G3557" s="211">
        <v>52151614</v>
      </c>
      <c r="H3557" s="211">
        <v>55044716</v>
      </c>
      <c r="I3557" s="211">
        <v>52018053</v>
      </c>
      <c r="J3557" s="211">
        <v>49552808</v>
      </c>
      <c r="K3557" s="211">
        <v>50817909</v>
      </c>
      <c r="L3557" s="212">
        <v>44216891</v>
      </c>
    </row>
    <row r="3558" spans="1:12">
      <c r="A3558" s="208" t="s">
        <v>1202</v>
      </c>
      <c r="B3558" s="209" t="s">
        <v>1643</v>
      </c>
      <c r="C3558" s="209" t="s">
        <v>1626</v>
      </c>
      <c r="D3558" s="210" t="s">
        <v>1624</v>
      </c>
      <c r="E3558" s="211">
        <v>19737809</v>
      </c>
      <c r="F3558" s="211">
        <v>17166248</v>
      </c>
      <c r="G3558" s="211">
        <v>17215661</v>
      </c>
      <c r="H3558" s="211">
        <v>17662579</v>
      </c>
      <c r="I3558" s="211">
        <v>14503965</v>
      </c>
      <c r="J3558" s="211">
        <v>15109329</v>
      </c>
      <c r="K3558" s="211">
        <v>15326272</v>
      </c>
      <c r="L3558" s="212">
        <v>14317442</v>
      </c>
    </row>
    <row r="3559" spans="1:12">
      <c r="A3559" s="208" t="s">
        <v>1202</v>
      </c>
      <c r="B3559" s="209" t="s">
        <v>1643</v>
      </c>
      <c r="C3559" s="209" t="s">
        <v>1627</v>
      </c>
      <c r="D3559" s="210" t="s">
        <v>1624</v>
      </c>
      <c r="E3559" s="211">
        <v>367856</v>
      </c>
      <c r="F3559" s="211">
        <v>392576</v>
      </c>
      <c r="G3559" s="211">
        <v>816323</v>
      </c>
      <c r="H3559" s="211">
        <v>691903</v>
      </c>
      <c r="I3559" s="211">
        <v>485486</v>
      </c>
      <c r="J3559" s="211">
        <v>565819</v>
      </c>
      <c r="K3559" s="211">
        <v>755560</v>
      </c>
      <c r="L3559" s="212">
        <v>927884</v>
      </c>
    </row>
    <row r="3560" spans="1:12">
      <c r="A3560" s="208" t="s">
        <v>1202</v>
      </c>
      <c r="B3560" s="209" t="s">
        <v>1643</v>
      </c>
      <c r="C3560" s="209" t="s">
        <v>1628</v>
      </c>
      <c r="D3560" s="210" t="s">
        <v>1624</v>
      </c>
      <c r="E3560" s="211">
        <v>20212</v>
      </c>
      <c r="F3560" s="211">
        <v>14579</v>
      </c>
      <c r="G3560" s="211">
        <v>13212</v>
      </c>
      <c r="H3560" s="211">
        <v>12478</v>
      </c>
      <c r="I3560" s="211">
        <v>9451</v>
      </c>
      <c r="J3560" s="211">
        <v>9247</v>
      </c>
      <c r="K3560" s="211">
        <v>13835</v>
      </c>
      <c r="L3560" s="212">
        <v>84969</v>
      </c>
    </row>
    <row r="3561" spans="1:12">
      <c r="A3561" s="208" t="s">
        <v>928</v>
      </c>
      <c r="B3561" s="209" t="s">
        <v>1639</v>
      </c>
      <c r="C3561" s="209" t="s">
        <v>1623</v>
      </c>
      <c r="D3561" s="210" t="s">
        <v>1624</v>
      </c>
      <c r="E3561" s="211">
        <v>6789424</v>
      </c>
      <c r="F3561" s="211">
        <v>7018845</v>
      </c>
      <c r="G3561" s="211">
        <v>6821198</v>
      </c>
      <c r="H3561" s="211">
        <v>7092433</v>
      </c>
      <c r="I3561" s="211">
        <v>7046804</v>
      </c>
      <c r="J3561" s="211">
        <v>8621832</v>
      </c>
      <c r="K3561" s="211">
        <v>7740543</v>
      </c>
      <c r="L3561" s="212">
        <v>6963666</v>
      </c>
    </row>
    <row r="3562" spans="1:12">
      <c r="A3562" s="208" t="s">
        <v>928</v>
      </c>
      <c r="B3562" s="209" t="s">
        <v>1639</v>
      </c>
      <c r="C3562" s="209" t="s">
        <v>1625</v>
      </c>
      <c r="D3562" s="210" t="s">
        <v>1624</v>
      </c>
      <c r="E3562" s="211">
        <v>36626396</v>
      </c>
      <c r="F3562" s="211">
        <v>29590706</v>
      </c>
      <c r="G3562" s="211">
        <v>29549032</v>
      </c>
      <c r="H3562" s="211">
        <v>29159369</v>
      </c>
      <c r="I3562" s="211">
        <v>29133588</v>
      </c>
      <c r="J3562" s="211">
        <v>31211581</v>
      </c>
      <c r="K3562" s="211">
        <v>31349543</v>
      </c>
      <c r="L3562" s="212">
        <v>32126637</v>
      </c>
    </row>
    <row r="3563" spans="1:12">
      <c r="A3563" s="208" t="s">
        <v>928</v>
      </c>
      <c r="B3563" s="209" t="s">
        <v>1639</v>
      </c>
      <c r="C3563" s="209" t="s">
        <v>1626</v>
      </c>
      <c r="D3563" s="210" t="s">
        <v>1624</v>
      </c>
      <c r="E3563" s="211">
        <v>20100201</v>
      </c>
      <c r="F3563" s="211">
        <v>26891055</v>
      </c>
      <c r="G3563" s="211">
        <v>24254229</v>
      </c>
      <c r="H3563" s="211">
        <v>25427157</v>
      </c>
      <c r="I3563" s="211">
        <v>25356181</v>
      </c>
      <c r="J3563" s="211">
        <v>28120685</v>
      </c>
      <c r="K3563" s="211">
        <v>28885397</v>
      </c>
      <c r="L3563" s="212">
        <v>32993583</v>
      </c>
    </row>
    <row r="3564" spans="1:12">
      <c r="A3564" s="208" t="s">
        <v>928</v>
      </c>
      <c r="B3564" s="209" t="s">
        <v>1639</v>
      </c>
      <c r="C3564" s="209" t="s">
        <v>1627</v>
      </c>
      <c r="D3564" s="210" t="s">
        <v>1624</v>
      </c>
      <c r="E3564" s="211">
        <v>28144991</v>
      </c>
      <c r="F3564" s="211">
        <v>37964802</v>
      </c>
      <c r="G3564" s="211">
        <v>45546289</v>
      </c>
      <c r="H3564" s="211">
        <v>44163590</v>
      </c>
      <c r="I3564" s="211">
        <v>52284640</v>
      </c>
      <c r="J3564" s="211">
        <v>56453532</v>
      </c>
      <c r="K3564" s="211">
        <v>60367265</v>
      </c>
      <c r="L3564" s="212">
        <v>89738391</v>
      </c>
    </row>
    <row r="3565" spans="1:12">
      <c r="A3565" s="208" t="s">
        <v>928</v>
      </c>
      <c r="B3565" s="209" t="s">
        <v>1639</v>
      </c>
      <c r="C3565" s="209" t="s">
        <v>1628</v>
      </c>
      <c r="D3565" s="210" t="s">
        <v>1624</v>
      </c>
      <c r="E3565" s="211">
        <v>46087</v>
      </c>
      <c r="F3565" s="211">
        <v>48794</v>
      </c>
      <c r="G3565" s="211">
        <v>45328</v>
      </c>
      <c r="H3565" s="211">
        <v>34861</v>
      </c>
      <c r="I3565" s="211">
        <v>16486</v>
      </c>
      <c r="J3565" s="211">
        <v>12619</v>
      </c>
      <c r="K3565" s="211">
        <v>14119</v>
      </c>
      <c r="L3565" s="212">
        <v>16537</v>
      </c>
    </row>
    <row r="3566" spans="1:12">
      <c r="A3566" s="208" t="s">
        <v>748</v>
      </c>
      <c r="B3566" s="209" t="s">
        <v>1668</v>
      </c>
      <c r="C3566" s="209" t="s">
        <v>1623</v>
      </c>
      <c r="D3566" s="210" t="s">
        <v>1624</v>
      </c>
      <c r="E3566" s="211">
        <v>33643147</v>
      </c>
      <c r="F3566" s="211">
        <v>29008104</v>
      </c>
      <c r="G3566" s="211">
        <v>31652556</v>
      </c>
      <c r="H3566" s="211">
        <v>32026777</v>
      </c>
      <c r="I3566" s="211">
        <v>31041550</v>
      </c>
      <c r="J3566" s="211">
        <v>30401224</v>
      </c>
      <c r="K3566" s="211">
        <v>29139096</v>
      </c>
      <c r="L3566" s="212">
        <v>27154166</v>
      </c>
    </row>
    <row r="3567" spans="1:12">
      <c r="A3567" s="208" t="s">
        <v>748</v>
      </c>
      <c r="B3567" s="209" t="s">
        <v>1668</v>
      </c>
      <c r="C3567" s="209" t="s">
        <v>1625</v>
      </c>
      <c r="D3567" s="210" t="s">
        <v>1624</v>
      </c>
      <c r="E3567" s="211">
        <v>17561585</v>
      </c>
      <c r="F3567" s="211">
        <v>15594232</v>
      </c>
      <c r="G3567" s="211">
        <v>17007166</v>
      </c>
      <c r="H3567" s="211">
        <v>17142435</v>
      </c>
      <c r="I3567" s="211">
        <v>16888315</v>
      </c>
      <c r="J3567" s="211">
        <v>16295385</v>
      </c>
      <c r="K3567" s="211">
        <v>15494373</v>
      </c>
      <c r="L3567" s="212">
        <v>15683408</v>
      </c>
    </row>
    <row r="3568" spans="1:12">
      <c r="A3568" s="208" t="s">
        <v>748</v>
      </c>
      <c r="B3568" s="209" t="s">
        <v>1668</v>
      </c>
      <c r="C3568" s="209" t="s">
        <v>1626</v>
      </c>
      <c r="D3568" s="210" t="s">
        <v>1624</v>
      </c>
      <c r="E3568" s="211">
        <v>18531150</v>
      </c>
      <c r="F3568" s="211">
        <v>18652137</v>
      </c>
      <c r="G3568" s="211">
        <v>17174644</v>
      </c>
      <c r="H3568" s="211">
        <v>16669934</v>
      </c>
      <c r="I3568" s="211">
        <v>14942009</v>
      </c>
      <c r="J3568" s="211">
        <v>17351153</v>
      </c>
      <c r="K3568" s="211">
        <v>17352001</v>
      </c>
      <c r="L3568" s="212">
        <v>17703961</v>
      </c>
    </row>
    <row r="3569" spans="1:12">
      <c r="A3569" s="208" t="s">
        <v>748</v>
      </c>
      <c r="B3569" s="209" t="s">
        <v>1668</v>
      </c>
      <c r="C3569" s="209" t="s">
        <v>1627</v>
      </c>
      <c r="D3569" s="210" t="s">
        <v>1624</v>
      </c>
      <c r="E3569" s="211">
        <v>1243449</v>
      </c>
      <c r="F3569" s="211">
        <v>1086438</v>
      </c>
      <c r="G3569" s="211">
        <v>1154481</v>
      </c>
      <c r="H3569" s="211">
        <v>1234937</v>
      </c>
      <c r="I3569" s="211">
        <v>1567023</v>
      </c>
      <c r="J3569" s="211">
        <v>1575827</v>
      </c>
      <c r="K3569" s="211">
        <v>1684388</v>
      </c>
      <c r="L3569" s="212">
        <v>1550856</v>
      </c>
    </row>
    <row r="3570" spans="1:12">
      <c r="A3570" s="208" t="s">
        <v>748</v>
      </c>
      <c r="B3570" s="209" t="s">
        <v>1668</v>
      </c>
      <c r="C3570" s="209" t="s">
        <v>1628</v>
      </c>
      <c r="D3570" s="210" t="s">
        <v>1624</v>
      </c>
      <c r="E3570" s="213" t="s">
        <v>1624</v>
      </c>
      <c r="F3570" s="213" t="s">
        <v>1624</v>
      </c>
      <c r="G3570" s="213" t="s">
        <v>1624</v>
      </c>
      <c r="H3570" s="213" t="s">
        <v>1624</v>
      </c>
      <c r="I3570" s="213" t="s">
        <v>1624</v>
      </c>
      <c r="J3570" s="213" t="s">
        <v>1624</v>
      </c>
      <c r="K3570" s="211">
        <v>1399</v>
      </c>
      <c r="L3570" s="212">
        <v>2013</v>
      </c>
    </row>
    <row r="3571" spans="1:12">
      <c r="A3571" s="208" t="s">
        <v>312</v>
      </c>
      <c r="B3571" s="209" t="s">
        <v>1653</v>
      </c>
      <c r="C3571" s="209" t="s">
        <v>1623</v>
      </c>
      <c r="D3571" s="210" t="s">
        <v>1624</v>
      </c>
      <c r="E3571" s="211">
        <v>196663</v>
      </c>
      <c r="F3571" s="211">
        <v>192491</v>
      </c>
      <c r="G3571" s="211">
        <v>180767</v>
      </c>
      <c r="H3571" s="211">
        <v>184496</v>
      </c>
      <c r="I3571" s="211">
        <v>192342</v>
      </c>
      <c r="J3571" s="211">
        <v>156600</v>
      </c>
      <c r="K3571" s="211">
        <v>167839</v>
      </c>
      <c r="L3571" s="212">
        <v>144636</v>
      </c>
    </row>
    <row r="3572" spans="1:12">
      <c r="A3572" s="208" t="s">
        <v>312</v>
      </c>
      <c r="B3572" s="209" t="s">
        <v>1653</v>
      </c>
      <c r="C3572" s="209" t="s">
        <v>1625</v>
      </c>
      <c r="D3572" s="210" t="s">
        <v>1624</v>
      </c>
      <c r="E3572" s="211">
        <v>84670</v>
      </c>
      <c r="F3572" s="211">
        <v>155451</v>
      </c>
      <c r="G3572" s="211">
        <v>158780</v>
      </c>
      <c r="H3572" s="211">
        <v>161993</v>
      </c>
      <c r="I3572" s="211">
        <v>149863</v>
      </c>
      <c r="J3572" s="211">
        <v>140172</v>
      </c>
      <c r="K3572" s="211">
        <v>137922</v>
      </c>
      <c r="L3572" s="212">
        <v>120600</v>
      </c>
    </row>
    <row r="3573" spans="1:12">
      <c r="A3573" s="208" t="s">
        <v>312</v>
      </c>
      <c r="B3573" s="209" t="s">
        <v>1653</v>
      </c>
      <c r="C3573" s="209" t="s">
        <v>1626</v>
      </c>
      <c r="D3573" s="210" t="s">
        <v>1624</v>
      </c>
      <c r="E3573" s="211">
        <v>598566</v>
      </c>
      <c r="F3573" s="211">
        <v>462634</v>
      </c>
      <c r="G3573" s="211">
        <v>669516</v>
      </c>
      <c r="H3573" s="211">
        <v>750658</v>
      </c>
      <c r="I3573" s="211">
        <v>789427</v>
      </c>
      <c r="J3573" s="211">
        <v>807052</v>
      </c>
      <c r="K3573" s="211">
        <v>848354</v>
      </c>
      <c r="L3573" s="212">
        <v>899137</v>
      </c>
    </row>
    <row r="3574" spans="1:12">
      <c r="A3574" s="208" t="s">
        <v>929</v>
      </c>
      <c r="B3574" s="209" t="s">
        <v>1639</v>
      </c>
      <c r="C3574" s="209" t="s">
        <v>1623</v>
      </c>
      <c r="D3574" s="210" t="s">
        <v>1624</v>
      </c>
      <c r="E3574" s="211">
        <v>85733</v>
      </c>
      <c r="F3574" s="211">
        <v>60695</v>
      </c>
      <c r="G3574" s="211">
        <v>48535</v>
      </c>
      <c r="H3574" s="211">
        <v>49848</v>
      </c>
      <c r="I3574" s="211">
        <v>44976</v>
      </c>
      <c r="J3574" s="211">
        <v>51355</v>
      </c>
      <c r="K3574" s="211">
        <v>46030</v>
      </c>
      <c r="L3574" s="212">
        <v>34452</v>
      </c>
    </row>
    <row r="3575" spans="1:12">
      <c r="A3575" s="208" t="s">
        <v>929</v>
      </c>
      <c r="B3575" s="209" t="s">
        <v>1639</v>
      </c>
      <c r="C3575" s="209" t="s">
        <v>1625</v>
      </c>
      <c r="D3575" s="210" t="s">
        <v>1624</v>
      </c>
      <c r="E3575" s="211">
        <v>38262</v>
      </c>
      <c r="F3575" s="211">
        <v>43745</v>
      </c>
      <c r="G3575" s="211">
        <v>48780</v>
      </c>
      <c r="H3575" s="211">
        <v>43728</v>
      </c>
      <c r="I3575" s="211">
        <v>47961</v>
      </c>
      <c r="J3575" s="211">
        <v>44769</v>
      </c>
      <c r="K3575" s="211">
        <v>49264</v>
      </c>
      <c r="L3575" s="212">
        <v>51156</v>
      </c>
    </row>
    <row r="3576" spans="1:12">
      <c r="A3576" s="208" t="s">
        <v>929</v>
      </c>
      <c r="B3576" s="209" t="s">
        <v>1639</v>
      </c>
      <c r="C3576" s="209" t="s">
        <v>1626</v>
      </c>
      <c r="D3576" s="210" t="s">
        <v>1624</v>
      </c>
      <c r="E3576" s="211">
        <v>35449</v>
      </c>
      <c r="F3576" s="211">
        <v>51795</v>
      </c>
      <c r="G3576" s="211">
        <v>60402</v>
      </c>
      <c r="H3576" s="211">
        <v>76330</v>
      </c>
      <c r="I3576" s="211">
        <v>66277</v>
      </c>
      <c r="J3576" s="211">
        <v>60663</v>
      </c>
      <c r="K3576" s="211">
        <v>63142</v>
      </c>
      <c r="L3576" s="212">
        <v>85509</v>
      </c>
    </row>
    <row r="3577" spans="1:12">
      <c r="A3577" s="208" t="s">
        <v>929</v>
      </c>
      <c r="B3577" s="209" t="s">
        <v>1640</v>
      </c>
      <c r="C3577" s="209" t="s">
        <v>1623</v>
      </c>
      <c r="D3577" s="210" t="s">
        <v>1624</v>
      </c>
      <c r="E3577" s="211">
        <v>136176</v>
      </c>
      <c r="F3577" s="211">
        <v>98863</v>
      </c>
      <c r="G3577" s="211">
        <v>95022</v>
      </c>
      <c r="H3577" s="211">
        <v>103529</v>
      </c>
      <c r="I3577" s="211">
        <v>105564</v>
      </c>
      <c r="J3577" s="211">
        <v>136370</v>
      </c>
      <c r="K3577" s="211">
        <v>111230</v>
      </c>
      <c r="L3577" s="212">
        <v>87316</v>
      </c>
    </row>
    <row r="3578" spans="1:12">
      <c r="A3578" s="208" t="s">
        <v>929</v>
      </c>
      <c r="B3578" s="209" t="s">
        <v>1640</v>
      </c>
      <c r="C3578" s="209" t="s">
        <v>1625</v>
      </c>
      <c r="D3578" s="210" t="s">
        <v>1624</v>
      </c>
      <c r="E3578" s="211">
        <v>97534</v>
      </c>
      <c r="F3578" s="211">
        <v>118320</v>
      </c>
      <c r="G3578" s="211">
        <v>106552</v>
      </c>
      <c r="H3578" s="211">
        <v>98533</v>
      </c>
      <c r="I3578" s="211">
        <v>96154</v>
      </c>
      <c r="J3578" s="211">
        <v>73854</v>
      </c>
      <c r="K3578" s="211">
        <v>66304</v>
      </c>
      <c r="L3578" s="212">
        <v>57401</v>
      </c>
    </row>
    <row r="3579" spans="1:12">
      <c r="A3579" s="208" t="s">
        <v>929</v>
      </c>
      <c r="B3579" s="209" t="s">
        <v>1640</v>
      </c>
      <c r="C3579" s="209" t="s">
        <v>1626</v>
      </c>
      <c r="D3579" s="210" t="s">
        <v>1624</v>
      </c>
      <c r="E3579" s="211">
        <v>101401</v>
      </c>
      <c r="F3579" s="211">
        <v>56532</v>
      </c>
      <c r="G3579" s="211">
        <v>63486</v>
      </c>
      <c r="H3579" s="211">
        <v>107910</v>
      </c>
      <c r="I3579" s="211">
        <v>127395</v>
      </c>
      <c r="J3579" s="211">
        <v>166230</v>
      </c>
      <c r="K3579" s="211">
        <v>155480</v>
      </c>
      <c r="L3579" s="212">
        <v>240932</v>
      </c>
    </row>
    <row r="3580" spans="1:12">
      <c r="A3580" s="208" t="s">
        <v>230</v>
      </c>
      <c r="B3580" s="209" t="s">
        <v>1655</v>
      </c>
      <c r="C3580" s="209" t="s">
        <v>1623</v>
      </c>
      <c r="D3580" s="210" t="s">
        <v>1624</v>
      </c>
      <c r="E3580" s="211">
        <v>25377</v>
      </c>
      <c r="F3580" s="211">
        <v>21140</v>
      </c>
      <c r="G3580" s="211">
        <v>20920</v>
      </c>
      <c r="H3580" s="211">
        <v>23696</v>
      </c>
      <c r="I3580" s="211">
        <v>18807</v>
      </c>
      <c r="J3580" s="211">
        <v>20613</v>
      </c>
      <c r="K3580" s="211">
        <v>17059</v>
      </c>
      <c r="L3580" s="212">
        <v>16053</v>
      </c>
    </row>
    <row r="3581" spans="1:12">
      <c r="A3581" s="208" t="s">
        <v>230</v>
      </c>
      <c r="B3581" s="209" t="s">
        <v>1655</v>
      </c>
      <c r="C3581" s="209" t="s">
        <v>1625</v>
      </c>
      <c r="D3581" s="210" t="s">
        <v>1624</v>
      </c>
      <c r="E3581" s="211">
        <v>9045</v>
      </c>
      <c r="F3581" s="211">
        <v>7633</v>
      </c>
      <c r="G3581" s="211">
        <v>7099</v>
      </c>
      <c r="H3581" s="211">
        <v>7280</v>
      </c>
      <c r="I3581" s="211">
        <v>8053</v>
      </c>
      <c r="J3581" s="211">
        <v>6907</v>
      </c>
      <c r="K3581" s="211">
        <v>10561</v>
      </c>
      <c r="L3581" s="212">
        <v>5559</v>
      </c>
    </row>
    <row r="3582" spans="1:12">
      <c r="A3582" s="208" t="s">
        <v>230</v>
      </c>
      <c r="B3582" s="209" t="s">
        <v>1655</v>
      </c>
      <c r="C3582" s="209" t="s">
        <v>1626</v>
      </c>
      <c r="D3582" s="210" t="s">
        <v>1624</v>
      </c>
      <c r="E3582" s="211">
        <v>10020</v>
      </c>
      <c r="F3582" s="211">
        <v>11837</v>
      </c>
      <c r="G3582" s="211">
        <v>13114</v>
      </c>
      <c r="H3582" s="211">
        <v>10163</v>
      </c>
      <c r="I3582" s="211">
        <v>6096</v>
      </c>
      <c r="J3582" s="211">
        <v>3690</v>
      </c>
      <c r="K3582" s="211">
        <v>749</v>
      </c>
      <c r="L3582" s="212">
        <v>546</v>
      </c>
    </row>
    <row r="3583" spans="1:12">
      <c r="A3583" s="208" t="s">
        <v>1433</v>
      </c>
      <c r="B3583" s="209" t="s">
        <v>1673</v>
      </c>
      <c r="C3583" s="209" t="s">
        <v>1623</v>
      </c>
      <c r="D3583" s="210" t="s">
        <v>1624</v>
      </c>
      <c r="E3583" s="211">
        <v>251705</v>
      </c>
      <c r="F3583" s="211">
        <v>233971</v>
      </c>
      <c r="G3583" s="211">
        <v>275958</v>
      </c>
      <c r="H3583" s="211">
        <v>260097</v>
      </c>
      <c r="I3583" s="211">
        <v>241294</v>
      </c>
      <c r="J3583" s="211">
        <v>252123</v>
      </c>
      <c r="K3583" s="211">
        <v>247347</v>
      </c>
      <c r="L3583" s="212">
        <v>224389</v>
      </c>
    </row>
    <row r="3584" spans="1:12">
      <c r="A3584" s="208" t="s">
        <v>1433</v>
      </c>
      <c r="B3584" s="209" t="s">
        <v>1673</v>
      </c>
      <c r="C3584" s="209" t="s">
        <v>1625</v>
      </c>
      <c r="D3584" s="210" t="s">
        <v>1624</v>
      </c>
      <c r="E3584" s="211">
        <v>122019</v>
      </c>
      <c r="F3584" s="211">
        <v>114928</v>
      </c>
      <c r="G3584" s="211">
        <v>135508</v>
      </c>
      <c r="H3584" s="211">
        <v>161582</v>
      </c>
      <c r="I3584" s="211">
        <v>125836</v>
      </c>
      <c r="J3584" s="211">
        <v>141131</v>
      </c>
      <c r="K3584" s="211">
        <v>137769</v>
      </c>
      <c r="L3584" s="212">
        <v>125971</v>
      </c>
    </row>
    <row r="3585" spans="1:12">
      <c r="A3585" s="208" t="s">
        <v>1433</v>
      </c>
      <c r="B3585" s="209" t="s">
        <v>1673</v>
      </c>
      <c r="C3585" s="209" t="s">
        <v>1626</v>
      </c>
      <c r="D3585" s="210" t="s">
        <v>1624</v>
      </c>
      <c r="E3585" s="211">
        <v>13419</v>
      </c>
      <c r="F3585" s="211">
        <v>12882</v>
      </c>
      <c r="G3585" s="211">
        <v>17218</v>
      </c>
      <c r="H3585" s="213" t="s">
        <v>1624</v>
      </c>
      <c r="I3585" s="213" t="s">
        <v>1624</v>
      </c>
      <c r="J3585" s="213" t="s">
        <v>1624</v>
      </c>
      <c r="K3585" s="213" t="s">
        <v>1624</v>
      </c>
      <c r="L3585" s="212">
        <v>0</v>
      </c>
    </row>
    <row r="3586" spans="1:12">
      <c r="A3586" s="208" t="s">
        <v>1433</v>
      </c>
      <c r="B3586" s="209" t="s">
        <v>1673</v>
      </c>
      <c r="C3586" s="209" t="s">
        <v>1627</v>
      </c>
      <c r="D3586" s="210" t="s">
        <v>1624</v>
      </c>
      <c r="E3586" s="213" t="s">
        <v>1624</v>
      </c>
      <c r="F3586" s="213" t="s">
        <v>1624</v>
      </c>
      <c r="G3586" s="213" t="s">
        <v>1624</v>
      </c>
      <c r="H3586" s="213" t="s">
        <v>1624</v>
      </c>
      <c r="I3586" s="213" t="s">
        <v>1624</v>
      </c>
      <c r="J3586" s="213" t="s">
        <v>1624</v>
      </c>
      <c r="K3586" s="213" t="s">
        <v>1624</v>
      </c>
      <c r="L3586" s="212">
        <v>0</v>
      </c>
    </row>
    <row r="3587" spans="1:12">
      <c r="A3587" s="208" t="s">
        <v>1433</v>
      </c>
      <c r="B3587" s="209" t="s">
        <v>1673</v>
      </c>
      <c r="C3587" s="209" t="s">
        <v>1628</v>
      </c>
      <c r="D3587" s="210" t="s">
        <v>1624</v>
      </c>
      <c r="E3587" s="213" t="s">
        <v>1624</v>
      </c>
      <c r="F3587" s="213" t="s">
        <v>1624</v>
      </c>
      <c r="G3587" s="213" t="s">
        <v>1624</v>
      </c>
      <c r="H3587" s="213" t="s">
        <v>1624</v>
      </c>
      <c r="I3587" s="213" t="s">
        <v>1624</v>
      </c>
      <c r="J3587" s="213" t="s">
        <v>1624</v>
      </c>
      <c r="K3587" s="213" t="s">
        <v>1624</v>
      </c>
      <c r="L3587" s="212">
        <v>0</v>
      </c>
    </row>
    <row r="3588" spans="1:12">
      <c r="A3588" s="208" t="s">
        <v>1433</v>
      </c>
      <c r="B3588" s="209" t="s">
        <v>1673</v>
      </c>
      <c r="C3588" s="209" t="s">
        <v>1629</v>
      </c>
      <c r="D3588" s="210" t="s">
        <v>1624</v>
      </c>
      <c r="E3588" s="213" t="s">
        <v>1624</v>
      </c>
      <c r="F3588" s="213" t="s">
        <v>1624</v>
      </c>
      <c r="G3588" s="213" t="s">
        <v>1624</v>
      </c>
      <c r="H3588" s="213" t="s">
        <v>1624</v>
      </c>
      <c r="I3588" s="213" t="s">
        <v>1624</v>
      </c>
      <c r="J3588" s="213" t="s">
        <v>1624</v>
      </c>
      <c r="K3588" s="213" t="s">
        <v>1624</v>
      </c>
      <c r="L3588" s="212">
        <v>0</v>
      </c>
    </row>
    <row r="3589" spans="1:12">
      <c r="A3589" s="208" t="s">
        <v>231</v>
      </c>
      <c r="B3589" s="209" t="s">
        <v>1655</v>
      </c>
      <c r="C3589" s="209" t="s">
        <v>1623</v>
      </c>
      <c r="D3589" s="210" t="s">
        <v>1624</v>
      </c>
      <c r="E3589" s="211">
        <v>141928</v>
      </c>
      <c r="F3589" s="211">
        <v>128743</v>
      </c>
      <c r="G3589" s="211">
        <v>136612</v>
      </c>
      <c r="H3589" s="211">
        <v>149179</v>
      </c>
      <c r="I3589" s="211">
        <v>139707</v>
      </c>
      <c r="J3589" s="211">
        <v>143022</v>
      </c>
      <c r="K3589" s="211">
        <v>127156</v>
      </c>
      <c r="L3589" s="212">
        <v>111477</v>
      </c>
    </row>
    <row r="3590" spans="1:12">
      <c r="A3590" s="208" t="s">
        <v>231</v>
      </c>
      <c r="B3590" s="209" t="s">
        <v>1655</v>
      </c>
      <c r="C3590" s="209" t="s">
        <v>1625</v>
      </c>
      <c r="D3590" s="210" t="s">
        <v>1624</v>
      </c>
      <c r="E3590" s="211">
        <v>94040</v>
      </c>
      <c r="F3590" s="211">
        <v>95934</v>
      </c>
      <c r="G3590" s="211">
        <v>89557</v>
      </c>
      <c r="H3590" s="211">
        <v>103521</v>
      </c>
      <c r="I3590" s="211">
        <v>108131</v>
      </c>
      <c r="J3590" s="211">
        <v>103027</v>
      </c>
      <c r="K3590" s="211">
        <v>91494</v>
      </c>
      <c r="L3590" s="212">
        <v>106050</v>
      </c>
    </row>
    <row r="3591" spans="1:12">
      <c r="A3591" s="208" t="s">
        <v>231</v>
      </c>
      <c r="B3591" s="209" t="s">
        <v>1655</v>
      </c>
      <c r="C3591" s="209" t="s">
        <v>1626</v>
      </c>
      <c r="D3591" s="210" t="s">
        <v>1624</v>
      </c>
      <c r="E3591" s="211">
        <v>378514</v>
      </c>
      <c r="F3591" s="211">
        <v>357684</v>
      </c>
      <c r="G3591" s="211">
        <v>376727</v>
      </c>
      <c r="H3591" s="211">
        <v>410631</v>
      </c>
      <c r="I3591" s="211">
        <v>427685</v>
      </c>
      <c r="J3591" s="211">
        <v>464968</v>
      </c>
      <c r="K3591" s="211">
        <v>484588</v>
      </c>
      <c r="L3591" s="212">
        <v>452721</v>
      </c>
    </row>
    <row r="3592" spans="1:12">
      <c r="A3592" s="208" t="s">
        <v>749</v>
      </c>
      <c r="B3592" s="209" t="s">
        <v>1668</v>
      </c>
      <c r="C3592" s="209" t="s">
        <v>1623</v>
      </c>
      <c r="D3592" s="210" t="s">
        <v>1624</v>
      </c>
      <c r="E3592" s="211">
        <v>41281159</v>
      </c>
      <c r="F3592" s="211">
        <v>33425537</v>
      </c>
      <c r="G3592" s="211">
        <v>37204696</v>
      </c>
      <c r="H3592" s="211">
        <v>35632404</v>
      </c>
      <c r="I3592" s="211">
        <v>36347031</v>
      </c>
      <c r="J3592" s="211">
        <v>35863902</v>
      </c>
      <c r="K3592" s="211">
        <v>36622026</v>
      </c>
      <c r="L3592" s="212">
        <v>31478999</v>
      </c>
    </row>
    <row r="3593" spans="1:12">
      <c r="A3593" s="208" t="s">
        <v>749</v>
      </c>
      <c r="B3593" s="209" t="s">
        <v>1668</v>
      </c>
      <c r="C3593" s="209" t="s">
        <v>1625</v>
      </c>
      <c r="D3593" s="210" t="s">
        <v>1624</v>
      </c>
      <c r="E3593" s="211">
        <v>16334287</v>
      </c>
      <c r="F3593" s="211">
        <v>14606365</v>
      </c>
      <c r="G3593" s="211">
        <v>17355775</v>
      </c>
      <c r="H3593" s="211">
        <v>17143794</v>
      </c>
      <c r="I3593" s="211">
        <v>17946611</v>
      </c>
      <c r="J3593" s="211">
        <v>17506318</v>
      </c>
      <c r="K3593" s="211">
        <v>17503383</v>
      </c>
      <c r="L3593" s="212">
        <v>16322444</v>
      </c>
    </row>
    <row r="3594" spans="1:12">
      <c r="A3594" s="208" t="s">
        <v>749</v>
      </c>
      <c r="B3594" s="209" t="s">
        <v>1668</v>
      </c>
      <c r="C3594" s="209" t="s">
        <v>1626</v>
      </c>
      <c r="D3594" s="210" t="s">
        <v>1624</v>
      </c>
      <c r="E3594" s="211">
        <v>3916070</v>
      </c>
      <c r="F3594" s="211">
        <v>5912901</v>
      </c>
      <c r="G3594" s="211">
        <v>6352213</v>
      </c>
      <c r="H3594" s="211">
        <v>7145525</v>
      </c>
      <c r="I3594" s="211">
        <v>6723252</v>
      </c>
      <c r="J3594" s="211">
        <v>7073247</v>
      </c>
      <c r="K3594" s="211">
        <v>6968760</v>
      </c>
      <c r="L3594" s="212">
        <v>7017179</v>
      </c>
    </row>
    <row r="3595" spans="1:12">
      <c r="A3595" s="208" t="s">
        <v>749</v>
      </c>
      <c r="B3595" s="209" t="s">
        <v>1668</v>
      </c>
      <c r="C3595" s="209" t="s">
        <v>1627</v>
      </c>
      <c r="D3595" s="210" t="s">
        <v>1624</v>
      </c>
      <c r="E3595" s="211">
        <v>7382613</v>
      </c>
      <c r="F3595" s="211">
        <v>5330038</v>
      </c>
      <c r="G3595" s="211">
        <v>5732648</v>
      </c>
      <c r="H3595" s="211">
        <v>7067003</v>
      </c>
      <c r="I3595" s="211">
        <v>9594579</v>
      </c>
      <c r="J3595" s="211">
        <v>10201257</v>
      </c>
      <c r="K3595" s="211">
        <v>10537239</v>
      </c>
      <c r="L3595" s="212">
        <v>10133980</v>
      </c>
    </row>
    <row r="3596" spans="1:12">
      <c r="A3596" s="208" t="s">
        <v>749</v>
      </c>
      <c r="B3596" s="209" t="s">
        <v>1668</v>
      </c>
      <c r="C3596" s="209" t="s">
        <v>1628</v>
      </c>
      <c r="D3596" s="210" t="s">
        <v>1624</v>
      </c>
      <c r="E3596" s="213" t="s">
        <v>1624</v>
      </c>
      <c r="F3596" s="211">
        <v>309</v>
      </c>
      <c r="G3596" s="211">
        <v>344</v>
      </c>
      <c r="H3596" s="211">
        <v>402</v>
      </c>
      <c r="I3596" s="211">
        <v>528</v>
      </c>
      <c r="J3596" s="211">
        <v>816</v>
      </c>
      <c r="K3596" s="211">
        <v>959</v>
      </c>
      <c r="L3596" s="212">
        <v>986</v>
      </c>
    </row>
    <row r="3597" spans="1:12">
      <c r="A3597" s="208" t="s">
        <v>1808</v>
      </c>
      <c r="B3597" s="209" t="s">
        <v>1668</v>
      </c>
      <c r="C3597" s="209" t="s">
        <v>1623</v>
      </c>
      <c r="D3597" s="210" t="s">
        <v>1624</v>
      </c>
      <c r="E3597" s="211">
        <v>5549913</v>
      </c>
      <c r="F3597" s="211">
        <v>4897942</v>
      </c>
      <c r="G3597" s="211">
        <v>5135776</v>
      </c>
      <c r="H3597" s="211">
        <v>5331108</v>
      </c>
      <c r="I3597" s="211">
        <v>4962966</v>
      </c>
      <c r="J3597" s="211">
        <v>5040854</v>
      </c>
      <c r="K3597" s="211">
        <v>5009121</v>
      </c>
      <c r="L3597" s="212">
        <v>4294664</v>
      </c>
    </row>
    <row r="3598" spans="1:12">
      <c r="A3598" s="208" t="s">
        <v>1808</v>
      </c>
      <c r="B3598" s="209" t="s">
        <v>1668</v>
      </c>
      <c r="C3598" s="209" t="s">
        <v>1625</v>
      </c>
      <c r="D3598" s="210" t="s">
        <v>1624</v>
      </c>
      <c r="E3598" s="211">
        <v>4440113</v>
      </c>
      <c r="F3598" s="211">
        <v>4155552</v>
      </c>
      <c r="G3598" s="211">
        <v>4277674</v>
      </c>
      <c r="H3598" s="211">
        <v>3386592</v>
      </c>
      <c r="I3598" s="211">
        <v>3112447</v>
      </c>
      <c r="J3598" s="211">
        <v>3272437</v>
      </c>
      <c r="K3598" s="211">
        <v>3185970</v>
      </c>
      <c r="L3598" s="212">
        <v>2454592</v>
      </c>
    </row>
    <row r="3599" spans="1:12">
      <c r="A3599" s="208" t="s">
        <v>1808</v>
      </c>
      <c r="B3599" s="209" t="s">
        <v>1668</v>
      </c>
      <c r="C3599" s="209" t="s">
        <v>1626</v>
      </c>
      <c r="D3599" s="210" t="s">
        <v>1624</v>
      </c>
      <c r="E3599" s="211">
        <v>13972557</v>
      </c>
      <c r="F3599" s="211">
        <v>14120573</v>
      </c>
      <c r="G3599" s="211">
        <v>14323098</v>
      </c>
      <c r="H3599" s="211">
        <v>15008447</v>
      </c>
      <c r="I3599" s="211">
        <v>13340202</v>
      </c>
      <c r="J3599" s="211">
        <v>15519876</v>
      </c>
      <c r="K3599" s="211">
        <v>14986467</v>
      </c>
      <c r="L3599" s="212">
        <v>14422629</v>
      </c>
    </row>
    <row r="3600" spans="1:12">
      <c r="A3600" s="208" t="s">
        <v>1434</v>
      </c>
      <c r="B3600" s="209" t="s">
        <v>1673</v>
      </c>
      <c r="C3600" s="209" t="s">
        <v>1626</v>
      </c>
      <c r="D3600" s="210" t="s">
        <v>1624</v>
      </c>
      <c r="E3600" s="211">
        <v>45976154</v>
      </c>
      <c r="F3600" s="211">
        <v>44615532</v>
      </c>
      <c r="G3600" s="211">
        <v>44719194</v>
      </c>
      <c r="H3600" s="211">
        <v>43312074</v>
      </c>
      <c r="I3600" s="211">
        <v>42378446</v>
      </c>
      <c r="J3600" s="211">
        <v>40895797</v>
      </c>
      <c r="K3600" s="211">
        <v>43164598</v>
      </c>
      <c r="L3600" s="212">
        <v>42639318</v>
      </c>
    </row>
    <row r="3601" spans="1:12">
      <c r="A3601" s="208" t="s">
        <v>1272</v>
      </c>
      <c r="B3601" s="209" t="s">
        <v>1654</v>
      </c>
      <c r="C3601" s="209" t="s">
        <v>1623</v>
      </c>
      <c r="D3601" s="210" t="s">
        <v>1624</v>
      </c>
      <c r="E3601" s="211">
        <v>127071</v>
      </c>
      <c r="F3601" s="211">
        <v>85267</v>
      </c>
      <c r="G3601" s="211">
        <v>80399</v>
      </c>
      <c r="H3601" s="211">
        <v>75532</v>
      </c>
      <c r="I3601" s="211">
        <v>54415</v>
      </c>
      <c r="J3601" s="211">
        <v>64867</v>
      </c>
      <c r="K3601" s="211">
        <v>56060</v>
      </c>
      <c r="L3601" s="212">
        <v>41950</v>
      </c>
    </row>
    <row r="3602" spans="1:12">
      <c r="A3602" s="208" t="s">
        <v>1272</v>
      </c>
      <c r="B3602" s="209" t="s">
        <v>1654</v>
      </c>
      <c r="C3602" s="209" t="s">
        <v>1625</v>
      </c>
      <c r="D3602" s="210" t="s">
        <v>1624</v>
      </c>
      <c r="E3602" s="211">
        <v>37124</v>
      </c>
      <c r="F3602" s="211">
        <v>72635</v>
      </c>
      <c r="G3602" s="211">
        <v>56130</v>
      </c>
      <c r="H3602" s="211">
        <v>39624</v>
      </c>
      <c r="I3602" s="211">
        <v>43142</v>
      </c>
      <c r="J3602" s="211">
        <v>43534</v>
      </c>
      <c r="K3602" s="211">
        <v>43381</v>
      </c>
      <c r="L3602" s="212">
        <v>49252</v>
      </c>
    </row>
    <row r="3603" spans="1:12">
      <c r="A3603" s="208" t="s">
        <v>1272</v>
      </c>
      <c r="B3603" s="209" t="s">
        <v>1654</v>
      </c>
      <c r="C3603" s="209" t="s">
        <v>1626</v>
      </c>
      <c r="D3603" s="210" t="s">
        <v>1624</v>
      </c>
      <c r="E3603" s="211">
        <v>29953</v>
      </c>
      <c r="F3603" s="213" t="s">
        <v>1624</v>
      </c>
      <c r="G3603" s="213" t="s">
        <v>1624</v>
      </c>
      <c r="H3603" s="211">
        <v>8668</v>
      </c>
      <c r="I3603" s="211">
        <v>13853</v>
      </c>
      <c r="J3603" s="211">
        <v>18521</v>
      </c>
      <c r="K3603" s="211">
        <v>17408</v>
      </c>
      <c r="L3603" s="212">
        <v>21681</v>
      </c>
    </row>
    <row r="3604" spans="1:12">
      <c r="A3604" s="208" t="s">
        <v>495</v>
      </c>
      <c r="B3604" s="209" t="s">
        <v>1630</v>
      </c>
      <c r="C3604" s="209" t="s">
        <v>1623</v>
      </c>
      <c r="D3604" s="210" t="s">
        <v>1624</v>
      </c>
      <c r="E3604" s="211">
        <v>59253</v>
      </c>
      <c r="F3604" s="211">
        <v>50898</v>
      </c>
      <c r="G3604" s="211">
        <v>48473</v>
      </c>
      <c r="H3604" s="211">
        <v>52555</v>
      </c>
      <c r="I3604" s="211">
        <v>47807</v>
      </c>
      <c r="J3604" s="211">
        <v>59760</v>
      </c>
      <c r="K3604" s="211">
        <v>48901</v>
      </c>
      <c r="L3604" s="212">
        <v>41426</v>
      </c>
    </row>
    <row r="3605" spans="1:12">
      <c r="A3605" s="208" t="s">
        <v>495</v>
      </c>
      <c r="B3605" s="209" t="s">
        <v>1630</v>
      </c>
      <c r="C3605" s="209" t="s">
        <v>1625</v>
      </c>
      <c r="D3605" s="210" t="s">
        <v>1624</v>
      </c>
      <c r="E3605" s="211">
        <v>23060</v>
      </c>
      <c r="F3605" s="211">
        <v>21282</v>
      </c>
      <c r="G3605" s="211">
        <v>22151</v>
      </c>
      <c r="H3605" s="211">
        <v>32944</v>
      </c>
      <c r="I3605" s="211">
        <v>30276</v>
      </c>
      <c r="J3605" s="211">
        <v>36420</v>
      </c>
      <c r="K3605" s="211">
        <v>23897</v>
      </c>
      <c r="L3605" s="212">
        <v>21653</v>
      </c>
    </row>
    <row r="3606" spans="1:12">
      <c r="A3606" s="208" t="s">
        <v>495</v>
      </c>
      <c r="B3606" s="209" t="s">
        <v>1630</v>
      </c>
      <c r="C3606" s="209" t="s">
        <v>1626</v>
      </c>
      <c r="D3606" s="210" t="s">
        <v>1624</v>
      </c>
      <c r="E3606" s="211">
        <v>22758</v>
      </c>
      <c r="F3606" s="211">
        <v>21876</v>
      </c>
      <c r="G3606" s="211">
        <v>18814</v>
      </c>
      <c r="H3606" s="211">
        <v>14442</v>
      </c>
      <c r="I3606" s="211">
        <v>13296</v>
      </c>
      <c r="J3606" s="211">
        <v>13664</v>
      </c>
      <c r="K3606" s="211">
        <v>27805</v>
      </c>
      <c r="L3606" s="212">
        <v>28963</v>
      </c>
    </row>
    <row r="3607" spans="1:12">
      <c r="A3607" s="208" t="s">
        <v>14</v>
      </c>
      <c r="B3607" s="209" t="s">
        <v>1665</v>
      </c>
      <c r="C3607" s="209" t="s">
        <v>1623</v>
      </c>
      <c r="D3607" s="210" t="s">
        <v>1624</v>
      </c>
      <c r="E3607" s="211">
        <v>122755</v>
      </c>
      <c r="F3607" s="211">
        <v>114148</v>
      </c>
      <c r="G3607" s="211">
        <v>123961</v>
      </c>
      <c r="H3607" s="211">
        <v>132485</v>
      </c>
      <c r="I3607" s="211">
        <v>128435</v>
      </c>
      <c r="J3607" s="211">
        <v>149303</v>
      </c>
      <c r="K3607" s="211">
        <v>131125</v>
      </c>
      <c r="L3607" s="212">
        <v>127694</v>
      </c>
    </row>
    <row r="3608" spans="1:12">
      <c r="A3608" s="208" t="s">
        <v>14</v>
      </c>
      <c r="B3608" s="209" t="s">
        <v>1665</v>
      </c>
      <c r="C3608" s="209" t="s">
        <v>1625</v>
      </c>
      <c r="D3608" s="210" t="s">
        <v>1624</v>
      </c>
      <c r="E3608" s="211">
        <v>135788</v>
      </c>
      <c r="F3608" s="211">
        <v>211004</v>
      </c>
      <c r="G3608" s="211">
        <v>194145</v>
      </c>
      <c r="H3608" s="211">
        <v>188616</v>
      </c>
      <c r="I3608" s="211">
        <v>151038</v>
      </c>
      <c r="J3608" s="211">
        <v>185674</v>
      </c>
      <c r="K3608" s="211">
        <v>169586</v>
      </c>
      <c r="L3608" s="212">
        <v>181753</v>
      </c>
    </row>
    <row r="3609" spans="1:12">
      <c r="A3609" s="208" t="s">
        <v>14</v>
      </c>
      <c r="B3609" s="209" t="s">
        <v>1665</v>
      </c>
      <c r="C3609" s="209" t="s">
        <v>1626</v>
      </c>
      <c r="D3609" s="210" t="s">
        <v>1624</v>
      </c>
      <c r="E3609" s="211">
        <v>1055705</v>
      </c>
      <c r="F3609" s="211">
        <v>907959</v>
      </c>
      <c r="G3609" s="211">
        <v>868423</v>
      </c>
      <c r="H3609" s="211">
        <v>834271</v>
      </c>
      <c r="I3609" s="211">
        <v>1237164</v>
      </c>
      <c r="J3609" s="211">
        <v>569086</v>
      </c>
      <c r="K3609" s="211">
        <v>493121</v>
      </c>
      <c r="L3609" s="212">
        <v>415192</v>
      </c>
    </row>
    <row r="3610" spans="1:12">
      <c r="A3610" s="208" t="s">
        <v>1567</v>
      </c>
      <c r="B3610" s="209" t="s">
        <v>1663</v>
      </c>
      <c r="C3610" s="209" t="s">
        <v>1623</v>
      </c>
      <c r="D3610" s="210" t="s">
        <v>1624</v>
      </c>
      <c r="E3610" s="211">
        <v>35734554</v>
      </c>
      <c r="F3610" s="211">
        <v>31918000</v>
      </c>
      <c r="G3610" s="211">
        <v>32079740</v>
      </c>
      <c r="H3610" s="211">
        <v>35691201</v>
      </c>
      <c r="I3610" s="211">
        <v>36088443</v>
      </c>
      <c r="J3610" s="211">
        <v>40649757</v>
      </c>
      <c r="K3610" s="211">
        <v>33267184</v>
      </c>
      <c r="L3610" s="212">
        <v>30770181</v>
      </c>
    </row>
    <row r="3611" spans="1:12">
      <c r="A3611" s="208" t="s">
        <v>1567</v>
      </c>
      <c r="B3611" s="209" t="s">
        <v>1663</v>
      </c>
      <c r="C3611" s="209" t="s">
        <v>1625</v>
      </c>
      <c r="D3611" s="210" t="s">
        <v>1624</v>
      </c>
      <c r="E3611" s="211">
        <v>29714937</v>
      </c>
      <c r="F3611" s="211">
        <v>28715578</v>
      </c>
      <c r="G3611" s="211">
        <v>28284966</v>
      </c>
      <c r="H3611" s="211">
        <v>30588947</v>
      </c>
      <c r="I3611" s="211">
        <v>33141101</v>
      </c>
      <c r="J3611" s="211">
        <v>35900444</v>
      </c>
      <c r="K3611" s="211">
        <v>33255294</v>
      </c>
      <c r="L3611" s="212">
        <v>32903223</v>
      </c>
    </row>
    <row r="3612" spans="1:12">
      <c r="A3612" s="208" t="s">
        <v>1567</v>
      </c>
      <c r="B3612" s="209" t="s">
        <v>1663</v>
      </c>
      <c r="C3612" s="209" t="s">
        <v>1626</v>
      </c>
      <c r="D3612" s="210" t="s">
        <v>1624</v>
      </c>
      <c r="E3612" s="211">
        <v>48853393</v>
      </c>
      <c r="F3612" s="211">
        <v>49826950</v>
      </c>
      <c r="G3612" s="211">
        <v>50230372</v>
      </c>
      <c r="H3612" s="211">
        <v>51195569</v>
      </c>
      <c r="I3612" s="211">
        <v>45975674</v>
      </c>
      <c r="J3612" s="211">
        <v>53566773</v>
      </c>
      <c r="K3612" s="211">
        <v>57765824</v>
      </c>
      <c r="L3612" s="212">
        <v>58420658</v>
      </c>
    </row>
    <row r="3613" spans="1:12">
      <c r="A3613" s="208" t="s">
        <v>1567</v>
      </c>
      <c r="B3613" s="209" t="s">
        <v>1663</v>
      </c>
      <c r="C3613" s="209" t="s">
        <v>1627</v>
      </c>
      <c r="D3613" s="210" t="s">
        <v>1624</v>
      </c>
      <c r="E3613" s="211">
        <v>23974812</v>
      </c>
      <c r="F3613" s="211">
        <v>23751223</v>
      </c>
      <c r="G3613" s="211">
        <v>32168779</v>
      </c>
      <c r="H3613" s="211">
        <v>32684482</v>
      </c>
      <c r="I3613" s="211">
        <v>38539777</v>
      </c>
      <c r="J3613" s="211">
        <v>67467203</v>
      </c>
      <c r="K3613" s="211">
        <v>85458245</v>
      </c>
      <c r="L3613" s="212">
        <v>153004113</v>
      </c>
    </row>
    <row r="3614" spans="1:12">
      <c r="A3614" s="208" t="s">
        <v>1567</v>
      </c>
      <c r="B3614" s="209" t="s">
        <v>1663</v>
      </c>
      <c r="C3614" s="209" t="s">
        <v>1628</v>
      </c>
      <c r="D3614" s="210" t="s">
        <v>1624</v>
      </c>
      <c r="E3614" s="211">
        <v>11275</v>
      </c>
      <c r="F3614" s="211">
        <v>11092</v>
      </c>
      <c r="G3614" s="211">
        <v>8972</v>
      </c>
      <c r="H3614" s="211">
        <v>5077</v>
      </c>
      <c r="I3614" s="211">
        <v>7154</v>
      </c>
      <c r="J3614" s="211">
        <v>7843</v>
      </c>
      <c r="K3614" s="211">
        <v>15435</v>
      </c>
      <c r="L3614" s="212">
        <v>34042</v>
      </c>
    </row>
    <row r="3615" spans="1:12">
      <c r="A3615" s="208" t="s">
        <v>1567</v>
      </c>
      <c r="B3615" s="209" t="s">
        <v>1663</v>
      </c>
      <c r="C3615" s="209" t="s">
        <v>1629</v>
      </c>
      <c r="D3615" s="210" t="s">
        <v>1624</v>
      </c>
      <c r="E3615" s="213" t="s">
        <v>1624</v>
      </c>
      <c r="F3615" s="213" t="s">
        <v>1624</v>
      </c>
      <c r="G3615" s="213" t="s">
        <v>1624</v>
      </c>
      <c r="H3615" s="213" t="s">
        <v>1624</v>
      </c>
      <c r="I3615" s="213" t="s">
        <v>1624</v>
      </c>
      <c r="J3615" s="213" t="s">
        <v>1624</v>
      </c>
      <c r="K3615" s="213" t="s">
        <v>1624</v>
      </c>
      <c r="L3615" s="212">
        <v>0</v>
      </c>
    </row>
    <row r="3616" spans="1:12">
      <c r="A3616" s="208" t="s">
        <v>1567</v>
      </c>
      <c r="B3616" s="209" t="s">
        <v>1670</v>
      </c>
      <c r="C3616" s="209" t="s">
        <v>1623</v>
      </c>
      <c r="D3616" s="210" t="s">
        <v>1624</v>
      </c>
      <c r="E3616" s="211">
        <v>6874852</v>
      </c>
      <c r="F3616" s="211">
        <v>6146362</v>
      </c>
      <c r="G3616" s="211">
        <v>6053241</v>
      </c>
      <c r="H3616" s="211">
        <v>6960575</v>
      </c>
      <c r="I3616" s="211">
        <v>6724336</v>
      </c>
      <c r="J3616" s="211">
        <v>7941606</v>
      </c>
      <c r="K3616" s="211">
        <v>6468445</v>
      </c>
      <c r="L3616" s="212">
        <v>5680385</v>
      </c>
    </row>
    <row r="3617" spans="1:12">
      <c r="A3617" s="208" t="s">
        <v>1567</v>
      </c>
      <c r="B3617" s="209" t="s">
        <v>1670</v>
      </c>
      <c r="C3617" s="209" t="s">
        <v>1625</v>
      </c>
      <c r="D3617" s="210" t="s">
        <v>1624</v>
      </c>
      <c r="E3617" s="211">
        <v>4873658</v>
      </c>
      <c r="F3617" s="211">
        <v>4489695</v>
      </c>
      <c r="G3617" s="211">
        <v>4426006</v>
      </c>
      <c r="H3617" s="211">
        <v>4852092</v>
      </c>
      <c r="I3617" s="211">
        <v>4707654</v>
      </c>
      <c r="J3617" s="211">
        <v>5358943</v>
      </c>
      <c r="K3617" s="211">
        <v>4623831</v>
      </c>
      <c r="L3617" s="212">
        <v>4318121</v>
      </c>
    </row>
    <row r="3618" spans="1:12">
      <c r="A3618" s="208" t="s">
        <v>1567</v>
      </c>
      <c r="B3618" s="209" t="s">
        <v>1670</v>
      </c>
      <c r="C3618" s="209" t="s">
        <v>1626</v>
      </c>
      <c r="D3618" s="210" t="s">
        <v>1624</v>
      </c>
      <c r="E3618" s="211">
        <v>10803513</v>
      </c>
      <c r="F3618" s="211">
        <v>10816998</v>
      </c>
      <c r="G3618" s="211">
        <v>10509149</v>
      </c>
      <c r="H3618" s="211">
        <v>10308514</v>
      </c>
      <c r="I3618" s="211">
        <v>10582822</v>
      </c>
      <c r="J3618" s="211">
        <v>11319479</v>
      </c>
      <c r="K3618" s="211">
        <v>11701459</v>
      </c>
      <c r="L3618" s="212">
        <v>11603464</v>
      </c>
    </row>
    <row r="3619" spans="1:12">
      <c r="A3619" s="208" t="s">
        <v>1567</v>
      </c>
      <c r="B3619" s="209" t="s">
        <v>1670</v>
      </c>
      <c r="C3619" s="209" t="s">
        <v>1627</v>
      </c>
      <c r="D3619" s="210" t="s">
        <v>1624</v>
      </c>
      <c r="E3619" s="211">
        <v>790951</v>
      </c>
      <c r="F3619" s="211">
        <v>1688784</v>
      </c>
      <c r="G3619" s="211">
        <v>461587</v>
      </c>
      <c r="H3619" s="211">
        <v>234655</v>
      </c>
      <c r="I3619" s="211">
        <v>29979</v>
      </c>
      <c r="J3619" s="211">
        <v>233275</v>
      </c>
      <c r="K3619" s="211">
        <v>3283797</v>
      </c>
      <c r="L3619" s="212">
        <v>2016256</v>
      </c>
    </row>
    <row r="3620" spans="1:12">
      <c r="A3620" s="208" t="s">
        <v>1567</v>
      </c>
      <c r="B3620" s="209" t="s">
        <v>1670</v>
      </c>
      <c r="C3620" s="209" t="s">
        <v>1628</v>
      </c>
      <c r="D3620" s="210" t="s">
        <v>1624</v>
      </c>
      <c r="E3620" s="211">
        <v>3761</v>
      </c>
      <c r="F3620" s="211">
        <v>2745</v>
      </c>
      <c r="G3620" s="211">
        <v>2336</v>
      </c>
      <c r="H3620" s="211">
        <v>1452</v>
      </c>
      <c r="I3620" s="211">
        <v>90</v>
      </c>
      <c r="J3620" s="211">
        <v>226</v>
      </c>
      <c r="K3620" s="211">
        <v>2524</v>
      </c>
      <c r="L3620" s="212">
        <v>10144</v>
      </c>
    </row>
    <row r="3621" spans="1:12">
      <c r="A3621" s="208" t="s">
        <v>1567</v>
      </c>
      <c r="B3621" s="209" t="s">
        <v>1672</v>
      </c>
      <c r="C3621" s="209" t="s">
        <v>1623</v>
      </c>
      <c r="D3621" s="210" t="s">
        <v>1624</v>
      </c>
      <c r="E3621" s="211">
        <v>10209967</v>
      </c>
      <c r="F3621" s="211">
        <v>9397988</v>
      </c>
      <c r="G3621" s="211">
        <v>9632007</v>
      </c>
      <c r="H3621" s="211">
        <v>11049209</v>
      </c>
      <c r="I3621" s="211">
        <v>10792418</v>
      </c>
      <c r="J3621" s="211">
        <v>11987415</v>
      </c>
      <c r="K3621" s="211">
        <v>10449303</v>
      </c>
      <c r="L3621" s="212">
        <v>8745004</v>
      </c>
    </row>
    <row r="3622" spans="1:12">
      <c r="A3622" s="208" t="s">
        <v>1567</v>
      </c>
      <c r="B3622" s="209" t="s">
        <v>1672</v>
      </c>
      <c r="C3622" s="209" t="s">
        <v>1625</v>
      </c>
      <c r="D3622" s="210" t="s">
        <v>1624</v>
      </c>
      <c r="E3622" s="211">
        <v>10718883</v>
      </c>
      <c r="F3622" s="211">
        <v>10212067</v>
      </c>
      <c r="G3622" s="211">
        <v>10151109</v>
      </c>
      <c r="H3622" s="211">
        <v>11129335</v>
      </c>
      <c r="I3622" s="211">
        <v>10954376</v>
      </c>
      <c r="J3622" s="211">
        <v>11518016</v>
      </c>
      <c r="K3622" s="211">
        <v>10599228</v>
      </c>
      <c r="L3622" s="212">
        <v>9710327</v>
      </c>
    </row>
    <row r="3623" spans="1:12">
      <c r="A3623" s="208" t="s">
        <v>1567</v>
      </c>
      <c r="B3623" s="209" t="s">
        <v>1672</v>
      </c>
      <c r="C3623" s="209" t="s">
        <v>1626</v>
      </c>
      <c r="D3623" s="210" t="s">
        <v>1624</v>
      </c>
      <c r="E3623" s="211">
        <v>7393139</v>
      </c>
      <c r="F3623" s="211">
        <v>6767302</v>
      </c>
      <c r="G3623" s="211">
        <v>6454232</v>
      </c>
      <c r="H3623" s="211">
        <v>6245414</v>
      </c>
      <c r="I3623" s="211">
        <v>6385540</v>
      </c>
      <c r="J3623" s="211">
        <v>7187037</v>
      </c>
      <c r="K3623" s="211">
        <v>7073387</v>
      </c>
      <c r="L3623" s="212">
        <v>6397010</v>
      </c>
    </row>
    <row r="3624" spans="1:12">
      <c r="A3624" s="208" t="s">
        <v>1567</v>
      </c>
      <c r="B3624" s="209" t="s">
        <v>1672</v>
      </c>
      <c r="C3624" s="209" t="s">
        <v>1627</v>
      </c>
      <c r="D3624" s="210" t="s">
        <v>1624</v>
      </c>
      <c r="E3624" s="213" t="s">
        <v>1624</v>
      </c>
      <c r="F3624" s="213" t="s">
        <v>1624</v>
      </c>
      <c r="G3624" s="213" t="s">
        <v>1624</v>
      </c>
      <c r="H3624" s="213" t="s">
        <v>1624</v>
      </c>
      <c r="I3624" s="213" t="s">
        <v>1624</v>
      </c>
      <c r="J3624" s="213" t="s">
        <v>1624</v>
      </c>
      <c r="K3624" s="213" t="s">
        <v>1624</v>
      </c>
      <c r="L3624" s="212">
        <v>0</v>
      </c>
    </row>
    <row r="3625" spans="1:12">
      <c r="A3625" s="208" t="s">
        <v>1567</v>
      </c>
      <c r="B3625" s="209" t="s">
        <v>1672</v>
      </c>
      <c r="C3625" s="209" t="s">
        <v>1628</v>
      </c>
      <c r="D3625" s="210" t="s">
        <v>1624</v>
      </c>
      <c r="E3625" s="213" t="s">
        <v>1624</v>
      </c>
      <c r="F3625" s="213" t="s">
        <v>1624</v>
      </c>
      <c r="G3625" s="213" t="s">
        <v>1624</v>
      </c>
      <c r="H3625" s="213" t="s">
        <v>1624</v>
      </c>
      <c r="I3625" s="213" t="s">
        <v>1624</v>
      </c>
      <c r="J3625" s="213" t="s">
        <v>1624</v>
      </c>
      <c r="K3625" s="211">
        <v>2463</v>
      </c>
      <c r="L3625" s="212">
        <v>11096</v>
      </c>
    </row>
    <row r="3626" spans="1:12">
      <c r="A3626" s="208" t="s">
        <v>1567</v>
      </c>
      <c r="B3626" s="209" t="s">
        <v>1672</v>
      </c>
      <c r="C3626" s="209" t="s">
        <v>1629</v>
      </c>
      <c r="D3626" s="210" t="s">
        <v>1624</v>
      </c>
      <c r="E3626" s="213" t="s">
        <v>1624</v>
      </c>
      <c r="F3626" s="213" t="s">
        <v>1624</v>
      </c>
      <c r="G3626" s="213" t="s">
        <v>1624</v>
      </c>
      <c r="H3626" s="213" t="s">
        <v>1624</v>
      </c>
      <c r="I3626" s="213" t="s">
        <v>1624</v>
      </c>
      <c r="J3626" s="213" t="s">
        <v>1624</v>
      </c>
      <c r="K3626" s="213" t="s">
        <v>1624</v>
      </c>
      <c r="L3626" s="214" t="s">
        <v>1624</v>
      </c>
    </row>
    <row r="3627" spans="1:12">
      <c r="A3627" s="208" t="s">
        <v>496</v>
      </c>
      <c r="B3627" s="209" t="s">
        <v>1630</v>
      </c>
      <c r="C3627" s="209" t="s">
        <v>1623</v>
      </c>
      <c r="D3627" s="210" t="s">
        <v>1624</v>
      </c>
      <c r="E3627" s="211">
        <v>65481</v>
      </c>
      <c r="F3627" s="211">
        <v>56536</v>
      </c>
      <c r="G3627" s="211">
        <v>55628</v>
      </c>
      <c r="H3627" s="211">
        <v>60054</v>
      </c>
      <c r="I3627" s="211">
        <v>49943</v>
      </c>
      <c r="J3627" s="211">
        <v>58898</v>
      </c>
      <c r="K3627" s="211">
        <v>55357</v>
      </c>
      <c r="L3627" s="212">
        <v>38965</v>
      </c>
    </row>
    <row r="3628" spans="1:12">
      <c r="A3628" s="208" t="s">
        <v>496</v>
      </c>
      <c r="B3628" s="209" t="s">
        <v>1630</v>
      </c>
      <c r="C3628" s="209" t="s">
        <v>1625</v>
      </c>
      <c r="D3628" s="210" t="s">
        <v>1624</v>
      </c>
      <c r="E3628" s="211">
        <v>36148</v>
      </c>
      <c r="F3628" s="211">
        <v>32874</v>
      </c>
      <c r="G3628" s="211">
        <v>35713</v>
      </c>
      <c r="H3628" s="211">
        <v>35936</v>
      </c>
      <c r="I3628" s="211">
        <v>32523</v>
      </c>
      <c r="J3628" s="211">
        <v>47188</v>
      </c>
      <c r="K3628" s="211">
        <v>34395</v>
      </c>
      <c r="L3628" s="212">
        <v>29144</v>
      </c>
    </row>
    <row r="3629" spans="1:12">
      <c r="A3629" s="208" t="s">
        <v>496</v>
      </c>
      <c r="B3629" s="209" t="s">
        <v>1630</v>
      </c>
      <c r="C3629" s="209" t="s">
        <v>1626</v>
      </c>
      <c r="D3629" s="210" t="s">
        <v>1624</v>
      </c>
      <c r="E3629" s="211">
        <v>101399</v>
      </c>
      <c r="F3629" s="211">
        <v>69307</v>
      </c>
      <c r="G3629" s="211">
        <v>43653</v>
      </c>
      <c r="H3629" s="211">
        <v>26152</v>
      </c>
      <c r="I3629" s="211">
        <v>24857</v>
      </c>
      <c r="J3629" s="211">
        <v>19896</v>
      </c>
      <c r="K3629" s="211">
        <v>16868</v>
      </c>
      <c r="L3629" s="212">
        <v>16690</v>
      </c>
    </row>
    <row r="3630" spans="1:12">
      <c r="A3630" s="208" t="s">
        <v>1029</v>
      </c>
      <c r="B3630" s="209" t="s">
        <v>1648</v>
      </c>
      <c r="C3630" s="209" t="s">
        <v>1623</v>
      </c>
      <c r="D3630" s="210" t="s">
        <v>1624</v>
      </c>
      <c r="E3630" s="211">
        <v>35233</v>
      </c>
      <c r="F3630" s="211">
        <v>31853</v>
      </c>
      <c r="G3630" s="211">
        <v>33308</v>
      </c>
      <c r="H3630" s="211">
        <v>33215</v>
      </c>
      <c r="I3630" s="211">
        <v>30457</v>
      </c>
      <c r="J3630" s="211">
        <v>30154</v>
      </c>
      <c r="K3630" s="211">
        <v>34426</v>
      </c>
      <c r="L3630" s="212">
        <v>26099</v>
      </c>
    </row>
    <row r="3631" spans="1:12">
      <c r="A3631" s="208" t="s">
        <v>1029</v>
      </c>
      <c r="B3631" s="209" t="s">
        <v>1648</v>
      </c>
      <c r="C3631" s="209" t="s">
        <v>1625</v>
      </c>
      <c r="D3631" s="210" t="s">
        <v>1624</v>
      </c>
      <c r="E3631" s="211">
        <v>4459</v>
      </c>
      <c r="F3631" s="211">
        <v>3099</v>
      </c>
      <c r="G3631" s="211">
        <v>3129</v>
      </c>
      <c r="H3631" s="211">
        <v>3368</v>
      </c>
      <c r="I3631" s="211">
        <v>2839</v>
      </c>
      <c r="J3631" s="211">
        <v>3554</v>
      </c>
      <c r="K3631" s="211">
        <v>3477</v>
      </c>
      <c r="L3631" s="212">
        <v>2684</v>
      </c>
    </row>
    <row r="3632" spans="1:12">
      <c r="A3632" s="208" t="s">
        <v>750</v>
      </c>
      <c r="B3632" s="209" t="s">
        <v>1668</v>
      </c>
      <c r="C3632" s="209" t="s">
        <v>1623</v>
      </c>
      <c r="D3632" s="210" t="s">
        <v>1624</v>
      </c>
      <c r="E3632" s="211">
        <v>118740</v>
      </c>
      <c r="F3632" s="211">
        <v>100270</v>
      </c>
      <c r="G3632" s="211">
        <v>109427</v>
      </c>
      <c r="H3632" s="211">
        <v>107803</v>
      </c>
      <c r="I3632" s="211">
        <v>105298</v>
      </c>
      <c r="J3632" s="211">
        <v>101152</v>
      </c>
      <c r="K3632" s="211">
        <v>99861</v>
      </c>
      <c r="L3632" s="212">
        <v>94840</v>
      </c>
    </row>
    <row r="3633" spans="1:12">
      <c r="A3633" s="208" t="s">
        <v>750</v>
      </c>
      <c r="B3633" s="209" t="s">
        <v>1668</v>
      </c>
      <c r="C3633" s="209" t="s">
        <v>1625</v>
      </c>
      <c r="D3633" s="210" t="s">
        <v>1624</v>
      </c>
      <c r="E3633" s="211">
        <v>23307</v>
      </c>
      <c r="F3633" s="211">
        <v>22660</v>
      </c>
      <c r="G3633" s="211">
        <v>24259</v>
      </c>
      <c r="H3633" s="211">
        <v>24598</v>
      </c>
      <c r="I3633" s="211">
        <v>24908</v>
      </c>
      <c r="J3633" s="211">
        <v>23601</v>
      </c>
      <c r="K3633" s="211">
        <v>22603</v>
      </c>
      <c r="L3633" s="212">
        <v>21803</v>
      </c>
    </row>
    <row r="3634" spans="1:12">
      <c r="A3634" s="208" t="s">
        <v>15</v>
      </c>
      <c r="B3634" s="209" t="s">
        <v>1665</v>
      </c>
      <c r="C3634" s="209" t="s">
        <v>1623</v>
      </c>
      <c r="D3634" s="210" t="s">
        <v>1624</v>
      </c>
      <c r="E3634" s="211">
        <v>473081</v>
      </c>
      <c r="F3634" s="211">
        <v>410278</v>
      </c>
      <c r="G3634" s="211">
        <v>426900</v>
      </c>
      <c r="H3634" s="211">
        <v>433844</v>
      </c>
      <c r="I3634" s="211">
        <v>412142</v>
      </c>
      <c r="J3634" s="211">
        <v>424916</v>
      </c>
      <c r="K3634" s="211">
        <v>436321</v>
      </c>
      <c r="L3634" s="212">
        <v>362009</v>
      </c>
    </row>
    <row r="3635" spans="1:12">
      <c r="A3635" s="208" t="s">
        <v>15</v>
      </c>
      <c r="B3635" s="209" t="s">
        <v>1665</v>
      </c>
      <c r="C3635" s="209" t="s">
        <v>1625</v>
      </c>
      <c r="D3635" s="210" t="s">
        <v>1624</v>
      </c>
      <c r="E3635" s="211">
        <v>455134</v>
      </c>
      <c r="F3635" s="211">
        <v>388293</v>
      </c>
      <c r="G3635" s="211">
        <v>398662</v>
      </c>
      <c r="H3635" s="211">
        <v>414908</v>
      </c>
      <c r="I3635" s="211">
        <v>410434</v>
      </c>
      <c r="J3635" s="211">
        <v>404138</v>
      </c>
      <c r="K3635" s="211">
        <v>439914</v>
      </c>
      <c r="L3635" s="212">
        <v>342640</v>
      </c>
    </row>
    <row r="3636" spans="1:12">
      <c r="A3636" s="208" t="s">
        <v>15</v>
      </c>
      <c r="B3636" s="209" t="s">
        <v>1665</v>
      </c>
      <c r="C3636" s="209" t="s">
        <v>1626</v>
      </c>
      <c r="D3636" s="210" t="s">
        <v>1624</v>
      </c>
      <c r="E3636" s="211">
        <v>361110</v>
      </c>
      <c r="F3636" s="211">
        <v>354351</v>
      </c>
      <c r="G3636" s="211">
        <v>328127</v>
      </c>
      <c r="H3636" s="211">
        <v>339344</v>
      </c>
      <c r="I3636" s="211">
        <v>326988</v>
      </c>
      <c r="J3636" s="211">
        <v>308382</v>
      </c>
      <c r="K3636" s="211">
        <v>258201</v>
      </c>
      <c r="L3636" s="212">
        <v>394271</v>
      </c>
    </row>
    <row r="3637" spans="1:12">
      <c r="A3637" s="208" t="s">
        <v>268</v>
      </c>
      <c r="B3637" s="209" t="s">
        <v>1647</v>
      </c>
      <c r="C3637" s="209" t="s">
        <v>1623</v>
      </c>
      <c r="D3637" s="210" t="s">
        <v>1624</v>
      </c>
      <c r="E3637" s="211">
        <v>159698</v>
      </c>
      <c r="F3637" s="211">
        <v>167514</v>
      </c>
      <c r="G3637" s="211">
        <v>172800</v>
      </c>
      <c r="H3637" s="211">
        <v>157503</v>
      </c>
      <c r="I3637" s="211">
        <v>127493</v>
      </c>
      <c r="J3637" s="211">
        <v>125836</v>
      </c>
      <c r="K3637" s="211">
        <v>112301</v>
      </c>
      <c r="L3637" s="212">
        <v>103880</v>
      </c>
    </row>
    <row r="3638" spans="1:12">
      <c r="A3638" s="208" t="s">
        <v>268</v>
      </c>
      <c r="B3638" s="209" t="s">
        <v>1647</v>
      </c>
      <c r="C3638" s="209" t="s">
        <v>1625</v>
      </c>
      <c r="D3638" s="210" t="s">
        <v>1624</v>
      </c>
      <c r="E3638" s="211">
        <v>11698</v>
      </c>
      <c r="F3638" s="211">
        <v>10715</v>
      </c>
      <c r="G3638" s="211">
        <v>12588</v>
      </c>
      <c r="H3638" s="211">
        <v>10842</v>
      </c>
      <c r="I3638" s="211">
        <v>49167</v>
      </c>
      <c r="J3638" s="211">
        <v>45996</v>
      </c>
      <c r="K3638" s="211">
        <v>47728</v>
      </c>
      <c r="L3638" s="212">
        <v>41390</v>
      </c>
    </row>
    <row r="3639" spans="1:12">
      <c r="A3639" s="208" t="s">
        <v>148</v>
      </c>
      <c r="B3639" s="209" t="s">
        <v>1672</v>
      </c>
      <c r="C3639" s="209" t="s">
        <v>1623</v>
      </c>
      <c r="D3639" s="210" t="s">
        <v>1624</v>
      </c>
      <c r="E3639" s="211">
        <v>38485</v>
      </c>
      <c r="F3639" s="211">
        <v>37227</v>
      </c>
      <c r="G3639" s="211">
        <v>32303</v>
      </c>
      <c r="H3639" s="211">
        <v>34462</v>
      </c>
      <c r="I3639" s="211">
        <v>32895</v>
      </c>
      <c r="J3639" s="211">
        <v>38484</v>
      </c>
      <c r="K3639" s="211">
        <v>33071</v>
      </c>
      <c r="L3639" s="212">
        <v>26636</v>
      </c>
    </row>
    <row r="3640" spans="1:12">
      <c r="A3640" s="208" t="s">
        <v>148</v>
      </c>
      <c r="B3640" s="209" t="s">
        <v>1672</v>
      </c>
      <c r="C3640" s="209" t="s">
        <v>1625</v>
      </c>
      <c r="D3640" s="210" t="s">
        <v>1624</v>
      </c>
      <c r="E3640" s="211">
        <v>22220</v>
      </c>
      <c r="F3640" s="211">
        <v>20404</v>
      </c>
      <c r="G3640" s="211">
        <v>19253</v>
      </c>
      <c r="H3640" s="211">
        <v>20939</v>
      </c>
      <c r="I3640" s="211">
        <v>20264</v>
      </c>
      <c r="J3640" s="211">
        <v>24554</v>
      </c>
      <c r="K3640" s="211">
        <v>23264</v>
      </c>
      <c r="L3640" s="212">
        <v>17396</v>
      </c>
    </row>
    <row r="3641" spans="1:12">
      <c r="A3641" s="208" t="s">
        <v>148</v>
      </c>
      <c r="B3641" s="209" t="s">
        <v>1672</v>
      </c>
      <c r="C3641" s="209" t="s">
        <v>1626</v>
      </c>
      <c r="D3641" s="210" t="s">
        <v>1624</v>
      </c>
      <c r="E3641" s="211">
        <v>14659</v>
      </c>
      <c r="F3641" s="211">
        <v>12572</v>
      </c>
      <c r="G3641" s="211">
        <v>11320</v>
      </c>
      <c r="H3641" s="211">
        <v>11813</v>
      </c>
      <c r="I3641" s="211">
        <v>9585</v>
      </c>
      <c r="J3641" s="211">
        <v>8796</v>
      </c>
      <c r="K3641" s="211">
        <v>7573</v>
      </c>
      <c r="L3641" s="212">
        <v>6197</v>
      </c>
    </row>
    <row r="3642" spans="1:12">
      <c r="A3642" s="208" t="s">
        <v>1203</v>
      </c>
      <c r="B3642" s="209" t="s">
        <v>1643</v>
      </c>
      <c r="C3642" s="209" t="s">
        <v>1623</v>
      </c>
      <c r="D3642" s="210" t="s">
        <v>1624</v>
      </c>
      <c r="E3642" s="211">
        <v>91640</v>
      </c>
      <c r="F3642" s="211">
        <v>88159</v>
      </c>
      <c r="G3642" s="211">
        <v>100864</v>
      </c>
      <c r="H3642" s="211">
        <v>104477</v>
      </c>
      <c r="I3642" s="211">
        <v>101611</v>
      </c>
      <c r="J3642" s="211">
        <v>106075</v>
      </c>
      <c r="K3642" s="211">
        <v>92824</v>
      </c>
      <c r="L3642" s="212">
        <v>79066</v>
      </c>
    </row>
    <row r="3643" spans="1:12">
      <c r="A3643" s="208" t="s">
        <v>1203</v>
      </c>
      <c r="B3643" s="209" t="s">
        <v>1643</v>
      </c>
      <c r="C3643" s="209" t="s">
        <v>1625</v>
      </c>
      <c r="D3643" s="210" t="s">
        <v>1624</v>
      </c>
      <c r="E3643" s="211">
        <v>85326</v>
      </c>
      <c r="F3643" s="211">
        <v>112322</v>
      </c>
      <c r="G3643" s="211">
        <v>86916</v>
      </c>
      <c r="H3643" s="211">
        <v>61655</v>
      </c>
      <c r="I3643" s="211">
        <v>14107</v>
      </c>
      <c r="J3643" s="211">
        <v>17091</v>
      </c>
      <c r="K3643" s="211">
        <v>13192</v>
      </c>
      <c r="L3643" s="212">
        <v>15690</v>
      </c>
    </row>
    <row r="3644" spans="1:12">
      <c r="A3644" s="208" t="s">
        <v>1203</v>
      </c>
      <c r="B3644" s="209" t="s">
        <v>1643</v>
      </c>
      <c r="C3644" s="209" t="s">
        <v>1626</v>
      </c>
      <c r="D3644" s="210" t="s">
        <v>1624</v>
      </c>
      <c r="E3644" s="211">
        <v>17649</v>
      </c>
      <c r="F3644" s="211">
        <v>18094</v>
      </c>
      <c r="G3644" s="211">
        <v>20899</v>
      </c>
      <c r="H3644" s="211">
        <v>10603</v>
      </c>
      <c r="I3644" s="211">
        <v>23529</v>
      </c>
      <c r="J3644" s="211">
        <v>55594</v>
      </c>
      <c r="K3644" s="211">
        <v>34268</v>
      </c>
      <c r="L3644" s="212">
        <v>28089</v>
      </c>
    </row>
    <row r="3645" spans="1:12">
      <c r="A3645" s="208" t="s">
        <v>751</v>
      </c>
      <c r="B3645" s="209" t="s">
        <v>1668</v>
      </c>
      <c r="C3645" s="209" t="s">
        <v>1623</v>
      </c>
      <c r="D3645" s="210" t="s">
        <v>1624</v>
      </c>
      <c r="E3645" s="213" t="s">
        <v>1624</v>
      </c>
      <c r="F3645" s="213" t="s">
        <v>1624</v>
      </c>
      <c r="G3645" s="211">
        <v>16450</v>
      </c>
      <c r="H3645" s="213" t="s">
        <v>1624</v>
      </c>
      <c r="I3645" s="213" t="s">
        <v>1624</v>
      </c>
      <c r="J3645" s="213" t="s">
        <v>1624</v>
      </c>
      <c r="K3645" s="213" t="s">
        <v>1624</v>
      </c>
      <c r="L3645" s="214" t="s">
        <v>1624</v>
      </c>
    </row>
    <row r="3646" spans="1:12">
      <c r="A3646" s="208" t="s">
        <v>570</v>
      </c>
      <c r="B3646" s="209" t="s">
        <v>1680</v>
      </c>
      <c r="C3646" s="209" t="s">
        <v>1623</v>
      </c>
      <c r="D3646" s="210" t="s">
        <v>1624</v>
      </c>
      <c r="E3646" s="211">
        <v>117500</v>
      </c>
      <c r="F3646" s="211">
        <v>125000</v>
      </c>
      <c r="G3646" s="211">
        <v>142072</v>
      </c>
      <c r="H3646" s="211">
        <v>100100</v>
      </c>
      <c r="I3646" s="211">
        <v>68111</v>
      </c>
      <c r="J3646" s="211">
        <v>69540</v>
      </c>
      <c r="K3646" s="211">
        <v>81064</v>
      </c>
      <c r="L3646" s="212">
        <v>72070</v>
      </c>
    </row>
    <row r="3647" spans="1:12">
      <c r="A3647" s="208" t="s">
        <v>570</v>
      </c>
      <c r="B3647" s="209" t="s">
        <v>1680</v>
      </c>
      <c r="C3647" s="209" t="s">
        <v>1625</v>
      </c>
      <c r="D3647" s="210" t="s">
        <v>1624</v>
      </c>
      <c r="E3647" s="213" t="s">
        <v>1624</v>
      </c>
      <c r="F3647" s="213" t="s">
        <v>1624</v>
      </c>
      <c r="G3647" s="213" t="s">
        <v>1624</v>
      </c>
      <c r="H3647" s="211">
        <v>77900</v>
      </c>
      <c r="I3647" s="211">
        <v>102989</v>
      </c>
      <c r="J3647" s="211">
        <v>104428</v>
      </c>
      <c r="K3647" s="211">
        <v>111303</v>
      </c>
      <c r="L3647" s="212">
        <v>101040</v>
      </c>
    </row>
    <row r="3648" spans="1:12">
      <c r="A3648" s="208" t="s">
        <v>1435</v>
      </c>
      <c r="B3648" s="209" t="s">
        <v>1673</v>
      </c>
      <c r="C3648" s="209" t="s">
        <v>1623</v>
      </c>
      <c r="D3648" s="210" t="s">
        <v>1624</v>
      </c>
      <c r="E3648" s="211">
        <v>9558</v>
      </c>
      <c r="F3648" s="211">
        <v>8439</v>
      </c>
      <c r="G3648" s="211">
        <v>7629</v>
      </c>
      <c r="H3648" s="211">
        <v>7536</v>
      </c>
      <c r="I3648" s="211">
        <v>7723</v>
      </c>
      <c r="J3648" s="211">
        <v>8826</v>
      </c>
      <c r="K3648" s="211">
        <v>7112</v>
      </c>
      <c r="L3648" s="212">
        <v>5585</v>
      </c>
    </row>
    <row r="3649" spans="1:12">
      <c r="A3649" s="208" t="s">
        <v>1435</v>
      </c>
      <c r="B3649" s="209" t="s">
        <v>1673</v>
      </c>
      <c r="C3649" s="209" t="s">
        <v>1625</v>
      </c>
      <c r="D3649" s="210" t="s">
        <v>1624</v>
      </c>
      <c r="E3649" s="211">
        <v>743</v>
      </c>
      <c r="F3649" s="211">
        <v>719</v>
      </c>
      <c r="G3649" s="211">
        <v>523</v>
      </c>
      <c r="H3649" s="211">
        <v>703</v>
      </c>
      <c r="I3649" s="211">
        <v>720</v>
      </c>
      <c r="J3649" s="211">
        <v>788</v>
      </c>
      <c r="K3649" s="211">
        <v>647</v>
      </c>
      <c r="L3649" s="212">
        <v>443</v>
      </c>
    </row>
    <row r="3650" spans="1:12">
      <c r="A3650" s="208" t="s">
        <v>624</v>
      </c>
      <c r="B3650" s="209" t="s">
        <v>1646</v>
      </c>
      <c r="C3650" s="209" t="s">
        <v>1626</v>
      </c>
      <c r="D3650" s="210" t="s">
        <v>1624</v>
      </c>
      <c r="E3650" s="211">
        <v>4098</v>
      </c>
      <c r="F3650" s="211">
        <v>5667</v>
      </c>
      <c r="G3650" s="211">
        <v>1543</v>
      </c>
      <c r="H3650" s="211">
        <v>1496</v>
      </c>
      <c r="I3650" s="213" t="s">
        <v>1624</v>
      </c>
      <c r="J3650" s="213" t="s">
        <v>1624</v>
      </c>
      <c r="K3650" s="213" t="s">
        <v>1624</v>
      </c>
      <c r="L3650" s="214" t="s">
        <v>1624</v>
      </c>
    </row>
    <row r="3651" spans="1:12">
      <c r="A3651" s="208" t="s">
        <v>624</v>
      </c>
      <c r="B3651" s="209" t="s">
        <v>1673</v>
      </c>
      <c r="C3651" s="209" t="s">
        <v>1626</v>
      </c>
      <c r="D3651" s="210" t="s">
        <v>1624</v>
      </c>
      <c r="E3651" s="211">
        <v>10054235</v>
      </c>
      <c r="F3651" s="211">
        <v>11103530</v>
      </c>
      <c r="G3651" s="211">
        <v>8999960</v>
      </c>
      <c r="H3651" s="211">
        <v>9995497</v>
      </c>
      <c r="I3651" s="211">
        <v>12124910</v>
      </c>
      <c r="J3651" s="211">
        <v>27158</v>
      </c>
      <c r="K3651" s="213" t="s">
        <v>1624</v>
      </c>
      <c r="L3651" s="214" t="s">
        <v>1624</v>
      </c>
    </row>
    <row r="3652" spans="1:12">
      <c r="A3652" s="208" t="s">
        <v>624</v>
      </c>
      <c r="B3652" s="209" t="s">
        <v>1673</v>
      </c>
      <c r="C3652" s="209" t="s">
        <v>1627</v>
      </c>
      <c r="D3652" s="210" t="s">
        <v>1624</v>
      </c>
      <c r="E3652" s="213" t="s">
        <v>1624</v>
      </c>
      <c r="F3652" s="213" t="s">
        <v>1624</v>
      </c>
      <c r="G3652" s="213" t="s">
        <v>1624</v>
      </c>
      <c r="H3652" s="213" t="s">
        <v>1624</v>
      </c>
      <c r="I3652" s="213" t="s">
        <v>1624</v>
      </c>
      <c r="J3652" s="211">
        <v>6151069</v>
      </c>
      <c r="K3652" s="213" t="s">
        <v>1624</v>
      </c>
      <c r="L3652" s="214" t="s">
        <v>1624</v>
      </c>
    </row>
    <row r="3653" spans="1:12">
      <c r="A3653" s="208" t="s">
        <v>1153</v>
      </c>
      <c r="B3653" s="209" t="s">
        <v>1644</v>
      </c>
      <c r="C3653" s="209" t="s">
        <v>1623</v>
      </c>
      <c r="D3653" s="210" t="s">
        <v>1624</v>
      </c>
      <c r="E3653" s="211">
        <v>71759</v>
      </c>
      <c r="F3653" s="211">
        <v>64926</v>
      </c>
      <c r="G3653" s="211">
        <v>67665</v>
      </c>
      <c r="H3653" s="211">
        <v>72147</v>
      </c>
      <c r="I3653" s="211">
        <v>67209</v>
      </c>
      <c r="J3653" s="211">
        <v>67848</v>
      </c>
      <c r="K3653" s="211">
        <v>67855</v>
      </c>
      <c r="L3653" s="212">
        <v>56694</v>
      </c>
    </row>
    <row r="3654" spans="1:12">
      <c r="A3654" s="208" t="s">
        <v>1204</v>
      </c>
      <c r="B3654" s="209" t="s">
        <v>1643</v>
      </c>
      <c r="C3654" s="209" t="s">
        <v>1623</v>
      </c>
      <c r="D3654" s="210" t="s">
        <v>1624</v>
      </c>
      <c r="E3654" s="211">
        <v>8315</v>
      </c>
      <c r="F3654" s="211">
        <v>7148</v>
      </c>
      <c r="G3654" s="211">
        <v>6638</v>
      </c>
      <c r="H3654" s="211">
        <v>7899</v>
      </c>
      <c r="I3654" s="211">
        <v>7839</v>
      </c>
      <c r="J3654" s="211">
        <v>7525</v>
      </c>
      <c r="K3654" s="211">
        <v>7298</v>
      </c>
      <c r="L3654" s="212">
        <v>5277</v>
      </c>
    </row>
    <row r="3655" spans="1:12">
      <c r="A3655" s="208" t="s">
        <v>1204</v>
      </c>
      <c r="B3655" s="209" t="s">
        <v>1643</v>
      </c>
      <c r="C3655" s="209" t="s">
        <v>1625</v>
      </c>
      <c r="D3655" s="210" t="s">
        <v>1624</v>
      </c>
      <c r="E3655" s="213" t="s">
        <v>1624</v>
      </c>
      <c r="F3655" s="211">
        <v>255</v>
      </c>
      <c r="G3655" s="211">
        <v>230</v>
      </c>
      <c r="H3655" s="211">
        <v>218</v>
      </c>
      <c r="I3655" s="211">
        <v>215</v>
      </c>
      <c r="J3655" s="211">
        <v>254</v>
      </c>
      <c r="K3655" s="211">
        <v>248</v>
      </c>
      <c r="L3655" s="212">
        <v>206</v>
      </c>
    </row>
    <row r="3656" spans="1:12">
      <c r="A3656" s="208" t="s">
        <v>1809</v>
      </c>
      <c r="B3656" s="209" t="s">
        <v>1634</v>
      </c>
      <c r="C3656" s="209" t="s">
        <v>1623</v>
      </c>
      <c r="D3656" s="210" t="s">
        <v>1624</v>
      </c>
      <c r="E3656" s="211">
        <v>1978</v>
      </c>
      <c r="F3656" s="211">
        <v>4000</v>
      </c>
      <c r="G3656" s="211">
        <v>10263</v>
      </c>
      <c r="H3656" s="211">
        <v>12072</v>
      </c>
      <c r="I3656" s="211">
        <v>12921</v>
      </c>
      <c r="J3656" s="211">
        <v>12212</v>
      </c>
      <c r="K3656" s="211">
        <v>12568</v>
      </c>
      <c r="L3656" s="212">
        <v>11907</v>
      </c>
    </row>
    <row r="3657" spans="1:12">
      <c r="A3657" s="208" t="s">
        <v>1809</v>
      </c>
      <c r="B3657" s="209" t="s">
        <v>1634</v>
      </c>
      <c r="C3657" s="209" t="s">
        <v>1625</v>
      </c>
      <c r="D3657" s="210" t="s">
        <v>1624</v>
      </c>
      <c r="E3657" s="211">
        <v>37580</v>
      </c>
      <c r="F3657" s="211">
        <v>38811</v>
      </c>
      <c r="G3657" s="211">
        <v>33836</v>
      </c>
      <c r="H3657" s="211">
        <v>32992</v>
      </c>
      <c r="I3657" s="211">
        <v>32752</v>
      </c>
      <c r="J3657" s="211">
        <v>31244</v>
      </c>
      <c r="K3657" s="211">
        <v>30527</v>
      </c>
      <c r="L3657" s="212">
        <v>26975</v>
      </c>
    </row>
    <row r="3658" spans="1:12">
      <c r="A3658" s="208" t="s">
        <v>1205</v>
      </c>
      <c r="B3658" s="209" t="s">
        <v>1643</v>
      </c>
      <c r="C3658" s="209" t="s">
        <v>1623</v>
      </c>
      <c r="D3658" s="210" t="s">
        <v>1624</v>
      </c>
      <c r="E3658" s="211">
        <v>233440</v>
      </c>
      <c r="F3658" s="211">
        <v>197292</v>
      </c>
      <c r="G3658" s="211">
        <v>204917</v>
      </c>
      <c r="H3658" s="211">
        <v>251914</v>
      </c>
      <c r="I3658" s="211">
        <v>226750</v>
      </c>
      <c r="J3658" s="211">
        <v>219787</v>
      </c>
      <c r="K3658" s="211">
        <v>206680</v>
      </c>
      <c r="L3658" s="212">
        <v>176086</v>
      </c>
    </row>
    <row r="3659" spans="1:12">
      <c r="A3659" s="208" t="s">
        <v>1478</v>
      </c>
      <c r="B3659" s="209" t="s">
        <v>1650</v>
      </c>
      <c r="C3659" s="209" t="s">
        <v>1623</v>
      </c>
      <c r="D3659" s="210" t="s">
        <v>1624</v>
      </c>
      <c r="E3659" s="211">
        <v>277897</v>
      </c>
      <c r="F3659" s="211">
        <v>240146</v>
      </c>
      <c r="G3659" s="211">
        <v>274149</v>
      </c>
      <c r="H3659" s="211">
        <v>274254</v>
      </c>
      <c r="I3659" s="211">
        <v>284716</v>
      </c>
      <c r="J3659" s="211">
        <v>309564</v>
      </c>
      <c r="K3659" s="211">
        <v>283087</v>
      </c>
      <c r="L3659" s="212">
        <v>230627</v>
      </c>
    </row>
    <row r="3660" spans="1:12">
      <c r="A3660" s="208" t="s">
        <v>1478</v>
      </c>
      <c r="B3660" s="209" t="s">
        <v>1650</v>
      </c>
      <c r="C3660" s="209" t="s">
        <v>1625</v>
      </c>
      <c r="D3660" s="210" t="s">
        <v>1624</v>
      </c>
      <c r="E3660" s="211">
        <v>176683</v>
      </c>
      <c r="F3660" s="211">
        <v>173098</v>
      </c>
      <c r="G3660" s="211">
        <v>204133</v>
      </c>
      <c r="H3660" s="211">
        <v>188742</v>
      </c>
      <c r="I3660" s="211">
        <v>189016</v>
      </c>
      <c r="J3660" s="211">
        <v>238271</v>
      </c>
      <c r="K3660" s="211">
        <v>188378</v>
      </c>
      <c r="L3660" s="212">
        <v>170163</v>
      </c>
    </row>
    <row r="3661" spans="1:12">
      <c r="A3661" s="208" t="s">
        <v>1478</v>
      </c>
      <c r="B3661" s="209" t="s">
        <v>1650</v>
      </c>
      <c r="C3661" s="209" t="s">
        <v>1626</v>
      </c>
      <c r="D3661" s="210" t="s">
        <v>1624</v>
      </c>
      <c r="E3661" s="211">
        <v>493682</v>
      </c>
      <c r="F3661" s="211">
        <v>449145</v>
      </c>
      <c r="G3661" s="211">
        <v>538257</v>
      </c>
      <c r="H3661" s="211">
        <v>553942</v>
      </c>
      <c r="I3661" s="211">
        <v>557438</v>
      </c>
      <c r="J3661" s="211">
        <v>592995</v>
      </c>
      <c r="K3661" s="211">
        <v>607598</v>
      </c>
      <c r="L3661" s="212">
        <v>531694</v>
      </c>
    </row>
    <row r="3662" spans="1:12">
      <c r="A3662" s="208" t="s">
        <v>1810</v>
      </c>
      <c r="B3662" s="209" t="s">
        <v>1660</v>
      </c>
      <c r="C3662" s="209" t="s">
        <v>1623</v>
      </c>
      <c r="D3662" s="210" t="s">
        <v>1624</v>
      </c>
      <c r="E3662" s="211">
        <v>0</v>
      </c>
      <c r="F3662" s="213" t="s">
        <v>1624</v>
      </c>
      <c r="G3662" s="213" t="s">
        <v>1624</v>
      </c>
      <c r="H3662" s="213" t="s">
        <v>1624</v>
      </c>
      <c r="I3662" s="213" t="s">
        <v>1624</v>
      </c>
      <c r="J3662" s="213" t="s">
        <v>1624</v>
      </c>
      <c r="K3662" s="213" t="s">
        <v>1624</v>
      </c>
      <c r="L3662" s="214" t="s">
        <v>1624</v>
      </c>
    </row>
    <row r="3663" spans="1:12">
      <c r="A3663" s="208" t="s">
        <v>1810</v>
      </c>
      <c r="B3663" s="209" t="s">
        <v>1660</v>
      </c>
      <c r="C3663" s="209" t="s">
        <v>1625</v>
      </c>
      <c r="D3663" s="210" t="s">
        <v>1624</v>
      </c>
      <c r="E3663" s="211">
        <v>0</v>
      </c>
      <c r="F3663" s="213" t="s">
        <v>1624</v>
      </c>
      <c r="G3663" s="213" t="s">
        <v>1624</v>
      </c>
      <c r="H3663" s="213" t="s">
        <v>1624</v>
      </c>
      <c r="I3663" s="213" t="s">
        <v>1624</v>
      </c>
      <c r="J3663" s="213" t="s">
        <v>1624</v>
      </c>
      <c r="K3663" s="213" t="s">
        <v>1624</v>
      </c>
      <c r="L3663" s="214" t="s">
        <v>1624</v>
      </c>
    </row>
    <row r="3664" spans="1:12">
      <c r="A3664" s="208" t="s">
        <v>1810</v>
      </c>
      <c r="B3664" s="209" t="s">
        <v>1660</v>
      </c>
      <c r="C3664" s="209" t="s">
        <v>1626</v>
      </c>
      <c r="D3664" s="210" t="s">
        <v>1624</v>
      </c>
      <c r="E3664" s="211">
        <v>0</v>
      </c>
      <c r="F3664" s="213" t="s">
        <v>1624</v>
      </c>
      <c r="G3664" s="213" t="s">
        <v>1624</v>
      </c>
      <c r="H3664" s="213" t="s">
        <v>1624</v>
      </c>
      <c r="I3664" s="213" t="s">
        <v>1624</v>
      </c>
      <c r="J3664" s="213" t="s">
        <v>1624</v>
      </c>
      <c r="K3664" s="213" t="s">
        <v>1624</v>
      </c>
      <c r="L3664" s="214" t="s">
        <v>1624</v>
      </c>
    </row>
    <row r="3665" spans="1:12">
      <c r="A3665" s="208" t="s">
        <v>1810</v>
      </c>
      <c r="B3665" s="209" t="s">
        <v>1660</v>
      </c>
      <c r="C3665" s="209" t="s">
        <v>1627</v>
      </c>
      <c r="D3665" s="210" t="s">
        <v>1624</v>
      </c>
      <c r="E3665" s="211">
        <v>0</v>
      </c>
      <c r="F3665" s="213" t="s">
        <v>1624</v>
      </c>
      <c r="G3665" s="213" t="s">
        <v>1624</v>
      </c>
      <c r="H3665" s="213" t="s">
        <v>1624</v>
      </c>
      <c r="I3665" s="213" t="s">
        <v>1624</v>
      </c>
      <c r="J3665" s="213" t="s">
        <v>1624</v>
      </c>
      <c r="K3665" s="213" t="s">
        <v>1624</v>
      </c>
      <c r="L3665" s="214" t="s">
        <v>1624</v>
      </c>
    </row>
    <row r="3666" spans="1:12">
      <c r="A3666" s="208" t="s">
        <v>943</v>
      </c>
      <c r="B3666" s="209" t="s">
        <v>1660</v>
      </c>
      <c r="C3666" s="209" t="s">
        <v>1623</v>
      </c>
      <c r="D3666" s="210" t="s">
        <v>1624</v>
      </c>
      <c r="E3666" s="211">
        <v>21638455</v>
      </c>
      <c r="F3666" s="211">
        <v>18152278</v>
      </c>
      <c r="G3666" s="211">
        <v>21970251</v>
      </c>
      <c r="H3666" s="211">
        <v>21002766</v>
      </c>
      <c r="I3666" s="211">
        <v>20936117</v>
      </c>
      <c r="J3666" s="211">
        <v>20088482</v>
      </c>
      <c r="K3666" s="211">
        <v>19923880</v>
      </c>
      <c r="L3666" s="212">
        <v>17811223</v>
      </c>
    </row>
    <row r="3667" spans="1:12">
      <c r="A3667" s="208" t="s">
        <v>943</v>
      </c>
      <c r="B3667" s="209" t="s">
        <v>1660</v>
      </c>
      <c r="C3667" s="209" t="s">
        <v>1625</v>
      </c>
      <c r="D3667" s="210" t="s">
        <v>1624</v>
      </c>
      <c r="E3667" s="211">
        <v>13319581</v>
      </c>
      <c r="F3667" s="211">
        <v>11262793</v>
      </c>
      <c r="G3667" s="211">
        <v>12384513</v>
      </c>
      <c r="H3667" s="211">
        <v>11978175</v>
      </c>
      <c r="I3667" s="211">
        <v>12173848</v>
      </c>
      <c r="J3667" s="211">
        <v>12531096</v>
      </c>
      <c r="K3667" s="211">
        <v>12785944</v>
      </c>
      <c r="L3667" s="212">
        <v>11551076</v>
      </c>
    </row>
    <row r="3668" spans="1:12">
      <c r="A3668" s="208" t="s">
        <v>943</v>
      </c>
      <c r="B3668" s="209" t="s">
        <v>1660</v>
      </c>
      <c r="C3668" s="209" t="s">
        <v>1626</v>
      </c>
      <c r="D3668" s="210" t="s">
        <v>1624</v>
      </c>
      <c r="E3668" s="211">
        <v>26784119</v>
      </c>
      <c r="F3668" s="211">
        <v>22440234</v>
      </c>
      <c r="G3668" s="211">
        <v>21982019</v>
      </c>
      <c r="H3668" s="211">
        <v>14596414</v>
      </c>
      <c r="I3668" s="211">
        <v>13278748</v>
      </c>
      <c r="J3668" s="211">
        <v>13145621</v>
      </c>
      <c r="K3668" s="211">
        <v>12866684</v>
      </c>
      <c r="L3668" s="212">
        <v>11835039</v>
      </c>
    </row>
    <row r="3669" spans="1:12">
      <c r="A3669" s="208" t="s">
        <v>943</v>
      </c>
      <c r="B3669" s="209" t="s">
        <v>1660</v>
      </c>
      <c r="C3669" s="209" t="s">
        <v>1627</v>
      </c>
      <c r="D3669" s="210" t="s">
        <v>1624</v>
      </c>
      <c r="E3669" s="211">
        <v>1422866</v>
      </c>
      <c r="F3669" s="211">
        <v>797957</v>
      </c>
      <c r="G3669" s="211">
        <v>429580</v>
      </c>
      <c r="H3669" s="211">
        <v>6764513</v>
      </c>
      <c r="I3669" s="211">
        <v>6030933</v>
      </c>
      <c r="J3669" s="211">
        <v>6260396</v>
      </c>
      <c r="K3669" s="211">
        <v>5557806</v>
      </c>
      <c r="L3669" s="212">
        <v>5173996</v>
      </c>
    </row>
    <row r="3670" spans="1:12">
      <c r="A3670" s="208" t="s">
        <v>1436</v>
      </c>
      <c r="B3670" s="209" t="s">
        <v>1673</v>
      </c>
      <c r="C3670" s="209" t="s">
        <v>1623</v>
      </c>
      <c r="D3670" s="210" t="s">
        <v>1624</v>
      </c>
      <c r="E3670" s="211">
        <v>25951</v>
      </c>
      <c r="F3670" s="211">
        <v>23013</v>
      </c>
      <c r="G3670" s="211">
        <v>26130</v>
      </c>
      <c r="H3670" s="211">
        <v>24735</v>
      </c>
      <c r="I3670" s="211">
        <v>23516</v>
      </c>
      <c r="J3670" s="211">
        <v>25197</v>
      </c>
      <c r="K3670" s="211">
        <v>23940</v>
      </c>
      <c r="L3670" s="212">
        <v>21699</v>
      </c>
    </row>
    <row r="3671" spans="1:12">
      <c r="A3671" s="208" t="s">
        <v>1436</v>
      </c>
      <c r="B3671" s="209" t="s">
        <v>1673</v>
      </c>
      <c r="C3671" s="209" t="s">
        <v>1625</v>
      </c>
      <c r="D3671" s="210" t="s">
        <v>1624</v>
      </c>
      <c r="E3671" s="211">
        <v>10954</v>
      </c>
      <c r="F3671" s="211">
        <v>14974</v>
      </c>
      <c r="G3671" s="211">
        <v>17960</v>
      </c>
      <c r="H3671" s="211">
        <v>10814</v>
      </c>
      <c r="I3671" s="211">
        <v>11448</v>
      </c>
      <c r="J3671" s="211">
        <v>13577</v>
      </c>
      <c r="K3671" s="211">
        <v>14821</v>
      </c>
      <c r="L3671" s="212">
        <v>12966</v>
      </c>
    </row>
    <row r="3672" spans="1:12">
      <c r="A3672" s="208" t="s">
        <v>1436</v>
      </c>
      <c r="B3672" s="209" t="s">
        <v>1673</v>
      </c>
      <c r="C3672" s="209" t="s">
        <v>1626</v>
      </c>
      <c r="D3672" s="210" t="s">
        <v>1624</v>
      </c>
      <c r="E3672" s="213" t="s">
        <v>1624</v>
      </c>
      <c r="F3672" s="213" t="s">
        <v>1624</v>
      </c>
      <c r="G3672" s="213" t="s">
        <v>1624</v>
      </c>
      <c r="H3672" s="211">
        <v>4079</v>
      </c>
      <c r="I3672" s="211">
        <v>3906</v>
      </c>
      <c r="J3672" s="211">
        <v>3050</v>
      </c>
      <c r="K3672" s="211">
        <v>4250</v>
      </c>
      <c r="L3672" s="212">
        <v>4822</v>
      </c>
    </row>
    <row r="3673" spans="1:12">
      <c r="A3673" s="208" t="s">
        <v>1437</v>
      </c>
      <c r="B3673" s="209" t="s">
        <v>1673</v>
      </c>
      <c r="C3673" s="209" t="s">
        <v>1623</v>
      </c>
      <c r="D3673" s="210" t="s">
        <v>1624</v>
      </c>
      <c r="E3673" s="213" t="s">
        <v>1624</v>
      </c>
      <c r="F3673" s="213" t="s">
        <v>1624</v>
      </c>
      <c r="G3673" s="211">
        <v>1738</v>
      </c>
      <c r="H3673" s="211">
        <v>1770</v>
      </c>
      <c r="I3673" s="211">
        <v>1848</v>
      </c>
      <c r="J3673" s="211">
        <v>1446</v>
      </c>
      <c r="K3673" s="211">
        <v>2795</v>
      </c>
      <c r="L3673" s="212">
        <v>1649</v>
      </c>
    </row>
    <row r="3674" spans="1:12">
      <c r="A3674" s="208" t="s">
        <v>1437</v>
      </c>
      <c r="B3674" s="209" t="s">
        <v>1673</v>
      </c>
      <c r="C3674" s="209" t="s">
        <v>1625</v>
      </c>
      <c r="D3674" s="210" t="s">
        <v>1624</v>
      </c>
      <c r="E3674" s="211">
        <v>87278</v>
      </c>
      <c r="F3674" s="211">
        <v>112410</v>
      </c>
      <c r="G3674" s="211">
        <v>98382</v>
      </c>
      <c r="H3674" s="211">
        <v>107175</v>
      </c>
      <c r="I3674" s="211">
        <v>83635</v>
      </c>
      <c r="J3674" s="211">
        <v>66606</v>
      </c>
      <c r="K3674" s="211">
        <v>127003</v>
      </c>
      <c r="L3674" s="212">
        <v>71653</v>
      </c>
    </row>
    <row r="3675" spans="1:12">
      <c r="A3675" s="208" t="s">
        <v>625</v>
      </c>
      <c r="B3675" s="209" t="s">
        <v>1646</v>
      </c>
      <c r="C3675" s="209" t="s">
        <v>1625</v>
      </c>
      <c r="D3675" s="210" t="s">
        <v>1624</v>
      </c>
      <c r="E3675" s="211">
        <v>117785</v>
      </c>
      <c r="F3675" s="211">
        <v>136152</v>
      </c>
      <c r="G3675" s="211">
        <v>136595</v>
      </c>
      <c r="H3675" s="211">
        <v>170286</v>
      </c>
      <c r="I3675" s="211">
        <v>150665</v>
      </c>
      <c r="J3675" s="211">
        <v>147011</v>
      </c>
      <c r="K3675" s="211">
        <v>212996</v>
      </c>
      <c r="L3675" s="212">
        <v>207810</v>
      </c>
    </row>
    <row r="3676" spans="1:12">
      <c r="A3676" s="208" t="s">
        <v>1030</v>
      </c>
      <c r="B3676" s="209" t="s">
        <v>1648</v>
      </c>
      <c r="C3676" s="209" t="s">
        <v>1623</v>
      </c>
      <c r="D3676" s="210" t="s">
        <v>1624</v>
      </c>
      <c r="E3676" s="211">
        <v>132394</v>
      </c>
      <c r="F3676" s="211">
        <v>124011</v>
      </c>
      <c r="G3676" s="211">
        <v>126925</v>
      </c>
      <c r="H3676" s="211">
        <v>124493</v>
      </c>
      <c r="I3676" s="211">
        <v>118086</v>
      </c>
      <c r="J3676" s="211">
        <v>149465</v>
      </c>
      <c r="K3676" s="211">
        <v>132702</v>
      </c>
      <c r="L3676" s="212">
        <v>104161</v>
      </c>
    </row>
    <row r="3677" spans="1:12">
      <c r="A3677" s="208" t="s">
        <v>1030</v>
      </c>
      <c r="B3677" s="209" t="s">
        <v>1648</v>
      </c>
      <c r="C3677" s="209" t="s">
        <v>1625</v>
      </c>
      <c r="D3677" s="210" t="s">
        <v>1624</v>
      </c>
      <c r="E3677" s="211">
        <v>25667</v>
      </c>
      <c r="F3677" s="211">
        <v>25078</v>
      </c>
      <c r="G3677" s="211">
        <v>26404</v>
      </c>
      <c r="H3677" s="211">
        <v>28340</v>
      </c>
      <c r="I3677" s="211">
        <v>25498</v>
      </c>
      <c r="J3677" s="211">
        <v>29259</v>
      </c>
      <c r="K3677" s="211">
        <v>26524</v>
      </c>
      <c r="L3677" s="212">
        <v>24555</v>
      </c>
    </row>
    <row r="3678" spans="1:12">
      <c r="A3678" s="208" t="s">
        <v>232</v>
      </c>
      <c r="B3678" s="209" t="s">
        <v>1655</v>
      </c>
      <c r="C3678" s="209" t="s">
        <v>1623</v>
      </c>
      <c r="D3678" s="210" t="s">
        <v>1624</v>
      </c>
      <c r="E3678" s="211">
        <v>82421</v>
      </c>
      <c r="F3678" s="211">
        <v>75031</v>
      </c>
      <c r="G3678" s="211">
        <v>80927</v>
      </c>
      <c r="H3678" s="211">
        <v>92087</v>
      </c>
      <c r="I3678" s="211">
        <v>78812</v>
      </c>
      <c r="J3678" s="211">
        <v>81764</v>
      </c>
      <c r="K3678" s="211">
        <v>77958</v>
      </c>
      <c r="L3678" s="212">
        <v>60945</v>
      </c>
    </row>
    <row r="3679" spans="1:12">
      <c r="A3679" s="208" t="s">
        <v>232</v>
      </c>
      <c r="B3679" s="209" t="s">
        <v>1655</v>
      </c>
      <c r="C3679" s="209" t="s">
        <v>1625</v>
      </c>
      <c r="D3679" s="210" t="s">
        <v>1624</v>
      </c>
      <c r="E3679" s="211">
        <v>24523</v>
      </c>
      <c r="F3679" s="211">
        <v>18823</v>
      </c>
      <c r="G3679" s="211">
        <v>35081</v>
      </c>
      <c r="H3679" s="211">
        <v>25380</v>
      </c>
      <c r="I3679" s="211">
        <v>23717</v>
      </c>
      <c r="J3679" s="211">
        <v>26009</v>
      </c>
      <c r="K3679" s="211">
        <v>23419</v>
      </c>
      <c r="L3679" s="212">
        <v>18025</v>
      </c>
    </row>
    <row r="3680" spans="1:12">
      <c r="A3680" s="208" t="s">
        <v>945</v>
      </c>
      <c r="B3680" s="209" t="s">
        <v>1661</v>
      </c>
      <c r="C3680" s="209" t="s">
        <v>1623</v>
      </c>
      <c r="D3680" s="210" t="s">
        <v>1624</v>
      </c>
      <c r="E3680" s="211">
        <v>28440475</v>
      </c>
      <c r="F3680" s="211">
        <v>26213011</v>
      </c>
      <c r="G3680" s="211">
        <v>28630349</v>
      </c>
      <c r="H3680" s="211">
        <v>28953647</v>
      </c>
      <c r="I3680" s="211">
        <v>5096338</v>
      </c>
      <c r="J3680" s="213" t="s">
        <v>1624</v>
      </c>
      <c r="K3680" s="213" t="s">
        <v>1624</v>
      </c>
      <c r="L3680" s="214" t="s">
        <v>1624</v>
      </c>
    </row>
    <row r="3681" spans="1:12">
      <c r="A3681" s="208" t="s">
        <v>945</v>
      </c>
      <c r="B3681" s="209" t="s">
        <v>1661</v>
      </c>
      <c r="C3681" s="209" t="s">
        <v>1625</v>
      </c>
      <c r="D3681" s="210" t="s">
        <v>1624</v>
      </c>
      <c r="E3681" s="211">
        <v>20510534</v>
      </c>
      <c r="F3681" s="211">
        <v>20034012</v>
      </c>
      <c r="G3681" s="211">
        <v>21187838</v>
      </c>
      <c r="H3681" s="211">
        <v>21440132</v>
      </c>
      <c r="I3681" s="211">
        <v>4381546</v>
      </c>
      <c r="J3681" s="213" t="s">
        <v>1624</v>
      </c>
      <c r="K3681" s="213" t="s">
        <v>1624</v>
      </c>
      <c r="L3681" s="214" t="s">
        <v>1624</v>
      </c>
    </row>
    <row r="3682" spans="1:12">
      <c r="A3682" s="208" t="s">
        <v>945</v>
      </c>
      <c r="B3682" s="209" t="s">
        <v>1661</v>
      </c>
      <c r="C3682" s="209" t="s">
        <v>1626</v>
      </c>
      <c r="D3682" s="210" t="s">
        <v>1624</v>
      </c>
      <c r="E3682" s="211">
        <v>13210850</v>
      </c>
      <c r="F3682" s="211">
        <v>13861646</v>
      </c>
      <c r="G3682" s="211">
        <v>14192619</v>
      </c>
      <c r="H3682" s="211">
        <v>14513184</v>
      </c>
      <c r="I3682" s="211">
        <v>1095289</v>
      </c>
      <c r="J3682" s="213" t="s">
        <v>1624</v>
      </c>
      <c r="K3682" s="213" t="s">
        <v>1624</v>
      </c>
      <c r="L3682" s="214" t="s">
        <v>1624</v>
      </c>
    </row>
    <row r="3683" spans="1:12">
      <c r="A3683" s="208" t="s">
        <v>945</v>
      </c>
      <c r="B3683" s="209" t="s">
        <v>1661</v>
      </c>
      <c r="C3683" s="209" t="s">
        <v>1627</v>
      </c>
      <c r="D3683" s="210" t="s">
        <v>1624</v>
      </c>
      <c r="E3683" s="211">
        <v>5991879</v>
      </c>
      <c r="F3683" s="211">
        <v>7911593</v>
      </c>
      <c r="G3683" s="211">
        <v>7629924</v>
      </c>
      <c r="H3683" s="211">
        <v>7278677</v>
      </c>
      <c r="I3683" s="211">
        <v>605004</v>
      </c>
      <c r="J3683" s="213" t="s">
        <v>1624</v>
      </c>
      <c r="K3683" s="213" t="s">
        <v>1624</v>
      </c>
      <c r="L3683" s="214" t="s">
        <v>1624</v>
      </c>
    </row>
    <row r="3684" spans="1:12">
      <c r="A3684" s="208" t="s">
        <v>945</v>
      </c>
      <c r="B3684" s="209" t="s">
        <v>1661</v>
      </c>
      <c r="C3684" s="209" t="s">
        <v>1628</v>
      </c>
      <c r="D3684" s="210" t="s">
        <v>1624</v>
      </c>
      <c r="E3684" s="211">
        <v>159068</v>
      </c>
      <c r="F3684" s="211">
        <v>172629</v>
      </c>
      <c r="G3684" s="211">
        <v>173967</v>
      </c>
      <c r="H3684" s="211">
        <v>144967</v>
      </c>
      <c r="I3684" s="211">
        <v>9204</v>
      </c>
      <c r="J3684" s="213" t="s">
        <v>1624</v>
      </c>
      <c r="K3684" s="213" t="s">
        <v>1624</v>
      </c>
      <c r="L3684" s="214" t="s">
        <v>1624</v>
      </c>
    </row>
    <row r="3685" spans="1:12">
      <c r="A3685" s="208" t="s">
        <v>1031</v>
      </c>
      <c r="B3685" s="209" t="s">
        <v>1648</v>
      </c>
      <c r="C3685" s="209" t="s">
        <v>1623</v>
      </c>
      <c r="D3685" s="210" t="s">
        <v>1624</v>
      </c>
      <c r="E3685" s="211">
        <v>163231</v>
      </c>
      <c r="F3685" s="211">
        <v>147437</v>
      </c>
      <c r="G3685" s="211">
        <v>180613</v>
      </c>
      <c r="H3685" s="211">
        <v>155734</v>
      </c>
      <c r="I3685" s="211">
        <v>150693</v>
      </c>
      <c r="J3685" s="211">
        <v>170111</v>
      </c>
      <c r="K3685" s="211">
        <v>156442</v>
      </c>
      <c r="L3685" s="212">
        <v>134846</v>
      </c>
    </row>
    <row r="3686" spans="1:12">
      <c r="A3686" s="208" t="s">
        <v>1031</v>
      </c>
      <c r="B3686" s="209" t="s">
        <v>1648</v>
      </c>
      <c r="C3686" s="209" t="s">
        <v>1625</v>
      </c>
      <c r="D3686" s="210" t="s">
        <v>1624</v>
      </c>
      <c r="E3686" s="211">
        <v>735</v>
      </c>
      <c r="F3686" s="211">
        <v>2078</v>
      </c>
      <c r="G3686" s="211">
        <v>3298</v>
      </c>
      <c r="H3686" s="211">
        <v>2955</v>
      </c>
      <c r="I3686" s="211">
        <v>2589</v>
      </c>
      <c r="J3686" s="211">
        <v>12133</v>
      </c>
      <c r="K3686" s="211">
        <v>11064</v>
      </c>
      <c r="L3686" s="212">
        <v>16742</v>
      </c>
    </row>
    <row r="3687" spans="1:12">
      <c r="A3687" s="208" t="s">
        <v>1582</v>
      </c>
      <c r="B3687" s="209" t="s">
        <v>1657</v>
      </c>
      <c r="C3687" s="209" t="s">
        <v>1623</v>
      </c>
      <c r="D3687" s="210" t="s">
        <v>1624</v>
      </c>
      <c r="E3687" s="211">
        <v>22089</v>
      </c>
      <c r="F3687" s="211">
        <v>20223</v>
      </c>
      <c r="G3687" s="211">
        <v>22207</v>
      </c>
      <c r="H3687" s="211">
        <v>24302</v>
      </c>
      <c r="I3687" s="211">
        <v>22337</v>
      </c>
      <c r="J3687" s="211">
        <v>20651</v>
      </c>
      <c r="K3687" s="211">
        <v>20728</v>
      </c>
      <c r="L3687" s="212">
        <v>16343</v>
      </c>
    </row>
    <row r="3688" spans="1:12">
      <c r="A3688" s="208" t="s">
        <v>1582</v>
      </c>
      <c r="B3688" s="209" t="s">
        <v>1657</v>
      </c>
      <c r="C3688" s="209" t="s">
        <v>1625</v>
      </c>
      <c r="D3688" s="210" t="s">
        <v>1624</v>
      </c>
      <c r="E3688" s="211">
        <v>9828</v>
      </c>
      <c r="F3688" s="211">
        <v>9067</v>
      </c>
      <c r="G3688" s="211">
        <v>10471</v>
      </c>
      <c r="H3688" s="211">
        <v>11969</v>
      </c>
      <c r="I3688" s="211">
        <v>11179</v>
      </c>
      <c r="J3688" s="211">
        <v>11519</v>
      </c>
      <c r="K3688" s="211">
        <v>11951</v>
      </c>
      <c r="L3688" s="212">
        <v>8628</v>
      </c>
    </row>
    <row r="3689" spans="1:12">
      <c r="A3689" s="208" t="s">
        <v>1273</v>
      </c>
      <c r="B3689" s="209" t="s">
        <v>1654</v>
      </c>
      <c r="C3689" s="209" t="s">
        <v>1623</v>
      </c>
      <c r="D3689" s="210" t="s">
        <v>1624</v>
      </c>
      <c r="E3689" s="211">
        <v>273921</v>
      </c>
      <c r="F3689" s="211">
        <v>228931</v>
      </c>
      <c r="G3689" s="211">
        <v>235425</v>
      </c>
      <c r="H3689" s="211">
        <v>285420</v>
      </c>
      <c r="I3689" s="211">
        <v>268171</v>
      </c>
      <c r="J3689" s="211">
        <v>298337</v>
      </c>
      <c r="K3689" s="211">
        <v>253632</v>
      </c>
      <c r="L3689" s="212">
        <v>219281</v>
      </c>
    </row>
    <row r="3690" spans="1:12">
      <c r="A3690" s="208" t="s">
        <v>1273</v>
      </c>
      <c r="B3690" s="209" t="s">
        <v>1654</v>
      </c>
      <c r="C3690" s="209" t="s">
        <v>1625</v>
      </c>
      <c r="D3690" s="210" t="s">
        <v>1624</v>
      </c>
      <c r="E3690" s="211">
        <v>97394</v>
      </c>
      <c r="F3690" s="211">
        <v>86632</v>
      </c>
      <c r="G3690" s="211">
        <v>93925</v>
      </c>
      <c r="H3690" s="211">
        <v>113370</v>
      </c>
      <c r="I3690" s="211">
        <v>114033</v>
      </c>
      <c r="J3690" s="211">
        <v>123198</v>
      </c>
      <c r="K3690" s="211">
        <v>103163</v>
      </c>
      <c r="L3690" s="212">
        <v>93139</v>
      </c>
    </row>
    <row r="3691" spans="1:12">
      <c r="A3691" s="208" t="s">
        <v>1273</v>
      </c>
      <c r="B3691" s="209" t="s">
        <v>1654</v>
      </c>
      <c r="C3691" s="209" t="s">
        <v>1626</v>
      </c>
      <c r="D3691" s="210" t="s">
        <v>1624</v>
      </c>
      <c r="E3691" s="211">
        <v>149645</v>
      </c>
      <c r="F3691" s="211">
        <v>153188</v>
      </c>
      <c r="G3691" s="211">
        <v>145856</v>
      </c>
      <c r="H3691" s="211">
        <v>144988</v>
      </c>
      <c r="I3691" s="211">
        <v>158262</v>
      </c>
      <c r="J3691" s="211">
        <v>199384</v>
      </c>
      <c r="K3691" s="211">
        <v>282262</v>
      </c>
      <c r="L3691" s="212">
        <v>443675</v>
      </c>
    </row>
    <row r="3692" spans="1:12">
      <c r="A3692" s="208" t="s">
        <v>149</v>
      </c>
      <c r="B3692" s="209" t="s">
        <v>1672</v>
      </c>
      <c r="C3692" s="209" t="s">
        <v>1623</v>
      </c>
      <c r="D3692" s="210" t="s">
        <v>1624</v>
      </c>
      <c r="E3692" s="211">
        <v>155569</v>
      </c>
      <c r="F3692" s="211">
        <v>145100</v>
      </c>
      <c r="G3692" s="211">
        <v>160287</v>
      </c>
      <c r="H3692" s="211">
        <v>189630</v>
      </c>
      <c r="I3692" s="211">
        <v>178332</v>
      </c>
      <c r="J3692" s="211">
        <v>204949</v>
      </c>
      <c r="K3692" s="211">
        <v>184386</v>
      </c>
      <c r="L3692" s="212">
        <v>142309</v>
      </c>
    </row>
    <row r="3693" spans="1:12">
      <c r="A3693" s="208" t="s">
        <v>149</v>
      </c>
      <c r="B3693" s="209" t="s">
        <v>1672</v>
      </c>
      <c r="C3693" s="209" t="s">
        <v>1625</v>
      </c>
      <c r="D3693" s="210" t="s">
        <v>1624</v>
      </c>
      <c r="E3693" s="211">
        <v>11009</v>
      </c>
      <c r="F3693" s="211">
        <v>10394</v>
      </c>
      <c r="G3693" s="211">
        <v>11195</v>
      </c>
      <c r="H3693" s="211">
        <v>14279</v>
      </c>
      <c r="I3693" s="211">
        <v>11934</v>
      </c>
      <c r="J3693" s="211">
        <v>14737</v>
      </c>
      <c r="K3693" s="211">
        <v>12450</v>
      </c>
      <c r="L3693" s="212">
        <v>8657</v>
      </c>
    </row>
    <row r="3694" spans="1:12">
      <c r="A3694" s="208" t="s">
        <v>1032</v>
      </c>
      <c r="B3694" s="209" t="s">
        <v>1648</v>
      </c>
      <c r="C3694" s="209" t="s">
        <v>1623</v>
      </c>
      <c r="D3694" s="210" t="s">
        <v>1624</v>
      </c>
      <c r="E3694" s="211">
        <v>58933</v>
      </c>
      <c r="F3694" s="211">
        <v>55460</v>
      </c>
      <c r="G3694" s="211">
        <v>58349</v>
      </c>
      <c r="H3694" s="211">
        <v>56447</v>
      </c>
      <c r="I3694" s="211">
        <v>58121</v>
      </c>
      <c r="J3694" s="211">
        <v>58143</v>
      </c>
      <c r="K3694" s="211">
        <v>67794</v>
      </c>
      <c r="L3694" s="212">
        <v>50984</v>
      </c>
    </row>
    <row r="3695" spans="1:12">
      <c r="A3695" s="208" t="s">
        <v>1032</v>
      </c>
      <c r="B3695" s="209" t="s">
        <v>1648</v>
      </c>
      <c r="C3695" s="209" t="s">
        <v>1625</v>
      </c>
      <c r="D3695" s="210" t="s">
        <v>1624</v>
      </c>
      <c r="E3695" s="211">
        <v>14371</v>
      </c>
      <c r="F3695" s="211">
        <v>16980</v>
      </c>
      <c r="G3695" s="211">
        <v>19462</v>
      </c>
      <c r="H3695" s="211">
        <v>19766</v>
      </c>
      <c r="I3695" s="211">
        <v>16971</v>
      </c>
      <c r="J3695" s="211">
        <v>16865</v>
      </c>
      <c r="K3695" s="211">
        <v>15739</v>
      </c>
      <c r="L3695" s="212">
        <v>12318</v>
      </c>
    </row>
    <row r="3696" spans="1:12">
      <c r="A3696" s="208" t="s">
        <v>1032</v>
      </c>
      <c r="B3696" s="209" t="s">
        <v>1648</v>
      </c>
      <c r="C3696" s="209" t="s">
        <v>1626</v>
      </c>
      <c r="D3696" s="210" t="s">
        <v>1624</v>
      </c>
      <c r="E3696" s="211">
        <v>52456</v>
      </c>
      <c r="F3696" s="211">
        <v>50900</v>
      </c>
      <c r="G3696" s="211">
        <v>40560</v>
      </c>
      <c r="H3696" s="211">
        <v>41182</v>
      </c>
      <c r="I3696" s="211">
        <v>42919</v>
      </c>
      <c r="J3696" s="211">
        <v>42919</v>
      </c>
      <c r="K3696" s="211">
        <v>40174</v>
      </c>
      <c r="L3696" s="212">
        <v>35073</v>
      </c>
    </row>
    <row r="3697" spans="1:12">
      <c r="A3697" s="208" t="s">
        <v>1438</v>
      </c>
      <c r="B3697" s="209" t="s">
        <v>1673</v>
      </c>
      <c r="C3697" s="209" t="s">
        <v>1623</v>
      </c>
      <c r="D3697" s="210" t="s">
        <v>1624</v>
      </c>
      <c r="E3697" s="211">
        <v>25862</v>
      </c>
      <c r="F3697" s="211">
        <v>10490</v>
      </c>
      <c r="G3697" s="211">
        <v>24863</v>
      </c>
      <c r="H3697" s="211">
        <v>19944</v>
      </c>
      <c r="I3697" s="211">
        <v>17457</v>
      </c>
      <c r="J3697" s="211">
        <v>21444</v>
      </c>
      <c r="K3697" s="211">
        <v>19161</v>
      </c>
      <c r="L3697" s="212">
        <v>22182</v>
      </c>
    </row>
    <row r="3698" spans="1:12">
      <c r="A3698" s="208" t="s">
        <v>1438</v>
      </c>
      <c r="B3698" s="209" t="s">
        <v>1673</v>
      </c>
      <c r="C3698" s="209" t="s">
        <v>1625</v>
      </c>
      <c r="D3698" s="210" t="s">
        <v>1624</v>
      </c>
      <c r="E3698" s="211">
        <v>31165</v>
      </c>
      <c r="F3698" s="211">
        <v>35201</v>
      </c>
      <c r="G3698" s="211">
        <v>45349</v>
      </c>
      <c r="H3698" s="211">
        <v>44958</v>
      </c>
      <c r="I3698" s="211">
        <v>43797</v>
      </c>
      <c r="J3698" s="211">
        <v>44685</v>
      </c>
      <c r="K3698" s="211">
        <v>51910</v>
      </c>
      <c r="L3698" s="212">
        <v>48096</v>
      </c>
    </row>
    <row r="3699" spans="1:12">
      <c r="A3699" s="208" t="s">
        <v>1033</v>
      </c>
      <c r="B3699" s="209" t="s">
        <v>1648</v>
      </c>
      <c r="C3699" s="209" t="s">
        <v>1623</v>
      </c>
      <c r="D3699" s="210" t="s">
        <v>1624</v>
      </c>
      <c r="E3699" s="211">
        <v>18489</v>
      </c>
      <c r="F3699" s="211">
        <v>14908</v>
      </c>
      <c r="G3699" s="211">
        <v>14690</v>
      </c>
      <c r="H3699" s="211">
        <v>14815</v>
      </c>
      <c r="I3699" s="211">
        <v>13927</v>
      </c>
      <c r="J3699" s="211">
        <v>15452</v>
      </c>
      <c r="K3699" s="211">
        <v>14247</v>
      </c>
      <c r="L3699" s="212">
        <v>9314</v>
      </c>
    </row>
    <row r="3700" spans="1:12">
      <c r="A3700" s="208" t="s">
        <v>1033</v>
      </c>
      <c r="B3700" s="209" t="s">
        <v>1648</v>
      </c>
      <c r="C3700" s="209" t="s">
        <v>1625</v>
      </c>
      <c r="D3700" s="210" t="s">
        <v>1624</v>
      </c>
      <c r="E3700" s="211">
        <v>4603</v>
      </c>
      <c r="F3700" s="211">
        <v>6354</v>
      </c>
      <c r="G3700" s="211">
        <v>5548</v>
      </c>
      <c r="H3700" s="211">
        <v>7904</v>
      </c>
      <c r="I3700" s="211">
        <v>9205</v>
      </c>
      <c r="J3700" s="211">
        <v>8627</v>
      </c>
      <c r="K3700" s="211">
        <v>8024</v>
      </c>
      <c r="L3700" s="212">
        <v>7991</v>
      </c>
    </row>
    <row r="3701" spans="1:12">
      <c r="A3701" s="208" t="s">
        <v>1573</v>
      </c>
      <c r="B3701" s="209" t="s">
        <v>1664</v>
      </c>
      <c r="C3701" s="209" t="s">
        <v>1623</v>
      </c>
      <c r="D3701" s="210" t="s">
        <v>1624</v>
      </c>
      <c r="E3701" s="213" t="s">
        <v>1624</v>
      </c>
      <c r="F3701" s="213" t="s">
        <v>1624</v>
      </c>
      <c r="G3701" s="213" t="s">
        <v>1624</v>
      </c>
      <c r="H3701" s="213" t="s">
        <v>1624</v>
      </c>
      <c r="I3701" s="213" t="s">
        <v>1624</v>
      </c>
      <c r="J3701" s="213" t="s">
        <v>1624</v>
      </c>
      <c r="K3701" s="211">
        <v>148650</v>
      </c>
      <c r="L3701" s="214" t="s">
        <v>1624</v>
      </c>
    </row>
    <row r="3702" spans="1:12">
      <c r="A3702" s="208" t="s">
        <v>1573</v>
      </c>
      <c r="B3702" s="209" t="s">
        <v>1664</v>
      </c>
      <c r="C3702" s="209" t="s">
        <v>1625</v>
      </c>
      <c r="D3702" s="210" t="s">
        <v>1624</v>
      </c>
      <c r="E3702" s="213" t="s">
        <v>1624</v>
      </c>
      <c r="F3702" s="213" t="s">
        <v>1624</v>
      </c>
      <c r="G3702" s="213" t="s">
        <v>1624</v>
      </c>
      <c r="H3702" s="213" t="s">
        <v>1624</v>
      </c>
      <c r="I3702" s="213" t="s">
        <v>1624</v>
      </c>
      <c r="J3702" s="213" t="s">
        <v>1624</v>
      </c>
      <c r="K3702" s="211">
        <v>73086</v>
      </c>
      <c r="L3702" s="214" t="s">
        <v>1624</v>
      </c>
    </row>
    <row r="3703" spans="1:12">
      <c r="A3703" s="208" t="s">
        <v>150</v>
      </c>
      <c r="B3703" s="209" t="s">
        <v>1672</v>
      </c>
      <c r="C3703" s="209" t="s">
        <v>1623</v>
      </c>
      <c r="D3703" s="210" t="s">
        <v>1624</v>
      </c>
      <c r="E3703" s="211">
        <v>241882</v>
      </c>
      <c r="F3703" s="211">
        <v>245737</v>
      </c>
      <c r="G3703" s="211">
        <v>343866</v>
      </c>
      <c r="H3703" s="211">
        <v>341966</v>
      </c>
      <c r="I3703" s="211">
        <v>241139</v>
      </c>
      <c r="J3703" s="211">
        <v>247085</v>
      </c>
      <c r="K3703" s="211">
        <v>238210</v>
      </c>
      <c r="L3703" s="212">
        <v>177868</v>
      </c>
    </row>
    <row r="3704" spans="1:12">
      <c r="A3704" s="208" t="s">
        <v>150</v>
      </c>
      <c r="B3704" s="209" t="s">
        <v>1672</v>
      </c>
      <c r="C3704" s="209" t="s">
        <v>1625</v>
      </c>
      <c r="D3704" s="210" t="s">
        <v>1624</v>
      </c>
      <c r="E3704" s="211">
        <v>130299</v>
      </c>
      <c r="F3704" s="211">
        <v>138801</v>
      </c>
      <c r="G3704" s="211">
        <v>125432</v>
      </c>
      <c r="H3704" s="211">
        <v>122497</v>
      </c>
      <c r="I3704" s="211">
        <v>110479</v>
      </c>
      <c r="J3704" s="211">
        <v>112789</v>
      </c>
      <c r="K3704" s="211">
        <v>112184</v>
      </c>
      <c r="L3704" s="212">
        <v>83199</v>
      </c>
    </row>
    <row r="3705" spans="1:12">
      <c r="A3705" s="208" t="s">
        <v>150</v>
      </c>
      <c r="B3705" s="209" t="s">
        <v>1672</v>
      </c>
      <c r="C3705" s="209" t="s">
        <v>1626</v>
      </c>
      <c r="D3705" s="210" t="s">
        <v>1624</v>
      </c>
      <c r="E3705" s="211">
        <v>243595</v>
      </c>
      <c r="F3705" s="211">
        <v>243092</v>
      </c>
      <c r="G3705" s="211">
        <v>212529</v>
      </c>
      <c r="H3705" s="211">
        <v>213646</v>
      </c>
      <c r="I3705" s="211">
        <v>189988</v>
      </c>
      <c r="J3705" s="211">
        <v>223014</v>
      </c>
      <c r="K3705" s="211">
        <v>234518</v>
      </c>
      <c r="L3705" s="212">
        <v>221326</v>
      </c>
    </row>
    <row r="3706" spans="1:12">
      <c r="A3706" s="208" t="s">
        <v>1370</v>
      </c>
      <c r="B3706" s="209" t="s">
        <v>1649</v>
      </c>
      <c r="C3706" s="209" t="s">
        <v>1626</v>
      </c>
      <c r="D3706" s="210" t="s">
        <v>1624</v>
      </c>
      <c r="E3706" s="211">
        <v>205563</v>
      </c>
      <c r="F3706" s="211">
        <v>1767621</v>
      </c>
      <c r="G3706" s="211">
        <v>6929716</v>
      </c>
      <c r="H3706" s="211">
        <v>9210395</v>
      </c>
      <c r="I3706" s="211">
        <v>8120369</v>
      </c>
      <c r="J3706" s="211">
        <v>10499356</v>
      </c>
      <c r="K3706" s="211">
        <v>9048303</v>
      </c>
      <c r="L3706" s="212">
        <v>8239316</v>
      </c>
    </row>
    <row r="3707" spans="1:12">
      <c r="A3707" s="208" t="s">
        <v>1370</v>
      </c>
      <c r="B3707" s="209" t="s">
        <v>1649</v>
      </c>
      <c r="C3707" s="209" t="s">
        <v>1627</v>
      </c>
      <c r="D3707" s="210" t="s">
        <v>1624</v>
      </c>
      <c r="E3707" s="211">
        <v>22733339</v>
      </c>
      <c r="F3707" s="211">
        <v>13674220</v>
      </c>
      <c r="G3707" s="211">
        <v>9769923</v>
      </c>
      <c r="H3707" s="211">
        <v>11068113</v>
      </c>
      <c r="I3707" s="211">
        <v>5782343</v>
      </c>
      <c r="J3707" s="211">
        <v>6460336</v>
      </c>
      <c r="K3707" s="211">
        <v>4366485</v>
      </c>
      <c r="L3707" s="212">
        <v>2775383</v>
      </c>
    </row>
    <row r="3708" spans="1:12">
      <c r="A3708" s="208" t="s">
        <v>1370</v>
      </c>
      <c r="B3708" s="209" t="s">
        <v>1659</v>
      </c>
      <c r="C3708" s="209" t="s">
        <v>1626</v>
      </c>
      <c r="D3708" s="210" t="s">
        <v>1624</v>
      </c>
      <c r="E3708" s="211">
        <v>4086231</v>
      </c>
      <c r="F3708" s="211">
        <v>2628916</v>
      </c>
      <c r="G3708" s="211">
        <v>2466671</v>
      </c>
      <c r="H3708" s="211">
        <v>985734</v>
      </c>
      <c r="I3708" s="211">
        <v>609928</v>
      </c>
      <c r="J3708" s="211">
        <v>663156</v>
      </c>
      <c r="K3708" s="211">
        <v>919464</v>
      </c>
      <c r="L3708" s="212">
        <v>1007769</v>
      </c>
    </row>
    <row r="3709" spans="1:12">
      <c r="A3709" s="208" t="s">
        <v>1370</v>
      </c>
      <c r="B3709" s="209" t="s">
        <v>1659</v>
      </c>
      <c r="C3709" s="209" t="s">
        <v>1627</v>
      </c>
      <c r="D3709" s="210" t="s">
        <v>1624</v>
      </c>
      <c r="E3709" s="213" t="s">
        <v>1624</v>
      </c>
      <c r="F3709" s="211">
        <v>813594</v>
      </c>
      <c r="G3709" s="211">
        <v>2196311</v>
      </c>
      <c r="H3709" s="211">
        <v>3073302</v>
      </c>
      <c r="I3709" s="211">
        <v>2628904</v>
      </c>
      <c r="J3709" s="211">
        <v>1847069</v>
      </c>
      <c r="K3709" s="211">
        <v>1747093</v>
      </c>
      <c r="L3709" s="214" t="s">
        <v>1624</v>
      </c>
    </row>
    <row r="3710" spans="1:12">
      <c r="A3710" s="208" t="s">
        <v>1154</v>
      </c>
      <c r="B3710" s="209" t="s">
        <v>1644</v>
      </c>
      <c r="C3710" s="209" t="s">
        <v>1623</v>
      </c>
      <c r="D3710" s="210" t="s">
        <v>1624</v>
      </c>
      <c r="E3710" s="211">
        <v>21463</v>
      </c>
      <c r="F3710" s="211">
        <v>18151</v>
      </c>
      <c r="G3710" s="211">
        <v>19449</v>
      </c>
      <c r="H3710" s="211">
        <v>21743</v>
      </c>
      <c r="I3710" s="211">
        <v>19704</v>
      </c>
      <c r="J3710" s="211">
        <v>20586</v>
      </c>
      <c r="K3710" s="211">
        <v>19250</v>
      </c>
      <c r="L3710" s="212">
        <v>16958</v>
      </c>
    </row>
    <row r="3711" spans="1:12">
      <c r="A3711" s="208" t="s">
        <v>1154</v>
      </c>
      <c r="B3711" s="209" t="s">
        <v>1644</v>
      </c>
      <c r="C3711" s="209" t="s">
        <v>1625</v>
      </c>
      <c r="D3711" s="210" t="s">
        <v>1624</v>
      </c>
      <c r="E3711" s="211">
        <v>9529</v>
      </c>
      <c r="F3711" s="211">
        <v>9887</v>
      </c>
      <c r="G3711" s="211">
        <v>9427</v>
      </c>
      <c r="H3711" s="211">
        <v>15757</v>
      </c>
      <c r="I3711" s="211">
        <v>18511</v>
      </c>
      <c r="J3711" s="211">
        <v>14898</v>
      </c>
      <c r="K3711" s="211">
        <v>17079</v>
      </c>
      <c r="L3711" s="212">
        <v>14367</v>
      </c>
    </row>
    <row r="3712" spans="1:12">
      <c r="A3712" s="208" t="s">
        <v>1811</v>
      </c>
      <c r="B3712" s="209" t="s">
        <v>1646</v>
      </c>
      <c r="C3712" s="209" t="s">
        <v>1626</v>
      </c>
      <c r="D3712" s="210" t="s">
        <v>1624</v>
      </c>
      <c r="E3712" s="211">
        <v>136245</v>
      </c>
      <c r="F3712" s="211">
        <v>132917</v>
      </c>
      <c r="G3712" s="211">
        <v>73011</v>
      </c>
      <c r="H3712" s="211">
        <v>72996</v>
      </c>
      <c r="I3712" s="211">
        <v>121664</v>
      </c>
      <c r="J3712" s="211">
        <v>120644</v>
      </c>
      <c r="K3712" s="211">
        <v>111864</v>
      </c>
      <c r="L3712" s="212">
        <v>155124</v>
      </c>
    </row>
    <row r="3713" spans="1:12">
      <c r="A3713" s="208" t="s">
        <v>1811</v>
      </c>
      <c r="B3713" s="209" t="s">
        <v>1666</v>
      </c>
      <c r="C3713" s="209" t="s">
        <v>1626</v>
      </c>
      <c r="D3713" s="210" t="s">
        <v>1624</v>
      </c>
      <c r="E3713" s="211">
        <v>1231</v>
      </c>
      <c r="F3713" s="211">
        <v>428</v>
      </c>
      <c r="G3713" s="211">
        <v>920</v>
      </c>
      <c r="H3713" s="211">
        <v>172</v>
      </c>
      <c r="I3713" s="213" t="s">
        <v>1624</v>
      </c>
      <c r="J3713" s="211">
        <v>10</v>
      </c>
      <c r="K3713" s="211">
        <v>41</v>
      </c>
      <c r="L3713" s="214" t="s">
        <v>1624</v>
      </c>
    </row>
    <row r="3714" spans="1:12">
      <c r="A3714" s="208" t="s">
        <v>1812</v>
      </c>
      <c r="B3714" s="209" t="s">
        <v>1646</v>
      </c>
      <c r="C3714" s="209" t="s">
        <v>1626</v>
      </c>
      <c r="D3714" s="210" t="s">
        <v>1624</v>
      </c>
      <c r="E3714" s="211">
        <v>1323451</v>
      </c>
      <c r="F3714" s="211">
        <v>860089</v>
      </c>
      <c r="G3714" s="211">
        <v>694544</v>
      </c>
      <c r="H3714" s="211">
        <v>545739</v>
      </c>
      <c r="I3714" s="211">
        <v>713048</v>
      </c>
      <c r="J3714" s="211">
        <v>630467</v>
      </c>
      <c r="K3714" s="211">
        <v>285807</v>
      </c>
      <c r="L3714" s="212">
        <v>644997</v>
      </c>
    </row>
    <row r="3715" spans="1:12">
      <c r="A3715" s="208" t="s">
        <v>233</v>
      </c>
      <c r="B3715" s="209" t="s">
        <v>1655</v>
      </c>
      <c r="C3715" s="209" t="s">
        <v>1623</v>
      </c>
      <c r="D3715" s="210" t="s">
        <v>1624</v>
      </c>
      <c r="E3715" s="211">
        <v>66309</v>
      </c>
      <c r="F3715" s="211">
        <v>61478</v>
      </c>
      <c r="G3715" s="211">
        <v>51124</v>
      </c>
      <c r="H3715" s="211">
        <v>53979</v>
      </c>
      <c r="I3715" s="211">
        <v>47102</v>
      </c>
      <c r="J3715" s="211">
        <v>49439</v>
      </c>
      <c r="K3715" s="211">
        <v>43888</v>
      </c>
      <c r="L3715" s="212">
        <v>38737</v>
      </c>
    </row>
    <row r="3716" spans="1:12">
      <c r="A3716" s="208" t="s">
        <v>233</v>
      </c>
      <c r="B3716" s="209" t="s">
        <v>1655</v>
      </c>
      <c r="C3716" s="209" t="s">
        <v>1625</v>
      </c>
      <c r="D3716" s="210" t="s">
        <v>1624</v>
      </c>
      <c r="E3716" s="211">
        <v>50057</v>
      </c>
      <c r="F3716" s="211">
        <v>43770</v>
      </c>
      <c r="G3716" s="211">
        <v>48761</v>
      </c>
      <c r="H3716" s="211">
        <v>102916</v>
      </c>
      <c r="I3716" s="211">
        <v>46278</v>
      </c>
      <c r="J3716" s="211">
        <v>60408</v>
      </c>
      <c r="K3716" s="211">
        <v>82314</v>
      </c>
      <c r="L3716" s="212">
        <v>75684</v>
      </c>
    </row>
    <row r="3717" spans="1:12">
      <c r="A3717" s="208" t="s">
        <v>233</v>
      </c>
      <c r="B3717" s="209" t="s">
        <v>1655</v>
      </c>
      <c r="C3717" s="209" t="s">
        <v>1626</v>
      </c>
      <c r="D3717" s="210" t="s">
        <v>1624</v>
      </c>
      <c r="E3717" s="211">
        <v>147249</v>
      </c>
      <c r="F3717" s="211">
        <v>152549</v>
      </c>
      <c r="G3717" s="211">
        <v>138102</v>
      </c>
      <c r="H3717" s="211">
        <v>91707</v>
      </c>
      <c r="I3717" s="211">
        <v>121291</v>
      </c>
      <c r="J3717" s="211">
        <v>111600</v>
      </c>
      <c r="K3717" s="211">
        <v>75651</v>
      </c>
      <c r="L3717" s="212">
        <v>86630</v>
      </c>
    </row>
    <row r="3718" spans="1:12">
      <c r="A3718" s="208" t="s">
        <v>151</v>
      </c>
      <c r="B3718" s="209" t="s">
        <v>1672</v>
      </c>
      <c r="C3718" s="209" t="s">
        <v>1623</v>
      </c>
      <c r="D3718" s="210" t="s">
        <v>1624</v>
      </c>
      <c r="E3718" s="211">
        <v>900752</v>
      </c>
      <c r="F3718" s="211">
        <v>688410</v>
      </c>
      <c r="G3718" s="211">
        <v>805840</v>
      </c>
      <c r="H3718" s="211">
        <v>886118</v>
      </c>
      <c r="I3718" s="211">
        <v>800041</v>
      </c>
      <c r="J3718" s="211">
        <v>762174</v>
      </c>
      <c r="K3718" s="211">
        <v>710032</v>
      </c>
      <c r="L3718" s="212">
        <v>518833</v>
      </c>
    </row>
    <row r="3719" spans="1:12">
      <c r="A3719" s="208" t="s">
        <v>151</v>
      </c>
      <c r="B3719" s="209" t="s">
        <v>1672</v>
      </c>
      <c r="C3719" s="209" t="s">
        <v>1625</v>
      </c>
      <c r="D3719" s="210" t="s">
        <v>1624</v>
      </c>
      <c r="E3719" s="211">
        <v>188550</v>
      </c>
      <c r="F3719" s="211">
        <v>142151</v>
      </c>
      <c r="G3719" s="211">
        <v>160987</v>
      </c>
      <c r="H3719" s="211">
        <v>197036</v>
      </c>
      <c r="I3719" s="211">
        <v>188169</v>
      </c>
      <c r="J3719" s="211">
        <v>180443</v>
      </c>
      <c r="K3719" s="211">
        <v>255704</v>
      </c>
      <c r="L3719" s="212">
        <v>306715</v>
      </c>
    </row>
    <row r="3720" spans="1:12">
      <c r="A3720" s="208" t="s">
        <v>151</v>
      </c>
      <c r="B3720" s="209" t="s">
        <v>1672</v>
      </c>
      <c r="C3720" s="209" t="s">
        <v>1626</v>
      </c>
      <c r="D3720" s="210" t="s">
        <v>1624</v>
      </c>
      <c r="E3720" s="211">
        <v>641177</v>
      </c>
      <c r="F3720" s="211">
        <v>614601</v>
      </c>
      <c r="G3720" s="211">
        <v>780967</v>
      </c>
      <c r="H3720" s="211">
        <v>739436</v>
      </c>
      <c r="I3720" s="211">
        <v>593892</v>
      </c>
      <c r="J3720" s="211">
        <v>583693</v>
      </c>
      <c r="K3720" s="211">
        <v>690066</v>
      </c>
      <c r="L3720" s="212">
        <v>730003</v>
      </c>
    </row>
    <row r="3721" spans="1:12">
      <c r="A3721" s="208" t="s">
        <v>752</v>
      </c>
      <c r="B3721" s="209" t="s">
        <v>1668</v>
      </c>
      <c r="C3721" s="209" t="s">
        <v>1627</v>
      </c>
      <c r="D3721" s="210" t="s">
        <v>1624</v>
      </c>
      <c r="E3721" s="211">
        <v>5919520</v>
      </c>
      <c r="F3721" s="211">
        <v>8222570</v>
      </c>
      <c r="G3721" s="211">
        <v>12190040</v>
      </c>
      <c r="H3721" s="211">
        <v>14756350</v>
      </c>
      <c r="I3721" s="211">
        <v>16439790</v>
      </c>
      <c r="J3721" s="211">
        <v>29073420</v>
      </c>
      <c r="K3721" s="211">
        <v>32110490</v>
      </c>
      <c r="L3721" s="212">
        <v>41496300</v>
      </c>
    </row>
    <row r="3722" spans="1:12">
      <c r="A3722" s="208" t="s">
        <v>189</v>
      </c>
      <c r="B3722" s="209" t="s">
        <v>1645</v>
      </c>
      <c r="C3722" s="209" t="s">
        <v>1623</v>
      </c>
      <c r="D3722" s="210" t="s">
        <v>1624</v>
      </c>
      <c r="E3722" s="211">
        <v>5826</v>
      </c>
      <c r="F3722" s="211">
        <v>6409</v>
      </c>
      <c r="G3722" s="211">
        <v>7872</v>
      </c>
      <c r="H3722" s="211">
        <v>8173</v>
      </c>
      <c r="I3722" s="211">
        <v>7667</v>
      </c>
      <c r="J3722" s="211">
        <v>7336</v>
      </c>
      <c r="K3722" s="211">
        <v>6887</v>
      </c>
      <c r="L3722" s="212">
        <v>5774</v>
      </c>
    </row>
    <row r="3723" spans="1:12">
      <c r="A3723" s="208" t="s">
        <v>189</v>
      </c>
      <c r="B3723" s="209" t="s">
        <v>1645</v>
      </c>
      <c r="C3723" s="209" t="s">
        <v>1625</v>
      </c>
      <c r="D3723" s="210" t="s">
        <v>1624</v>
      </c>
      <c r="E3723" s="211">
        <v>3826</v>
      </c>
      <c r="F3723" s="211">
        <v>2513</v>
      </c>
      <c r="G3723" s="211">
        <v>2596</v>
      </c>
      <c r="H3723" s="211">
        <v>2191</v>
      </c>
      <c r="I3723" s="211">
        <v>2037</v>
      </c>
      <c r="J3723" s="211">
        <v>1944</v>
      </c>
      <c r="K3723" s="211">
        <v>1813</v>
      </c>
      <c r="L3723" s="212">
        <v>1632</v>
      </c>
    </row>
    <row r="3724" spans="1:12">
      <c r="A3724" s="208" t="s">
        <v>1489</v>
      </c>
      <c r="B3724" s="209" t="s">
        <v>1652</v>
      </c>
      <c r="C3724" s="209" t="s">
        <v>1623</v>
      </c>
      <c r="D3724" s="210" t="s">
        <v>1624</v>
      </c>
      <c r="E3724" s="211">
        <v>591989</v>
      </c>
      <c r="F3724" s="211">
        <v>515106</v>
      </c>
      <c r="G3724" s="211">
        <v>548542</v>
      </c>
      <c r="H3724" s="211">
        <v>554834</v>
      </c>
      <c r="I3724" s="211">
        <v>573684</v>
      </c>
      <c r="J3724" s="211">
        <v>487349</v>
      </c>
      <c r="K3724" s="211">
        <v>545070</v>
      </c>
      <c r="L3724" s="212">
        <v>486276</v>
      </c>
    </row>
    <row r="3725" spans="1:12">
      <c r="A3725" s="208" t="s">
        <v>1489</v>
      </c>
      <c r="B3725" s="209" t="s">
        <v>1652</v>
      </c>
      <c r="C3725" s="209" t="s">
        <v>1625</v>
      </c>
      <c r="D3725" s="210" t="s">
        <v>1624</v>
      </c>
      <c r="E3725" s="211">
        <v>108093</v>
      </c>
      <c r="F3725" s="211">
        <v>98003</v>
      </c>
      <c r="G3725" s="211">
        <v>100775</v>
      </c>
      <c r="H3725" s="211">
        <v>99240</v>
      </c>
      <c r="I3725" s="211">
        <v>93303</v>
      </c>
      <c r="J3725" s="211">
        <v>81900</v>
      </c>
      <c r="K3725" s="211">
        <v>97047</v>
      </c>
      <c r="L3725" s="212">
        <v>81540</v>
      </c>
    </row>
    <row r="3726" spans="1:12">
      <c r="A3726" s="208" t="s">
        <v>1489</v>
      </c>
      <c r="B3726" s="209" t="s">
        <v>1652</v>
      </c>
      <c r="C3726" s="209" t="s">
        <v>1626</v>
      </c>
      <c r="D3726" s="210" t="s">
        <v>1624</v>
      </c>
      <c r="E3726" s="211">
        <v>16188</v>
      </c>
      <c r="F3726" s="211">
        <v>11146</v>
      </c>
      <c r="G3726" s="211">
        <v>6479</v>
      </c>
      <c r="H3726" s="211">
        <v>7563</v>
      </c>
      <c r="I3726" s="211">
        <v>7322</v>
      </c>
      <c r="J3726" s="211">
        <v>5449</v>
      </c>
      <c r="K3726" s="211">
        <v>5375</v>
      </c>
      <c r="L3726" s="212">
        <v>11910</v>
      </c>
    </row>
    <row r="3727" spans="1:12">
      <c r="A3727" s="208" t="s">
        <v>190</v>
      </c>
      <c r="B3727" s="209" t="s">
        <v>1645</v>
      </c>
      <c r="C3727" s="209" t="s">
        <v>1623</v>
      </c>
      <c r="D3727" s="210" t="s">
        <v>1624</v>
      </c>
      <c r="E3727" s="211">
        <v>30701</v>
      </c>
      <c r="F3727" s="211">
        <v>28735</v>
      </c>
      <c r="G3727" s="211">
        <v>34084</v>
      </c>
      <c r="H3727" s="211">
        <v>32357</v>
      </c>
      <c r="I3727" s="211">
        <v>32030</v>
      </c>
      <c r="J3727" s="211">
        <v>27907</v>
      </c>
      <c r="K3727" s="211">
        <v>29765</v>
      </c>
      <c r="L3727" s="212">
        <v>26249</v>
      </c>
    </row>
    <row r="3728" spans="1:12">
      <c r="A3728" s="208" t="s">
        <v>190</v>
      </c>
      <c r="B3728" s="209" t="s">
        <v>1645</v>
      </c>
      <c r="C3728" s="209" t="s">
        <v>1625</v>
      </c>
      <c r="D3728" s="210" t="s">
        <v>1624</v>
      </c>
      <c r="E3728" s="211">
        <v>9328</v>
      </c>
      <c r="F3728" s="211">
        <v>8034</v>
      </c>
      <c r="G3728" s="211">
        <v>9729</v>
      </c>
      <c r="H3728" s="211">
        <v>9724</v>
      </c>
      <c r="I3728" s="211">
        <v>8781</v>
      </c>
      <c r="J3728" s="211">
        <v>8561</v>
      </c>
      <c r="K3728" s="211">
        <v>7690</v>
      </c>
      <c r="L3728" s="212">
        <v>4744</v>
      </c>
    </row>
    <row r="3729" spans="1:12">
      <c r="A3729" s="208" t="s">
        <v>190</v>
      </c>
      <c r="B3729" s="209" t="s">
        <v>1645</v>
      </c>
      <c r="C3729" s="209" t="s">
        <v>1626</v>
      </c>
      <c r="D3729" s="210" t="s">
        <v>1624</v>
      </c>
      <c r="E3729" s="211">
        <v>4225</v>
      </c>
      <c r="F3729" s="211">
        <v>5348</v>
      </c>
      <c r="G3729" s="211">
        <v>5919</v>
      </c>
      <c r="H3729" s="211">
        <v>9497</v>
      </c>
      <c r="I3729" s="211">
        <v>11482</v>
      </c>
      <c r="J3729" s="211">
        <v>5036</v>
      </c>
      <c r="K3729" s="211">
        <v>7165</v>
      </c>
      <c r="L3729" s="212">
        <v>5204</v>
      </c>
    </row>
    <row r="3730" spans="1:12">
      <c r="A3730" s="208" t="s">
        <v>190</v>
      </c>
      <c r="B3730" s="209" t="s">
        <v>1645</v>
      </c>
      <c r="C3730" s="209" t="s">
        <v>1627</v>
      </c>
      <c r="D3730" s="210" t="s">
        <v>1624</v>
      </c>
      <c r="E3730" s="211">
        <v>2031</v>
      </c>
      <c r="F3730" s="211">
        <v>2809</v>
      </c>
      <c r="G3730" s="211">
        <v>2511</v>
      </c>
      <c r="H3730" s="211">
        <v>2525</v>
      </c>
      <c r="I3730" s="211">
        <v>2434</v>
      </c>
      <c r="J3730" s="211">
        <v>1652</v>
      </c>
      <c r="K3730" s="211">
        <v>1681</v>
      </c>
      <c r="L3730" s="212">
        <v>877</v>
      </c>
    </row>
    <row r="3731" spans="1:12">
      <c r="A3731" s="208" t="s">
        <v>269</v>
      </c>
      <c r="B3731" s="209" t="s">
        <v>1647</v>
      </c>
      <c r="C3731" s="209" t="s">
        <v>1623</v>
      </c>
      <c r="D3731" s="210" t="s">
        <v>1624</v>
      </c>
      <c r="E3731" s="211">
        <v>73273</v>
      </c>
      <c r="F3731" s="211">
        <v>60040</v>
      </c>
      <c r="G3731" s="211">
        <v>61931</v>
      </c>
      <c r="H3731" s="211">
        <v>61458</v>
      </c>
      <c r="I3731" s="211">
        <v>64326</v>
      </c>
      <c r="J3731" s="211">
        <v>62345</v>
      </c>
      <c r="K3731" s="211">
        <v>52645</v>
      </c>
      <c r="L3731" s="212">
        <v>44290</v>
      </c>
    </row>
    <row r="3732" spans="1:12">
      <c r="A3732" s="208" t="s">
        <v>269</v>
      </c>
      <c r="B3732" s="209" t="s">
        <v>1647</v>
      </c>
      <c r="C3732" s="209" t="s">
        <v>1625</v>
      </c>
      <c r="D3732" s="210" t="s">
        <v>1624</v>
      </c>
      <c r="E3732" s="211">
        <v>77037</v>
      </c>
      <c r="F3732" s="211">
        <v>80465</v>
      </c>
      <c r="G3732" s="211">
        <v>78130</v>
      </c>
      <c r="H3732" s="211">
        <v>87623</v>
      </c>
      <c r="I3732" s="211">
        <v>79649</v>
      </c>
      <c r="J3732" s="211">
        <v>80124</v>
      </c>
      <c r="K3732" s="211">
        <v>73264</v>
      </c>
      <c r="L3732" s="212">
        <v>66994</v>
      </c>
    </row>
    <row r="3733" spans="1:12">
      <c r="A3733" s="208" t="s">
        <v>269</v>
      </c>
      <c r="B3733" s="209" t="s">
        <v>1647</v>
      </c>
      <c r="C3733" s="209" t="s">
        <v>1626</v>
      </c>
      <c r="D3733" s="210" t="s">
        <v>1624</v>
      </c>
      <c r="E3733" s="211">
        <v>3215</v>
      </c>
      <c r="F3733" s="211">
        <v>2557</v>
      </c>
      <c r="G3733" s="211">
        <v>2307</v>
      </c>
      <c r="H3733" s="211">
        <v>2150</v>
      </c>
      <c r="I3733" s="211">
        <v>899</v>
      </c>
      <c r="J3733" s="211">
        <v>1245</v>
      </c>
      <c r="K3733" s="211">
        <v>1207</v>
      </c>
      <c r="L3733" s="212">
        <v>1371</v>
      </c>
    </row>
    <row r="3734" spans="1:12">
      <c r="A3734" s="208" t="s">
        <v>1393</v>
      </c>
      <c r="B3734" s="209" t="s">
        <v>1655</v>
      </c>
      <c r="C3734" s="209" t="s">
        <v>1623</v>
      </c>
      <c r="D3734" s="210" t="s">
        <v>1624</v>
      </c>
      <c r="E3734" s="211">
        <v>27984</v>
      </c>
      <c r="F3734" s="211">
        <v>24758</v>
      </c>
      <c r="G3734" s="211">
        <v>26088</v>
      </c>
      <c r="H3734" s="211">
        <v>31029</v>
      </c>
      <c r="I3734" s="211">
        <v>28262</v>
      </c>
      <c r="J3734" s="211">
        <v>29337</v>
      </c>
      <c r="K3734" s="211">
        <v>27783</v>
      </c>
      <c r="L3734" s="212">
        <v>21705</v>
      </c>
    </row>
    <row r="3735" spans="1:12">
      <c r="A3735" s="208" t="s">
        <v>1393</v>
      </c>
      <c r="B3735" s="209" t="s">
        <v>1655</v>
      </c>
      <c r="C3735" s="209" t="s">
        <v>1625</v>
      </c>
      <c r="D3735" s="210" t="s">
        <v>1624</v>
      </c>
      <c r="E3735" s="211">
        <v>19491</v>
      </c>
      <c r="F3735" s="211">
        <v>16577</v>
      </c>
      <c r="G3735" s="211">
        <v>18431</v>
      </c>
      <c r="H3735" s="211">
        <v>26116</v>
      </c>
      <c r="I3735" s="211">
        <v>25020</v>
      </c>
      <c r="J3735" s="211">
        <v>25619</v>
      </c>
      <c r="K3735" s="211">
        <v>23530</v>
      </c>
      <c r="L3735" s="212">
        <v>17685</v>
      </c>
    </row>
    <row r="3736" spans="1:12">
      <c r="A3736" s="208" t="s">
        <v>1393</v>
      </c>
      <c r="B3736" s="209" t="s">
        <v>1655</v>
      </c>
      <c r="C3736" s="209" t="s">
        <v>1626</v>
      </c>
      <c r="D3736" s="210" t="s">
        <v>1624</v>
      </c>
      <c r="E3736" s="211">
        <v>23449</v>
      </c>
      <c r="F3736" s="211">
        <v>26653</v>
      </c>
      <c r="G3736" s="211">
        <v>24494</v>
      </c>
      <c r="H3736" s="211">
        <v>18096</v>
      </c>
      <c r="I3736" s="211">
        <v>17303</v>
      </c>
      <c r="J3736" s="211">
        <v>20255</v>
      </c>
      <c r="K3736" s="211">
        <v>21769</v>
      </c>
      <c r="L3736" s="212">
        <v>9560</v>
      </c>
    </row>
    <row r="3737" spans="1:12">
      <c r="A3737" s="208" t="s">
        <v>1034</v>
      </c>
      <c r="B3737" s="209" t="s">
        <v>1648</v>
      </c>
      <c r="C3737" s="209" t="s">
        <v>1623</v>
      </c>
      <c r="D3737" s="210" t="s">
        <v>1624</v>
      </c>
      <c r="E3737" s="211">
        <v>2756</v>
      </c>
      <c r="F3737" s="211">
        <v>3950</v>
      </c>
      <c r="G3737" s="211">
        <v>4986</v>
      </c>
      <c r="H3737" s="211">
        <v>5195</v>
      </c>
      <c r="I3737" s="211">
        <v>4661</v>
      </c>
      <c r="J3737" s="211">
        <v>3105</v>
      </c>
      <c r="K3737" s="211">
        <v>2470</v>
      </c>
      <c r="L3737" s="214" t="s">
        <v>1624</v>
      </c>
    </row>
    <row r="3738" spans="1:12">
      <c r="A3738" s="208" t="s">
        <v>1034</v>
      </c>
      <c r="B3738" s="209" t="s">
        <v>1648</v>
      </c>
      <c r="C3738" s="209" t="s">
        <v>1625</v>
      </c>
      <c r="D3738" s="210" t="s">
        <v>1624</v>
      </c>
      <c r="E3738" s="211">
        <v>3152</v>
      </c>
      <c r="F3738" s="211">
        <v>2530</v>
      </c>
      <c r="G3738" s="211">
        <v>2493</v>
      </c>
      <c r="H3738" s="211">
        <v>2598</v>
      </c>
      <c r="I3738" s="211">
        <v>2330</v>
      </c>
      <c r="J3738" s="211">
        <v>2104</v>
      </c>
      <c r="K3738" s="211">
        <v>4588</v>
      </c>
      <c r="L3738" s="214" t="s">
        <v>1624</v>
      </c>
    </row>
    <row r="3739" spans="1:12">
      <c r="A3739" s="208" t="s">
        <v>1034</v>
      </c>
      <c r="B3739" s="209" t="s">
        <v>1648</v>
      </c>
      <c r="C3739" s="209" t="s">
        <v>1626</v>
      </c>
      <c r="D3739" s="210" t="s">
        <v>1624</v>
      </c>
      <c r="E3739" s="211">
        <v>2050</v>
      </c>
      <c r="F3739" s="211">
        <v>1420</v>
      </c>
      <c r="G3739" s="211">
        <v>1662</v>
      </c>
      <c r="H3739" s="211">
        <v>1299</v>
      </c>
      <c r="I3739" s="211">
        <v>1165</v>
      </c>
      <c r="J3739" s="211">
        <v>1562</v>
      </c>
      <c r="K3739" s="213" t="s">
        <v>1624</v>
      </c>
      <c r="L3739" s="214" t="s">
        <v>1624</v>
      </c>
    </row>
    <row r="3740" spans="1:12">
      <c r="A3740" s="208" t="s">
        <v>1498</v>
      </c>
      <c r="B3740" s="209" t="s">
        <v>1647</v>
      </c>
      <c r="C3740" s="209" t="s">
        <v>1623</v>
      </c>
      <c r="D3740" s="210" t="s">
        <v>1624</v>
      </c>
      <c r="E3740" s="211">
        <v>89849</v>
      </c>
      <c r="F3740" s="211">
        <v>67193</v>
      </c>
      <c r="G3740" s="211">
        <v>68309</v>
      </c>
      <c r="H3740" s="211">
        <v>76671</v>
      </c>
      <c r="I3740" s="211">
        <v>70303</v>
      </c>
      <c r="J3740" s="211">
        <v>73529</v>
      </c>
      <c r="K3740" s="211">
        <v>69658</v>
      </c>
      <c r="L3740" s="212">
        <v>53683</v>
      </c>
    </row>
    <row r="3741" spans="1:12">
      <c r="A3741" s="208" t="s">
        <v>1498</v>
      </c>
      <c r="B3741" s="209" t="s">
        <v>1647</v>
      </c>
      <c r="C3741" s="209" t="s">
        <v>1625</v>
      </c>
      <c r="D3741" s="210" t="s">
        <v>1624</v>
      </c>
      <c r="E3741" s="211">
        <v>26312</v>
      </c>
      <c r="F3741" s="211">
        <v>21253</v>
      </c>
      <c r="G3741" s="211">
        <v>22014</v>
      </c>
      <c r="H3741" s="211">
        <v>24829</v>
      </c>
      <c r="I3741" s="211">
        <v>22816</v>
      </c>
      <c r="J3741" s="211">
        <v>23093</v>
      </c>
      <c r="K3741" s="211">
        <v>21100</v>
      </c>
      <c r="L3741" s="212">
        <v>17148</v>
      </c>
    </row>
    <row r="3742" spans="1:12">
      <c r="A3742" s="208" t="s">
        <v>1813</v>
      </c>
      <c r="B3742" s="209" t="s">
        <v>1673</v>
      </c>
      <c r="C3742" s="209" t="s">
        <v>1623</v>
      </c>
      <c r="D3742" s="210" t="s">
        <v>1624</v>
      </c>
      <c r="E3742" s="211">
        <v>65649</v>
      </c>
      <c r="F3742" s="211">
        <v>49563</v>
      </c>
      <c r="G3742" s="213" t="s">
        <v>1624</v>
      </c>
      <c r="H3742" s="213" t="s">
        <v>1624</v>
      </c>
      <c r="I3742" s="213" t="s">
        <v>1624</v>
      </c>
      <c r="J3742" s="213" t="s">
        <v>1624</v>
      </c>
      <c r="K3742" s="213" t="s">
        <v>1624</v>
      </c>
      <c r="L3742" s="214" t="s">
        <v>1624</v>
      </c>
    </row>
    <row r="3743" spans="1:12">
      <c r="A3743" s="208" t="s">
        <v>1813</v>
      </c>
      <c r="B3743" s="209" t="s">
        <v>1673</v>
      </c>
      <c r="C3743" s="209" t="s">
        <v>1625</v>
      </c>
      <c r="D3743" s="210" t="s">
        <v>1624</v>
      </c>
      <c r="E3743" s="211">
        <v>96927</v>
      </c>
      <c r="F3743" s="211">
        <v>83215</v>
      </c>
      <c r="G3743" s="213" t="s">
        <v>1624</v>
      </c>
      <c r="H3743" s="213" t="s">
        <v>1624</v>
      </c>
      <c r="I3743" s="213" t="s">
        <v>1624</v>
      </c>
      <c r="J3743" s="213" t="s">
        <v>1624</v>
      </c>
      <c r="K3743" s="213" t="s">
        <v>1624</v>
      </c>
      <c r="L3743" s="214" t="s">
        <v>1624</v>
      </c>
    </row>
    <row r="3744" spans="1:12">
      <c r="A3744" s="208" t="s">
        <v>340</v>
      </c>
      <c r="B3744" s="209" t="s">
        <v>1666</v>
      </c>
      <c r="C3744" s="209" t="s">
        <v>1623</v>
      </c>
      <c r="D3744" s="210" t="s">
        <v>1624</v>
      </c>
      <c r="E3744" s="211">
        <v>213533</v>
      </c>
      <c r="F3744" s="211">
        <v>188621</v>
      </c>
      <c r="G3744" s="211">
        <v>201204</v>
      </c>
      <c r="H3744" s="211">
        <v>232937</v>
      </c>
      <c r="I3744" s="211">
        <v>217216</v>
      </c>
      <c r="J3744" s="211">
        <v>227649</v>
      </c>
      <c r="K3744" s="211">
        <v>215490</v>
      </c>
      <c r="L3744" s="212">
        <v>161340</v>
      </c>
    </row>
    <row r="3745" spans="1:12">
      <c r="A3745" s="208" t="s">
        <v>340</v>
      </c>
      <c r="B3745" s="209" t="s">
        <v>1666</v>
      </c>
      <c r="C3745" s="209" t="s">
        <v>1625</v>
      </c>
      <c r="D3745" s="210" t="s">
        <v>1624</v>
      </c>
      <c r="E3745" s="211">
        <v>114444</v>
      </c>
      <c r="F3745" s="211">
        <v>102424</v>
      </c>
      <c r="G3745" s="211">
        <v>111541</v>
      </c>
      <c r="H3745" s="211">
        <v>126126</v>
      </c>
      <c r="I3745" s="211">
        <v>119137</v>
      </c>
      <c r="J3745" s="211">
        <v>125404</v>
      </c>
      <c r="K3745" s="211">
        <v>121950</v>
      </c>
      <c r="L3745" s="212">
        <v>93347</v>
      </c>
    </row>
    <row r="3746" spans="1:12">
      <c r="A3746" s="208" t="s">
        <v>790</v>
      </c>
      <c r="B3746" s="209" t="s">
        <v>1635</v>
      </c>
      <c r="C3746" s="209" t="s">
        <v>1623</v>
      </c>
      <c r="D3746" s="210" t="s">
        <v>1624</v>
      </c>
      <c r="E3746" s="211">
        <v>91086627</v>
      </c>
      <c r="F3746" s="211">
        <v>87199637</v>
      </c>
      <c r="G3746" s="211">
        <v>95851528</v>
      </c>
      <c r="H3746" s="211">
        <v>97003886</v>
      </c>
      <c r="I3746" s="211">
        <v>93404529</v>
      </c>
      <c r="J3746" s="211">
        <v>95633532</v>
      </c>
      <c r="K3746" s="211">
        <v>93683088</v>
      </c>
      <c r="L3746" s="212">
        <v>83009046</v>
      </c>
    </row>
    <row r="3747" spans="1:12">
      <c r="A3747" s="208" t="s">
        <v>790</v>
      </c>
      <c r="B3747" s="209" t="s">
        <v>1635</v>
      </c>
      <c r="C3747" s="209" t="s">
        <v>1625</v>
      </c>
      <c r="D3747" s="210" t="s">
        <v>1624</v>
      </c>
      <c r="E3747" s="211">
        <v>39474636</v>
      </c>
      <c r="F3747" s="211">
        <v>37874520</v>
      </c>
      <c r="G3747" s="211">
        <v>40804663</v>
      </c>
      <c r="H3747" s="211">
        <v>41193127</v>
      </c>
      <c r="I3747" s="211">
        <v>38788582</v>
      </c>
      <c r="J3747" s="211">
        <v>34255723</v>
      </c>
      <c r="K3747" s="211">
        <v>33046575</v>
      </c>
      <c r="L3747" s="212">
        <v>29752074</v>
      </c>
    </row>
    <row r="3748" spans="1:12">
      <c r="A3748" s="208" t="s">
        <v>790</v>
      </c>
      <c r="B3748" s="209" t="s">
        <v>1635</v>
      </c>
      <c r="C3748" s="209" t="s">
        <v>1626</v>
      </c>
      <c r="D3748" s="210" t="s">
        <v>1624</v>
      </c>
      <c r="E3748" s="211">
        <v>118213722</v>
      </c>
      <c r="F3748" s="211">
        <v>100688656</v>
      </c>
      <c r="G3748" s="211">
        <v>106311165</v>
      </c>
      <c r="H3748" s="211">
        <v>107727935</v>
      </c>
      <c r="I3748" s="211">
        <v>102008149</v>
      </c>
      <c r="J3748" s="211">
        <v>101858719</v>
      </c>
      <c r="K3748" s="211">
        <v>51524101</v>
      </c>
      <c r="L3748" s="212">
        <v>49287913</v>
      </c>
    </row>
    <row r="3749" spans="1:12">
      <c r="A3749" s="208" t="s">
        <v>790</v>
      </c>
      <c r="B3749" s="209" t="s">
        <v>1635</v>
      </c>
      <c r="C3749" s="209" t="s">
        <v>1627</v>
      </c>
      <c r="D3749" s="210" t="s">
        <v>1624</v>
      </c>
      <c r="E3749" s="213" t="s">
        <v>1624</v>
      </c>
      <c r="F3749" s="213" t="s">
        <v>1624</v>
      </c>
      <c r="G3749" s="213" t="s">
        <v>1624</v>
      </c>
      <c r="H3749" s="213" t="s">
        <v>1624</v>
      </c>
      <c r="I3749" s="213" t="s">
        <v>1624</v>
      </c>
      <c r="J3749" s="213" t="s">
        <v>1624</v>
      </c>
      <c r="K3749" s="211">
        <v>39686946</v>
      </c>
      <c r="L3749" s="212">
        <v>36255290</v>
      </c>
    </row>
    <row r="3750" spans="1:12">
      <c r="A3750" s="208" t="s">
        <v>1499</v>
      </c>
      <c r="B3750" s="209" t="s">
        <v>1647</v>
      </c>
      <c r="C3750" s="209" t="s">
        <v>1623</v>
      </c>
      <c r="D3750" s="210" t="s">
        <v>1624</v>
      </c>
      <c r="E3750" s="211">
        <v>63727</v>
      </c>
      <c r="F3750" s="211">
        <v>54178</v>
      </c>
      <c r="G3750" s="211">
        <v>57634</v>
      </c>
      <c r="H3750" s="211">
        <v>64570</v>
      </c>
      <c r="I3750" s="211">
        <v>62557</v>
      </c>
      <c r="J3750" s="211">
        <v>67773</v>
      </c>
      <c r="K3750" s="211">
        <v>62660</v>
      </c>
      <c r="L3750" s="212">
        <v>55390</v>
      </c>
    </row>
    <row r="3751" spans="1:12">
      <c r="A3751" s="208" t="s">
        <v>1499</v>
      </c>
      <c r="B3751" s="209" t="s">
        <v>1647</v>
      </c>
      <c r="C3751" s="209" t="s">
        <v>1625</v>
      </c>
      <c r="D3751" s="210" t="s">
        <v>1624</v>
      </c>
      <c r="E3751" s="211">
        <v>54187</v>
      </c>
      <c r="F3751" s="211">
        <v>45567</v>
      </c>
      <c r="G3751" s="211">
        <v>50266</v>
      </c>
      <c r="H3751" s="211">
        <v>53124</v>
      </c>
      <c r="I3751" s="211">
        <v>44933</v>
      </c>
      <c r="J3751" s="211">
        <v>47182</v>
      </c>
      <c r="K3751" s="211">
        <v>46961</v>
      </c>
      <c r="L3751" s="212">
        <v>55259</v>
      </c>
    </row>
    <row r="3752" spans="1:12">
      <c r="A3752" s="208" t="s">
        <v>1814</v>
      </c>
      <c r="B3752" s="209" t="s">
        <v>1660</v>
      </c>
      <c r="C3752" s="209" t="s">
        <v>1623</v>
      </c>
      <c r="D3752" s="210" t="s">
        <v>1624</v>
      </c>
      <c r="E3752" s="211">
        <v>141398671</v>
      </c>
      <c r="F3752" s="211">
        <v>121919882</v>
      </c>
      <c r="G3752" s="211">
        <v>139355343</v>
      </c>
      <c r="H3752" s="211">
        <v>135357180</v>
      </c>
      <c r="I3752" s="211">
        <v>138389856</v>
      </c>
      <c r="J3752" s="211">
        <v>132301587</v>
      </c>
      <c r="K3752" s="211">
        <v>131221868</v>
      </c>
      <c r="L3752" s="212">
        <v>117611233</v>
      </c>
    </row>
    <row r="3753" spans="1:12">
      <c r="A3753" s="208" t="s">
        <v>1814</v>
      </c>
      <c r="B3753" s="209" t="s">
        <v>1660</v>
      </c>
      <c r="C3753" s="209" t="s">
        <v>1625</v>
      </c>
      <c r="D3753" s="210" t="s">
        <v>1624</v>
      </c>
      <c r="E3753" s="211">
        <v>126527541</v>
      </c>
      <c r="F3753" s="211">
        <v>114335091</v>
      </c>
      <c r="G3753" s="211">
        <v>127180877</v>
      </c>
      <c r="H3753" s="211">
        <v>128112783</v>
      </c>
      <c r="I3753" s="211">
        <v>139309923</v>
      </c>
      <c r="J3753" s="211">
        <v>140633573</v>
      </c>
      <c r="K3753" s="211">
        <v>152692328</v>
      </c>
      <c r="L3753" s="212">
        <v>139029312</v>
      </c>
    </row>
    <row r="3754" spans="1:12">
      <c r="A3754" s="208" t="s">
        <v>1814</v>
      </c>
      <c r="B3754" s="209" t="s">
        <v>1660</v>
      </c>
      <c r="C3754" s="209" t="s">
        <v>1626</v>
      </c>
      <c r="D3754" s="210" t="s">
        <v>1624</v>
      </c>
      <c r="E3754" s="211">
        <v>29694280</v>
      </c>
      <c r="F3754" s="211">
        <v>26840215</v>
      </c>
      <c r="G3754" s="211">
        <v>24943654</v>
      </c>
      <c r="H3754" s="211">
        <v>22715961</v>
      </c>
      <c r="I3754" s="211">
        <v>19417021</v>
      </c>
      <c r="J3754" s="211">
        <v>18343640</v>
      </c>
      <c r="K3754" s="211">
        <v>19018123</v>
      </c>
      <c r="L3754" s="212">
        <v>25548623</v>
      </c>
    </row>
    <row r="3755" spans="1:12">
      <c r="A3755" s="208" t="s">
        <v>1814</v>
      </c>
      <c r="B3755" s="209" t="s">
        <v>1660</v>
      </c>
      <c r="C3755" s="209" t="s">
        <v>1627</v>
      </c>
      <c r="D3755" s="210" t="s">
        <v>1624</v>
      </c>
      <c r="E3755" s="211">
        <v>58224706</v>
      </c>
      <c r="F3755" s="211">
        <v>42741072</v>
      </c>
      <c r="G3755" s="211">
        <v>46964972</v>
      </c>
      <c r="H3755" s="211">
        <v>46993277</v>
      </c>
      <c r="I3755" s="211">
        <v>43374510</v>
      </c>
      <c r="J3755" s="211">
        <v>144540742</v>
      </c>
      <c r="K3755" s="211">
        <v>134382693</v>
      </c>
      <c r="L3755" s="212">
        <v>144988363</v>
      </c>
    </row>
    <row r="3756" spans="1:12">
      <c r="A3756" s="208" t="s">
        <v>1568</v>
      </c>
      <c r="B3756" s="209" t="s">
        <v>1663</v>
      </c>
      <c r="C3756" s="209" t="s">
        <v>1623</v>
      </c>
      <c r="D3756" s="210" t="s">
        <v>1624</v>
      </c>
      <c r="E3756" s="211">
        <v>24140585</v>
      </c>
      <c r="F3756" s="211">
        <v>21205885</v>
      </c>
      <c r="G3756" s="211">
        <v>22804526</v>
      </c>
      <c r="H3756" s="211">
        <v>24713956</v>
      </c>
      <c r="I3756" s="211">
        <v>25939806</v>
      </c>
      <c r="J3756" s="211">
        <v>29775752</v>
      </c>
      <c r="K3756" s="211">
        <v>24568310</v>
      </c>
      <c r="L3756" s="212">
        <v>22700917</v>
      </c>
    </row>
    <row r="3757" spans="1:12">
      <c r="A3757" s="208" t="s">
        <v>1568</v>
      </c>
      <c r="B3757" s="209" t="s">
        <v>1663</v>
      </c>
      <c r="C3757" s="209" t="s">
        <v>1625</v>
      </c>
      <c r="D3757" s="210" t="s">
        <v>1624</v>
      </c>
      <c r="E3757" s="211">
        <v>14303071</v>
      </c>
      <c r="F3757" s="211">
        <v>12728737</v>
      </c>
      <c r="G3757" s="211">
        <v>12009400</v>
      </c>
      <c r="H3757" s="211">
        <v>12794825</v>
      </c>
      <c r="I3757" s="211">
        <v>13048414</v>
      </c>
      <c r="J3757" s="211">
        <v>14637836</v>
      </c>
      <c r="K3757" s="211">
        <v>12733767</v>
      </c>
      <c r="L3757" s="212">
        <v>12168563</v>
      </c>
    </row>
    <row r="3758" spans="1:12">
      <c r="A3758" s="208" t="s">
        <v>1568</v>
      </c>
      <c r="B3758" s="209" t="s">
        <v>1663</v>
      </c>
      <c r="C3758" s="209" t="s">
        <v>1626</v>
      </c>
      <c r="D3758" s="210" t="s">
        <v>1624</v>
      </c>
      <c r="E3758" s="211">
        <v>28433046</v>
      </c>
      <c r="F3758" s="211">
        <v>28918255</v>
      </c>
      <c r="G3758" s="211">
        <v>30282614</v>
      </c>
      <c r="H3758" s="211">
        <v>30568257</v>
      </c>
      <c r="I3758" s="211">
        <v>29668239</v>
      </c>
      <c r="J3758" s="211">
        <v>31317511</v>
      </c>
      <c r="K3758" s="211">
        <v>31534275</v>
      </c>
      <c r="L3758" s="212">
        <v>33945891</v>
      </c>
    </row>
    <row r="3759" spans="1:12">
      <c r="A3759" s="208" t="s">
        <v>1568</v>
      </c>
      <c r="B3759" s="209" t="s">
        <v>1663</v>
      </c>
      <c r="C3759" s="209" t="s">
        <v>1627</v>
      </c>
      <c r="D3759" s="210" t="s">
        <v>1624</v>
      </c>
      <c r="E3759" s="211">
        <v>1379415</v>
      </c>
      <c r="F3759" s="211">
        <v>1560478</v>
      </c>
      <c r="G3759" s="211">
        <v>2057248</v>
      </c>
      <c r="H3759" s="211">
        <v>1431241</v>
      </c>
      <c r="I3759" s="211">
        <v>138445</v>
      </c>
      <c r="J3759" s="211">
        <v>670675</v>
      </c>
      <c r="K3759" s="211">
        <v>432817</v>
      </c>
      <c r="L3759" s="212">
        <v>2475554</v>
      </c>
    </row>
    <row r="3760" spans="1:12">
      <c r="A3760" s="208" t="s">
        <v>1568</v>
      </c>
      <c r="B3760" s="209" t="s">
        <v>1663</v>
      </c>
      <c r="C3760" s="209" t="s">
        <v>1628</v>
      </c>
      <c r="D3760" s="210" t="s">
        <v>1624</v>
      </c>
      <c r="E3760" s="213" t="s">
        <v>1624</v>
      </c>
      <c r="F3760" s="213" t="s">
        <v>1624</v>
      </c>
      <c r="G3760" s="213" t="s">
        <v>1624</v>
      </c>
      <c r="H3760" s="213" t="s">
        <v>1624</v>
      </c>
      <c r="I3760" s="213" t="s">
        <v>1624</v>
      </c>
      <c r="J3760" s="213" t="s">
        <v>1624</v>
      </c>
      <c r="K3760" s="211">
        <v>20450</v>
      </c>
      <c r="L3760" s="212">
        <v>52256</v>
      </c>
    </row>
    <row r="3761" spans="1:12">
      <c r="A3761" s="208" t="s">
        <v>255</v>
      </c>
      <c r="B3761" s="209" t="s">
        <v>1677</v>
      </c>
      <c r="C3761" s="209" t="s">
        <v>1623</v>
      </c>
      <c r="D3761" s="210" t="s">
        <v>1624</v>
      </c>
      <c r="E3761" s="211">
        <v>49453071</v>
      </c>
      <c r="F3761" s="211">
        <v>50901491</v>
      </c>
      <c r="G3761" s="211">
        <v>54331009</v>
      </c>
      <c r="H3761" s="211">
        <v>57077376</v>
      </c>
      <c r="I3761" s="211">
        <v>56864390</v>
      </c>
      <c r="J3761" s="211">
        <v>50993102</v>
      </c>
      <c r="K3761" s="211">
        <v>57768305</v>
      </c>
      <c r="L3761" s="212">
        <v>54231428</v>
      </c>
    </row>
    <row r="3762" spans="1:12">
      <c r="A3762" s="208" t="s">
        <v>255</v>
      </c>
      <c r="B3762" s="209" t="s">
        <v>1677</v>
      </c>
      <c r="C3762" s="209" t="s">
        <v>1625</v>
      </c>
      <c r="D3762" s="210" t="s">
        <v>1624</v>
      </c>
      <c r="E3762" s="211">
        <v>30769140</v>
      </c>
      <c r="F3762" s="211">
        <v>31887650</v>
      </c>
      <c r="G3762" s="211">
        <v>33573823</v>
      </c>
      <c r="H3762" s="211">
        <v>35204672</v>
      </c>
      <c r="I3762" s="211">
        <v>34971786</v>
      </c>
      <c r="J3762" s="211">
        <v>32524482</v>
      </c>
      <c r="K3762" s="211">
        <v>35601522</v>
      </c>
      <c r="L3762" s="212">
        <v>33963438</v>
      </c>
    </row>
    <row r="3763" spans="1:12">
      <c r="A3763" s="208" t="s">
        <v>255</v>
      </c>
      <c r="B3763" s="209" t="s">
        <v>1677</v>
      </c>
      <c r="C3763" s="209" t="s">
        <v>1626</v>
      </c>
      <c r="D3763" s="210" t="s">
        <v>1624</v>
      </c>
      <c r="E3763" s="211">
        <v>19905947</v>
      </c>
      <c r="F3763" s="211">
        <v>21299332</v>
      </c>
      <c r="G3763" s="211">
        <v>21647433</v>
      </c>
      <c r="H3763" s="211">
        <v>21116150</v>
      </c>
      <c r="I3763" s="211">
        <v>19647542</v>
      </c>
      <c r="J3763" s="211">
        <v>19165047</v>
      </c>
      <c r="K3763" s="211">
        <v>20331082</v>
      </c>
      <c r="L3763" s="212">
        <v>20779352</v>
      </c>
    </row>
    <row r="3764" spans="1:12">
      <c r="A3764" s="208" t="s">
        <v>255</v>
      </c>
      <c r="B3764" s="209" t="s">
        <v>1677</v>
      </c>
      <c r="C3764" s="209" t="s">
        <v>1628</v>
      </c>
      <c r="D3764" s="210" t="s">
        <v>1624</v>
      </c>
      <c r="E3764" s="211">
        <v>80907</v>
      </c>
      <c r="F3764" s="211">
        <v>83292</v>
      </c>
      <c r="G3764" s="211">
        <v>91018</v>
      </c>
      <c r="H3764" s="213" t="s">
        <v>1624</v>
      </c>
      <c r="I3764" s="213" t="s">
        <v>1624</v>
      </c>
      <c r="J3764" s="213" t="s">
        <v>1624</v>
      </c>
      <c r="K3764" s="213" t="s">
        <v>1624</v>
      </c>
      <c r="L3764" s="214" t="s">
        <v>1624</v>
      </c>
    </row>
    <row r="3765" spans="1:12">
      <c r="A3765" s="208" t="s">
        <v>152</v>
      </c>
      <c r="B3765" s="209" t="s">
        <v>1672</v>
      </c>
      <c r="C3765" s="209" t="s">
        <v>1623</v>
      </c>
      <c r="D3765" s="210" t="s">
        <v>1624</v>
      </c>
      <c r="E3765" s="211">
        <v>160556</v>
      </c>
      <c r="F3765" s="211">
        <v>139678</v>
      </c>
      <c r="G3765" s="211">
        <v>128323</v>
      </c>
      <c r="H3765" s="211">
        <v>144490</v>
      </c>
      <c r="I3765" s="211">
        <v>138824</v>
      </c>
      <c r="J3765" s="211">
        <v>165115</v>
      </c>
      <c r="K3765" s="211">
        <v>148443</v>
      </c>
      <c r="L3765" s="212">
        <v>113366</v>
      </c>
    </row>
    <row r="3766" spans="1:12">
      <c r="A3766" s="208" t="s">
        <v>152</v>
      </c>
      <c r="B3766" s="209" t="s">
        <v>1672</v>
      </c>
      <c r="C3766" s="209" t="s">
        <v>1625</v>
      </c>
      <c r="D3766" s="210" t="s">
        <v>1624</v>
      </c>
      <c r="E3766" s="211">
        <v>201770</v>
      </c>
      <c r="F3766" s="211">
        <v>183215</v>
      </c>
      <c r="G3766" s="211">
        <v>170248</v>
      </c>
      <c r="H3766" s="211">
        <v>189114</v>
      </c>
      <c r="I3766" s="211">
        <v>175943</v>
      </c>
      <c r="J3766" s="211">
        <v>211443</v>
      </c>
      <c r="K3766" s="211">
        <v>196991</v>
      </c>
      <c r="L3766" s="212">
        <v>157638</v>
      </c>
    </row>
    <row r="3767" spans="1:12">
      <c r="A3767" s="208" t="s">
        <v>152</v>
      </c>
      <c r="B3767" s="209" t="s">
        <v>1672</v>
      </c>
      <c r="C3767" s="209" t="s">
        <v>1626</v>
      </c>
      <c r="D3767" s="210" t="s">
        <v>1624</v>
      </c>
      <c r="E3767" s="211">
        <v>581788</v>
      </c>
      <c r="F3767" s="211">
        <v>525731</v>
      </c>
      <c r="G3767" s="211">
        <v>500859</v>
      </c>
      <c r="H3767" s="211">
        <v>421758</v>
      </c>
      <c r="I3767" s="211">
        <v>303132</v>
      </c>
      <c r="J3767" s="211">
        <v>355970</v>
      </c>
      <c r="K3767" s="211">
        <v>355192</v>
      </c>
      <c r="L3767" s="212">
        <v>368165</v>
      </c>
    </row>
    <row r="3768" spans="1:12">
      <c r="A3768" s="208" t="s">
        <v>1439</v>
      </c>
      <c r="B3768" s="209" t="s">
        <v>1673</v>
      </c>
      <c r="C3768" s="209" t="s">
        <v>1623</v>
      </c>
      <c r="D3768" s="210" t="s">
        <v>1624</v>
      </c>
      <c r="E3768" s="211">
        <v>10643</v>
      </c>
      <c r="F3768" s="211">
        <v>8933</v>
      </c>
      <c r="G3768" s="211">
        <v>10846</v>
      </c>
      <c r="H3768" s="211">
        <v>11081</v>
      </c>
      <c r="I3768" s="211">
        <v>9929</v>
      </c>
      <c r="J3768" s="211">
        <v>12423</v>
      </c>
      <c r="K3768" s="211">
        <v>10476</v>
      </c>
      <c r="L3768" s="212">
        <v>7431</v>
      </c>
    </row>
    <row r="3769" spans="1:12">
      <c r="A3769" s="208" t="s">
        <v>1439</v>
      </c>
      <c r="B3769" s="209" t="s">
        <v>1673</v>
      </c>
      <c r="C3769" s="209" t="s">
        <v>1625</v>
      </c>
      <c r="D3769" s="210" t="s">
        <v>1624</v>
      </c>
      <c r="E3769" s="211">
        <v>27630</v>
      </c>
      <c r="F3769" s="211">
        <v>23498</v>
      </c>
      <c r="G3769" s="211">
        <v>30055</v>
      </c>
      <c r="H3769" s="211">
        <v>32833</v>
      </c>
      <c r="I3769" s="211">
        <v>35717</v>
      </c>
      <c r="J3769" s="211">
        <v>41089</v>
      </c>
      <c r="K3769" s="211">
        <v>39018</v>
      </c>
      <c r="L3769" s="212">
        <v>36282</v>
      </c>
    </row>
    <row r="3770" spans="1:12">
      <c r="A3770" s="208" t="s">
        <v>208</v>
      </c>
      <c r="B3770" s="209" t="s">
        <v>1642</v>
      </c>
      <c r="C3770" s="209" t="s">
        <v>1623</v>
      </c>
      <c r="D3770" s="210" t="s">
        <v>1624</v>
      </c>
      <c r="E3770" s="211">
        <v>112003</v>
      </c>
      <c r="F3770" s="211">
        <v>108743</v>
      </c>
      <c r="G3770" s="211">
        <v>107700</v>
      </c>
      <c r="H3770" s="211">
        <v>119583</v>
      </c>
      <c r="I3770" s="211">
        <v>121178</v>
      </c>
      <c r="J3770" s="211">
        <v>121444</v>
      </c>
      <c r="K3770" s="211">
        <v>136038</v>
      </c>
      <c r="L3770" s="212">
        <v>112762</v>
      </c>
    </row>
    <row r="3771" spans="1:12">
      <c r="A3771" s="208" t="s">
        <v>208</v>
      </c>
      <c r="B3771" s="209" t="s">
        <v>1642</v>
      </c>
      <c r="C3771" s="209" t="s">
        <v>1625</v>
      </c>
      <c r="D3771" s="210" t="s">
        <v>1624</v>
      </c>
      <c r="E3771" s="211">
        <v>65662</v>
      </c>
      <c r="F3771" s="211">
        <v>72294</v>
      </c>
      <c r="G3771" s="211">
        <v>67939</v>
      </c>
      <c r="H3771" s="211">
        <v>75803</v>
      </c>
      <c r="I3771" s="211">
        <v>76752</v>
      </c>
      <c r="J3771" s="211">
        <v>75912</v>
      </c>
      <c r="K3771" s="211">
        <v>82559</v>
      </c>
      <c r="L3771" s="212">
        <v>70032</v>
      </c>
    </row>
    <row r="3772" spans="1:12">
      <c r="A3772" s="208" t="s">
        <v>208</v>
      </c>
      <c r="B3772" s="209" t="s">
        <v>1642</v>
      </c>
      <c r="C3772" s="209" t="s">
        <v>1626</v>
      </c>
      <c r="D3772" s="210" t="s">
        <v>1624</v>
      </c>
      <c r="E3772" s="211">
        <v>9298</v>
      </c>
      <c r="F3772" s="213" t="s">
        <v>1624</v>
      </c>
      <c r="G3772" s="213" t="s">
        <v>1624</v>
      </c>
      <c r="H3772" s="213" t="s">
        <v>1624</v>
      </c>
      <c r="I3772" s="213" t="s">
        <v>1624</v>
      </c>
      <c r="J3772" s="213" t="s">
        <v>1624</v>
      </c>
      <c r="K3772" s="213" t="s">
        <v>1624</v>
      </c>
      <c r="L3772" s="214" t="s">
        <v>1624</v>
      </c>
    </row>
    <row r="3773" spans="1:12">
      <c r="A3773" s="208" t="s">
        <v>208</v>
      </c>
      <c r="B3773" s="209" t="s">
        <v>1674</v>
      </c>
      <c r="C3773" s="209" t="s">
        <v>1623</v>
      </c>
      <c r="D3773" s="210" t="s">
        <v>1624</v>
      </c>
      <c r="E3773" s="211">
        <v>57976647</v>
      </c>
      <c r="F3773" s="211">
        <v>59946273</v>
      </c>
      <c r="G3773" s="211">
        <v>60491477</v>
      </c>
      <c r="H3773" s="211">
        <v>65893007</v>
      </c>
      <c r="I3773" s="211">
        <v>64561032</v>
      </c>
      <c r="J3773" s="211">
        <v>65508561</v>
      </c>
      <c r="K3773" s="211">
        <v>69316929</v>
      </c>
      <c r="L3773" s="212">
        <v>59176074</v>
      </c>
    </row>
    <row r="3774" spans="1:12">
      <c r="A3774" s="208" t="s">
        <v>208</v>
      </c>
      <c r="B3774" s="209" t="s">
        <v>1674</v>
      </c>
      <c r="C3774" s="209" t="s">
        <v>1625</v>
      </c>
      <c r="D3774" s="210" t="s">
        <v>1624</v>
      </c>
      <c r="E3774" s="211">
        <v>34446535</v>
      </c>
      <c r="F3774" s="211">
        <v>34051451</v>
      </c>
      <c r="G3774" s="211">
        <v>34447333</v>
      </c>
      <c r="H3774" s="211">
        <v>37604945</v>
      </c>
      <c r="I3774" s="211">
        <v>36927317</v>
      </c>
      <c r="J3774" s="211">
        <v>38364173</v>
      </c>
      <c r="K3774" s="211">
        <v>40272079</v>
      </c>
      <c r="L3774" s="212">
        <v>35267417</v>
      </c>
    </row>
    <row r="3775" spans="1:12">
      <c r="A3775" s="208" t="s">
        <v>208</v>
      </c>
      <c r="B3775" s="209" t="s">
        <v>1674</v>
      </c>
      <c r="C3775" s="209" t="s">
        <v>1626</v>
      </c>
      <c r="D3775" s="210" t="s">
        <v>1624</v>
      </c>
      <c r="E3775" s="211">
        <v>25369429</v>
      </c>
      <c r="F3775" s="211">
        <v>27689754</v>
      </c>
      <c r="G3775" s="211">
        <v>28965563</v>
      </c>
      <c r="H3775" s="211">
        <v>29579746</v>
      </c>
      <c r="I3775" s="211">
        <v>27424306</v>
      </c>
      <c r="J3775" s="211">
        <v>29979745</v>
      </c>
      <c r="K3775" s="211">
        <v>30435850</v>
      </c>
      <c r="L3775" s="212">
        <v>32156295</v>
      </c>
    </row>
    <row r="3776" spans="1:12">
      <c r="A3776" s="208" t="s">
        <v>208</v>
      </c>
      <c r="B3776" s="209" t="s">
        <v>1674</v>
      </c>
      <c r="C3776" s="209" t="s">
        <v>1627</v>
      </c>
      <c r="D3776" s="210" t="s">
        <v>1624</v>
      </c>
      <c r="E3776" s="211">
        <v>4170962</v>
      </c>
      <c r="F3776" s="211">
        <v>6369888</v>
      </c>
      <c r="G3776" s="211">
        <v>18934160</v>
      </c>
      <c r="H3776" s="211">
        <v>28403971</v>
      </c>
      <c r="I3776" s="211">
        <v>24834524</v>
      </c>
      <c r="J3776" s="211">
        <v>26258797</v>
      </c>
      <c r="K3776" s="211">
        <v>17669406</v>
      </c>
      <c r="L3776" s="212">
        <v>24586726</v>
      </c>
    </row>
    <row r="3777" spans="1:12">
      <c r="A3777" s="208" t="s">
        <v>208</v>
      </c>
      <c r="B3777" s="209" t="s">
        <v>1674</v>
      </c>
      <c r="C3777" s="209" t="s">
        <v>1628</v>
      </c>
      <c r="D3777" s="210" t="s">
        <v>1624</v>
      </c>
      <c r="E3777" s="211">
        <v>122964</v>
      </c>
      <c r="F3777" s="211">
        <v>129949</v>
      </c>
      <c r="G3777" s="211">
        <v>164833</v>
      </c>
      <c r="H3777" s="211">
        <v>370941</v>
      </c>
      <c r="I3777" s="211">
        <v>405332</v>
      </c>
      <c r="J3777" s="211">
        <v>445514</v>
      </c>
      <c r="K3777" s="211">
        <v>510057</v>
      </c>
      <c r="L3777" s="212">
        <v>588649</v>
      </c>
    </row>
    <row r="3778" spans="1:12">
      <c r="A3778" s="208" t="s">
        <v>208</v>
      </c>
      <c r="B3778" s="209" t="s">
        <v>1680</v>
      </c>
      <c r="C3778" s="209" t="s">
        <v>1623</v>
      </c>
      <c r="D3778" s="210" t="s">
        <v>1624</v>
      </c>
      <c r="E3778" s="211">
        <v>1907430</v>
      </c>
      <c r="F3778" s="211">
        <v>1963826</v>
      </c>
      <c r="G3778" s="211">
        <v>1919816</v>
      </c>
      <c r="H3778" s="211">
        <v>2150005</v>
      </c>
      <c r="I3778" s="211">
        <v>2031702</v>
      </c>
      <c r="J3778" s="211">
        <v>2046780</v>
      </c>
      <c r="K3778" s="211">
        <v>2096180</v>
      </c>
      <c r="L3778" s="212">
        <v>1825650</v>
      </c>
    </row>
    <row r="3779" spans="1:12">
      <c r="A3779" s="208" t="s">
        <v>208</v>
      </c>
      <c r="B3779" s="209" t="s">
        <v>1680</v>
      </c>
      <c r="C3779" s="209" t="s">
        <v>1625</v>
      </c>
      <c r="D3779" s="210" t="s">
        <v>1624</v>
      </c>
      <c r="E3779" s="211">
        <v>1387236</v>
      </c>
      <c r="F3779" s="211">
        <v>1585631</v>
      </c>
      <c r="G3779" s="211">
        <v>1567843</v>
      </c>
      <c r="H3779" s="211">
        <v>1759647</v>
      </c>
      <c r="I3779" s="211">
        <v>1665496</v>
      </c>
      <c r="J3779" s="211">
        <v>1671613</v>
      </c>
      <c r="K3779" s="211">
        <v>1738996</v>
      </c>
      <c r="L3779" s="212">
        <v>1526156</v>
      </c>
    </row>
    <row r="3780" spans="1:12">
      <c r="A3780" s="208" t="s">
        <v>208</v>
      </c>
      <c r="B3780" s="209" t="s">
        <v>1680</v>
      </c>
      <c r="C3780" s="209" t="s">
        <v>1626</v>
      </c>
      <c r="D3780" s="210" t="s">
        <v>1624</v>
      </c>
      <c r="E3780" s="211">
        <v>439225</v>
      </c>
      <c r="F3780" s="211">
        <v>468585</v>
      </c>
      <c r="G3780" s="211">
        <v>556528</v>
      </c>
      <c r="H3780" s="211">
        <v>443009</v>
      </c>
      <c r="I3780" s="211">
        <v>627968</v>
      </c>
      <c r="J3780" s="211">
        <v>480723</v>
      </c>
      <c r="K3780" s="211">
        <v>493721</v>
      </c>
      <c r="L3780" s="212">
        <v>599586</v>
      </c>
    </row>
    <row r="3781" spans="1:12">
      <c r="A3781" s="208" t="s">
        <v>208</v>
      </c>
      <c r="B3781" s="209" t="s">
        <v>1680</v>
      </c>
      <c r="C3781" s="209" t="s">
        <v>1628</v>
      </c>
      <c r="D3781" s="210" t="s">
        <v>1624</v>
      </c>
      <c r="E3781" s="211">
        <v>7373</v>
      </c>
      <c r="F3781" s="211">
        <v>4381</v>
      </c>
      <c r="G3781" s="211">
        <v>6199</v>
      </c>
      <c r="H3781" s="211">
        <v>7348</v>
      </c>
      <c r="I3781" s="211">
        <v>7427</v>
      </c>
      <c r="J3781" s="211">
        <v>7320</v>
      </c>
      <c r="K3781" s="211">
        <v>9009</v>
      </c>
      <c r="L3781" s="212">
        <v>12138</v>
      </c>
    </row>
    <row r="3782" spans="1:12">
      <c r="A3782" s="208" t="s">
        <v>791</v>
      </c>
      <c r="B3782" s="209" t="s">
        <v>1635</v>
      </c>
      <c r="C3782" s="209" t="s">
        <v>1627</v>
      </c>
      <c r="D3782" s="210" t="s">
        <v>1624</v>
      </c>
      <c r="E3782" s="213" t="s">
        <v>1624</v>
      </c>
      <c r="F3782" s="213" t="s">
        <v>1624</v>
      </c>
      <c r="G3782" s="213" t="s">
        <v>1624</v>
      </c>
      <c r="H3782" s="213" t="s">
        <v>1624</v>
      </c>
      <c r="I3782" s="213" t="s">
        <v>1624</v>
      </c>
      <c r="J3782" s="211">
        <v>20743</v>
      </c>
      <c r="K3782" s="211">
        <v>25206</v>
      </c>
      <c r="L3782" s="212">
        <v>160825</v>
      </c>
    </row>
    <row r="3783" spans="1:12">
      <c r="A3783" s="208" t="s">
        <v>791</v>
      </c>
      <c r="B3783" s="209" t="s">
        <v>1674</v>
      </c>
      <c r="C3783" s="209" t="s">
        <v>1627</v>
      </c>
      <c r="D3783" s="210" t="s">
        <v>1624</v>
      </c>
      <c r="E3783" s="213" t="s">
        <v>1624</v>
      </c>
      <c r="F3783" s="213" t="s">
        <v>1624</v>
      </c>
      <c r="G3783" s="213" t="s">
        <v>1624</v>
      </c>
      <c r="H3783" s="213" t="s">
        <v>1624</v>
      </c>
      <c r="I3783" s="213" t="s">
        <v>1624</v>
      </c>
      <c r="J3783" s="211">
        <v>21428319</v>
      </c>
      <c r="K3783" s="211">
        <v>19904360</v>
      </c>
      <c r="L3783" s="212">
        <v>18611427</v>
      </c>
    </row>
    <row r="3784" spans="1:12">
      <c r="A3784" s="208" t="s">
        <v>791</v>
      </c>
      <c r="B3784" s="209" t="s">
        <v>1680</v>
      </c>
      <c r="C3784" s="209" t="s">
        <v>1626</v>
      </c>
      <c r="D3784" s="210" t="s">
        <v>1624</v>
      </c>
      <c r="E3784" s="213" t="s">
        <v>1624</v>
      </c>
      <c r="F3784" s="213" t="s">
        <v>1624</v>
      </c>
      <c r="G3784" s="213" t="s">
        <v>1624</v>
      </c>
      <c r="H3784" s="213" t="s">
        <v>1624</v>
      </c>
      <c r="I3784" s="213" t="s">
        <v>1624</v>
      </c>
      <c r="J3784" s="211">
        <v>4548096</v>
      </c>
      <c r="K3784" s="211">
        <v>2921278</v>
      </c>
      <c r="L3784" s="212">
        <v>2961903</v>
      </c>
    </row>
    <row r="3785" spans="1:12">
      <c r="A3785" s="208" t="s">
        <v>791</v>
      </c>
      <c r="B3785" s="209" t="s">
        <v>1680</v>
      </c>
      <c r="C3785" s="209" t="s">
        <v>1627</v>
      </c>
      <c r="D3785" s="210" t="s">
        <v>1624</v>
      </c>
      <c r="E3785" s="213" t="s">
        <v>1624</v>
      </c>
      <c r="F3785" s="213" t="s">
        <v>1624</v>
      </c>
      <c r="G3785" s="213" t="s">
        <v>1624</v>
      </c>
      <c r="H3785" s="213" t="s">
        <v>1624</v>
      </c>
      <c r="I3785" s="213" t="s">
        <v>1624</v>
      </c>
      <c r="J3785" s="211">
        <v>247382</v>
      </c>
      <c r="K3785" s="211">
        <v>136053</v>
      </c>
      <c r="L3785" s="212">
        <v>88572</v>
      </c>
    </row>
    <row r="3786" spans="1:12">
      <c r="A3786" s="208" t="s">
        <v>1155</v>
      </c>
      <c r="B3786" s="209" t="s">
        <v>1644</v>
      </c>
      <c r="C3786" s="209" t="s">
        <v>1626</v>
      </c>
      <c r="D3786" s="210" t="s">
        <v>1624</v>
      </c>
      <c r="E3786" s="211">
        <v>958160</v>
      </c>
      <c r="F3786" s="211">
        <v>918622</v>
      </c>
      <c r="G3786" s="211">
        <v>918096</v>
      </c>
      <c r="H3786" s="213" t="s">
        <v>1624</v>
      </c>
      <c r="I3786" s="213" t="s">
        <v>1624</v>
      </c>
      <c r="J3786" s="213" t="s">
        <v>1624</v>
      </c>
      <c r="K3786" s="213" t="s">
        <v>1624</v>
      </c>
      <c r="L3786" s="214" t="s">
        <v>1624</v>
      </c>
    </row>
    <row r="3787" spans="1:12">
      <c r="A3787" s="208" t="s">
        <v>1155</v>
      </c>
      <c r="B3787" s="209" t="s">
        <v>1652</v>
      </c>
      <c r="C3787" s="209" t="s">
        <v>1626</v>
      </c>
      <c r="D3787" s="210" t="s">
        <v>1624</v>
      </c>
      <c r="E3787" s="211">
        <v>886764</v>
      </c>
      <c r="F3787" s="211">
        <v>1041471</v>
      </c>
      <c r="G3787" s="211">
        <v>1120288</v>
      </c>
      <c r="H3787" s="213" t="s">
        <v>1624</v>
      </c>
      <c r="I3787" s="213" t="s">
        <v>1624</v>
      </c>
      <c r="J3787" s="213" t="s">
        <v>1624</v>
      </c>
      <c r="K3787" s="213" t="s">
        <v>1624</v>
      </c>
      <c r="L3787" s="214" t="s">
        <v>1624</v>
      </c>
    </row>
    <row r="3788" spans="1:12">
      <c r="A3788" s="208" t="s">
        <v>1155</v>
      </c>
      <c r="B3788" s="209" t="s">
        <v>1652</v>
      </c>
      <c r="C3788" s="209" t="s">
        <v>1627</v>
      </c>
      <c r="D3788" s="210" t="s">
        <v>1624</v>
      </c>
      <c r="E3788" s="211">
        <v>67246</v>
      </c>
      <c r="F3788" s="211">
        <v>73597</v>
      </c>
      <c r="G3788" s="211">
        <v>37198</v>
      </c>
      <c r="H3788" s="213" t="s">
        <v>1624</v>
      </c>
      <c r="I3788" s="213" t="s">
        <v>1624</v>
      </c>
      <c r="J3788" s="213" t="s">
        <v>1624</v>
      </c>
      <c r="K3788" s="213" t="s">
        <v>1624</v>
      </c>
      <c r="L3788" s="214" t="s">
        <v>1624</v>
      </c>
    </row>
    <row r="3789" spans="1:12">
      <c r="A3789" s="208" t="s">
        <v>930</v>
      </c>
      <c r="B3789" s="209" t="s">
        <v>1639</v>
      </c>
      <c r="C3789" s="209" t="s">
        <v>1623</v>
      </c>
      <c r="D3789" s="210" t="s">
        <v>1624</v>
      </c>
      <c r="E3789" s="211">
        <v>68534</v>
      </c>
      <c r="F3789" s="211">
        <v>63420</v>
      </c>
      <c r="G3789" s="211">
        <v>57507</v>
      </c>
      <c r="H3789" s="211">
        <v>61818</v>
      </c>
      <c r="I3789" s="211">
        <v>53070</v>
      </c>
      <c r="J3789" s="211">
        <v>69020</v>
      </c>
      <c r="K3789" s="211">
        <v>61054</v>
      </c>
      <c r="L3789" s="212">
        <v>43640</v>
      </c>
    </row>
    <row r="3790" spans="1:12">
      <c r="A3790" s="208" t="s">
        <v>930</v>
      </c>
      <c r="B3790" s="209" t="s">
        <v>1639</v>
      </c>
      <c r="C3790" s="209" t="s">
        <v>1625</v>
      </c>
      <c r="D3790" s="210" t="s">
        <v>1624</v>
      </c>
      <c r="E3790" s="211">
        <v>80077</v>
      </c>
      <c r="F3790" s="211">
        <v>72334</v>
      </c>
      <c r="G3790" s="211">
        <v>75094</v>
      </c>
      <c r="H3790" s="211">
        <v>64402</v>
      </c>
      <c r="I3790" s="211">
        <v>65692</v>
      </c>
      <c r="J3790" s="211">
        <v>63773</v>
      </c>
      <c r="K3790" s="211">
        <v>66185</v>
      </c>
      <c r="L3790" s="212">
        <v>49086</v>
      </c>
    </row>
    <row r="3791" spans="1:12">
      <c r="A3791" s="208" t="s">
        <v>930</v>
      </c>
      <c r="B3791" s="209" t="s">
        <v>1639</v>
      </c>
      <c r="C3791" s="209" t="s">
        <v>1626</v>
      </c>
      <c r="D3791" s="210" t="s">
        <v>1624</v>
      </c>
      <c r="E3791" s="211">
        <v>28492</v>
      </c>
      <c r="F3791" s="211">
        <v>39790</v>
      </c>
      <c r="G3791" s="211">
        <v>39377</v>
      </c>
      <c r="H3791" s="211">
        <v>31612</v>
      </c>
      <c r="I3791" s="211">
        <v>29751</v>
      </c>
      <c r="J3791" s="211">
        <v>37959</v>
      </c>
      <c r="K3791" s="211">
        <v>33925</v>
      </c>
      <c r="L3791" s="212">
        <v>29295</v>
      </c>
    </row>
    <row r="3792" spans="1:12">
      <c r="A3792" s="208" t="s">
        <v>81</v>
      </c>
      <c r="B3792" s="209" t="s">
        <v>1640</v>
      </c>
      <c r="C3792" s="209" t="s">
        <v>1623</v>
      </c>
      <c r="D3792" s="210" t="s">
        <v>1624</v>
      </c>
      <c r="E3792" s="211">
        <v>31882</v>
      </c>
      <c r="F3792" s="211">
        <v>29095</v>
      </c>
      <c r="G3792" s="211">
        <v>25070</v>
      </c>
      <c r="H3792" s="211">
        <v>25382</v>
      </c>
      <c r="I3792" s="211">
        <v>22744</v>
      </c>
      <c r="J3792" s="211">
        <v>28085</v>
      </c>
      <c r="K3792" s="211">
        <v>27598</v>
      </c>
      <c r="L3792" s="212">
        <v>17496</v>
      </c>
    </row>
    <row r="3793" spans="1:12">
      <c r="A3793" s="208" t="s">
        <v>81</v>
      </c>
      <c r="B3793" s="209" t="s">
        <v>1640</v>
      </c>
      <c r="C3793" s="209" t="s">
        <v>1625</v>
      </c>
      <c r="D3793" s="210" t="s">
        <v>1624</v>
      </c>
      <c r="E3793" s="211">
        <v>31870</v>
      </c>
      <c r="F3793" s="211">
        <v>22689</v>
      </c>
      <c r="G3793" s="211">
        <v>21542</v>
      </c>
      <c r="H3793" s="211">
        <v>17914</v>
      </c>
      <c r="I3793" s="211">
        <v>13294</v>
      </c>
      <c r="J3793" s="211">
        <v>14748</v>
      </c>
      <c r="K3793" s="211">
        <v>13972</v>
      </c>
      <c r="L3793" s="212">
        <v>11481</v>
      </c>
    </row>
    <row r="3794" spans="1:12">
      <c r="A3794" s="208" t="s">
        <v>81</v>
      </c>
      <c r="B3794" s="209" t="s">
        <v>1640</v>
      </c>
      <c r="C3794" s="209" t="s">
        <v>1626</v>
      </c>
      <c r="D3794" s="210" t="s">
        <v>1624</v>
      </c>
      <c r="E3794" s="211">
        <v>16329</v>
      </c>
      <c r="F3794" s="211">
        <v>20826</v>
      </c>
      <c r="G3794" s="211">
        <v>18121</v>
      </c>
      <c r="H3794" s="211">
        <v>21415</v>
      </c>
      <c r="I3794" s="211">
        <v>45302</v>
      </c>
      <c r="J3794" s="211">
        <v>63667</v>
      </c>
      <c r="K3794" s="211">
        <v>65863</v>
      </c>
      <c r="L3794" s="212">
        <v>65853</v>
      </c>
    </row>
    <row r="3795" spans="1:12">
      <c r="A3795" s="208" t="s">
        <v>1274</v>
      </c>
      <c r="B3795" s="209" t="s">
        <v>1654</v>
      </c>
      <c r="C3795" s="209" t="s">
        <v>1623</v>
      </c>
      <c r="D3795" s="210" t="s">
        <v>1624</v>
      </c>
      <c r="E3795" s="211">
        <v>16649</v>
      </c>
      <c r="F3795" s="211">
        <v>15643</v>
      </c>
      <c r="G3795" s="211">
        <v>11692</v>
      </c>
      <c r="H3795" s="211">
        <v>14919</v>
      </c>
      <c r="I3795" s="211">
        <v>16984</v>
      </c>
      <c r="J3795" s="211">
        <v>15768</v>
      </c>
      <c r="K3795" s="211">
        <v>14230</v>
      </c>
      <c r="L3795" s="212">
        <v>9331</v>
      </c>
    </row>
    <row r="3796" spans="1:12">
      <c r="A3796" s="208" t="s">
        <v>1274</v>
      </c>
      <c r="B3796" s="209" t="s">
        <v>1654</v>
      </c>
      <c r="C3796" s="209" t="s">
        <v>1625</v>
      </c>
      <c r="D3796" s="210" t="s">
        <v>1624</v>
      </c>
      <c r="E3796" s="211">
        <v>18075</v>
      </c>
      <c r="F3796" s="211">
        <v>16847</v>
      </c>
      <c r="G3796" s="211">
        <v>16455</v>
      </c>
      <c r="H3796" s="211">
        <v>16823</v>
      </c>
      <c r="I3796" s="211">
        <v>15919</v>
      </c>
      <c r="J3796" s="211">
        <v>15521</v>
      </c>
      <c r="K3796" s="211">
        <v>14902</v>
      </c>
      <c r="L3796" s="212">
        <v>8914</v>
      </c>
    </row>
    <row r="3797" spans="1:12">
      <c r="A3797" s="208" t="s">
        <v>1274</v>
      </c>
      <c r="B3797" s="209" t="s">
        <v>1654</v>
      </c>
      <c r="C3797" s="209" t="s">
        <v>1626</v>
      </c>
      <c r="D3797" s="210" t="s">
        <v>1624</v>
      </c>
      <c r="E3797" s="211">
        <v>6155</v>
      </c>
      <c r="F3797" s="211">
        <v>6755</v>
      </c>
      <c r="G3797" s="211">
        <v>15157</v>
      </c>
      <c r="H3797" s="211">
        <v>0</v>
      </c>
      <c r="I3797" s="213" t="s">
        <v>1624</v>
      </c>
      <c r="J3797" s="213" t="s">
        <v>1624</v>
      </c>
      <c r="K3797" s="213" t="s">
        <v>1624</v>
      </c>
      <c r="L3797" s="214" t="s">
        <v>1624</v>
      </c>
    </row>
    <row r="3798" spans="1:12">
      <c r="A3798" s="208" t="s">
        <v>341</v>
      </c>
      <c r="B3798" s="209" t="s">
        <v>1666</v>
      </c>
      <c r="C3798" s="209" t="s">
        <v>1623</v>
      </c>
      <c r="D3798" s="210" t="s">
        <v>1624</v>
      </c>
      <c r="E3798" s="211">
        <v>10418</v>
      </c>
      <c r="F3798" s="211">
        <v>13112</v>
      </c>
      <c r="G3798" s="211">
        <v>15909</v>
      </c>
      <c r="H3798" s="213" t="s">
        <v>1624</v>
      </c>
      <c r="I3798" s="211">
        <v>19481</v>
      </c>
      <c r="J3798" s="211">
        <v>16314</v>
      </c>
      <c r="K3798" s="211">
        <v>25360</v>
      </c>
      <c r="L3798" s="212">
        <v>13800</v>
      </c>
    </row>
    <row r="3799" spans="1:12">
      <c r="A3799" s="208" t="s">
        <v>341</v>
      </c>
      <c r="B3799" s="209" t="s">
        <v>1666</v>
      </c>
      <c r="C3799" s="209" t="s">
        <v>1625</v>
      </c>
      <c r="D3799" s="210" t="s">
        <v>1624</v>
      </c>
      <c r="E3799" s="211">
        <v>8946</v>
      </c>
      <c r="F3799" s="211">
        <v>8774</v>
      </c>
      <c r="G3799" s="211">
        <v>9506</v>
      </c>
      <c r="H3799" s="213" t="s">
        <v>1624</v>
      </c>
      <c r="I3799" s="211">
        <v>12587</v>
      </c>
      <c r="J3799" s="211">
        <v>13368</v>
      </c>
      <c r="K3799" s="211">
        <v>11010</v>
      </c>
      <c r="L3799" s="212">
        <v>14000</v>
      </c>
    </row>
    <row r="3800" spans="1:12">
      <c r="A3800" s="208" t="s">
        <v>313</v>
      </c>
      <c r="B3800" s="209" t="s">
        <v>1653</v>
      </c>
      <c r="C3800" s="209" t="s">
        <v>1623</v>
      </c>
      <c r="D3800" s="210" t="s">
        <v>1624</v>
      </c>
      <c r="E3800" s="211">
        <v>18280</v>
      </c>
      <c r="F3800" s="211">
        <v>16345</v>
      </c>
      <c r="G3800" s="211">
        <v>17871</v>
      </c>
      <c r="H3800" s="211">
        <v>19571</v>
      </c>
      <c r="I3800" s="211">
        <v>18341</v>
      </c>
      <c r="J3800" s="211">
        <v>17050</v>
      </c>
      <c r="K3800" s="211">
        <v>18336</v>
      </c>
      <c r="L3800" s="212">
        <v>16492</v>
      </c>
    </row>
    <row r="3801" spans="1:12">
      <c r="A3801" s="208" t="s">
        <v>313</v>
      </c>
      <c r="B3801" s="209" t="s">
        <v>1653</v>
      </c>
      <c r="C3801" s="209" t="s">
        <v>1625</v>
      </c>
      <c r="D3801" s="210" t="s">
        <v>1624</v>
      </c>
      <c r="E3801" s="211">
        <v>11370</v>
      </c>
      <c r="F3801" s="211">
        <v>10256</v>
      </c>
      <c r="G3801" s="211">
        <v>11064</v>
      </c>
      <c r="H3801" s="211">
        <v>12609</v>
      </c>
      <c r="I3801" s="211">
        <v>12216</v>
      </c>
      <c r="J3801" s="211">
        <v>10908</v>
      </c>
      <c r="K3801" s="211">
        <v>10893</v>
      </c>
      <c r="L3801" s="212">
        <v>11159</v>
      </c>
    </row>
    <row r="3802" spans="1:12">
      <c r="A3802" s="208" t="s">
        <v>313</v>
      </c>
      <c r="B3802" s="209" t="s">
        <v>1653</v>
      </c>
      <c r="C3802" s="209" t="s">
        <v>1626</v>
      </c>
      <c r="D3802" s="210" t="s">
        <v>1624</v>
      </c>
      <c r="E3802" s="211">
        <v>2206</v>
      </c>
      <c r="F3802" s="211">
        <v>1794</v>
      </c>
      <c r="G3802" s="211">
        <v>1794</v>
      </c>
      <c r="H3802" s="211">
        <v>1851</v>
      </c>
      <c r="I3802" s="211">
        <v>1639</v>
      </c>
      <c r="J3802" s="211">
        <v>1620</v>
      </c>
      <c r="K3802" s="211">
        <v>1635</v>
      </c>
      <c r="L3802" s="212">
        <v>1615</v>
      </c>
    </row>
    <row r="3803" spans="1:12">
      <c r="A3803" s="208" t="s">
        <v>792</v>
      </c>
      <c r="B3803" s="209" t="s">
        <v>1635</v>
      </c>
      <c r="C3803" s="209" t="s">
        <v>1623</v>
      </c>
      <c r="D3803" s="210" t="s">
        <v>1624</v>
      </c>
      <c r="E3803" s="211">
        <v>55627</v>
      </c>
      <c r="F3803" s="211">
        <v>50385</v>
      </c>
      <c r="G3803" s="211">
        <v>56342</v>
      </c>
      <c r="H3803" s="211">
        <v>60831</v>
      </c>
      <c r="I3803" s="211">
        <v>57995</v>
      </c>
      <c r="J3803" s="211">
        <v>58689</v>
      </c>
      <c r="K3803" s="211">
        <v>66246</v>
      </c>
      <c r="L3803" s="212">
        <v>52730</v>
      </c>
    </row>
    <row r="3804" spans="1:12">
      <c r="A3804" s="208" t="s">
        <v>792</v>
      </c>
      <c r="B3804" s="209" t="s">
        <v>1635</v>
      </c>
      <c r="C3804" s="209" t="s">
        <v>1625</v>
      </c>
      <c r="D3804" s="210" t="s">
        <v>1624</v>
      </c>
      <c r="E3804" s="211">
        <v>58043</v>
      </c>
      <c r="F3804" s="211">
        <v>60039</v>
      </c>
      <c r="G3804" s="211">
        <v>65995</v>
      </c>
      <c r="H3804" s="211">
        <v>69592</v>
      </c>
      <c r="I3804" s="211">
        <v>62095</v>
      </c>
      <c r="J3804" s="211">
        <v>59781</v>
      </c>
      <c r="K3804" s="211">
        <v>60254</v>
      </c>
      <c r="L3804" s="212">
        <v>54071</v>
      </c>
    </row>
    <row r="3805" spans="1:12">
      <c r="A3805" s="208" t="s">
        <v>1440</v>
      </c>
      <c r="B3805" s="209" t="s">
        <v>1673</v>
      </c>
      <c r="C3805" s="209" t="s">
        <v>1623</v>
      </c>
      <c r="D3805" s="210" t="s">
        <v>1624</v>
      </c>
      <c r="E3805" s="211">
        <v>10052</v>
      </c>
      <c r="F3805" s="211">
        <v>9027</v>
      </c>
      <c r="G3805" s="211">
        <v>10570</v>
      </c>
      <c r="H3805" s="211">
        <v>9854</v>
      </c>
      <c r="I3805" s="211">
        <v>10375</v>
      </c>
      <c r="J3805" s="211">
        <v>10884</v>
      </c>
      <c r="K3805" s="211">
        <v>9703</v>
      </c>
      <c r="L3805" s="212">
        <v>9208</v>
      </c>
    </row>
    <row r="3806" spans="1:12">
      <c r="A3806" s="208" t="s">
        <v>1440</v>
      </c>
      <c r="B3806" s="209" t="s">
        <v>1673</v>
      </c>
      <c r="C3806" s="209" t="s">
        <v>1625</v>
      </c>
      <c r="D3806" s="210" t="s">
        <v>1624</v>
      </c>
      <c r="E3806" s="211">
        <v>6516</v>
      </c>
      <c r="F3806" s="211">
        <v>5498</v>
      </c>
      <c r="G3806" s="211">
        <v>5067</v>
      </c>
      <c r="H3806" s="211">
        <v>4854</v>
      </c>
      <c r="I3806" s="211">
        <v>5879</v>
      </c>
      <c r="J3806" s="211">
        <v>6424</v>
      </c>
      <c r="K3806" s="211">
        <v>6007</v>
      </c>
      <c r="L3806" s="212">
        <v>4793</v>
      </c>
    </row>
    <row r="3807" spans="1:12">
      <c r="A3807" s="208" t="s">
        <v>946</v>
      </c>
      <c r="B3807" s="209" t="s">
        <v>1661</v>
      </c>
      <c r="C3807" s="209" t="s">
        <v>1623</v>
      </c>
      <c r="D3807" s="210" t="s">
        <v>1624</v>
      </c>
      <c r="E3807" s="211">
        <v>249258</v>
      </c>
      <c r="F3807" s="211">
        <v>222623</v>
      </c>
      <c r="G3807" s="211">
        <v>223878</v>
      </c>
      <c r="H3807" s="211">
        <v>247216</v>
      </c>
      <c r="I3807" s="211">
        <v>236055</v>
      </c>
      <c r="J3807" s="211">
        <v>231190</v>
      </c>
      <c r="K3807" s="211">
        <v>231266</v>
      </c>
      <c r="L3807" s="212">
        <v>212998</v>
      </c>
    </row>
    <row r="3808" spans="1:12">
      <c r="A3808" s="208" t="s">
        <v>946</v>
      </c>
      <c r="B3808" s="209" t="s">
        <v>1661</v>
      </c>
      <c r="C3808" s="209" t="s">
        <v>1625</v>
      </c>
      <c r="D3808" s="210" t="s">
        <v>1624</v>
      </c>
      <c r="E3808" s="211">
        <v>136828</v>
      </c>
      <c r="F3808" s="211">
        <v>126273</v>
      </c>
      <c r="G3808" s="211">
        <v>133985</v>
      </c>
      <c r="H3808" s="211">
        <v>142751</v>
      </c>
      <c r="I3808" s="211">
        <v>124709</v>
      </c>
      <c r="J3808" s="211">
        <v>126754</v>
      </c>
      <c r="K3808" s="211">
        <v>126483</v>
      </c>
      <c r="L3808" s="212">
        <v>114997</v>
      </c>
    </row>
    <row r="3809" spans="1:12">
      <c r="A3809" s="208" t="s">
        <v>946</v>
      </c>
      <c r="B3809" s="209" t="s">
        <v>1661</v>
      </c>
      <c r="C3809" s="209" t="s">
        <v>1627</v>
      </c>
      <c r="D3809" s="210" t="s">
        <v>1624</v>
      </c>
      <c r="E3809" s="211">
        <v>7996</v>
      </c>
      <c r="F3809" s="211">
        <v>1843</v>
      </c>
      <c r="G3809" s="211">
        <v>86872</v>
      </c>
      <c r="H3809" s="211">
        <v>6576</v>
      </c>
      <c r="I3809" s="211">
        <v>0</v>
      </c>
      <c r="J3809" s="211">
        <v>161448</v>
      </c>
      <c r="K3809" s="211">
        <v>8766</v>
      </c>
      <c r="L3809" s="212">
        <v>5951</v>
      </c>
    </row>
    <row r="3810" spans="1:12">
      <c r="A3810" s="208" t="s">
        <v>1069</v>
      </c>
      <c r="B3810" s="209" t="s">
        <v>1678</v>
      </c>
      <c r="C3810" s="209" t="s">
        <v>1623</v>
      </c>
      <c r="D3810" s="210" t="s">
        <v>1624</v>
      </c>
      <c r="E3810" s="211">
        <v>26998</v>
      </c>
      <c r="F3810" s="211">
        <v>25245</v>
      </c>
      <c r="G3810" s="211">
        <v>24099</v>
      </c>
      <c r="H3810" s="213" t="s">
        <v>1624</v>
      </c>
      <c r="I3810" s="213" t="s">
        <v>1624</v>
      </c>
      <c r="J3810" s="213" t="s">
        <v>1624</v>
      </c>
      <c r="K3810" s="213" t="s">
        <v>1624</v>
      </c>
      <c r="L3810" s="214" t="s">
        <v>1624</v>
      </c>
    </row>
    <row r="3811" spans="1:12">
      <c r="A3811" s="208" t="s">
        <v>1069</v>
      </c>
      <c r="B3811" s="209" t="s">
        <v>1678</v>
      </c>
      <c r="C3811" s="209" t="s">
        <v>1625</v>
      </c>
      <c r="D3811" s="210" t="s">
        <v>1624</v>
      </c>
      <c r="E3811" s="211">
        <v>4354</v>
      </c>
      <c r="F3811" s="211">
        <v>4009</v>
      </c>
      <c r="G3811" s="211">
        <v>4587</v>
      </c>
      <c r="H3811" s="213" t="s">
        <v>1624</v>
      </c>
      <c r="I3811" s="213" t="s">
        <v>1624</v>
      </c>
      <c r="J3811" s="213" t="s">
        <v>1624</v>
      </c>
      <c r="K3811" s="213" t="s">
        <v>1624</v>
      </c>
      <c r="L3811" s="214" t="s">
        <v>1624</v>
      </c>
    </row>
    <row r="3812" spans="1:12">
      <c r="A3812" s="208" t="s">
        <v>626</v>
      </c>
      <c r="B3812" s="209" t="s">
        <v>1646</v>
      </c>
      <c r="C3812" s="209" t="s">
        <v>1623</v>
      </c>
      <c r="D3812" s="210" t="s">
        <v>1624</v>
      </c>
      <c r="E3812" s="211">
        <v>7472</v>
      </c>
      <c r="F3812" s="211">
        <v>4902</v>
      </c>
      <c r="G3812" s="211">
        <v>5453</v>
      </c>
      <c r="H3812" s="211">
        <v>6027</v>
      </c>
      <c r="I3812" s="211">
        <v>6602</v>
      </c>
      <c r="J3812" s="211">
        <v>5200</v>
      </c>
      <c r="K3812" s="211">
        <v>4135</v>
      </c>
      <c r="L3812" s="212">
        <v>3700</v>
      </c>
    </row>
    <row r="3813" spans="1:12">
      <c r="A3813" s="208" t="s">
        <v>626</v>
      </c>
      <c r="B3813" s="209" t="s">
        <v>1646</v>
      </c>
      <c r="C3813" s="209" t="s">
        <v>1625</v>
      </c>
      <c r="D3813" s="210" t="s">
        <v>1624</v>
      </c>
      <c r="E3813" s="211">
        <v>2488</v>
      </c>
      <c r="F3813" s="211">
        <v>1634</v>
      </c>
      <c r="G3813" s="211">
        <v>1450</v>
      </c>
      <c r="H3813" s="211">
        <v>1258</v>
      </c>
      <c r="I3813" s="211">
        <v>1096</v>
      </c>
      <c r="J3813" s="211">
        <v>1285</v>
      </c>
      <c r="K3813" s="211">
        <v>1775</v>
      </c>
      <c r="L3813" s="212">
        <v>1500</v>
      </c>
    </row>
    <row r="3814" spans="1:12">
      <c r="A3814" s="208" t="s">
        <v>497</v>
      </c>
      <c r="B3814" s="209" t="s">
        <v>1630</v>
      </c>
      <c r="C3814" s="209" t="s">
        <v>1623</v>
      </c>
      <c r="D3814" s="210" t="s">
        <v>1624</v>
      </c>
      <c r="E3814" s="213" t="s">
        <v>1624</v>
      </c>
      <c r="F3814" s="211">
        <v>48892</v>
      </c>
      <c r="G3814" s="211">
        <v>46283</v>
      </c>
      <c r="H3814" s="211">
        <v>52172</v>
      </c>
      <c r="I3814" s="211">
        <v>49392</v>
      </c>
      <c r="J3814" s="211">
        <v>55048</v>
      </c>
      <c r="K3814" s="211">
        <v>55252</v>
      </c>
      <c r="L3814" s="212">
        <v>39914</v>
      </c>
    </row>
    <row r="3815" spans="1:12">
      <c r="A3815" s="208" t="s">
        <v>497</v>
      </c>
      <c r="B3815" s="209" t="s">
        <v>1630</v>
      </c>
      <c r="C3815" s="209" t="s">
        <v>1625</v>
      </c>
      <c r="D3815" s="210" t="s">
        <v>1624</v>
      </c>
      <c r="E3815" s="213" t="s">
        <v>1624</v>
      </c>
      <c r="F3815" s="211">
        <v>18617</v>
      </c>
      <c r="G3815" s="211">
        <v>15963</v>
      </c>
      <c r="H3815" s="211">
        <v>17328</v>
      </c>
      <c r="I3815" s="211">
        <v>14916</v>
      </c>
      <c r="J3815" s="211">
        <v>18388</v>
      </c>
      <c r="K3815" s="211">
        <v>14847</v>
      </c>
      <c r="L3815" s="212">
        <v>14001</v>
      </c>
    </row>
    <row r="3816" spans="1:12">
      <c r="A3816" s="208" t="s">
        <v>497</v>
      </c>
      <c r="B3816" s="209" t="s">
        <v>1630</v>
      </c>
      <c r="C3816" s="209" t="s">
        <v>1626</v>
      </c>
      <c r="D3816" s="210" t="s">
        <v>1624</v>
      </c>
      <c r="E3816" s="213" t="s">
        <v>1624</v>
      </c>
      <c r="F3816" s="211">
        <v>244801</v>
      </c>
      <c r="G3816" s="211">
        <v>253204</v>
      </c>
      <c r="H3816" s="211">
        <v>285968</v>
      </c>
      <c r="I3816" s="211">
        <v>314873</v>
      </c>
      <c r="J3816" s="211">
        <v>368755</v>
      </c>
      <c r="K3816" s="211">
        <v>346682</v>
      </c>
      <c r="L3816" s="212">
        <v>304973</v>
      </c>
    </row>
    <row r="3817" spans="1:12">
      <c r="A3817" s="208" t="s">
        <v>342</v>
      </c>
      <c r="B3817" s="209" t="s">
        <v>1666</v>
      </c>
      <c r="C3817" s="209" t="s">
        <v>1623</v>
      </c>
      <c r="D3817" s="210" t="s">
        <v>1624</v>
      </c>
      <c r="E3817" s="211">
        <v>2860</v>
      </c>
      <c r="F3817" s="211">
        <v>2600</v>
      </c>
      <c r="G3817" s="211">
        <v>2860</v>
      </c>
      <c r="H3817" s="211">
        <v>3400</v>
      </c>
      <c r="I3817" s="211">
        <v>3600</v>
      </c>
      <c r="J3817" s="211">
        <v>3800</v>
      </c>
      <c r="K3817" s="211">
        <v>3460</v>
      </c>
      <c r="L3817" s="212">
        <v>3100</v>
      </c>
    </row>
    <row r="3818" spans="1:12">
      <c r="A3818" s="208" t="s">
        <v>438</v>
      </c>
      <c r="B3818" s="209" t="s">
        <v>1643</v>
      </c>
      <c r="C3818" s="209" t="s">
        <v>1623</v>
      </c>
      <c r="D3818" s="210" t="s">
        <v>1624</v>
      </c>
      <c r="E3818" s="211">
        <v>82882</v>
      </c>
      <c r="F3818" s="211">
        <v>78772</v>
      </c>
      <c r="G3818" s="211">
        <v>96028</v>
      </c>
      <c r="H3818" s="211">
        <v>111144</v>
      </c>
      <c r="I3818" s="211">
        <v>98993</v>
      </c>
      <c r="J3818" s="211">
        <v>106796</v>
      </c>
      <c r="K3818" s="211">
        <v>92582</v>
      </c>
      <c r="L3818" s="212">
        <v>82836</v>
      </c>
    </row>
    <row r="3819" spans="1:12">
      <c r="A3819" s="208" t="s">
        <v>438</v>
      </c>
      <c r="B3819" s="209" t="s">
        <v>1643</v>
      </c>
      <c r="C3819" s="209" t="s">
        <v>1625</v>
      </c>
      <c r="D3819" s="210" t="s">
        <v>1624</v>
      </c>
      <c r="E3819" s="211">
        <v>59217</v>
      </c>
      <c r="F3819" s="211">
        <v>62680</v>
      </c>
      <c r="G3819" s="211">
        <v>52269</v>
      </c>
      <c r="H3819" s="211">
        <v>54154</v>
      </c>
      <c r="I3819" s="211">
        <v>49221</v>
      </c>
      <c r="J3819" s="211">
        <v>50663</v>
      </c>
      <c r="K3819" s="211">
        <v>48653</v>
      </c>
      <c r="L3819" s="212">
        <v>48257</v>
      </c>
    </row>
    <row r="3820" spans="1:12">
      <c r="A3820" s="208" t="s">
        <v>438</v>
      </c>
      <c r="B3820" s="209" t="s">
        <v>1643</v>
      </c>
      <c r="C3820" s="209" t="s">
        <v>1626</v>
      </c>
      <c r="D3820" s="210" t="s">
        <v>1624</v>
      </c>
      <c r="E3820" s="211">
        <v>5737</v>
      </c>
      <c r="F3820" s="211">
        <v>1763</v>
      </c>
      <c r="G3820" s="211">
        <v>1024</v>
      </c>
      <c r="H3820" s="211">
        <v>2135</v>
      </c>
      <c r="I3820" s="211">
        <v>1795</v>
      </c>
      <c r="J3820" s="211">
        <v>2405</v>
      </c>
      <c r="K3820" s="211">
        <v>2066</v>
      </c>
      <c r="L3820" s="212">
        <v>1168</v>
      </c>
    </row>
    <row r="3821" spans="1:12">
      <c r="A3821" s="208" t="s">
        <v>931</v>
      </c>
      <c r="B3821" s="209" t="s">
        <v>1639</v>
      </c>
      <c r="C3821" s="209" t="s">
        <v>1625</v>
      </c>
      <c r="D3821" s="210" t="s">
        <v>1624</v>
      </c>
      <c r="E3821" s="211">
        <v>1548879</v>
      </c>
      <c r="F3821" s="211">
        <v>1528527</v>
      </c>
      <c r="G3821" s="211">
        <v>1537962</v>
      </c>
      <c r="H3821" s="211">
        <v>1538903</v>
      </c>
      <c r="I3821" s="211">
        <v>1536910</v>
      </c>
      <c r="J3821" s="211">
        <v>1596672</v>
      </c>
      <c r="K3821" s="211">
        <v>1576192</v>
      </c>
      <c r="L3821" s="212">
        <v>1535158</v>
      </c>
    </row>
    <row r="3822" spans="1:12">
      <c r="A3822" s="208" t="s">
        <v>931</v>
      </c>
      <c r="B3822" s="209" t="s">
        <v>1639</v>
      </c>
      <c r="C3822" s="209" t="s">
        <v>1626</v>
      </c>
      <c r="D3822" s="210" t="s">
        <v>1624</v>
      </c>
      <c r="E3822" s="211">
        <v>405553</v>
      </c>
      <c r="F3822" s="211">
        <v>352754</v>
      </c>
      <c r="G3822" s="211">
        <v>360880</v>
      </c>
      <c r="H3822" s="211">
        <v>323496</v>
      </c>
      <c r="I3822" s="211">
        <v>381882</v>
      </c>
      <c r="J3822" s="211">
        <v>419846</v>
      </c>
      <c r="K3822" s="211">
        <v>372584</v>
      </c>
      <c r="L3822" s="212">
        <v>0</v>
      </c>
    </row>
    <row r="3823" spans="1:12">
      <c r="A3823" s="208" t="s">
        <v>931</v>
      </c>
      <c r="B3823" s="209" t="s">
        <v>1639</v>
      </c>
      <c r="C3823" s="209" t="s">
        <v>1627</v>
      </c>
      <c r="D3823" s="210" t="s">
        <v>1624</v>
      </c>
      <c r="E3823" s="211">
        <v>1070512</v>
      </c>
      <c r="F3823" s="211">
        <v>1439967</v>
      </c>
      <c r="G3823" s="211">
        <v>1208949</v>
      </c>
      <c r="H3823" s="211">
        <v>30473</v>
      </c>
      <c r="I3823" s="211">
        <v>2484820</v>
      </c>
      <c r="J3823" s="211">
        <v>3437546</v>
      </c>
      <c r="K3823" s="211">
        <v>3010479</v>
      </c>
      <c r="L3823" s="212">
        <v>3651118</v>
      </c>
    </row>
    <row r="3824" spans="1:12">
      <c r="A3824" s="208" t="s">
        <v>1815</v>
      </c>
      <c r="B3824" s="209" t="s">
        <v>1648</v>
      </c>
      <c r="C3824" s="209" t="s">
        <v>1625</v>
      </c>
      <c r="D3824" s="210" t="s">
        <v>1624</v>
      </c>
      <c r="E3824" s="213" t="s">
        <v>1624</v>
      </c>
      <c r="F3824" s="213" t="s">
        <v>1624</v>
      </c>
      <c r="G3824" s="213" t="s">
        <v>1624</v>
      </c>
      <c r="H3824" s="213" t="s">
        <v>1624</v>
      </c>
      <c r="I3824" s="213" t="s">
        <v>1624</v>
      </c>
      <c r="J3824" s="211">
        <v>650715</v>
      </c>
      <c r="K3824" s="211">
        <v>647696</v>
      </c>
      <c r="L3824" s="212">
        <v>625214</v>
      </c>
    </row>
    <row r="3825" spans="1:12">
      <c r="A3825" s="208" t="s">
        <v>1815</v>
      </c>
      <c r="B3825" s="209" t="s">
        <v>1648</v>
      </c>
      <c r="C3825" s="209" t="s">
        <v>1626</v>
      </c>
      <c r="D3825" s="210" t="s">
        <v>1624</v>
      </c>
      <c r="E3825" s="211">
        <v>2191479</v>
      </c>
      <c r="F3825" s="213" t="s">
        <v>1624</v>
      </c>
      <c r="G3825" s="213" t="s">
        <v>1624</v>
      </c>
      <c r="H3825" s="213" t="s">
        <v>1624</v>
      </c>
      <c r="I3825" s="213" t="s">
        <v>1624</v>
      </c>
      <c r="J3825" s="213" t="s">
        <v>1624</v>
      </c>
      <c r="K3825" s="213" t="s">
        <v>1624</v>
      </c>
      <c r="L3825" s="212">
        <v>169858</v>
      </c>
    </row>
    <row r="3826" spans="1:12">
      <c r="A3826" s="208" t="s">
        <v>1815</v>
      </c>
      <c r="B3826" s="209" t="s">
        <v>1648</v>
      </c>
      <c r="C3826" s="209" t="s">
        <v>1627</v>
      </c>
      <c r="D3826" s="210" t="s">
        <v>1624</v>
      </c>
      <c r="E3826" s="213" t="s">
        <v>1624</v>
      </c>
      <c r="F3826" s="211">
        <v>2169311</v>
      </c>
      <c r="G3826" s="211">
        <v>1683745</v>
      </c>
      <c r="H3826" s="211">
        <v>2124437</v>
      </c>
      <c r="I3826" s="211">
        <v>1107322</v>
      </c>
      <c r="J3826" s="211">
        <v>5057644</v>
      </c>
      <c r="K3826" s="211">
        <v>6743085</v>
      </c>
      <c r="L3826" s="212">
        <v>8229323</v>
      </c>
    </row>
    <row r="3827" spans="1:12">
      <c r="A3827" s="208" t="s">
        <v>1441</v>
      </c>
      <c r="B3827" s="209" t="s">
        <v>1673</v>
      </c>
      <c r="C3827" s="209" t="s">
        <v>1623</v>
      </c>
      <c r="D3827" s="210" t="s">
        <v>1624</v>
      </c>
      <c r="E3827" s="211">
        <v>49865</v>
      </c>
      <c r="F3827" s="211">
        <v>34669</v>
      </c>
      <c r="G3827" s="211">
        <v>38561</v>
      </c>
      <c r="H3827" s="211">
        <v>38611</v>
      </c>
      <c r="I3827" s="211">
        <v>40311</v>
      </c>
      <c r="J3827" s="211">
        <v>43119</v>
      </c>
      <c r="K3827" s="211">
        <v>37496</v>
      </c>
      <c r="L3827" s="212">
        <v>32957</v>
      </c>
    </row>
    <row r="3828" spans="1:12">
      <c r="A3828" s="208" t="s">
        <v>1441</v>
      </c>
      <c r="B3828" s="209" t="s">
        <v>1673</v>
      </c>
      <c r="C3828" s="209" t="s">
        <v>1625</v>
      </c>
      <c r="D3828" s="210" t="s">
        <v>1624</v>
      </c>
      <c r="E3828" s="211">
        <v>4279</v>
      </c>
      <c r="F3828" s="211">
        <v>3345</v>
      </c>
      <c r="G3828" s="211">
        <v>3373</v>
      </c>
      <c r="H3828" s="211">
        <v>3381</v>
      </c>
      <c r="I3828" s="211">
        <v>2719</v>
      </c>
      <c r="J3828" s="211">
        <v>3951</v>
      </c>
      <c r="K3828" s="211">
        <v>3396</v>
      </c>
      <c r="L3828" s="212">
        <v>2089</v>
      </c>
    </row>
    <row r="3829" spans="1:12">
      <c r="A3829" s="208" t="s">
        <v>1441</v>
      </c>
      <c r="B3829" s="209" t="s">
        <v>1673</v>
      </c>
      <c r="C3829" s="209" t="s">
        <v>1626</v>
      </c>
      <c r="D3829" s="210" t="s">
        <v>1624</v>
      </c>
      <c r="E3829" s="211">
        <v>34470</v>
      </c>
      <c r="F3829" s="211">
        <v>28647</v>
      </c>
      <c r="G3829" s="211">
        <v>33847</v>
      </c>
      <c r="H3829" s="211">
        <v>33897</v>
      </c>
      <c r="I3829" s="211">
        <v>27957</v>
      </c>
      <c r="J3829" s="211">
        <v>56641</v>
      </c>
      <c r="K3829" s="211">
        <v>42251</v>
      </c>
      <c r="L3829" s="212">
        <v>32837</v>
      </c>
    </row>
    <row r="3830" spans="1:12">
      <c r="A3830" s="208" t="s">
        <v>191</v>
      </c>
      <c r="B3830" s="209" t="s">
        <v>1645</v>
      </c>
      <c r="C3830" s="209" t="s">
        <v>1623</v>
      </c>
      <c r="D3830" s="210" t="s">
        <v>1624</v>
      </c>
      <c r="E3830" s="211">
        <v>49329</v>
      </c>
      <c r="F3830" s="211">
        <v>45592</v>
      </c>
      <c r="G3830" s="211">
        <v>45225</v>
      </c>
      <c r="H3830" s="211">
        <v>48665</v>
      </c>
      <c r="I3830" s="211">
        <v>49840</v>
      </c>
      <c r="J3830" s="211">
        <v>48278</v>
      </c>
      <c r="K3830" s="211">
        <v>48800</v>
      </c>
      <c r="L3830" s="212">
        <v>45519</v>
      </c>
    </row>
    <row r="3831" spans="1:12">
      <c r="A3831" s="208" t="s">
        <v>191</v>
      </c>
      <c r="B3831" s="209" t="s">
        <v>1645</v>
      </c>
      <c r="C3831" s="209" t="s">
        <v>1625</v>
      </c>
      <c r="D3831" s="210" t="s">
        <v>1624</v>
      </c>
      <c r="E3831" s="211">
        <v>10622</v>
      </c>
      <c r="F3831" s="211">
        <v>8592</v>
      </c>
      <c r="G3831" s="211">
        <v>9621</v>
      </c>
      <c r="H3831" s="211">
        <v>9925</v>
      </c>
      <c r="I3831" s="211">
        <v>10391</v>
      </c>
      <c r="J3831" s="211">
        <v>11264</v>
      </c>
      <c r="K3831" s="211">
        <v>12074</v>
      </c>
      <c r="L3831" s="212">
        <v>14033</v>
      </c>
    </row>
    <row r="3832" spans="1:12">
      <c r="A3832" s="208" t="s">
        <v>191</v>
      </c>
      <c r="B3832" s="209" t="s">
        <v>1645</v>
      </c>
      <c r="C3832" s="209" t="s">
        <v>1626</v>
      </c>
      <c r="D3832" s="210" t="s">
        <v>1624</v>
      </c>
      <c r="E3832" s="211">
        <v>21431</v>
      </c>
      <c r="F3832" s="211">
        <v>26517</v>
      </c>
      <c r="G3832" s="211">
        <v>17310</v>
      </c>
      <c r="H3832" s="211">
        <v>27602</v>
      </c>
      <c r="I3832" s="211">
        <v>30783</v>
      </c>
      <c r="J3832" s="211">
        <v>34546</v>
      </c>
      <c r="K3832" s="211">
        <v>10167</v>
      </c>
      <c r="L3832" s="212">
        <v>7813</v>
      </c>
    </row>
    <row r="3833" spans="1:12">
      <c r="A3833" s="208" t="s">
        <v>1156</v>
      </c>
      <c r="B3833" s="209" t="s">
        <v>1644</v>
      </c>
      <c r="C3833" s="209" t="s">
        <v>1623</v>
      </c>
      <c r="D3833" s="210" t="s">
        <v>1624</v>
      </c>
      <c r="E3833" s="211">
        <v>232745</v>
      </c>
      <c r="F3833" s="211">
        <v>195441</v>
      </c>
      <c r="G3833" s="211">
        <v>214553</v>
      </c>
      <c r="H3833" s="211">
        <v>221427</v>
      </c>
      <c r="I3833" s="211">
        <v>220272</v>
      </c>
      <c r="J3833" s="211">
        <v>209140</v>
      </c>
      <c r="K3833" s="211">
        <v>218759</v>
      </c>
      <c r="L3833" s="212">
        <v>180514</v>
      </c>
    </row>
    <row r="3834" spans="1:12">
      <c r="A3834" s="208" t="s">
        <v>1156</v>
      </c>
      <c r="B3834" s="209" t="s">
        <v>1644</v>
      </c>
      <c r="C3834" s="209" t="s">
        <v>1625</v>
      </c>
      <c r="D3834" s="210" t="s">
        <v>1624</v>
      </c>
      <c r="E3834" s="211">
        <v>189008</v>
      </c>
      <c r="F3834" s="211">
        <v>168723</v>
      </c>
      <c r="G3834" s="211">
        <v>195048</v>
      </c>
      <c r="H3834" s="211">
        <v>186423</v>
      </c>
      <c r="I3834" s="211">
        <v>176151</v>
      </c>
      <c r="J3834" s="211">
        <v>217583</v>
      </c>
      <c r="K3834" s="211">
        <v>206424</v>
      </c>
      <c r="L3834" s="212">
        <v>155147</v>
      </c>
    </row>
    <row r="3835" spans="1:12">
      <c r="A3835" s="208" t="s">
        <v>1156</v>
      </c>
      <c r="B3835" s="209" t="s">
        <v>1644</v>
      </c>
      <c r="C3835" s="209" t="s">
        <v>1626</v>
      </c>
      <c r="D3835" s="210" t="s">
        <v>1624</v>
      </c>
      <c r="E3835" s="211">
        <v>63765</v>
      </c>
      <c r="F3835" s="211">
        <v>66331</v>
      </c>
      <c r="G3835" s="211">
        <v>78879</v>
      </c>
      <c r="H3835" s="211">
        <v>72297</v>
      </c>
      <c r="I3835" s="211">
        <v>71879</v>
      </c>
      <c r="J3835" s="211">
        <v>63684</v>
      </c>
      <c r="K3835" s="211">
        <v>67005</v>
      </c>
      <c r="L3835" s="212">
        <v>63119</v>
      </c>
    </row>
    <row r="3836" spans="1:12">
      <c r="A3836" s="208" t="s">
        <v>1156</v>
      </c>
      <c r="B3836" s="209" t="s">
        <v>1644</v>
      </c>
      <c r="C3836" s="209" t="s">
        <v>1627</v>
      </c>
      <c r="D3836" s="210" t="s">
        <v>1624</v>
      </c>
      <c r="E3836" s="213" t="s">
        <v>1624</v>
      </c>
      <c r="F3836" s="213" t="s">
        <v>1624</v>
      </c>
      <c r="G3836" s="213" t="s">
        <v>1624</v>
      </c>
      <c r="H3836" s="213" t="s">
        <v>1624</v>
      </c>
      <c r="I3836" s="213" t="s">
        <v>1624</v>
      </c>
      <c r="J3836" s="213" t="s">
        <v>1624</v>
      </c>
      <c r="K3836" s="213" t="s">
        <v>1624</v>
      </c>
      <c r="L3836" s="212">
        <v>129288</v>
      </c>
    </row>
    <row r="3837" spans="1:12">
      <c r="A3837" s="208" t="s">
        <v>967</v>
      </c>
      <c r="B3837" s="209" t="s">
        <v>1662</v>
      </c>
      <c r="C3837" s="209" t="s">
        <v>1623</v>
      </c>
      <c r="D3837" s="210" t="s">
        <v>1624</v>
      </c>
      <c r="E3837" s="211">
        <v>51492</v>
      </c>
      <c r="F3837" s="211">
        <v>45717</v>
      </c>
      <c r="G3837" s="211">
        <v>51498</v>
      </c>
      <c r="H3837" s="211">
        <v>51321</v>
      </c>
      <c r="I3837" s="211">
        <v>50531</v>
      </c>
      <c r="J3837" s="211">
        <v>48323</v>
      </c>
      <c r="K3837" s="211">
        <v>49132</v>
      </c>
      <c r="L3837" s="212">
        <v>45903</v>
      </c>
    </row>
    <row r="3838" spans="1:12">
      <c r="A3838" s="208" t="s">
        <v>967</v>
      </c>
      <c r="B3838" s="209" t="s">
        <v>1662</v>
      </c>
      <c r="C3838" s="209" t="s">
        <v>1625</v>
      </c>
      <c r="D3838" s="210" t="s">
        <v>1624</v>
      </c>
      <c r="E3838" s="211">
        <v>43605</v>
      </c>
      <c r="F3838" s="211">
        <v>49795</v>
      </c>
      <c r="G3838" s="211">
        <v>87680</v>
      </c>
      <c r="H3838" s="211">
        <v>83750</v>
      </c>
      <c r="I3838" s="211">
        <v>66545</v>
      </c>
      <c r="J3838" s="211">
        <v>63053</v>
      </c>
      <c r="K3838" s="211">
        <v>62282</v>
      </c>
      <c r="L3838" s="212">
        <v>57301</v>
      </c>
    </row>
    <row r="3839" spans="1:12">
      <c r="A3839" s="208" t="s">
        <v>967</v>
      </c>
      <c r="B3839" s="209" t="s">
        <v>1662</v>
      </c>
      <c r="C3839" s="209" t="s">
        <v>1626</v>
      </c>
      <c r="D3839" s="210" t="s">
        <v>1624</v>
      </c>
      <c r="E3839" s="211">
        <v>69457</v>
      </c>
      <c r="F3839" s="211">
        <v>62213</v>
      </c>
      <c r="G3839" s="211">
        <v>60016</v>
      </c>
      <c r="H3839" s="211">
        <v>76817</v>
      </c>
      <c r="I3839" s="211">
        <v>68597</v>
      </c>
      <c r="J3839" s="211">
        <v>70653</v>
      </c>
      <c r="K3839" s="211">
        <v>68926</v>
      </c>
      <c r="L3839" s="212">
        <v>69223</v>
      </c>
    </row>
    <row r="3840" spans="1:12">
      <c r="A3840" s="208" t="s">
        <v>967</v>
      </c>
      <c r="B3840" s="209" t="s">
        <v>1662</v>
      </c>
      <c r="C3840" s="209" t="s">
        <v>1627</v>
      </c>
      <c r="D3840" s="210" t="s">
        <v>1624</v>
      </c>
      <c r="E3840" s="213" t="s">
        <v>1624</v>
      </c>
      <c r="F3840" s="211">
        <v>0</v>
      </c>
      <c r="G3840" s="213" t="s">
        <v>1624</v>
      </c>
      <c r="H3840" s="213" t="s">
        <v>1624</v>
      </c>
      <c r="I3840" s="213" t="s">
        <v>1624</v>
      </c>
      <c r="J3840" s="213" t="s">
        <v>1624</v>
      </c>
      <c r="K3840" s="211">
        <v>0</v>
      </c>
      <c r="L3840" s="214" t="s">
        <v>1624</v>
      </c>
    </row>
    <row r="3841" spans="1:12">
      <c r="A3841" s="208" t="s">
        <v>1442</v>
      </c>
      <c r="B3841" s="209" t="s">
        <v>1673</v>
      </c>
      <c r="C3841" s="209" t="s">
        <v>1626</v>
      </c>
      <c r="D3841" s="210" t="s">
        <v>1624</v>
      </c>
      <c r="E3841" s="213" t="s">
        <v>1624</v>
      </c>
      <c r="F3841" s="213" t="s">
        <v>1624</v>
      </c>
      <c r="G3841" s="213" t="s">
        <v>1624</v>
      </c>
      <c r="H3841" s="213" t="s">
        <v>1624</v>
      </c>
      <c r="I3841" s="213" t="s">
        <v>1624</v>
      </c>
      <c r="J3841" s="211">
        <v>3084620</v>
      </c>
      <c r="K3841" s="211">
        <v>3291599</v>
      </c>
      <c r="L3841" s="212">
        <v>3171036</v>
      </c>
    </row>
    <row r="3842" spans="1:12">
      <c r="A3842" s="208" t="s">
        <v>1941</v>
      </c>
      <c r="B3842" s="209" t="s">
        <v>1647</v>
      </c>
      <c r="C3842" s="209" t="s">
        <v>1623</v>
      </c>
      <c r="D3842" s="210" t="s">
        <v>1624</v>
      </c>
      <c r="E3842" s="211">
        <v>3176</v>
      </c>
      <c r="F3842" s="211">
        <v>3928</v>
      </c>
      <c r="G3842" s="211">
        <v>3030</v>
      </c>
      <c r="H3842" s="211">
        <v>4865</v>
      </c>
      <c r="I3842" s="211">
        <v>2559</v>
      </c>
      <c r="J3842" s="213" t="s">
        <v>1624</v>
      </c>
      <c r="K3842" s="211">
        <v>3239</v>
      </c>
      <c r="L3842" s="212">
        <v>2787</v>
      </c>
    </row>
    <row r="3843" spans="1:12">
      <c r="A3843" s="208" t="s">
        <v>1941</v>
      </c>
      <c r="B3843" s="209" t="s">
        <v>1647</v>
      </c>
      <c r="C3843" s="209" t="s">
        <v>1625</v>
      </c>
      <c r="D3843" s="210" t="s">
        <v>1624</v>
      </c>
      <c r="E3843" s="211">
        <v>515</v>
      </c>
      <c r="F3843" s="211">
        <v>845</v>
      </c>
      <c r="G3843" s="211">
        <v>685</v>
      </c>
      <c r="H3843" s="211">
        <v>1008</v>
      </c>
      <c r="I3843" s="211">
        <v>686</v>
      </c>
      <c r="J3843" s="213" t="s">
        <v>1624</v>
      </c>
      <c r="K3843" s="211">
        <v>326</v>
      </c>
      <c r="L3843" s="212">
        <v>235</v>
      </c>
    </row>
    <row r="3844" spans="1:12">
      <c r="A3844" s="208" t="s">
        <v>1816</v>
      </c>
      <c r="B3844" s="209" t="s">
        <v>1648</v>
      </c>
      <c r="C3844" s="209" t="s">
        <v>1623</v>
      </c>
      <c r="D3844" s="210" t="s">
        <v>1624</v>
      </c>
      <c r="E3844" s="211">
        <v>1360</v>
      </c>
      <c r="F3844" s="211">
        <v>646</v>
      </c>
      <c r="G3844" s="213" t="s">
        <v>1624</v>
      </c>
      <c r="H3844" s="213" t="s">
        <v>1624</v>
      </c>
      <c r="I3844" s="213" t="s">
        <v>1624</v>
      </c>
      <c r="J3844" s="213" t="s">
        <v>1624</v>
      </c>
      <c r="K3844" s="213" t="s">
        <v>1624</v>
      </c>
      <c r="L3844" s="214" t="s">
        <v>1624</v>
      </c>
    </row>
    <row r="3845" spans="1:12">
      <c r="A3845" s="208" t="s">
        <v>1816</v>
      </c>
      <c r="B3845" s="209" t="s">
        <v>1648</v>
      </c>
      <c r="C3845" s="209" t="s">
        <v>1626</v>
      </c>
      <c r="D3845" s="210" t="s">
        <v>1624</v>
      </c>
      <c r="E3845" s="211">
        <v>217</v>
      </c>
      <c r="F3845" s="213" t="s">
        <v>1624</v>
      </c>
      <c r="G3845" s="213" t="s">
        <v>1624</v>
      </c>
      <c r="H3845" s="213" t="s">
        <v>1624</v>
      </c>
      <c r="I3845" s="213" t="s">
        <v>1624</v>
      </c>
      <c r="J3845" s="213" t="s">
        <v>1624</v>
      </c>
      <c r="K3845" s="213" t="s">
        <v>1624</v>
      </c>
      <c r="L3845" s="214" t="s">
        <v>1624</v>
      </c>
    </row>
    <row r="3846" spans="1:12">
      <c r="A3846" s="208" t="s">
        <v>82</v>
      </c>
      <c r="B3846" s="209" t="s">
        <v>1640</v>
      </c>
      <c r="C3846" s="209" t="s">
        <v>1623</v>
      </c>
      <c r="D3846" s="210" t="s">
        <v>1624</v>
      </c>
      <c r="E3846" s="211">
        <v>8159</v>
      </c>
      <c r="F3846" s="211">
        <v>6026</v>
      </c>
      <c r="G3846" s="211">
        <v>6807</v>
      </c>
      <c r="H3846" s="211">
        <v>5778</v>
      </c>
      <c r="I3846" s="211">
        <v>6707</v>
      </c>
      <c r="J3846" s="211">
        <v>6729</v>
      </c>
      <c r="K3846" s="211">
        <v>5203</v>
      </c>
      <c r="L3846" s="212">
        <v>4210</v>
      </c>
    </row>
    <row r="3847" spans="1:12">
      <c r="A3847" s="208" t="s">
        <v>82</v>
      </c>
      <c r="B3847" s="209" t="s">
        <v>1640</v>
      </c>
      <c r="C3847" s="209" t="s">
        <v>1625</v>
      </c>
      <c r="D3847" s="210" t="s">
        <v>1624</v>
      </c>
      <c r="E3847" s="211">
        <v>2437</v>
      </c>
      <c r="F3847" s="211">
        <v>2229</v>
      </c>
      <c r="G3847" s="211">
        <v>2518</v>
      </c>
      <c r="H3847" s="211">
        <v>1825</v>
      </c>
      <c r="I3847" s="211">
        <v>2063</v>
      </c>
      <c r="J3847" s="211">
        <v>2041</v>
      </c>
      <c r="K3847" s="211">
        <v>1828</v>
      </c>
      <c r="L3847" s="212">
        <v>1488</v>
      </c>
    </row>
    <row r="3848" spans="1:12">
      <c r="A3848" s="208" t="s">
        <v>82</v>
      </c>
      <c r="B3848" s="209" t="s">
        <v>1655</v>
      </c>
      <c r="C3848" s="209" t="s">
        <v>1623</v>
      </c>
      <c r="D3848" s="210" t="s">
        <v>1624</v>
      </c>
      <c r="E3848" s="211">
        <v>19615</v>
      </c>
      <c r="F3848" s="211">
        <v>17655</v>
      </c>
      <c r="G3848" s="211">
        <v>19421</v>
      </c>
      <c r="H3848" s="211">
        <v>21518</v>
      </c>
      <c r="I3848" s="211">
        <v>21184</v>
      </c>
      <c r="J3848" s="211">
        <v>19690</v>
      </c>
      <c r="K3848" s="211">
        <v>17206</v>
      </c>
      <c r="L3848" s="212">
        <v>13563</v>
      </c>
    </row>
    <row r="3849" spans="1:12">
      <c r="A3849" s="208" t="s">
        <v>82</v>
      </c>
      <c r="B3849" s="209" t="s">
        <v>1655</v>
      </c>
      <c r="C3849" s="209" t="s">
        <v>1625</v>
      </c>
      <c r="D3849" s="210" t="s">
        <v>1624</v>
      </c>
      <c r="E3849" s="211">
        <v>2202</v>
      </c>
      <c r="F3849" s="211">
        <v>2386</v>
      </c>
      <c r="G3849" s="211">
        <v>1458</v>
      </c>
      <c r="H3849" s="211">
        <v>2991</v>
      </c>
      <c r="I3849" s="211">
        <v>2998</v>
      </c>
      <c r="J3849" s="211">
        <v>4178</v>
      </c>
      <c r="K3849" s="211">
        <v>4203</v>
      </c>
      <c r="L3849" s="212">
        <v>2166</v>
      </c>
    </row>
    <row r="3850" spans="1:12">
      <c r="A3850" s="208" t="s">
        <v>82</v>
      </c>
      <c r="B3850" s="209" t="s">
        <v>1655</v>
      </c>
      <c r="C3850" s="209" t="s">
        <v>1626</v>
      </c>
      <c r="D3850" s="210" t="s">
        <v>1624</v>
      </c>
      <c r="E3850" s="211">
        <v>1067</v>
      </c>
      <c r="F3850" s="211">
        <v>1646</v>
      </c>
      <c r="G3850" s="211">
        <v>1368</v>
      </c>
      <c r="H3850" s="211">
        <v>1754</v>
      </c>
      <c r="I3850" s="211">
        <v>1673</v>
      </c>
      <c r="J3850" s="211">
        <v>1548</v>
      </c>
      <c r="K3850" s="211">
        <v>1117</v>
      </c>
      <c r="L3850" s="212">
        <v>675</v>
      </c>
    </row>
    <row r="3851" spans="1:12">
      <c r="A3851" s="208" t="s">
        <v>247</v>
      </c>
      <c r="B3851" s="209" t="s">
        <v>1676</v>
      </c>
      <c r="C3851" s="209" t="s">
        <v>1623</v>
      </c>
      <c r="D3851" s="210" t="s">
        <v>1624</v>
      </c>
      <c r="E3851" s="211">
        <v>7355609</v>
      </c>
      <c r="F3851" s="211">
        <v>5976557</v>
      </c>
      <c r="G3851" s="211">
        <v>6645491</v>
      </c>
      <c r="H3851" s="211">
        <v>6647281</v>
      </c>
      <c r="I3851" s="211">
        <v>7114133</v>
      </c>
      <c r="J3851" s="211">
        <v>7312202</v>
      </c>
      <c r="K3851" s="211">
        <v>6168899</v>
      </c>
      <c r="L3851" s="212">
        <v>5507282</v>
      </c>
    </row>
    <row r="3852" spans="1:12">
      <c r="A3852" s="208" t="s">
        <v>247</v>
      </c>
      <c r="B3852" s="209" t="s">
        <v>1676</v>
      </c>
      <c r="C3852" s="209" t="s">
        <v>1625</v>
      </c>
      <c r="D3852" s="210" t="s">
        <v>1624</v>
      </c>
      <c r="E3852" s="211">
        <v>5796095</v>
      </c>
      <c r="F3852" s="211">
        <v>5499472</v>
      </c>
      <c r="G3852" s="211">
        <v>5968057</v>
      </c>
      <c r="H3852" s="211">
        <v>6038619</v>
      </c>
      <c r="I3852" s="211">
        <v>5650356</v>
      </c>
      <c r="J3852" s="211">
        <v>5752738</v>
      </c>
      <c r="K3852" s="211">
        <v>5280371</v>
      </c>
      <c r="L3852" s="212">
        <v>4952054</v>
      </c>
    </row>
    <row r="3853" spans="1:12">
      <c r="A3853" s="208" t="s">
        <v>247</v>
      </c>
      <c r="B3853" s="209" t="s">
        <v>1676</v>
      </c>
      <c r="C3853" s="209" t="s">
        <v>1626</v>
      </c>
      <c r="D3853" s="210" t="s">
        <v>1624</v>
      </c>
      <c r="E3853" s="211">
        <v>5176142</v>
      </c>
      <c r="F3853" s="211">
        <v>4705601</v>
      </c>
      <c r="G3853" s="211">
        <v>4270407</v>
      </c>
      <c r="H3853" s="211">
        <v>4449161</v>
      </c>
      <c r="I3853" s="211">
        <v>3814986</v>
      </c>
      <c r="J3853" s="211">
        <v>3742360</v>
      </c>
      <c r="K3853" s="211">
        <v>3920989</v>
      </c>
      <c r="L3853" s="212">
        <v>3786125</v>
      </c>
    </row>
    <row r="3854" spans="1:12">
      <c r="A3854" s="208" t="s">
        <v>247</v>
      </c>
      <c r="B3854" s="209" t="s">
        <v>1676</v>
      </c>
      <c r="C3854" s="209" t="s">
        <v>1627</v>
      </c>
      <c r="D3854" s="210" t="s">
        <v>1624</v>
      </c>
      <c r="E3854" s="211">
        <v>3039203</v>
      </c>
      <c r="F3854" s="211">
        <v>3177466</v>
      </c>
      <c r="G3854" s="211">
        <v>3366876</v>
      </c>
      <c r="H3854" s="211">
        <v>3561025</v>
      </c>
      <c r="I3854" s="211">
        <v>3525448</v>
      </c>
      <c r="J3854" s="211">
        <v>6036738</v>
      </c>
      <c r="K3854" s="211">
        <v>4310141</v>
      </c>
      <c r="L3854" s="212">
        <v>9968387</v>
      </c>
    </row>
    <row r="3855" spans="1:12">
      <c r="A3855" s="208" t="s">
        <v>247</v>
      </c>
      <c r="B3855" s="209" t="s">
        <v>1676</v>
      </c>
      <c r="C3855" s="209" t="s">
        <v>1628</v>
      </c>
      <c r="D3855" s="210" t="s">
        <v>1624</v>
      </c>
      <c r="E3855" s="213" t="s">
        <v>1624</v>
      </c>
      <c r="F3855" s="213" t="s">
        <v>1624</v>
      </c>
      <c r="G3855" s="213" t="s">
        <v>1624</v>
      </c>
      <c r="H3855" s="213" t="s">
        <v>1624</v>
      </c>
      <c r="I3855" s="213" t="s">
        <v>1624</v>
      </c>
      <c r="J3855" s="213" t="s">
        <v>1624</v>
      </c>
      <c r="K3855" s="211">
        <v>15402</v>
      </c>
      <c r="L3855" s="212">
        <v>15397</v>
      </c>
    </row>
    <row r="3856" spans="1:12">
      <c r="A3856" s="208" t="s">
        <v>1500</v>
      </c>
      <c r="B3856" s="209" t="s">
        <v>1647</v>
      </c>
      <c r="C3856" s="209" t="s">
        <v>1623</v>
      </c>
      <c r="D3856" s="210" t="s">
        <v>1624</v>
      </c>
      <c r="E3856" s="211">
        <v>261175</v>
      </c>
      <c r="F3856" s="211">
        <v>231164</v>
      </c>
      <c r="G3856" s="211">
        <v>218371</v>
      </c>
      <c r="H3856" s="211">
        <v>224204</v>
      </c>
      <c r="I3856" s="211">
        <v>224309</v>
      </c>
      <c r="J3856" s="211">
        <v>227415</v>
      </c>
      <c r="K3856" s="211">
        <v>209476</v>
      </c>
      <c r="L3856" s="212">
        <v>177735</v>
      </c>
    </row>
    <row r="3857" spans="1:12">
      <c r="A3857" s="208" t="s">
        <v>1500</v>
      </c>
      <c r="B3857" s="209" t="s">
        <v>1647</v>
      </c>
      <c r="C3857" s="209" t="s">
        <v>1625</v>
      </c>
      <c r="D3857" s="210" t="s">
        <v>1624</v>
      </c>
      <c r="E3857" s="211">
        <v>380867</v>
      </c>
      <c r="F3857" s="211">
        <v>343319</v>
      </c>
      <c r="G3857" s="211">
        <v>358789</v>
      </c>
      <c r="H3857" s="211">
        <v>371812</v>
      </c>
      <c r="I3857" s="211">
        <v>349734</v>
      </c>
      <c r="J3857" s="211">
        <v>352152</v>
      </c>
      <c r="K3857" s="211">
        <v>318173</v>
      </c>
      <c r="L3857" s="212">
        <v>333175</v>
      </c>
    </row>
    <row r="3858" spans="1:12">
      <c r="A3858" s="208" t="s">
        <v>1500</v>
      </c>
      <c r="B3858" s="209" t="s">
        <v>1647</v>
      </c>
      <c r="C3858" s="209" t="s">
        <v>1626</v>
      </c>
      <c r="D3858" s="210" t="s">
        <v>1624</v>
      </c>
      <c r="E3858" s="211">
        <v>174528</v>
      </c>
      <c r="F3858" s="211">
        <v>165125</v>
      </c>
      <c r="G3858" s="211">
        <v>162530</v>
      </c>
      <c r="H3858" s="211">
        <v>160294</v>
      </c>
      <c r="I3858" s="211">
        <v>129429</v>
      </c>
      <c r="J3858" s="211">
        <v>152155</v>
      </c>
      <c r="K3858" s="211">
        <v>154380</v>
      </c>
      <c r="L3858" s="212">
        <v>159342</v>
      </c>
    </row>
    <row r="3859" spans="1:12">
      <c r="A3859" s="208" t="s">
        <v>153</v>
      </c>
      <c r="B3859" s="209" t="s">
        <v>1672</v>
      </c>
      <c r="C3859" s="209" t="s">
        <v>1623</v>
      </c>
      <c r="D3859" s="210" t="s">
        <v>1624</v>
      </c>
      <c r="E3859" s="211">
        <v>34072</v>
      </c>
      <c r="F3859" s="211">
        <v>27388</v>
      </c>
      <c r="G3859" s="211">
        <v>28294</v>
      </c>
      <c r="H3859" s="211">
        <v>29200</v>
      </c>
      <c r="I3859" s="213" t="s">
        <v>1624</v>
      </c>
      <c r="J3859" s="213" t="s">
        <v>1624</v>
      </c>
      <c r="K3859" s="213" t="s">
        <v>1624</v>
      </c>
      <c r="L3859" s="212">
        <v>24059</v>
      </c>
    </row>
    <row r="3860" spans="1:12">
      <c r="A3860" s="208" t="s">
        <v>153</v>
      </c>
      <c r="B3860" s="209" t="s">
        <v>1672</v>
      </c>
      <c r="C3860" s="209" t="s">
        <v>1625</v>
      </c>
      <c r="D3860" s="210" t="s">
        <v>1624</v>
      </c>
      <c r="E3860" s="211">
        <v>2187</v>
      </c>
      <c r="F3860" s="211">
        <v>2185</v>
      </c>
      <c r="G3860" s="211">
        <v>2309</v>
      </c>
      <c r="H3860" s="211">
        <v>2433</v>
      </c>
      <c r="I3860" s="213" t="s">
        <v>1624</v>
      </c>
      <c r="J3860" s="213" t="s">
        <v>1624</v>
      </c>
      <c r="K3860" s="213" t="s">
        <v>1624</v>
      </c>
      <c r="L3860" s="212">
        <v>2368</v>
      </c>
    </row>
    <row r="3861" spans="1:12">
      <c r="A3861" s="208" t="s">
        <v>1275</v>
      </c>
      <c r="B3861" s="209" t="s">
        <v>1654</v>
      </c>
      <c r="C3861" s="209" t="s">
        <v>1623</v>
      </c>
      <c r="D3861" s="210" t="s">
        <v>1624</v>
      </c>
      <c r="E3861" s="211">
        <v>9110</v>
      </c>
      <c r="F3861" s="211">
        <v>7849</v>
      </c>
      <c r="G3861" s="211">
        <v>7211</v>
      </c>
      <c r="H3861" s="211">
        <v>8907</v>
      </c>
      <c r="I3861" s="211">
        <v>8774</v>
      </c>
      <c r="J3861" s="211">
        <v>9974</v>
      </c>
      <c r="K3861" s="211">
        <v>9174</v>
      </c>
      <c r="L3861" s="212">
        <v>7499</v>
      </c>
    </row>
    <row r="3862" spans="1:12">
      <c r="A3862" s="208" t="s">
        <v>1275</v>
      </c>
      <c r="B3862" s="209" t="s">
        <v>1654</v>
      </c>
      <c r="C3862" s="209" t="s">
        <v>1625</v>
      </c>
      <c r="D3862" s="210" t="s">
        <v>1624</v>
      </c>
      <c r="E3862" s="211">
        <v>510</v>
      </c>
      <c r="F3862" s="213" t="s">
        <v>1624</v>
      </c>
      <c r="G3862" s="213" t="s">
        <v>1624</v>
      </c>
      <c r="H3862" s="213" t="s">
        <v>1624</v>
      </c>
      <c r="I3862" s="213" t="s">
        <v>1624</v>
      </c>
      <c r="J3862" s="213" t="s">
        <v>1624</v>
      </c>
      <c r="K3862" s="213" t="s">
        <v>1624</v>
      </c>
      <c r="L3862" s="214" t="s">
        <v>1624</v>
      </c>
    </row>
    <row r="3863" spans="1:12">
      <c r="A3863" s="208" t="s">
        <v>947</v>
      </c>
      <c r="B3863" s="209" t="s">
        <v>1661</v>
      </c>
      <c r="C3863" s="209" t="s">
        <v>1623</v>
      </c>
      <c r="D3863" s="210" t="s">
        <v>1624</v>
      </c>
      <c r="E3863" s="211">
        <v>612637</v>
      </c>
      <c r="F3863" s="211">
        <v>551780</v>
      </c>
      <c r="G3863" s="211">
        <v>640565</v>
      </c>
      <c r="H3863" s="211">
        <v>668876</v>
      </c>
      <c r="I3863" s="211">
        <v>640991</v>
      </c>
      <c r="J3863" s="211">
        <v>673375</v>
      </c>
      <c r="K3863" s="211">
        <v>221168</v>
      </c>
      <c r="L3863" s="214" t="s">
        <v>1624</v>
      </c>
    </row>
    <row r="3864" spans="1:12">
      <c r="A3864" s="208" t="s">
        <v>947</v>
      </c>
      <c r="B3864" s="209" t="s">
        <v>1661</v>
      </c>
      <c r="C3864" s="209" t="s">
        <v>1625</v>
      </c>
      <c r="D3864" s="210" t="s">
        <v>1624</v>
      </c>
      <c r="E3864" s="211">
        <v>451719</v>
      </c>
      <c r="F3864" s="211">
        <v>434791</v>
      </c>
      <c r="G3864" s="211">
        <v>443708</v>
      </c>
      <c r="H3864" s="211">
        <v>407217</v>
      </c>
      <c r="I3864" s="211">
        <v>457785</v>
      </c>
      <c r="J3864" s="211">
        <v>448659</v>
      </c>
      <c r="K3864" s="211">
        <v>60919</v>
      </c>
      <c r="L3864" s="214" t="s">
        <v>1624</v>
      </c>
    </row>
    <row r="3865" spans="1:12">
      <c r="A3865" s="208" t="s">
        <v>947</v>
      </c>
      <c r="B3865" s="209" t="s">
        <v>1661</v>
      </c>
      <c r="C3865" s="209" t="s">
        <v>1626</v>
      </c>
      <c r="D3865" s="210" t="s">
        <v>1624</v>
      </c>
      <c r="E3865" s="211">
        <v>63191</v>
      </c>
      <c r="F3865" s="211">
        <v>97591</v>
      </c>
      <c r="G3865" s="211">
        <v>72201</v>
      </c>
      <c r="H3865" s="211">
        <v>56436</v>
      </c>
      <c r="I3865" s="211">
        <v>53659</v>
      </c>
      <c r="J3865" s="211">
        <v>32705</v>
      </c>
      <c r="K3865" s="211">
        <v>6234</v>
      </c>
      <c r="L3865" s="214" t="s">
        <v>1624</v>
      </c>
    </row>
    <row r="3866" spans="1:12">
      <c r="A3866" s="208" t="s">
        <v>1501</v>
      </c>
      <c r="B3866" s="209" t="s">
        <v>1647</v>
      </c>
      <c r="C3866" s="209" t="s">
        <v>1626</v>
      </c>
      <c r="D3866" s="210" t="s">
        <v>1624</v>
      </c>
      <c r="E3866" s="211">
        <v>981506</v>
      </c>
      <c r="F3866" s="211">
        <v>946434</v>
      </c>
      <c r="G3866" s="211">
        <v>895372</v>
      </c>
      <c r="H3866" s="211">
        <v>959503</v>
      </c>
      <c r="I3866" s="211">
        <v>832330</v>
      </c>
      <c r="J3866" s="211">
        <v>850454</v>
      </c>
      <c r="K3866" s="211">
        <v>772062</v>
      </c>
      <c r="L3866" s="212">
        <v>774486</v>
      </c>
    </row>
    <row r="3867" spans="1:12">
      <c r="A3867" s="208" t="s">
        <v>1276</v>
      </c>
      <c r="B3867" s="209" t="s">
        <v>1654</v>
      </c>
      <c r="C3867" s="209" t="s">
        <v>1623</v>
      </c>
      <c r="D3867" s="210" t="s">
        <v>1624</v>
      </c>
      <c r="E3867" s="211">
        <v>189943</v>
      </c>
      <c r="F3867" s="211">
        <v>166145</v>
      </c>
      <c r="G3867" s="211">
        <v>165462</v>
      </c>
      <c r="H3867" s="211">
        <v>190622</v>
      </c>
      <c r="I3867" s="211">
        <v>179016</v>
      </c>
      <c r="J3867" s="211">
        <v>219133</v>
      </c>
      <c r="K3867" s="211">
        <v>178613</v>
      </c>
      <c r="L3867" s="212">
        <v>157959</v>
      </c>
    </row>
    <row r="3868" spans="1:12">
      <c r="A3868" s="208" t="s">
        <v>1276</v>
      </c>
      <c r="B3868" s="209" t="s">
        <v>1654</v>
      </c>
      <c r="C3868" s="209" t="s">
        <v>1625</v>
      </c>
      <c r="D3868" s="210" t="s">
        <v>1624</v>
      </c>
      <c r="E3868" s="211">
        <v>579992</v>
      </c>
      <c r="F3868" s="211">
        <v>681797</v>
      </c>
      <c r="G3868" s="211">
        <v>602194</v>
      </c>
      <c r="H3868" s="211">
        <v>752421</v>
      </c>
      <c r="I3868" s="211">
        <v>178610</v>
      </c>
      <c r="J3868" s="211">
        <v>129699</v>
      </c>
      <c r="K3868" s="211">
        <v>109634</v>
      </c>
      <c r="L3868" s="212">
        <v>104740</v>
      </c>
    </row>
    <row r="3869" spans="1:12">
      <c r="A3869" s="208" t="s">
        <v>1276</v>
      </c>
      <c r="B3869" s="209" t="s">
        <v>1654</v>
      </c>
      <c r="C3869" s="209" t="s">
        <v>1626</v>
      </c>
      <c r="D3869" s="210" t="s">
        <v>1624</v>
      </c>
      <c r="E3869" s="213" t="s">
        <v>1624</v>
      </c>
      <c r="F3869" s="213" t="s">
        <v>1624</v>
      </c>
      <c r="G3869" s="213" t="s">
        <v>1624</v>
      </c>
      <c r="H3869" s="213" t="s">
        <v>1624</v>
      </c>
      <c r="I3869" s="211">
        <v>566305</v>
      </c>
      <c r="J3869" s="211">
        <v>872613</v>
      </c>
      <c r="K3869" s="211">
        <v>911856</v>
      </c>
      <c r="L3869" s="212">
        <v>927784</v>
      </c>
    </row>
    <row r="3870" spans="1:12">
      <c r="A3870" s="208" t="s">
        <v>1276</v>
      </c>
      <c r="B3870" s="209" t="s">
        <v>1672</v>
      </c>
      <c r="C3870" s="209" t="s">
        <v>1623</v>
      </c>
      <c r="D3870" s="210" t="s">
        <v>1624</v>
      </c>
      <c r="E3870" s="211">
        <v>243162</v>
      </c>
      <c r="F3870" s="211">
        <v>226825</v>
      </c>
      <c r="G3870" s="211">
        <v>217759</v>
      </c>
      <c r="H3870" s="211">
        <v>239764</v>
      </c>
      <c r="I3870" s="211">
        <v>216716</v>
      </c>
      <c r="J3870" s="211">
        <v>245758</v>
      </c>
      <c r="K3870" s="211">
        <v>236340</v>
      </c>
      <c r="L3870" s="212">
        <v>187330</v>
      </c>
    </row>
    <row r="3871" spans="1:12">
      <c r="A3871" s="208" t="s">
        <v>1276</v>
      </c>
      <c r="B3871" s="209" t="s">
        <v>1672</v>
      </c>
      <c r="C3871" s="209" t="s">
        <v>1625</v>
      </c>
      <c r="D3871" s="210" t="s">
        <v>1624</v>
      </c>
      <c r="E3871" s="211">
        <v>162739</v>
      </c>
      <c r="F3871" s="211">
        <v>164889</v>
      </c>
      <c r="G3871" s="211">
        <v>157392</v>
      </c>
      <c r="H3871" s="211">
        <v>166812</v>
      </c>
      <c r="I3871" s="211">
        <v>163120</v>
      </c>
      <c r="J3871" s="211">
        <v>168051</v>
      </c>
      <c r="K3871" s="211">
        <v>163247</v>
      </c>
      <c r="L3871" s="212">
        <v>144748</v>
      </c>
    </row>
    <row r="3872" spans="1:12">
      <c r="A3872" s="208" t="s">
        <v>1276</v>
      </c>
      <c r="B3872" s="209" t="s">
        <v>1672</v>
      </c>
      <c r="C3872" s="209" t="s">
        <v>1626</v>
      </c>
      <c r="D3872" s="210" t="s">
        <v>1624</v>
      </c>
      <c r="E3872" s="211">
        <v>288536</v>
      </c>
      <c r="F3872" s="211">
        <v>228115</v>
      </c>
      <c r="G3872" s="211">
        <v>42952</v>
      </c>
      <c r="H3872" s="211">
        <v>223689</v>
      </c>
      <c r="I3872" s="211">
        <v>135771</v>
      </c>
      <c r="J3872" s="211">
        <v>138416</v>
      </c>
      <c r="K3872" s="211">
        <v>142608</v>
      </c>
      <c r="L3872" s="212">
        <v>108790</v>
      </c>
    </row>
    <row r="3873" spans="1:12">
      <c r="A3873" s="208" t="s">
        <v>1276</v>
      </c>
      <c r="B3873" s="209" t="s">
        <v>1672</v>
      </c>
      <c r="C3873" s="209" t="s">
        <v>1629</v>
      </c>
      <c r="D3873" s="210" t="s">
        <v>1624</v>
      </c>
      <c r="E3873" s="213" t="s">
        <v>1624</v>
      </c>
      <c r="F3873" s="213" t="s">
        <v>1624</v>
      </c>
      <c r="G3873" s="213" t="s">
        <v>1624</v>
      </c>
      <c r="H3873" s="213" t="s">
        <v>1624</v>
      </c>
      <c r="I3873" s="213" t="s">
        <v>1624</v>
      </c>
      <c r="J3873" s="211">
        <v>0</v>
      </c>
      <c r="K3873" s="213" t="s">
        <v>1624</v>
      </c>
      <c r="L3873" s="212">
        <v>0</v>
      </c>
    </row>
    <row r="3874" spans="1:12">
      <c r="A3874" s="208" t="s">
        <v>343</v>
      </c>
      <c r="B3874" s="209" t="s">
        <v>1666</v>
      </c>
      <c r="C3874" s="209" t="s">
        <v>1623</v>
      </c>
      <c r="D3874" s="210" t="s">
        <v>1624</v>
      </c>
      <c r="E3874" s="211">
        <v>7709</v>
      </c>
      <c r="F3874" s="211">
        <v>6871</v>
      </c>
      <c r="G3874" s="211">
        <v>8620</v>
      </c>
      <c r="H3874" s="211">
        <v>6853</v>
      </c>
      <c r="I3874" s="211">
        <v>6634</v>
      </c>
      <c r="J3874" s="211">
        <v>6947</v>
      </c>
      <c r="K3874" s="211">
        <v>6380</v>
      </c>
      <c r="L3874" s="212">
        <v>4857</v>
      </c>
    </row>
    <row r="3875" spans="1:12">
      <c r="A3875" s="208" t="s">
        <v>343</v>
      </c>
      <c r="B3875" s="209" t="s">
        <v>1666</v>
      </c>
      <c r="C3875" s="209" t="s">
        <v>1625</v>
      </c>
      <c r="D3875" s="210" t="s">
        <v>1624</v>
      </c>
      <c r="E3875" s="211">
        <v>2230</v>
      </c>
      <c r="F3875" s="211">
        <v>1560</v>
      </c>
      <c r="G3875" s="211">
        <v>1903</v>
      </c>
      <c r="H3875" s="211">
        <v>2924</v>
      </c>
      <c r="I3875" s="211">
        <v>2728</v>
      </c>
      <c r="J3875" s="211">
        <v>2645</v>
      </c>
      <c r="K3875" s="211">
        <v>2422</v>
      </c>
      <c r="L3875" s="212">
        <v>1823</v>
      </c>
    </row>
    <row r="3876" spans="1:12">
      <c r="A3876" s="208" t="s">
        <v>1443</v>
      </c>
      <c r="B3876" s="209" t="s">
        <v>1673</v>
      </c>
      <c r="C3876" s="209" t="s">
        <v>1623</v>
      </c>
      <c r="D3876" s="210" t="s">
        <v>1624</v>
      </c>
      <c r="E3876" s="211">
        <v>10101</v>
      </c>
      <c r="F3876" s="211">
        <v>7240</v>
      </c>
      <c r="G3876" s="211">
        <v>8711</v>
      </c>
      <c r="H3876" s="211">
        <v>7333</v>
      </c>
      <c r="I3876" s="211">
        <v>10310</v>
      </c>
      <c r="J3876" s="211">
        <v>10475</v>
      </c>
      <c r="K3876" s="211">
        <v>13821</v>
      </c>
      <c r="L3876" s="212">
        <v>11169</v>
      </c>
    </row>
    <row r="3877" spans="1:12">
      <c r="A3877" s="208" t="s">
        <v>1443</v>
      </c>
      <c r="B3877" s="209" t="s">
        <v>1673</v>
      </c>
      <c r="C3877" s="209" t="s">
        <v>1625</v>
      </c>
      <c r="D3877" s="210" t="s">
        <v>1624</v>
      </c>
      <c r="E3877" s="211">
        <v>4788</v>
      </c>
      <c r="F3877" s="211">
        <v>2353</v>
      </c>
      <c r="G3877" s="211">
        <v>3538</v>
      </c>
      <c r="H3877" s="211">
        <v>3142</v>
      </c>
      <c r="I3877" s="211">
        <v>2037</v>
      </c>
      <c r="J3877" s="211">
        <v>2456</v>
      </c>
      <c r="K3877" s="211">
        <v>2439</v>
      </c>
      <c r="L3877" s="212">
        <v>3403</v>
      </c>
    </row>
    <row r="3878" spans="1:12">
      <c r="A3878" s="208" t="s">
        <v>439</v>
      </c>
      <c r="B3878" s="209" t="s">
        <v>1643</v>
      </c>
      <c r="C3878" s="209" t="s">
        <v>1623</v>
      </c>
      <c r="D3878" s="210" t="s">
        <v>1624</v>
      </c>
      <c r="E3878" s="211">
        <v>96087</v>
      </c>
      <c r="F3878" s="211">
        <v>92535</v>
      </c>
      <c r="G3878" s="211">
        <v>96365</v>
      </c>
      <c r="H3878" s="211">
        <v>105683</v>
      </c>
      <c r="I3878" s="211">
        <v>112199</v>
      </c>
      <c r="J3878" s="211">
        <v>92292</v>
      </c>
      <c r="K3878" s="211">
        <v>87536</v>
      </c>
      <c r="L3878" s="212">
        <v>77777</v>
      </c>
    </row>
    <row r="3879" spans="1:12">
      <c r="A3879" s="208" t="s">
        <v>439</v>
      </c>
      <c r="B3879" s="209" t="s">
        <v>1643</v>
      </c>
      <c r="C3879" s="209" t="s">
        <v>1625</v>
      </c>
      <c r="D3879" s="210" t="s">
        <v>1624</v>
      </c>
      <c r="E3879" s="211">
        <v>15643</v>
      </c>
      <c r="F3879" s="211">
        <v>18054</v>
      </c>
      <c r="G3879" s="211">
        <v>23223</v>
      </c>
      <c r="H3879" s="211">
        <v>23145</v>
      </c>
      <c r="I3879" s="211">
        <v>25058</v>
      </c>
      <c r="J3879" s="211">
        <v>20844</v>
      </c>
      <c r="K3879" s="211">
        <v>21923</v>
      </c>
      <c r="L3879" s="212">
        <v>17724</v>
      </c>
    </row>
    <row r="3880" spans="1:12">
      <c r="A3880" s="208" t="s">
        <v>1157</v>
      </c>
      <c r="B3880" s="209" t="s">
        <v>1644</v>
      </c>
      <c r="C3880" s="209" t="s">
        <v>1623</v>
      </c>
      <c r="D3880" s="210" t="s">
        <v>1624</v>
      </c>
      <c r="E3880" s="211">
        <v>35668</v>
      </c>
      <c r="F3880" s="211">
        <v>29109</v>
      </c>
      <c r="G3880" s="211">
        <v>31608</v>
      </c>
      <c r="H3880" s="211">
        <v>36445</v>
      </c>
      <c r="I3880" s="211">
        <v>31483</v>
      </c>
      <c r="J3880" s="211">
        <v>28387</v>
      </c>
      <c r="K3880" s="211">
        <v>27820</v>
      </c>
      <c r="L3880" s="212">
        <v>26168</v>
      </c>
    </row>
    <row r="3881" spans="1:12">
      <c r="A3881" s="208" t="s">
        <v>1157</v>
      </c>
      <c r="B3881" s="209" t="s">
        <v>1644</v>
      </c>
      <c r="C3881" s="209" t="s">
        <v>1625</v>
      </c>
      <c r="D3881" s="210" t="s">
        <v>1624</v>
      </c>
      <c r="E3881" s="211">
        <v>14415</v>
      </c>
      <c r="F3881" s="211">
        <v>10319</v>
      </c>
      <c r="G3881" s="211">
        <v>13344</v>
      </c>
      <c r="H3881" s="211">
        <v>2377</v>
      </c>
      <c r="I3881" s="211">
        <v>2631</v>
      </c>
      <c r="J3881" s="211">
        <v>2106</v>
      </c>
      <c r="K3881" s="211">
        <v>1925</v>
      </c>
      <c r="L3881" s="212">
        <v>897</v>
      </c>
    </row>
    <row r="3882" spans="1:12">
      <c r="A3882" s="208" t="s">
        <v>1157</v>
      </c>
      <c r="B3882" s="209" t="s">
        <v>1644</v>
      </c>
      <c r="C3882" s="209" t="s">
        <v>1626</v>
      </c>
      <c r="D3882" s="210" t="s">
        <v>1624</v>
      </c>
      <c r="E3882" s="213" t="s">
        <v>1624</v>
      </c>
      <c r="F3882" s="213" t="s">
        <v>1624</v>
      </c>
      <c r="G3882" s="213" t="s">
        <v>1624</v>
      </c>
      <c r="H3882" s="211">
        <v>8753</v>
      </c>
      <c r="I3882" s="211">
        <v>8016</v>
      </c>
      <c r="J3882" s="211">
        <v>7576</v>
      </c>
      <c r="K3882" s="211">
        <v>8318</v>
      </c>
      <c r="L3882" s="212">
        <v>8184</v>
      </c>
    </row>
    <row r="3883" spans="1:12">
      <c r="A3883" s="208" t="s">
        <v>248</v>
      </c>
      <c r="B3883" s="209" t="s">
        <v>1676</v>
      </c>
      <c r="C3883" s="209" t="s">
        <v>1623</v>
      </c>
      <c r="D3883" s="210" t="s">
        <v>1624</v>
      </c>
      <c r="E3883" s="211">
        <v>3979626</v>
      </c>
      <c r="F3883" s="211">
        <v>3387025</v>
      </c>
      <c r="G3883" s="211">
        <v>3604690</v>
      </c>
      <c r="H3883" s="211">
        <v>3596258</v>
      </c>
      <c r="I3883" s="211">
        <v>3648497</v>
      </c>
      <c r="J3883" s="211">
        <v>3946720</v>
      </c>
      <c r="K3883" s="211">
        <v>3378027</v>
      </c>
      <c r="L3883" s="212">
        <v>3073491</v>
      </c>
    </row>
    <row r="3884" spans="1:12">
      <c r="A3884" s="208" t="s">
        <v>248</v>
      </c>
      <c r="B3884" s="209" t="s">
        <v>1676</v>
      </c>
      <c r="C3884" s="209" t="s">
        <v>1625</v>
      </c>
      <c r="D3884" s="210" t="s">
        <v>1624</v>
      </c>
      <c r="E3884" s="211">
        <v>3001648</v>
      </c>
      <c r="F3884" s="211">
        <v>2709883</v>
      </c>
      <c r="G3884" s="211">
        <v>2819400</v>
      </c>
      <c r="H3884" s="211">
        <v>3401060</v>
      </c>
      <c r="I3884" s="211">
        <v>3249195</v>
      </c>
      <c r="J3884" s="211">
        <v>3297316</v>
      </c>
      <c r="K3884" s="211">
        <v>2840586</v>
      </c>
      <c r="L3884" s="212">
        <v>2671910</v>
      </c>
    </row>
    <row r="3885" spans="1:12">
      <c r="A3885" s="208" t="s">
        <v>248</v>
      </c>
      <c r="B3885" s="209" t="s">
        <v>1676</v>
      </c>
      <c r="C3885" s="209" t="s">
        <v>1626</v>
      </c>
      <c r="D3885" s="210" t="s">
        <v>1624</v>
      </c>
      <c r="E3885" s="211">
        <v>3327072</v>
      </c>
      <c r="F3885" s="211">
        <v>2975584</v>
      </c>
      <c r="G3885" s="211">
        <v>2728132</v>
      </c>
      <c r="H3885" s="211">
        <v>2137857</v>
      </c>
      <c r="I3885" s="211">
        <v>1838428</v>
      </c>
      <c r="J3885" s="211">
        <v>2125872</v>
      </c>
      <c r="K3885" s="211">
        <v>2463088</v>
      </c>
      <c r="L3885" s="212">
        <v>2498264</v>
      </c>
    </row>
    <row r="3886" spans="1:12">
      <c r="A3886" s="208" t="s">
        <v>498</v>
      </c>
      <c r="B3886" s="209" t="s">
        <v>1630</v>
      </c>
      <c r="C3886" s="209" t="s">
        <v>1623</v>
      </c>
      <c r="D3886" s="210" t="s">
        <v>1624</v>
      </c>
      <c r="E3886" s="211">
        <v>14655</v>
      </c>
      <c r="F3886" s="211">
        <v>11622</v>
      </c>
      <c r="G3886" s="211">
        <v>12719</v>
      </c>
      <c r="H3886" s="211">
        <v>12243</v>
      </c>
      <c r="I3886" s="211">
        <v>9510</v>
      </c>
      <c r="J3886" s="211">
        <v>10741</v>
      </c>
      <c r="K3886" s="211">
        <v>9532</v>
      </c>
      <c r="L3886" s="212">
        <v>8259</v>
      </c>
    </row>
    <row r="3887" spans="1:12">
      <c r="A3887" s="208" t="s">
        <v>498</v>
      </c>
      <c r="B3887" s="209" t="s">
        <v>1630</v>
      </c>
      <c r="C3887" s="209" t="s">
        <v>1625</v>
      </c>
      <c r="D3887" s="210" t="s">
        <v>1624</v>
      </c>
      <c r="E3887" s="211">
        <v>2346</v>
      </c>
      <c r="F3887" s="211">
        <v>2344</v>
      </c>
      <c r="G3887" s="211">
        <v>2405</v>
      </c>
      <c r="H3887" s="211">
        <v>2411</v>
      </c>
      <c r="I3887" s="211">
        <v>3888</v>
      </c>
      <c r="J3887" s="211">
        <v>7636</v>
      </c>
      <c r="K3887" s="211">
        <v>5918</v>
      </c>
      <c r="L3887" s="212">
        <v>5812</v>
      </c>
    </row>
    <row r="3888" spans="1:12">
      <c r="A3888" s="208" t="s">
        <v>1444</v>
      </c>
      <c r="B3888" s="209" t="s">
        <v>1673</v>
      </c>
      <c r="C3888" s="209" t="s">
        <v>1623</v>
      </c>
      <c r="D3888" s="210" t="s">
        <v>1624</v>
      </c>
      <c r="E3888" s="211">
        <v>105591</v>
      </c>
      <c r="F3888" s="211">
        <v>90245</v>
      </c>
      <c r="G3888" s="211">
        <v>106466</v>
      </c>
      <c r="H3888" s="211">
        <v>98722</v>
      </c>
      <c r="I3888" s="211">
        <v>86344</v>
      </c>
      <c r="J3888" s="211">
        <v>105561</v>
      </c>
      <c r="K3888" s="211">
        <v>90265</v>
      </c>
      <c r="L3888" s="212">
        <v>74624</v>
      </c>
    </row>
    <row r="3889" spans="1:12">
      <c r="A3889" s="208" t="s">
        <v>1444</v>
      </c>
      <c r="B3889" s="209" t="s">
        <v>1673</v>
      </c>
      <c r="C3889" s="209" t="s">
        <v>1625</v>
      </c>
      <c r="D3889" s="210" t="s">
        <v>1624</v>
      </c>
      <c r="E3889" s="211">
        <v>41097</v>
      </c>
      <c r="F3889" s="211">
        <v>49316</v>
      </c>
      <c r="G3889" s="211">
        <v>32595</v>
      </c>
      <c r="H3889" s="211">
        <v>31629</v>
      </c>
      <c r="I3889" s="211">
        <v>26016</v>
      </c>
      <c r="J3889" s="211">
        <v>31198</v>
      </c>
      <c r="K3889" s="211">
        <v>29399</v>
      </c>
      <c r="L3889" s="212">
        <v>26732</v>
      </c>
    </row>
    <row r="3890" spans="1:12">
      <c r="A3890" s="208" t="s">
        <v>968</v>
      </c>
      <c r="B3890" s="209" t="s">
        <v>1662</v>
      </c>
      <c r="C3890" s="209" t="s">
        <v>1623</v>
      </c>
      <c r="D3890" s="210" t="s">
        <v>1624</v>
      </c>
      <c r="E3890" s="211">
        <v>27522045</v>
      </c>
      <c r="F3890" s="211">
        <v>23792865</v>
      </c>
      <c r="G3890" s="211">
        <v>26905379</v>
      </c>
      <c r="H3890" s="211">
        <v>26008326</v>
      </c>
      <c r="I3890" s="211">
        <v>25898594</v>
      </c>
      <c r="J3890" s="211">
        <v>24532494</v>
      </c>
      <c r="K3890" s="211">
        <v>24776372</v>
      </c>
      <c r="L3890" s="212">
        <v>22634509</v>
      </c>
    </row>
    <row r="3891" spans="1:12">
      <c r="A3891" s="208" t="s">
        <v>968</v>
      </c>
      <c r="B3891" s="209" t="s">
        <v>1662</v>
      </c>
      <c r="C3891" s="209" t="s">
        <v>1625</v>
      </c>
      <c r="D3891" s="210" t="s">
        <v>1624</v>
      </c>
      <c r="E3891" s="211">
        <v>16198409</v>
      </c>
      <c r="F3891" s="211">
        <v>14598152</v>
      </c>
      <c r="G3891" s="211">
        <v>16050463</v>
      </c>
      <c r="H3891" s="211">
        <v>16065214</v>
      </c>
      <c r="I3891" s="211">
        <v>15672828</v>
      </c>
      <c r="J3891" s="211">
        <v>15192656</v>
      </c>
      <c r="K3891" s="211">
        <v>15616426</v>
      </c>
      <c r="L3891" s="212">
        <v>14516494</v>
      </c>
    </row>
    <row r="3892" spans="1:12">
      <c r="A3892" s="208" t="s">
        <v>968</v>
      </c>
      <c r="B3892" s="209" t="s">
        <v>1662</v>
      </c>
      <c r="C3892" s="209" t="s">
        <v>1626</v>
      </c>
      <c r="D3892" s="210" t="s">
        <v>1624</v>
      </c>
      <c r="E3892" s="211">
        <v>8596533</v>
      </c>
      <c r="F3892" s="211">
        <v>7285819</v>
      </c>
      <c r="G3892" s="211">
        <v>7275270</v>
      </c>
      <c r="H3892" s="211">
        <v>8232866</v>
      </c>
      <c r="I3892" s="211">
        <v>7199927</v>
      </c>
      <c r="J3892" s="211">
        <v>6997760</v>
      </c>
      <c r="K3892" s="211">
        <v>6967304</v>
      </c>
      <c r="L3892" s="212">
        <v>6547576</v>
      </c>
    </row>
    <row r="3893" spans="1:12">
      <c r="A3893" s="208" t="s">
        <v>440</v>
      </c>
      <c r="B3893" s="209" t="s">
        <v>1643</v>
      </c>
      <c r="C3893" s="209" t="s">
        <v>1623</v>
      </c>
      <c r="D3893" s="210" t="s">
        <v>1624</v>
      </c>
      <c r="E3893" s="211">
        <v>624162</v>
      </c>
      <c r="F3893" s="211">
        <v>582927</v>
      </c>
      <c r="G3893" s="211">
        <v>526106</v>
      </c>
      <c r="H3893" s="211">
        <v>706027</v>
      </c>
      <c r="I3893" s="211">
        <v>664138</v>
      </c>
      <c r="J3893" s="211">
        <v>628457</v>
      </c>
      <c r="K3893" s="211">
        <v>656595</v>
      </c>
      <c r="L3893" s="212">
        <v>573801</v>
      </c>
    </row>
    <row r="3894" spans="1:12">
      <c r="A3894" s="208" t="s">
        <v>440</v>
      </c>
      <c r="B3894" s="209" t="s">
        <v>1643</v>
      </c>
      <c r="C3894" s="209" t="s">
        <v>1625</v>
      </c>
      <c r="D3894" s="210" t="s">
        <v>1624</v>
      </c>
      <c r="E3894" s="211">
        <v>309807</v>
      </c>
      <c r="F3894" s="211">
        <v>324117</v>
      </c>
      <c r="G3894" s="211">
        <v>211374</v>
      </c>
      <c r="H3894" s="211">
        <v>304280</v>
      </c>
      <c r="I3894" s="211">
        <v>276838</v>
      </c>
      <c r="J3894" s="211">
        <v>289384</v>
      </c>
      <c r="K3894" s="211">
        <v>310019</v>
      </c>
      <c r="L3894" s="212">
        <v>277653</v>
      </c>
    </row>
    <row r="3895" spans="1:12">
      <c r="A3895" s="208" t="s">
        <v>440</v>
      </c>
      <c r="B3895" s="209" t="s">
        <v>1643</v>
      </c>
      <c r="C3895" s="209" t="s">
        <v>1626</v>
      </c>
      <c r="D3895" s="210" t="s">
        <v>1624</v>
      </c>
      <c r="E3895" s="211">
        <v>600420</v>
      </c>
      <c r="F3895" s="211">
        <v>576621</v>
      </c>
      <c r="G3895" s="211">
        <v>559693</v>
      </c>
      <c r="H3895" s="211">
        <v>659843</v>
      </c>
      <c r="I3895" s="211">
        <v>445791</v>
      </c>
      <c r="J3895" s="211">
        <v>409479</v>
      </c>
      <c r="K3895" s="211">
        <v>462878</v>
      </c>
      <c r="L3895" s="212">
        <v>410461</v>
      </c>
    </row>
    <row r="3896" spans="1:12">
      <c r="A3896" s="208" t="s">
        <v>440</v>
      </c>
      <c r="B3896" s="209" t="s">
        <v>1643</v>
      </c>
      <c r="C3896" s="209" t="s">
        <v>1629</v>
      </c>
      <c r="D3896" s="210" t="s">
        <v>1624</v>
      </c>
      <c r="E3896" s="213" t="s">
        <v>1624</v>
      </c>
      <c r="F3896" s="211">
        <v>0</v>
      </c>
      <c r="G3896" s="213" t="s">
        <v>1624</v>
      </c>
      <c r="H3896" s="213" t="s">
        <v>1624</v>
      </c>
      <c r="I3896" s="213" t="s">
        <v>1624</v>
      </c>
      <c r="J3896" s="213" t="s">
        <v>1624</v>
      </c>
      <c r="K3896" s="213" t="s">
        <v>1624</v>
      </c>
      <c r="L3896" s="214" t="s">
        <v>1624</v>
      </c>
    </row>
    <row r="3897" spans="1:12">
      <c r="A3897" s="208" t="s">
        <v>192</v>
      </c>
      <c r="B3897" s="209" t="s">
        <v>1645</v>
      </c>
      <c r="C3897" s="209" t="s">
        <v>1623</v>
      </c>
      <c r="D3897" s="210" t="s">
        <v>1624</v>
      </c>
      <c r="E3897" s="213" t="s">
        <v>1624</v>
      </c>
      <c r="F3897" s="213" t="s">
        <v>1624</v>
      </c>
      <c r="G3897" s="213" t="s">
        <v>1624</v>
      </c>
      <c r="H3897" s="211">
        <v>156144</v>
      </c>
      <c r="I3897" s="211">
        <v>149635</v>
      </c>
      <c r="J3897" s="211">
        <v>142964</v>
      </c>
      <c r="K3897" s="211">
        <v>149384</v>
      </c>
      <c r="L3897" s="212">
        <v>119913</v>
      </c>
    </row>
    <row r="3898" spans="1:12">
      <c r="A3898" s="208" t="s">
        <v>192</v>
      </c>
      <c r="B3898" s="209" t="s">
        <v>1645</v>
      </c>
      <c r="C3898" s="209" t="s">
        <v>1625</v>
      </c>
      <c r="D3898" s="210" t="s">
        <v>1624</v>
      </c>
      <c r="E3898" s="213" t="s">
        <v>1624</v>
      </c>
      <c r="F3898" s="213" t="s">
        <v>1624</v>
      </c>
      <c r="G3898" s="213" t="s">
        <v>1624</v>
      </c>
      <c r="H3898" s="211">
        <v>4689</v>
      </c>
      <c r="I3898" s="211">
        <v>13704</v>
      </c>
      <c r="J3898" s="213" t="s">
        <v>1624</v>
      </c>
      <c r="K3898" s="213" t="s">
        <v>1624</v>
      </c>
      <c r="L3898" s="214" t="s">
        <v>1624</v>
      </c>
    </row>
    <row r="3899" spans="1:12">
      <c r="A3899" s="208" t="s">
        <v>192</v>
      </c>
      <c r="B3899" s="209" t="s">
        <v>1645</v>
      </c>
      <c r="C3899" s="209" t="s">
        <v>1626</v>
      </c>
      <c r="D3899" s="210" t="s">
        <v>1624</v>
      </c>
      <c r="E3899" s="213" t="s">
        <v>1624</v>
      </c>
      <c r="F3899" s="213" t="s">
        <v>1624</v>
      </c>
      <c r="G3899" s="213" t="s">
        <v>1624</v>
      </c>
      <c r="H3899" s="213" t="s">
        <v>1624</v>
      </c>
      <c r="I3899" s="213" t="s">
        <v>1624</v>
      </c>
      <c r="J3899" s="211">
        <v>7273</v>
      </c>
      <c r="K3899" s="211">
        <v>21</v>
      </c>
      <c r="L3899" s="214" t="s">
        <v>1624</v>
      </c>
    </row>
    <row r="3900" spans="1:12">
      <c r="A3900" s="208" t="s">
        <v>499</v>
      </c>
      <c r="B3900" s="209" t="s">
        <v>1630</v>
      </c>
      <c r="C3900" s="209" t="s">
        <v>1623</v>
      </c>
      <c r="D3900" s="210" t="s">
        <v>1624</v>
      </c>
      <c r="E3900" s="211">
        <v>3803</v>
      </c>
      <c r="F3900" s="211">
        <v>3128</v>
      </c>
      <c r="G3900" s="211">
        <v>3050</v>
      </c>
      <c r="H3900" s="211">
        <v>3315</v>
      </c>
      <c r="I3900" s="211">
        <v>3067</v>
      </c>
      <c r="J3900" s="211">
        <v>4310</v>
      </c>
      <c r="K3900" s="211">
        <v>3116</v>
      </c>
      <c r="L3900" s="212">
        <v>2068</v>
      </c>
    </row>
    <row r="3901" spans="1:12">
      <c r="A3901" s="208" t="s">
        <v>499</v>
      </c>
      <c r="B3901" s="209" t="s">
        <v>1630</v>
      </c>
      <c r="C3901" s="209" t="s">
        <v>1625</v>
      </c>
      <c r="D3901" s="210" t="s">
        <v>1624</v>
      </c>
      <c r="E3901" s="211">
        <v>2339</v>
      </c>
      <c r="F3901" s="211">
        <v>2140</v>
      </c>
      <c r="G3901" s="211">
        <v>2041</v>
      </c>
      <c r="H3901" s="211">
        <v>2172</v>
      </c>
      <c r="I3901" s="211">
        <v>2579</v>
      </c>
      <c r="J3901" s="211">
        <v>2950</v>
      </c>
      <c r="K3901" s="211">
        <v>2525</v>
      </c>
      <c r="L3901" s="212">
        <v>1820</v>
      </c>
    </row>
    <row r="3902" spans="1:12">
      <c r="A3902" s="208" t="s">
        <v>793</v>
      </c>
      <c r="B3902" s="209" t="s">
        <v>1643</v>
      </c>
      <c r="C3902" s="209" t="s">
        <v>1627</v>
      </c>
      <c r="D3902" s="210" t="s">
        <v>1624</v>
      </c>
      <c r="E3902" s="213" t="s">
        <v>1624</v>
      </c>
      <c r="F3902" s="213" t="s">
        <v>1624</v>
      </c>
      <c r="G3902" s="213" t="s">
        <v>1624</v>
      </c>
      <c r="H3902" s="213" t="s">
        <v>1624</v>
      </c>
      <c r="I3902" s="211">
        <v>1385898</v>
      </c>
      <c r="J3902" s="211">
        <v>2883199</v>
      </c>
      <c r="K3902" s="211">
        <v>3368990</v>
      </c>
      <c r="L3902" s="212">
        <v>4384926</v>
      </c>
    </row>
    <row r="3903" spans="1:12">
      <c r="A3903" s="208" t="s">
        <v>1445</v>
      </c>
      <c r="B3903" s="209" t="s">
        <v>1673</v>
      </c>
      <c r="C3903" s="209" t="s">
        <v>1623</v>
      </c>
      <c r="D3903" s="210" t="s">
        <v>1624</v>
      </c>
      <c r="E3903" s="211">
        <v>87005</v>
      </c>
      <c r="F3903" s="211">
        <v>78541</v>
      </c>
      <c r="G3903" s="211">
        <v>86015</v>
      </c>
      <c r="H3903" s="211">
        <v>31573</v>
      </c>
      <c r="I3903" s="211">
        <v>76641</v>
      </c>
      <c r="J3903" s="211">
        <v>94046</v>
      </c>
      <c r="K3903" s="211">
        <v>90109</v>
      </c>
      <c r="L3903" s="212">
        <v>67284</v>
      </c>
    </row>
    <row r="3904" spans="1:12">
      <c r="A3904" s="208" t="s">
        <v>1445</v>
      </c>
      <c r="B3904" s="209" t="s">
        <v>1673</v>
      </c>
      <c r="C3904" s="209" t="s">
        <v>1625</v>
      </c>
      <c r="D3904" s="210" t="s">
        <v>1624</v>
      </c>
      <c r="E3904" s="211">
        <v>69059</v>
      </c>
      <c r="F3904" s="211">
        <v>65969</v>
      </c>
      <c r="G3904" s="211">
        <v>70937</v>
      </c>
      <c r="H3904" s="211">
        <v>34842</v>
      </c>
      <c r="I3904" s="211">
        <v>62425</v>
      </c>
      <c r="J3904" s="211">
        <v>67172</v>
      </c>
      <c r="K3904" s="211">
        <v>63142</v>
      </c>
      <c r="L3904" s="212">
        <v>58975</v>
      </c>
    </row>
    <row r="3905" spans="1:12">
      <c r="A3905" s="208" t="s">
        <v>1817</v>
      </c>
      <c r="B3905" s="209" t="s">
        <v>1672</v>
      </c>
      <c r="C3905" s="209" t="s">
        <v>1623</v>
      </c>
      <c r="D3905" s="210" t="s">
        <v>1624</v>
      </c>
      <c r="E3905" s="211">
        <v>122898</v>
      </c>
      <c r="F3905" s="211">
        <v>101233</v>
      </c>
      <c r="G3905" s="211">
        <v>105835</v>
      </c>
      <c r="H3905" s="211">
        <v>94403</v>
      </c>
      <c r="I3905" s="211">
        <v>119010</v>
      </c>
      <c r="J3905" s="211">
        <v>170409</v>
      </c>
      <c r="K3905" s="211">
        <v>127940</v>
      </c>
      <c r="L3905" s="212">
        <v>123371</v>
      </c>
    </row>
    <row r="3906" spans="1:12">
      <c r="A3906" s="208" t="s">
        <v>1817</v>
      </c>
      <c r="B3906" s="209" t="s">
        <v>1672</v>
      </c>
      <c r="C3906" s="209" t="s">
        <v>1625</v>
      </c>
      <c r="D3906" s="210" t="s">
        <v>1624</v>
      </c>
      <c r="E3906" s="211">
        <v>198685</v>
      </c>
      <c r="F3906" s="211">
        <v>139650</v>
      </c>
      <c r="G3906" s="211">
        <v>84736</v>
      </c>
      <c r="H3906" s="211">
        <v>83716</v>
      </c>
      <c r="I3906" s="211">
        <v>64228</v>
      </c>
      <c r="J3906" s="211">
        <v>72504</v>
      </c>
      <c r="K3906" s="211">
        <v>101176</v>
      </c>
      <c r="L3906" s="212">
        <v>102048</v>
      </c>
    </row>
    <row r="3907" spans="1:12">
      <c r="A3907" s="208" t="s">
        <v>1817</v>
      </c>
      <c r="B3907" s="209" t="s">
        <v>1672</v>
      </c>
      <c r="C3907" s="209" t="s">
        <v>1626</v>
      </c>
      <c r="D3907" s="210" t="s">
        <v>1624</v>
      </c>
      <c r="E3907" s="211">
        <v>500575</v>
      </c>
      <c r="F3907" s="211">
        <v>532430</v>
      </c>
      <c r="G3907" s="211">
        <v>561843</v>
      </c>
      <c r="H3907" s="211">
        <v>585709</v>
      </c>
      <c r="I3907" s="211">
        <v>415864</v>
      </c>
      <c r="J3907" s="211">
        <v>452516</v>
      </c>
      <c r="K3907" s="211">
        <v>361302</v>
      </c>
      <c r="L3907" s="212">
        <v>199363</v>
      </c>
    </row>
    <row r="3908" spans="1:12">
      <c r="A3908" s="208" t="s">
        <v>1569</v>
      </c>
      <c r="B3908" s="209" t="s">
        <v>1663</v>
      </c>
      <c r="C3908" s="209" t="s">
        <v>1623</v>
      </c>
      <c r="D3908" s="210" t="s">
        <v>1624</v>
      </c>
      <c r="E3908" s="211">
        <v>921727</v>
      </c>
      <c r="F3908" s="211">
        <v>744544</v>
      </c>
      <c r="G3908" s="211">
        <v>758770</v>
      </c>
      <c r="H3908" s="211">
        <v>753475</v>
      </c>
      <c r="I3908" s="211">
        <v>778014</v>
      </c>
      <c r="J3908" s="211">
        <v>838383</v>
      </c>
      <c r="K3908" s="211">
        <v>853992</v>
      </c>
      <c r="L3908" s="212">
        <v>636215</v>
      </c>
    </row>
    <row r="3909" spans="1:12">
      <c r="A3909" s="208" t="s">
        <v>1569</v>
      </c>
      <c r="B3909" s="209" t="s">
        <v>1663</v>
      </c>
      <c r="C3909" s="209" t="s">
        <v>1625</v>
      </c>
      <c r="D3909" s="210" t="s">
        <v>1624</v>
      </c>
      <c r="E3909" s="211">
        <v>593043</v>
      </c>
      <c r="F3909" s="211">
        <v>537394</v>
      </c>
      <c r="G3909" s="211">
        <v>526225</v>
      </c>
      <c r="H3909" s="211">
        <v>544188</v>
      </c>
      <c r="I3909" s="211">
        <v>575000</v>
      </c>
      <c r="J3909" s="211">
        <v>566115</v>
      </c>
      <c r="K3909" s="211">
        <v>573992</v>
      </c>
      <c r="L3909" s="212">
        <v>637573</v>
      </c>
    </row>
    <row r="3910" spans="1:12">
      <c r="A3910" s="208" t="s">
        <v>1569</v>
      </c>
      <c r="B3910" s="209" t="s">
        <v>1663</v>
      </c>
      <c r="C3910" s="209" t="s">
        <v>1626</v>
      </c>
      <c r="D3910" s="210" t="s">
        <v>1624</v>
      </c>
      <c r="E3910" s="211">
        <v>443477</v>
      </c>
      <c r="F3910" s="211">
        <v>468991</v>
      </c>
      <c r="G3910" s="211">
        <v>471455</v>
      </c>
      <c r="H3910" s="211">
        <v>458732</v>
      </c>
      <c r="I3910" s="211">
        <v>438505</v>
      </c>
      <c r="J3910" s="211">
        <v>459277</v>
      </c>
      <c r="K3910" s="211">
        <v>405852</v>
      </c>
      <c r="L3910" s="212">
        <v>407936</v>
      </c>
    </row>
    <row r="3911" spans="1:12">
      <c r="A3911" s="208" t="s">
        <v>1942</v>
      </c>
      <c r="B3911" s="209" t="s">
        <v>1635</v>
      </c>
      <c r="C3911" s="209" t="s">
        <v>1626</v>
      </c>
      <c r="D3911" s="210" t="s">
        <v>1624</v>
      </c>
      <c r="E3911" s="213" t="s">
        <v>1624</v>
      </c>
      <c r="F3911" s="213" t="s">
        <v>1624</v>
      </c>
      <c r="G3911" s="213" t="s">
        <v>1624</v>
      </c>
      <c r="H3911" s="213" t="s">
        <v>1624</v>
      </c>
      <c r="I3911" s="213" t="s">
        <v>1624</v>
      </c>
      <c r="J3911" s="213" t="s">
        <v>1624</v>
      </c>
      <c r="K3911" s="211">
        <v>693306</v>
      </c>
      <c r="L3911" s="212">
        <v>886080</v>
      </c>
    </row>
    <row r="3912" spans="1:12">
      <c r="A3912" s="208" t="s">
        <v>193</v>
      </c>
      <c r="B3912" s="209" t="s">
        <v>1645</v>
      </c>
      <c r="C3912" s="209" t="s">
        <v>1623</v>
      </c>
      <c r="D3912" s="210" t="s">
        <v>1624</v>
      </c>
      <c r="E3912" s="211">
        <v>64257</v>
      </c>
      <c r="F3912" s="211">
        <v>24488</v>
      </c>
      <c r="G3912" s="211">
        <v>24444</v>
      </c>
      <c r="H3912" s="211">
        <v>26376</v>
      </c>
      <c r="I3912" s="211">
        <v>23842</v>
      </c>
      <c r="J3912" s="211">
        <v>23027</v>
      </c>
      <c r="K3912" s="211">
        <v>22732</v>
      </c>
      <c r="L3912" s="212">
        <v>18729</v>
      </c>
    </row>
    <row r="3913" spans="1:12">
      <c r="A3913" s="208" t="s">
        <v>193</v>
      </c>
      <c r="B3913" s="209" t="s">
        <v>1645</v>
      </c>
      <c r="C3913" s="209" t="s">
        <v>1625</v>
      </c>
      <c r="D3913" s="210" t="s">
        <v>1624</v>
      </c>
      <c r="E3913" s="211">
        <v>21898</v>
      </c>
      <c r="F3913" s="211">
        <v>9982</v>
      </c>
      <c r="G3913" s="211">
        <v>9841</v>
      </c>
      <c r="H3913" s="211">
        <v>9373</v>
      </c>
      <c r="I3913" s="211">
        <v>8500</v>
      </c>
      <c r="J3913" s="211">
        <v>8708</v>
      </c>
      <c r="K3913" s="211">
        <v>7785</v>
      </c>
      <c r="L3913" s="212">
        <v>6257</v>
      </c>
    </row>
    <row r="3914" spans="1:12">
      <c r="A3914" s="208" t="s">
        <v>193</v>
      </c>
      <c r="B3914" s="209" t="s">
        <v>1645</v>
      </c>
      <c r="C3914" s="209" t="s">
        <v>1626</v>
      </c>
      <c r="D3914" s="210" t="s">
        <v>1624</v>
      </c>
      <c r="E3914" s="211">
        <v>13541</v>
      </c>
      <c r="F3914" s="211">
        <v>5825</v>
      </c>
      <c r="G3914" s="211">
        <v>396</v>
      </c>
      <c r="H3914" s="211">
        <v>10797</v>
      </c>
      <c r="I3914" s="211">
        <v>26288</v>
      </c>
      <c r="J3914" s="211">
        <v>13750</v>
      </c>
      <c r="K3914" s="211">
        <v>7660</v>
      </c>
      <c r="L3914" s="212">
        <v>9667</v>
      </c>
    </row>
    <row r="3915" spans="1:12">
      <c r="A3915" s="208" t="s">
        <v>1446</v>
      </c>
      <c r="B3915" s="209" t="s">
        <v>1673</v>
      </c>
      <c r="C3915" s="209" t="s">
        <v>1623</v>
      </c>
      <c r="D3915" s="210" t="s">
        <v>1624</v>
      </c>
      <c r="E3915" s="211">
        <v>7704</v>
      </c>
      <c r="F3915" s="211">
        <v>9070</v>
      </c>
      <c r="G3915" s="211">
        <v>9336</v>
      </c>
      <c r="H3915" s="211">
        <v>14542</v>
      </c>
      <c r="I3915" s="211">
        <v>15474</v>
      </c>
      <c r="J3915" s="211">
        <v>13117</v>
      </c>
      <c r="K3915" s="211">
        <v>16765</v>
      </c>
      <c r="L3915" s="212">
        <v>6608</v>
      </c>
    </row>
    <row r="3916" spans="1:12">
      <c r="A3916" s="208" t="s">
        <v>1446</v>
      </c>
      <c r="B3916" s="209" t="s">
        <v>1673</v>
      </c>
      <c r="C3916" s="209" t="s">
        <v>1625</v>
      </c>
      <c r="D3916" s="210" t="s">
        <v>1624</v>
      </c>
      <c r="E3916" s="211">
        <v>8019</v>
      </c>
      <c r="F3916" s="211">
        <v>8191</v>
      </c>
      <c r="G3916" s="211">
        <v>8049</v>
      </c>
      <c r="H3916" s="211">
        <v>21577</v>
      </c>
      <c r="I3916" s="211">
        <v>24318</v>
      </c>
      <c r="J3916" s="211">
        <v>17981</v>
      </c>
      <c r="K3916" s="211">
        <v>32524</v>
      </c>
      <c r="L3916" s="212">
        <v>8878</v>
      </c>
    </row>
    <row r="3917" spans="1:12">
      <c r="A3917" s="208" t="s">
        <v>1314</v>
      </c>
      <c r="B3917" s="209" t="s">
        <v>1643</v>
      </c>
      <c r="C3917" s="209" t="s">
        <v>1623</v>
      </c>
      <c r="D3917" s="210" t="s">
        <v>1624</v>
      </c>
      <c r="E3917" s="211">
        <v>85979</v>
      </c>
      <c r="F3917" s="211">
        <v>63987</v>
      </c>
      <c r="G3917" s="211">
        <v>78389</v>
      </c>
      <c r="H3917" s="211">
        <v>86125</v>
      </c>
      <c r="I3917" s="211">
        <v>81030</v>
      </c>
      <c r="J3917" s="211">
        <v>78554</v>
      </c>
      <c r="K3917" s="211">
        <v>78117</v>
      </c>
      <c r="L3917" s="212">
        <v>66014</v>
      </c>
    </row>
    <row r="3918" spans="1:12">
      <c r="A3918" s="208" t="s">
        <v>1315</v>
      </c>
      <c r="B3918" s="209" t="s">
        <v>1643</v>
      </c>
      <c r="C3918" s="209" t="s">
        <v>1623</v>
      </c>
      <c r="D3918" s="210" t="s">
        <v>1624</v>
      </c>
      <c r="E3918" s="211">
        <v>56377</v>
      </c>
      <c r="F3918" s="211">
        <v>47947</v>
      </c>
      <c r="G3918" s="211">
        <v>52323</v>
      </c>
      <c r="H3918" s="211">
        <v>57827</v>
      </c>
      <c r="I3918" s="211">
        <v>53779</v>
      </c>
      <c r="J3918" s="211">
        <v>53372</v>
      </c>
      <c r="K3918" s="211">
        <v>44854</v>
      </c>
      <c r="L3918" s="212">
        <v>38187</v>
      </c>
    </row>
    <row r="3919" spans="1:12">
      <c r="A3919" s="208" t="s">
        <v>1315</v>
      </c>
      <c r="B3919" s="209" t="s">
        <v>1643</v>
      </c>
      <c r="C3919" s="209" t="s">
        <v>1625</v>
      </c>
      <c r="D3919" s="210" t="s">
        <v>1624</v>
      </c>
      <c r="E3919" s="213" t="s">
        <v>1624</v>
      </c>
      <c r="F3919" s="213" t="s">
        <v>1624</v>
      </c>
      <c r="G3919" s="213" t="s">
        <v>1624</v>
      </c>
      <c r="H3919" s="213" t="s">
        <v>1624</v>
      </c>
      <c r="I3919" s="213" t="s">
        <v>1624</v>
      </c>
      <c r="J3919" s="213" t="s">
        <v>1624</v>
      </c>
      <c r="K3919" s="211">
        <v>10334</v>
      </c>
      <c r="L3919" s="212">
        <v>10016</v>
      </c>
    </row>
    <row r="3920" spans="1:12">
      <c r="A3920" s="208" t="s">
        <v>1315</v>
      </c>
      <c r="B3920" s="209" t="s">
        <v>1643</v>
      </c>
      <c r="C3920" s="209" t="s">
        <v>1626</v>
      </c>
      <c r="D3920" s="210" t="s">
        <v>1624</v>
      </c>
      <c r="E3920" s="211">
        <v>25969</v>
      </c>
      <c r="F3920" s="211">
        <v>27454</v>
      </c>
      <c r="G3920" s="211">
        <v>25446</v>
      </c>
      <c r="H3920" s="211">
        <v>32364</v>
      </c>
      <c r="I3920" s="211">
        <v>48110</v>
      </c>
      <c r="J3920" s="211">
        <v>32963</v>
      </c>
      <c r="K3920" s="211">
        <v>29563</v>
      </c>
      <c r="L3920" s="212">
        <v>21063</v>
      </c>
    </row>
    <row r="3921" spans="1:12">
      <c r="A3921" s="208" t="s">
        <v>1818</v>
      </c>
      <c r="B3921" s="209" t="s">
        <v>1653</v>
      </c>
      <c r="C3921" s="209" t="s">
        <v>1623</v>
      </c>
      <c r="D3921" s="210" t="s">
        <v>1624</v>
      </c>
      <c r="E3921" s="213" t="s">
        <v>1624</v>
      </c>
      <c r="F3921" s="213" t="s">
        <v>1624</v>
      </c>
      <c r="G3921" s="213" t="s">
        <v>1624</v>
      </c>
      <c r="H3921" s="213" t="s">
        <v>1624</v>
      </c>
      <c r="I3921" s="211">
        <v>12363</v>
      </c>
      <c r="J3921" s="211">
        <v>12349</v>
      </c>
      <c r="K3921" s="211">
        <v>12716</v>
      </c>
      <c r="L3921" s="212">
        <v>10528</v>
      </c>
    </row>
    <row r="3922" spans="1:12">
      <c r="A3922" s="208" t="s">
        <v>1818</v>
      </c>
      <c r="B3922" s="209" t="s">
        <v>1653</v>
      </c>
      <c r="C3922" s="209" t="s">
        <v>1625</v>
      </c>
      <c r="D3922" s="210" t="s">
        <v>1624</v>
      </c>
      <c r="E3922" s="213" t="s">
        <v>1624</v>
      </c>
      <c r="F3922" s="213" t="s">
        <v>1624</v>
      </c>
      <c r="G3922" s="213" t="s">
        <v>1624</v>
      </c>
      <c r="H3922" s="213" t="s">
        <v>1624</v>
      </c>
      <c r="I3922" s="211">
        <v>6954</v>
      </c>
      <c r="J3922" s="211">
        <v>6468</v>
      </c>
      <c r="K3922" s="211">
        <v>6462</v>
      </c>
      <c r="L3922" s="212">
        <v>5335</v>
      </c>
    </row>
    <row r="3923" spans="1:12">
      <c r="A3923" s="208" t="s">
        <v>1818</v>
      </c>
      <c r="B3923" s="209" t="s">
        <v>1653</v>
      </c>
      <c r="C3923" s="209" t="s">
        <v>1626</v>
      </c>
      <c r="D3923" s="210" t="s">
        <v>1624</v>
      </c>
      <c r="E3923" s="213" t="s">
        <v>1624</v>
      </c>
      <c r="F3923" s="213" t="s">
        <v>1624</v>
      </c>
      <c r="G3923" s="213" t="s">
        <v>1624</v>
      </c>
      <c r="H3923" s="213" t="s">
        <v>1624</v>
      </c>
      <c r="I3923" s="211">
        <v>15517</v>
      </c>
      <c r="J3923" s="211">
        <v>7623</v>
      </c>
      <c r="K3923" s="211">
        <v>7226</v>
      </c>
      <c r="L3923" s="212">
        <v>8593</v>
      </c>
    </row>
    <row r="3924" spans="1:12">
      <c r="A3924" s="208" t="s">
        <v>83</v>
      </c>
      <c r="B3924" s="209" t="s">
        <v>1640</v>
      </c>
      <c r="C3924" s="209" t="s">
        <v>1623</v>
      </c>
      <c r="D3924" s="210" t="s">
        <v>1624</v>
      </c>
      <c r="E3924" s="211">
        <v>70718</v>
      </c>
      <c r="F3924" s="211">
        <v>57092</v>
      </c>
      <c r="G3924" s="211">
        <v>57862</v>
      </c>
      <c r="H3924" s="211">
        <v>56976</v>
      </c>
      <c r="I3924" s="211">
        <v>63809</v>
      </c>
      <c r="J3924" s="211">
        <v>73791</v>
      </c>
      <c r="K3924" s="211">
        <v>60158</v>
      </c>
      <c r="L3924" s="212">
        <v>43327</v>
      </c>
    </row>
    <row r="3925" spans="1:12">
      <c r="A3925" s="208" t="s">
        <v>83</v>
      </c>
      <c r="B3925" s="209" t="s">
        <v>1640</v>
      </c>
      <c r="C3925" s="209" t="s">
        <v>1625</v>
      </c>
      <c r="D3925" s="210" t="s">
        <v>1624</v>
      </c>
      <c r="E3925" s="211">
        <v>98322</v>
      </c>
      <c r="F3925" s="211">
        <v>89667</v>
      </c>
      <c r="G3925" s="211">
        <v>93831</v>
      </c>
      <c r="H3925" s="211">
        <v>94914</v>
      </c>
      <c r="I3925" s="211">
        <v>85634</v>
      </c>
      <c r="J3925" s="211">
        <v>91668</v>
      </c>
      <c r="K3925" s="211">
        <v>88858</v>
      </c>
      <c r="L3925" s="212">
        <v>96650</v>
      </c>
    </row>
    <row r="3926" spans="1:12">
      <c r="A3926" s="208" t="s">
        <v>83</v>
      </c>
      <c r="B3926" s="209" t="s">
        <v>1640</v>
      </c>
      <c r="C3926" s="209" t="s">
        <v>1626</v>
      </c>
      <c r="D3926" s="210" t="s">
        <v>1624</v>
      </c>
      <c r="E3926" s="211">
        <v>82082</v>
      </c>
      <c r="F3926" s="211">
        <v>81591</v>
      </c>
      <c r="G3926" s="211">
        <v>85688</v>
      </c>
      <c r="H3926" s="211">
        <v>74177</v>
      </c>
      <c r="I3926" s="211">
        <v>70720</v>
      </c>
      <c r="J3926" s="211">
        <v>63377</v>
      </c>
      <c r="K3926" s="211">
        <v>21921</v>
      </c>
      <c r="L3926" s="212">
        <v>24289</v>
      </c>
    </row>
    <row r="3927" spans="1:12">
      <c r="A3927" s="208" t="s">
        <v>627</v>
      </c>
      <c r="B3927" s="209" t="s">
        <v>1646</v>
      </c>
      <c r="C3927" s="209" t="s">
        <v>1623</v>
      </c>
      <c r="D3927" s="210" t="s">
        <v>1624</v>
      </c>
      <c r="E3927" s="211">
        <v>9645</v>
      </c>
      <c r="F3927" s="211">
        <v>7539</v>
      </c>
      <c r="G3927" s="211">
        <v>7585</v>
      </c>
      <c r="H3927" s="211">
        <v>7515</v>
      </c>
      <c r="I3927" s="211">
        <v>7948</v>
      </c>
      <c r="J3927" s="211">
        <v>6582</v>
      </c>
      <c r="K3927" s="211">
        <v>7482</v>
      </c>
      <c r="L3927" s="212">
        <v>12085</v>
      </c>
    </row>
    <row r="3928" spans="1:12">
      <c r="A3928" s="208" t="s">
        <v>627</v>
      </c>
      <c r="B3928" s="209" t="s">
        <v>1646</v>
      </c>
      <c r="C3928" s="209" t="s">
        <v>1625</v>
      </c>
      <c r="D3928" s="210" t="s">
        <v>1624</v>
      </c>
      <c r="E3928" s="211">
        <v>3858</v>
      </c>
      <c r="F3928" s="211">
        <v>3325</v>
      </c>
      <c r="G3928" s="211">
        <v>3632</v>
      </c>
      <c r="H3928" s="211">
        <v>4310</v>
      </c>
      <c r="I3928" s="211">
        <v>4339</v>
      </c>
      <c r="J3928" s="211">
        <v>3313</v>
      </c>
      <c r="K3928" s="211">
        <v>2499</v>
      </c>
      <c r="L3928" s="212">
        <v>550</v>
      </c>
    </row>
    <row r="3929" spans="1:12">
      <c r="A3929" s="208" t="s">
        <v>344</v>
      </c>
      <c r="B3929" s="209" t="s">
        <v>1666</v>
      </c>
      <c r="C3929" s="209" t="s">
        <v>1623</v>
      </c>
      <c r="D3929" s="210" t="s">
        <v>1624</v>
      </c>
      <c r="E3929" s="211">
        <v>1939</v>
      </c>
      <c r="F3929" s="211">
        <v>1776</v>
      </c>
      <c r="G3929" s="211">
        <v>1954</v>
      </c>
      <c r="H3929" s="211">
        <v>1242</v>
      </c>
      <c r="I3929" s="213" t="s">
        <v>1624</v>
      </c>
      <c r="J3929" s="213" t="s">
        <v>1624</v>
      </c>
      <c r="K3929" s="213" t="s">
        <v>1624</v>
      </c>
      <c r="L3929" s="214" t="s">
        <v>1624</v>
      </c>
    </row>
    <row r="3930" spans="1:12">
      <c r="A3930" s="208" t="s">
        <v>344</v>
      </c>
      <c r="B3930" s="209" t="s">
        <v>1666</v>
      </c>
      <c r="C3930" s="209" t="s">
        <v>1625</v>
      </c>
      <c r="D3930" s="210" t="s">
        <v>1624</v>
      </c>
      <c r="E3930" s="211">
        <v>166</v>
      </c>
      <c r="F3930" s="211">
        <v>105</v>
      </c>
      <c r="G3930" s="211">
        <v>155</v>
      </c>
      <c r="H3930" s="211">
        <v>110</v>
      </c>
      <c r="I3930" s="213" t="s">
        <v>1624</v>
      </c>
      <c r="J3930" s="213" t="s">
        <v>1624</v>
      </c>
      <c r="K3930" s="213" t="s">
        <v>1624</v>
      </c>
      <c r="L3930" s="214" t="s">
        <v>1624</v>
      </c>
    </row>
    <row r="3931" spans="1:12">
      <c r="A3931" s="208" t="s">
        <v>500</v>
      </c>
      <c r="B3931" s="209" t="s">
        <v>1630</v>
      </c>
      <c r="C3931" s="209" t="s">
        <v>1623</v>
      </c>
      <c r="D3931" s="210" t="s">
        <v>1624</v>
      </c>
      <c r="E3931" s="211">
        <v>287287</v>
      </c>
      <c r="F3931" s="211">
        <v>233847</v>
      </c>
      <c r="G3931" s="211">
        <v>236875</v>
      </c>
      <c r="H3931" s="211">
        <v>271666</v>
      </c>
      <c r="I3931" s="211">
        <v>242716</v>
      </c>
      <c r="J3931" s="211">
        <v>291197</v>
      </c>
      <c r="K3931" s="211">
        <v>260343</v>
      </c>
      <c r="L3931" s="212">
        <v>209379</v>
      </c>
    </row>
    <row r="3932" spans="1:12">
      <c r="A3932" s="208" t="s">
        <v>500</v>
      </c>
      <c r="B3932" s="209" t="s">
        <v>1630</v>
      </c>
      <c r="C3932" s="209" t="s">
        <v>1625</v>
      </c>
      <c r="D3932" s="210" t="s">
        <v>1624</v>
      </c>
      <c r="E3932" s="211">
        <v>76436</v>
      </c>
      <c r="F3932" s="211">
        <v>72827</v>
      </c>
      <c r="G3932" s="211">
        <v>64236</v>
      </c>
      <c r="H3932" s="211">
        <v>70298</v>
      </c>
      <c r="I3932" s="211">
        <v>61949</v>
      </c>
      <c r="J3932" s="211">
        <v>67885</v>
      </c>
      <c r="K3932" s="211">
        <v>57176</v>
      </c>
      <c r="L3932" s="212">
        <v>68933</v>
      </c>
    </row>
    <row r="3933" spans="1:12">
      <c r="A3933" s="208" t="s">
        <v>500</v>
      </c>
      <c r="B3933" s="209" t="s">
        <v>1630</v>
      </c>
      <c r="C3933" s="209" t="s">
        <v>1626</v>
      </c>
      <c r="D3933" s="210" t="s">
        <v>1624</v>
      </c>
      <c r="E3933" s="211">
        <v>306765</v>
      </c>
      <c r="F3933" s="211">
        <v>298676</v>
      </c>
      <c r="G3933" s="211">
        <v>291167</v>
      </c>
      <c r="H3933" s="211">
        <v>278706</v>
      </c>
      <c r="I3933" s="211">
        <v>245562</v>
      </c>
      <c r="J3933" s="211">
        <v>319499</v>
      </c>
      <c r="K3933" s="211">
        <v>308441</v>
      </c>
      <c r="L3933" s="212">
        <v>335134</v>
      </c>
    </row>
    <row r="3934" spans="1:12">
      <c r="A3934" s="208" t="s">
        <v>1447</v>
      </c>
      <c r="B3934" s="209" t="s">
        <v>1673</v>
      </c>
      <c r="C3934" s="209" t="s">
        <v>1623</v>
      </c>
      <c r="D3934" s="210" t="s">
        <v>1624</v>
      </c>
      <c r="E3934" s="211">
        <v>8182</v>
      </c>
      <c r="F3934" s="211">
        <v>7646</v>
      </c>
      <c r="G3934" s="211">
        <v>9284</v>
      </c>
      <c r="H3934" s="211">
        <v>7814</v>
      </c>
      <c r="I3934" s="211">
        <v>7498</v>
      </c>
      <c r="J3934" s="211">
        <v>8191</v>
      </c>
      <c r="K3934" s="211">
        <v>5834</v>
      </c>
      <c r="L3934" s="212">
        <v>5336</v>
      </c>
    </row>
    <row r="3935" spans="1:12">
      <c r="A3935" s="208" t="s">
        <v>1447</v>
      </c>
      <c r="B3935" s="209" t="s">
        <v>1673</v>
      </c>
      <c r="C3935" s="209" t="s">
        <v>1625</v>
      </c>
      <c r="D3935" s="210" t="s">
        <v>1624</v>
      </c>
      <c r="E3935" s="211">
        <v>1822</v>
      </c>
      <c r="F3935" s="211">
        <v>402</v>
      </c>
      <c r="G3935" s="211">
        <v>387</v>
      </c>
      <c r="H3935" s="211">
        <v>411</v>
      </c>
      <c r="I3935" s="211">
        <v>927</v>
      </c>
      <c r="J3935" s="211">
        <v>910</v>
      </c>
      <c r="K3935" s="211">
        <v>721</v>
      </c>
      <c r="L3935" s="212">
        <v>596</v>
      </c>
    </row>
    <row r="3936" spans="1:12">
      <c r="A3936" s="208" t="s">
        <v>1252</v>
      </c>
      <c r="B3936" s="209" t="s">
        <v>1648</v>
      </c>
      <c r="C3936" s="209" t="s">
        <v>1626</v>
      </c>
      <c r="D3936" s="210" t="s">
        <v>1624</v>
      </c>
      <c r="E3936" s="211">
        <v>14934226</v>
      </c>
      <c r="F3936" s="211">
        <v>3553056</v>
      </c>
      <c r="G3936" s="211">
        <v>1384525</v>
      </c>
      <c r="H3936" s="211">
        <v>1187820</v>
      </c>
      <c r="I3936" s="211">
        <v>966616</v>
      </c>
      <c r="J3936" s="211">
        <v>1820260</v>
      </c>
      <c r="K3936" s="211">
        <v>1801046</v>
      </c>
      <c r="L3936" s="212">
        <v>1860350</v>
      </c>
    </row>
    <row r="3937" spans="1:12">
      <c r="A3937" s="208" t="s">
        <v>1252</v>
      </c>
      <c r="B3937" s="209" t="s">
        <v>1648</v>
      </c>
      <c r="C3937" s="209" t="s">
        <v>1627</v>
      </c>
      <c r="D3937" s="210" t="s">
        <v>1624</v>
      </c>
      <c r="E3937" s="211">
        <v>27546</v>
      </c>
      <c r="F3937" s="213" t="s">
        <v>1624</v>
      </c>
      <c r="G3937" s="213" t="s">
        <v>1624</v>
      </c>
      <c r="H3937" s="213" t="s">
        <v>1624</v>
      </c>
      <c r="I3937" s="213" t="s">
        <v>1624</v>
      </c>
      <c r="J3937" s="213" t="s">
        <v>1624</v>
      </c>
      <c r="K3937" s="213" t="s">
        <v>1624</v>
      </c>
      <c r="L3937" s="214" t="s">
        <v>1624</v>
      </c>
    </row>
    <row r="3938" spans="1:12">
      <c r="A3938" s="208" t="s">
        <v>1252</v>
      </c>
      <c r="B3938" s="209" t="s">
        <v>1673</v>
      </c>
      <c r="C3938" s="209" t="s">
        <v>1626</v>
      </c>
      <c r="D3938" s="210" t="s">
        <v>1624</v>
      </c>
      <c r="E3938" s="213" t="s">
        <v>1624</v>
      </c>
      <c r="F3938" s="211">
        <v>359332</v>
      </c>
      <c r="G3938" s="211">
        <v>241665</v>
      </c>
      <c r="H3938" s="213" t="s">
        <v>1624</v>
      </c>
      <c r="I3938" s="213" t="s">
        <v>1624</v>
      </c>
      <c r="J3938" s="213" t="s">
        <v>1624</v>
      </c>
      <c r="K3938" s="213" t="s">
        <v>1624</v>
      </c>
      <c r="L3938" s="212">
        <v>0</v>
      </c>
    </row>
    <row r="3939" spans="1:12">
      <c r="A3939" s="208" t="s">
        <v>194</v>
      </c>
      <c r="B3939" s="209" t="s">
        <v>1645</v>
      </c>
      <c r="C3939" s="209" t="s">
        <v>1623</v>
      </c>
      <c r="D3939" s="210" t="s">
        <v>1624</v>
      </c>
      <c r="E3939" s="211">
        <v>24320</v>
      </c>
      <c r="F3939" s="211">
        <v>23207</v>
      </c>
      <c r="G3939" s="211">
        <v>23039</v>
      </c>
      <c r="H3939" s="211">
        <v>24498</v>
      </c>
      <c r="I3939" s="211">
        <v>23492</v>
      </c>
      <c r="J3939" s="211">
        <v>20629</v>
      </c>
      <c r="K3939" s="211">
        <v>21064</v>
      </c>
      <c r="L3939" s="212">
        <v>17727</v>
      </c>
    </row>
    <row r="3940" spans="1:12">
      <c r="A3940" s="208" t="s">
        <v>194</v>
      </c>
      <c r="B3940" s="209" t="s">
        <v>1645</v>
      </c>
      <c r="C3940" s="209" t="s">
        <v>1625</v>
      </c>
      <c r="D3940" s="210" t="s">
        <v>1624</v>
      </c>
      <c r="E3940" s="211">
        <v>5359</v>
      </c>
      <c r="F3940" s="211">
        <v>4992</v>
      </c>
      <c r="G3940" s="211">
        <v>4872</v>
      </c>
      <c r="H3940" s="211">
        <v>4891</v>
      </c>
      <c r="I3940" s="211">
        <v>4764</v>
      </c>
      <c r="J3940" s="211">
        <v>4181</v>
      </c>
      <c r="K3940" s="211">
        <v>3952</v>
      </c>
      <c r="L3940" s="212">
        <v>3375</v>
      </c>
    </row>
    <row r="3941" spans="1:12">
      <c r="A3941" s="208" t="s">
        <v>195</v>
      </c>
      <c r="B3941" s="209" t="s">
        <v>1645</v>
      </c>
      <c r="C3941" s="209" t="s">
        <v>1623</v>
      </c>
      <c r="D3941" s="210" t="s">
        <v>1624</v>
      </c>
      <c r="E3941" s="211">
        <v>77316</v>
      </c>
      <c r="F3941" s="211">
        <v>73096</v>
      </c>
      <c r="G3941" s="211">
        <v>76804</v>
      </c>
      <c r="H3941" s="211">
        <v>80557</v>
      </c>
      <c r="I3941" s="211">
        <v>73068</v>
      </c>
      <c r="J3941" s="211">
        <v>70695</v>
      </c>
      <c r="K3941" s="211">
        <v>68715</v>
      </c>
      <c r="L3941" s="212">
        <v>55995</v>
      </c>
    </row>
    <row r="3942" spans="1:12">
      <c r="A3942" s="208" t="s">
        <v>195</v>
      </c>
      <c r="B3942" s="209" t="s">
        <v>1645</v>
      </c>
      <c r="C3942" s="209" t="s">
        <v>1625</v>
      </c>
      <c r="D3942" s="210" t="s">
        <v>1624</v>
      </c>
      <c r="E3942" s="211">
        <v>55776</v>
      </c>
      <c r="F3942" s="211">
        <v>41720</v>
      </c>
      <c r="G3942" s="211">
        <v>45965</v>
      </c>
      <c r="H3942" s="211">
        <v>48826</v>
      </c>
      <c r="I3942" s="211">
        <v>45846</v>
      </c>
      <c r="J3942" s="211">
        <v>44873</v>
      </c>
      <c r="K3942" s="211">
        <v>43988</v>
      </c>
      <c r="L3942" s="212">
        <v>36227</v>
      </c>
    </row>
    <row r="3943" spans="1:12">
      <c r="A3943" s="208" t="s">
        <v>195</v>
      </c>
      <c r="B3943" s="209" t="s">
        <v>1645</v>
      </c>
      <c r="C3943" s="209" t="s">
        <v>1626</v>
      </c>
      <c r="D3943" s="210" t="s">
        <v>1624</v>
      </c>
      <c r="E3943" s="211">
        <v>4698</v>
      </c>
      <c r="F3943" s="211">
        <v>14784</v>
      </c>
      <c r="G3943" s="211">
        <v>15828</v>
      </c>
      <c r="H3943" s="211">
        <v>16238</v>
      </c>
      <c r="I3943" s="211">
        <v>8267</v>
      </c>
      <c r="J3943" s="211">
        <v>8028</v>
      </c>
      <c r="K3943" s="211">
        <v>7846</v>
      </c>
      <c r="L3943" s="212">
        <v>7692</v>
      </c>
    </row>
    <row r="3944" spans="1:12">
      <c r="A3944" s="208" t="s">
        <v>1293</v>
      </c>
      <c r="B3944" s="209" t="s">
        <v>1656</v>
      </c>
      <c r="C3944" s="209" t="s">
        <v>1623</v>
      </c>
      <c r="D3944" s="210" t="s">
        <v>1624</v>
      </c>
      <c r="E3944" s="211">
        <v>9912</v>
      </c>
      <c r="F3944" s="211">
        <v>10111</v>
      </c>
      <c r="G3944" s="211">
        <v>17961</v>
      </c>
      <c r="H3944" s="211">
        <v>18511</v>
      </c>
      <c r="I3944" s="211">
        <v>19793</v>
      </c>
      <c r="J3944" s="211">
        <v>19795</v>
      </c>
      <c r="K3944" s="211">
        <v>17531</v>
      </c>
      <c r="L3944" s="212">
        <v>11528</v>
      </c>
    </row>
    <row r="3945" spans="1:12">
      <c r="A3945" s="208" t="s">
        <v>1293</v>
      </c>
      <c r="B3945" s="209" t="s">
        <v>1656</v>
      </c>
      <c r="C3945" s="209" t="s">
        <v>1625</v>
      </c>
      <c r="D3945" s="210" t="s">
        <v>1624</v>
      </c>
      <c r="E3945" s="211">
        <v>5979</v>
      </c>
      <c r="F3945" s="211">
        <v>5566</v>
      </c>
      <c r="G3945" s="211">
        <v>9973</v>
      </c>
      <c r="H3945" s="211">
        <v>12204</v>
      </c>
      <c r="I3945" s="211">
        <v>14046</v>
      </c>
      <c r="J3945" s="211">
        <v>12768</v>
      </c>
      <c r="K3945" s="211">
        <v>14189</v>
      </c>
      <c r="L3945" s="212">
        <v>14827</v>
      </c>
    </row>
    <row r="3946" spans="1:12">
      <c r="A3946" s="208" t="s">
        <v>134</v>
      </c>
      <c r="B3946" s="209" t="s">
        <v>1632</v>
      </c>
      <c r="C3946" s="209" t="s">
        <v>1623</v>
      </c>
      <c r="D3946" s="210" t="s">
        <v>1624</v>
      </c>
      <c r="E3946" s="211">
        <v>130741</v>
      </c>
      <c r="F3946" s="211">
        <v>125377</v>
      </c>
      <c r="G3946" s="211">
        <v>133602</v>
      </c>
      <c r="H3946" s="211">
        <v>133758</v>
      </c>
      <c r="I3946" s="211">
        <v>117868</v>
      </c>
      <c r="J3946" s="211">
        <v>108942</v>
      </c>
      <c r="K3946" s="211">
        <v>123789</v>
      </c>
      <c r="L3946" s="212">
        <v>112300</v>
      </c>
    </row>
    <row r="3947" spans="1:12">
      <c r="A3947" s="208" t="s">
        <v>134</v>
      </c>
      <c r="B3947" s="209" t="s">
        <v>1632</v>
      </c>
      <c r="C3947" s="209" t="s">
        <v>1625</v>
      </c>
      <c r="D3947" s="210" t="s">
        <v>1624</v>
      </c>
      <c r="E3947" s="211">
        <v>69299</v>
      </c>
      <c r="F3947" s="211">
        <v>70860</v>
      </c>
      <c r="G3947" s="211">
        <v>76210</v>
      </c>
      <c r="H3947" s="211">
        <v>78312</v>
      </c>
      <c r="I3947" s="211">
        <v>70868</v>
      </c>
      <c r="J3947" s="211">
        <v>73377</v>
      </c>
      <c r="K3947" s="211">
        <v>73049</v>
      </c>
      <c r="L3947" s="212">
        <v>63927</v>
      </c>
    </row>
    <row r="3948" spans="1:12">
      <c r="A3948" s="208" t="s">
        <v>134</v>
      </c>
      <c r="B3948" s="209" t="s">
        <v>1632</v>
      </c>
      <c r="C3948" s="209" t="s">
        <v>1626</v>
      </c>
      <c r="D3948" s="210" t="s">
        <v>1624</v>
      </c>
      <c r="E3948" s="211">
        <v>6521</v>
      </c>
      <c r="F3948" s="211">
        <v>4976</v>
      </c>
      <c r="G3948" s="211">
        <v>5674</v>
      </c>
      <c r="H3948" s="211">
        <v>4994</v>
      </c>
      <c r="I3948" s="211">
        <v>5543</v>
      </c>
      <c r="J3948" s="211">
        <v>3563</v>
      </c>
      <c r="K3948" s="211">
        <v>6120</v>
      </c>
      <c r="L3948" s="212">
        <v>6799</v>
      </c>
    </row>
    <row r="3949" spans="1:12">
      <c r="A3949" s="208" t="s">
        <v>1316</v>
      </c>
      <c r="B3949" s="209" t="s">
        <v>1643</v>
      </c>
      <c r="C3949" s="209" t="s">
        <v>1623</v>
      </c>
      <c r="D3949" s="210" t="s">
        <v>1624</v>
      </c>
      <c r="E3949" s="211">
        <v>216795</v>
      </c>
      <c r="F3949" s="211">
        <v>206273</v>
      </c>
      <c r="G3949" s="211">
        <v>200882</v>
      </c>
      <c r="H3949" s="211">
        <v>204129</v>
      </c>
      <c r="I3949" s="211">
        <v>194066</v>
      </c>
      <c r="J3949" s="211">
        <v>198454</v>
      </c>
      <c r="K3949" s="211">
        <v>199534</v>
      </c>
      <c r="L3949" s="212">
        <v>147506</v>
      </c>
    </row>
    <row r="3950" spans="1:12">
      <c r="A3950" s="208" t="s">
        <v>1316</v>
      </c>
      <c r="B3950" s="209" t="s">
        <v>1643</v>
      </c>
      <c r="C3950" s="209" t="s">
        <v>1625</v>
      </c>
      <c r="D3950" s="210" t="s">
        <v>1624</v>
      </c>
      <c r="E3950" s="211">
        <v>128103</v>
      </c>
      <c r="F3950" s="211">
        <v>117384</v>
      </c>
      <c r="G3950" s="211">
        <v>116680</v>
      </c>
      <c r="H3950" s="211">
        <v>121462</v>
      </c>
      <c r="I3950" s="211">
        <v>111755</v>
      </c>
      <c r="J3950" s="211">
        <v>121064</v>
      </c>
      <c r="K3950" s="211">
        <v>116339</v>
      </c>
      <c r="L3950" s="212">
        <v>89710</v>
      </c>
    </row>
    <row r="3951" spans="1:12">
      <c r="A3951" s="208" t="s">
        <v>1316</v>
      </c>
      <c r="B3951" s="209" t="s">
        <v>1643</v>
      </c>
      <c r="C3951" s="209" t="s">
        <v>1626</v>
      </c>
      <c r="D3951" s="210" t="s">
        <v>1624</v>
      </c>
      <c r="E3951" s="211">
        <v>162618</v>
      </c>
      <c r="F3951" s="211">
        <v>163271</v>
      </c>
      <c r="G3951" s="211">
        <v>178001</v>
      </c>
      <c r="H3951" s="211">
        <v>187130</v>
      </c>
      <c r="I3951" s="211">
        <v>140478</v>
      </c>
      <c r="J3951" s="211">
        <v>178530</v>
      </c>
      <c r="K3951" s="211">
        <v>233217</v>
      </c>
      <c r="L3951" s="212">
        <v>193683</v>
      </c>
    </row>
    <row r="3952" spans="1:12">
      <c r="A3952" s="208" t="s">
        <v>1448</v>
      </c>
      <c r="B3952" s="209" t="s">
        <v>1673</v>
      </c>
      <c r="C3952" s="209" t="s">
        <v>1623</v>
      </c>
      <c r="D3952" s="210" t="s">
        <v>1624</v>
      </c>
      <c r="E3952" s="211">
        <v>10288796</v>
      </c>
      <c r="F3952" s="211">
        <v>8640012</v>
      </c>
      <c r="G3952" s="211">
        <v>10805639</v>
      </c>
      <c r="H3952" s="211">
        <v>9508633</v>
      </c>
      <c r="I3952" s="211">
        <v>9553239</v>
      </c>
      <c r="J3952" s="211">
        <v>11673805</v>
      </c>
      <c r="K3952" s="211">
        <v>9904458</v>
      </c>
      <c r="L3952" s="212">
        <v>8356274</v>
      </c>
    </row>
    <row r="3953" spans="1:12">
      <c r="A3953" s="208" t="s">
        <v>1448</v>
      </c>
      <c r="B3953" s="209" t="s">
        <v>1673</v>
      </c>
      <c r="C3953" s="209" t="s">
        <v>1625</v>
      </c>
      <c r="D3953" s="210" t="s">
        <v>1624</v>
      </c>
      <c r="E3953" s="211">
        <v>11135576</v>
      </c>
      <c r="F3953" s="211">
        <v>10733132</v>
      </c>
      <c r="G3953" s="211">
        <v>12435881</v>
      </c>
      <c r="H3953" s="211">
        <v>11852072</v>
      </c>
      <c r="I3953" s="211">
        <v>11863347</v>
      </c>
      <c r="J3953" s="211">
        <v>13818758</v>
      </c>
      <c r="K3953" s="211">
        <v>13172939</v>
      </c>
      <c r="L3953" s="212">
        <v>12753148</v>
      </c>
    </row>
    <row r="3954" spans="1:12">
      <c r="A3954" s="208" t="s">
        <v>1448</v>
      </c>
      <c r="B3954" s="209" t="s">
        <v>1673</v>
      </c>
      <c r="C3954" s="209" t="s">
        <v>1626</v>
      </c>
      <c r="D3954" s="210" t="s">
        <v>1624</v>
      </c>
      <c r="E3954" s="211">
        <v>1175002</v>
      </c>
      <c r="F3954" s="211">
        <v>1091184</v>
      </c>
      <c r="G3954" s="211">
        <v>983126</v>
      </c>
      <c r="H3954" s="211">
        <v>831510</v>
      </c>
      <c r="I3954" s="211">
        <v>837428</v>
      </c>
      <c r="J3954" s="211">
        <v>728691</v>
      </c>
      <c r="K3954" s="211">
        <v>648305</v>
      </c>
      <c r="L3954" s="212">
        <v>746075</v>
      </c>
    </row>
    <row r="3955" spans="1:12">
      <c r="A3955" s="208" t="s">
        <v>1448</v>
      </c>
      <c r="B3955" s="209" t="s">
        <v>1673</v>
      </c>
      <c r="C3955" s="209" t="s">
        <v>1627</v>
      </c>
      <c r="D3955" s="210" t="s">
        <v>1624</v>
      </c>
      <c r="E3955" s="211">
        <v>39399162</v>
      </c>
      <c r="F3955" s="211">
        <v>38054642</v>
      </c>
      <c r="G3955" s="211">
        <v>36187835</v>
      </c>
      <c r="H3955" s="211">
        <v>37191368</v>
      </c>
      <c r="I3955" s="211">
        <v>36517900</v>
      </c>
      <c r="J3955" s="211">
        <v>22536246</v>
      </c>
      <c r="K3955" s="211">
        <v>28949876</v>
      </c>
      <c r="L3955" s="212">
        <v>46668550</v>
      </c>
    </row>
    <row r="3956" spans="1:12">
      <c r="A3956" s="208" t="s">
        <v>769</v>
      </c>
      <c r="B3956" s="209" t="s">
        <v>1634</v>
      </c>
      <c r="C3956" s="209" t="s">
        <v>1623</v>
      </c>
      <c r="D3956" s="210" t="s">
        <v>1624</v>
      </c>
      <c r="E3956" s="211">
        <v>31284823</v>
      </c>
      <c r="F3956" s="211">
        <v>31283664</v>
      </c>
      <c r="G3956" s="211">
        <v>32528077</v>
      </c>
      <c r="H3956" s="211">
        <v>31366375</v>
      </c>
      <c r="I3956" s="211">
        <v>29986432</v>
      </c>
      <c r="J3956" s="211">
        <v>31246192</v>
      </c>
      <c r="K3956" s="211">
        <v>32282075</v>
      </c>
      <c r="L3956" s="212">
        <v>30522816</v>
      </c>
    </row>
    <row r="3957" spans="1:12">
      <c r="A3957" s="208" t="s">
        <v>769</v>
      </c>
      <c r="B3957" s="209" t="s">
        <v>1634</v>
      </c>
      <c r="C3957" s="209" t="s">
        <v>1625</v>
      </c>
      <c r="D3957" s="210" t="s">
        <v>1624</v>
      </c>
      <c r="E3957" s="211">
        <v>16633101</v>
      </c>
      <c r="F3957" s="211">
        <v>16409137</v>
      </c>
      <c r="G3957" s="211">
        <v>16798422</v>
      </c>
      <c r="H3957" s="211">
        <v>16793610</v>
      </c>
      <c r="I3957" s="211">
        <v>16802719</v>
      </c>
      <c r="J3957" s="211">
        <v>17475604</v>
      </c>
      <c r="K3957" s="211">
        <v>18007500</v>
      </c>
      <c r="L3957" s="212">
        <v>18050208</v>
      </c>
    </row>
    <row r="3958" spans="1:12">
      <c r="A3958" s="208" t="s">
        <v>769</v>
      </c>
      <c r="B3958" s="209" t="s">
        <v>1634</v>
      </c>
      <c r="C3958" s="209" t="s">
        <v>1626</v>
      </c>
      <c r="D3958" s="210" t="s">
        <v>1624</v>
      </c>
      <c r="E3958" s="211">
        <v>63423349</v>
      </c>
      <c r="F3958" s="211">
        <v>52076885</v>
      </c>
      <c r="G3958" s="211">
        <v>40106825</v>
      </c>
      <c r="H3958" s="211">
        <v>4349071</v>
      </c>
      <c r="I3958" s="211">
        <v>4116368</v>
      </c>
      <c r="J3958" s="211">
        <v>4404537</v>
      </c>
      <c r="K3958" s="211">
        <v>4496348</v>
      </c>
      <c r="L3958" s="212">
        <v>4594205</v>
      </c>
    </row>
    <row r="3959" spans="1:12">
      <c r="A3959" s="208" t="s">
        <v>769</v>
      </c>
      <c r="B3959" s="209" t="s">
        <v>1634</v>
      </c>
      <c r="C3959" s="209" t="s">
        <v>1627</v>
      </c>
      <c r="D3959" s="210" t="s">
        <v>1624</v>
      </c>
      <c r="E3959" s="211">
        <v>101708</v>
      </c>
      <c r="F3959" s="211">
        <v>17056627</v>
      </c>
      <c r="G3959" s="211">
        <v>23083564</v>
      </c>
      <c r="H3959" s="211">
        <v>92965949</v>
      </c>
      <c r="I3959" s="211">
        <v>65532549</v>
      </c>
      <c r="J3959" s="211">
        <v>65535403</v>
      </c>
      <c r="K3959" s="211">
        <v>57689576</v>
      </c>
      <c r="L3959" s="212">
        <v>85853275</v>
      </c>
    </row>
    <row r="3960" spans="1:12">
      <c r="A3960" s="208" t="s">
        <v>769</v>
      </c>
      <c r="B3960" s="209" t="s">
        <v>1634</v>
      </c>
      <c r="C3960" s="209" t="s">
        <v>1628</v>
      </c>
      <c r="D3960" s="210" t="s">
        <v>1624</v>
      </c>
      <c r="E3960" s="211">
        <v>894408</v>
      </c>
      <c r="F3960" s="211">
        <v>986874</v>
      </c>
      <c r="G3960" s="211">
        <v>968002</v>
      </c>
      <c r="H3960" s="211">
        <v>1020785</v>
      </c>
      <c r="I3960" s="211">
        <v>651269</v>
      </c>
      <c r="J3960" s="211">
        <v>287107</v>
      </c>
      <c r="K3960" s="211">
        <v>350720</v>
      </c>
      <c r="L3960" s="212">
        <v>437791</v>
      </c>
    </row>
    <row r="3961" spans="1:12">
      <c r="A3961" s="208" t="s">
        <v>196</v>
      </c>
      <c r="B3961" s="209" t="s">
        <v>1645</v>
      </c>
      <c r="C3961" s="209" t="s">
        <v>1623</v>
      </c>
      <c r="D3961" s="210" t="s">
        <v>1624</v>
      </c>
      <c r="E3961" s="211">
        <v>38151</v>
      </c>
      <c r="F3961" s="211">
        <v>34814</v>
      </c>
      <c r="G3961" s="211">
        <v>36601</v>
      </c>
      <c r="H3961" s="211">
        <v>40063</v>
      </c>
      <c r="I3961" s="211">
        <v>36840</v>
      </c>
      <c r="J3961" s="211">
        <v>42257</v>
      </c>
      <c r="K3961" s="211">
        <v>37462</v>
      </c>
      <c r="L3961" s="212">
        <v>23993</v>
      </c>
    </row>
    <row r="3962" spans="1:12">
      <c r="A3962" s="208" t="s">
        <v>196</v>
      </c>
      <c r="B3962" s="209" t="s">
        <v>1645</v>
      </c>
      <c r="C3962" s="209" t="s">
        <v>1625</v>
      </c>
      <c r="D3962" s="210" t="s">
        <v>1624</v>
      </c>
      <c r="E3962" s="211">
        <v>17693</v>
      </c>
      <c r="F3962" s="211">
        <v>16232</v>
      </c>
      <c r="G3962" s="211">
        <v>18019</v>
      </c>
      <c r="H3962" s="211">
        <v>20633</v>
      </c>
      <c r="I3962" s="211">
        <v>19859</v>
      </c>
      <c r="J3962" s="211">
        <v>22801</v>
      </c>
      <c r="K3962" s="211">
        <v>20455</v>
      </c>
      <c r="L3962" s="212">
        <v>13527</v>
      </c>
    </row>
    <row r="3963" spans="1:12">
      <c r="A3963" s="208" t="s">
        <v>196</v>
      </c>
      <c r="B3963" s="209" t="s">
        <v>1645</v>
      </c>
      <c r="C3963" s="209" t="s">
        <v>1626</v>
      </c>
      <c r="D3963" s="210" t="s">
        <v>1624</v>
      </c>
      <c r="E3963" s="211">
        <v>126701</v>
      </c>
      <c r="F3963" s="211">
        <v>130647</v>
      </c>
      <c r="G3963" s="211">
        <v>115912</v>
      </c>
      <c r="H3963" s="211">
        <v>135112</v>
      </c>
      <c r="I3963" s="211">
        <v>161181</v>
      </c>
      <c r="J3963" s="211">
        <v>141929</v>
      </c>
      <c r="K3963" s="211">
        <v>132103</v>
      </c>
      <c r="L3963" s="212">
        <v>109794</v>
      </c>
    </row>
    <row r="3964" spans="1:12">
      <c r="A3964" s="208" t="s">
        <v>753</v>
      </c>
      <c r="B3964" s="209" t="s">
        <v>1668</v>
      </c>
      <c r="C3964" s="209" t="s">
        <v>1623</v>
      </c>
      <c r="D3964" s="210" t="s">
        <v>1624</v>
      </c>
      <c r="E3964" s="211">
        <v>2344</v>
      </c>
      <c r="F3964" s="211">
        <v>8089</v>
      </c>
      <c r="G3964" s="211">
        <v>8032</v>
      </c>
      <c r="H3964" s="211">
        <v>8279</v>
      </c>
      <c r="I3964" s="211">
        <v>8140</v>
      </c>
      <c r="J3964" s="211">
        <v>8000</v>
      </c>
      <c r="K3964" s="211">
        <v>8089</v>
      </c>
      <c r="L3964" s="212">
        <v>6992</v>
      </c>
    </row>
    <row r="3965" spans="1:12">
      <c r="A3965" s="208" t="s">
        <v>753</v>
      </c>
      <c r="B3965" s="209" t="s">
        <v>1668</v>
      </c>
      <c r="C3965" s="209" t="s">
        <v>1625</v>
      </c>
      <c r="D3965" s="210" t="s">
        <v>1624</v>
      </c>
      <c r="E3965" s="213" t="s">
        <v>1624</v>
      </c>
      <c r="F3965" s="213" t="s">
        <v>1624</v>
      </c>
      <c r="G3965" s="213" t="s">
        <v>1624</v>
      </c>
      <c r="H3965" s="213" t="s">
        <v>1624</v>
      </c>
      <c r="I3965" s="211">
        <v>103</v>
      </c>
      <c r="J3965" s="211">
        <v>110</v>
      </c>
      <c r="K3965" s="211">
        <v>148</v>
      </c>
      <c r="L3965" s="212">
        <v>121</v>
      </c>
    </row>
    <row r="3966" spans="1:12">
      <c r="A3966" s="208" t="s">
        <v>641</v>
      </c>
      <c r="B3966" s="209" t="s">
        <v>1672</v>
      </c>
      <c r="C3966" s="209" t="s">
        <v>1623</v>
      </c>
      <c r="D3966" s="210" t="s">
        <v>1624</v>
      </c>
      <c r="E3966" s="211">
        <v>244455</v>
      </c>
      <c r="F3966" s="211">
        <v>208821</v>
      </c>
      <c r="G3966" s="211">
        <v>197808</v>
      </c>
      <c r="H3966" s="211">
        <v>217842</v>
      </c>
      <c r="I3966" s="211">
        <v>225364</v>
      </c>
      <c r="J3966" s="211">
        <v>259999</v>
      </c>
      <c r="K3966" s="211">
        <v>235122</v>
      </c>
      <c r="L3966" s="212">
        <v>175901</v>
      </c>
    </row>
    <row r="3967" spans="1:12">
      <c r="A3967" s="208" t="s">
        <v>641</v>
      </c>
      <c r="B3967" s="209" t="s">
        <v>1672</v>
      </c>
      <c r="C3967" s="209" t="s">
        <v>1625</v>
      </c>
      <c r="D3967" s="210" t="s">
        <v>1624</v>
      </c>
      <c r="E3967" s="211">
        <v>110485</v>
      </c>
      <c r="F3967" s="211">
        <v>99750</v>
      </c>
      <c r="G3967" s="211">
        <v>99526</v>
      </c>
      <c r="H3967" s="211">
        <v>105490</v>
      </c>
      <c r="I3967" s="211">
        <v>108212</v>
      </c>
      <c r="J3967" s="211">
        <v>118810</v>
      </c>
      <c r="K3967" s="211">
        <v>113613</v>
      </c>
      <c r="L3967" s="212">
        <v>79986</v>
      </c>
    </row>
    <row r="3968" spans="1:12">
      <c r="A3968" s="208" t="s">
        <v>641</v>
      </c>
      <c r="B3968" s="209" t="s">
        <v>1672</v>
      </c>
      <c r="C3968" s="209" t="s">
        <v>1626</v>
      </c>
      <c r="D3968" s="210" t="s">
        <v>1624</v>
      </c>
      <c r="E3968" s="211">
        <v>46570</v>
      </c>
      <c r="F3968" s="211">
        <v>38777</v>
      </c>
      <c r="G3968" s="211">
        <v>40404</v>
      </c>
      <c r="H3968" s="211">
        <v>39028</v>
      </c>
      <c r="I3968" s="211">
        <v>35724</v>
      </c>
      <c r="J3968" s="211">
        <v>49726</v>
      </c>
      <c r="K3968" s="211">
        <v>47150</v>
      </c>
      <c r="L3968" s="212">
        <v>36287</v>
      </c>
    </row>
    <row r="3969" spans="1:12">
      <c r="A3969" s="208" t="s">
        <v>628</v>
      </c>
      <c r="B3969" s="209" t="s">
        <v>1646</v>
      </c>
      <c r="C3969" s="209" t="s">
        <v>1623</v>
      </c>
      <c r="D3969" s="210" t="s">
        <v>1624</v>
      </c>
      <c r="E3969" s="211">
        <v>4867</v>
      </c>
      <c r="F3969" s="211">
        <v>3753</v>
      </c>
      <c r="G3969" s="211">
        <v>4714</v>
      </c>
      <c r="H3969" s="211">
        <v>4994</v>
      </c>
      <c r="I3969" s="211">
        <v>4737</v>
      </c>
      <c r="J3969" s="211">
        <v>4586</v>
      </c>
      <c r="K3969" s="211">
        <v>4474</v>
      </c>
      <c r="L3969" s="212">
        <v>3634</v>
      </c>
    </row>
    <row r="3970" spans="1:12">
      <c r="A3970" s="208" t="s">
        <v>628</v>
      </c>
      <c r="B3970" s="209" t="s">
        <v>1646</v>
      </c>
      <c r="C3970" s="209" t="s">
        <v>1625</v>
      </c>
      <c r="D3970" s="210" t="s">
        <v>1624</v>
      </c>
      <c r="E3970" s="211">
        <v>1616</v>
      </c>
      <c r="F3970" s="211">
        <v>1335</v>
      </c>
      <c r="G3970" s="211">
        <v>1668</v>
      </c>
      <c r="H3970" s="211">
        <v>1808</v>
      </c>
      <c r="I3970" s="211">
        <v>1715</v>
      </c>
      <c r="J3970" s="211">
        <v>1814</v>
      </c>
      <c r="K3970" s="211">
        <v>1655</v>
      </c>
      <c r="L3970" s="212">
        <v>1231</v>
      </c>
    </row>
    <row r="3971" spans="1:12">
      <c r="A3971" s="208" t="s">
        <v>1253</v>
      </c>
      <c r="B3971" s="209" t="s">
        <v>1648</v>
      </c>
      <c r="C3971" s="209" t="s">
        <v>1623</v>
      </c>
      <c r="D3971" s="210" t="s">
        <v>1624</v>
      </c>
      <c r="E3971" s="211">
        <v>16356</v>
      </c>
      <c r="F3971" s="211">
        <v>14082</v>
      </c>
      <c r="G3971" s="211">
        <v>15199</v>
      </c>
      <c r="H3971" s="211">
        <v>14124</v>
      </c>
      <c r="I3971" s="211">
        <v>13413</v>
      </c>
      <c r="J3971" s="211">
        <v>15934</v>
      </c>
      <c r="K3971" s="211">
        <v>14361</v>
      </c>
      <c r="L3971" s="212">
        <v>12256</v>
      </c>
    </row>
    <row r="3972" spans="1:12">
      <c r="A3972" s="208" t="s">
        <v>1253</v>
      </c>
      <c r="B3972" s="209" t="s">
        <v>1648</v>
      </c>
      <c r="C3972" s="209" t="s">
        <v>1625</v>
      </c>
      <c r="D3972" s="210" t="s">
        <v>1624</v>
      </c>
      <c r="E3972" s="211">
        <v>7640</v>
      </c>
      <c r="F3972" s="211">
        <v>7001</v>
      </c>
      <c r="G3972" s="211">
        <v>8792</v>
      </c>
      <c r="H3972" s="211">
        <v>8535</v>
      </c>
      <c r="I3972" s="211">
        <v>8554</v>
      </c>
      <c r="J3972" s="211">
        <v>16597</v>
      </c>
      <c r="K3972" s="211">
        <v>9419</v>
      </c>
      <c r="L3972" s="212">
        <v>7622</v>
      </c>
    </row>
    <row r="3973" spans="1:12">
      <c r="A3973" s="208" t="s">
        <v>1819</v>
      </c>
      <c r="B3973" s="209" t="s">
        <v>1630</v>
      </c>
      <c r="C3973" s="209" t="s">
        <v>1623</v>
      </c>
      <c r="D3973" s="210" t="s">
        <v>1624</v>
      </c>
      <c r="E3973" s="211">
        <v>226141</v>
      </c>
      <c r="F3973" s="211">
        <v>214604</v>
      </c>
      <c r="G3973" s="211">
        <v>195011</v>
      </c>
      <c r="H3973" s="211">
        <v>209486</v>
      </c>
      <c r="I3973" s="211">
        <v>196048</v>
      </c>
      <c r="J3973" s="211">
        <v>227107</v>
      </c>
      <c r="K3973" s="211">
        <v>207156</v>
      </c>
      <c r="L3973" s="212">
        <v>150478</v>
      </c>
    </row>
    <row r="3974" spans="1:12">
      <c r="A3974" s="208" t="s">
        <v>1819</v>
      </c>
      <c r="B3974" s="209" t="s">
        <v>1630</v>
      </c>
      <c r="C3974" s="209" t="s">
        <v>1625</v>
      </c>
      <c r="D3974" s="210" t="s">
        <v>1624</v>
      </c>
      <c r="E3974" s="211">
        <v>83689</v>
      </c>
      <c r="F3974" s="211">
        <v>66855</v>
      </c>
      <c r="G3974" s="211">
        <v>65429</v>
      </c>
      <c r="H3974" s="211">
        <v>88838</v>
      </c>
      <c r="I3974" s="211">
        <v>98886</v>
      </c>
      <c r="J3974" s="211">
        <v>118613</v>
      </c>
      <c r="K3974" s="211">
        <v>119610</v>
      </c>
      <c r="L3974" s="212">
        <v>99233</v>
      </c>
    </row>
    <row r="3975" spans="1:12">
      <c r="A3975" s="208" t="s">
        <v>1819</v>
      </c>
      <c r="B3975" s="209" t="s">
        <v>1630</v>
      </c>
      <c r="C3975" s="209" t="s">
        <v>1626</v>
      </c>
      <c r="D3975" s="210" t="s">
        <v>1624</v>
      </c>
      <c r="E3975" s="211">
        <v>1059243</v>
      </c>
      <c r="F3975" s="211">
        <v>1000883</v>
      </c>
      <c r="G3975" s="211">
        <v>790883</v>
      </c>
      <c r="H3975" s="211">
        <v>733948</v>
      </c>
      <c r="I3975" s="211">
        <v>455655</v>
      </c>
      <c r="J3975" s="211">
        <v>508951</v>
      </c>
      <c r="K3975" s="211">
        <v>515659</v>
      </c>
      <c r="L3975" s="212">
        <v>492971</v>
      </c>
    </row>
    <row r="3976" spans="1:12">
      <c r="A3976" s="208" t="s">
        <v>1502</v>
      </c>
      <c r="B3976" s="209" t="s">
        <v>1647</v>
      </c>
      <c r="C3976" s="209" t="s">
        <v>1623</v>
      </c>
      <c r="D3976" s="210" t="s">
        <v>1624</v>
      </c>
      <c r="E3976" s="211">
        <v>86539</v>
      </c>
      <c r="F3976" s="211">
        <v>74799</v>
      </c>
      <c r="G3976" s="211">
        <v>74404</v>
      </c>
      <c r="H3976" s="211">
        <v>81093</v>
      </c>
      <c r="I3976" s="211">
        <v>78496</v>
      </c>
      <c r="J3976" s="211">
        <v>82803</v>
      </c>
      <c r="K3976" s="211">
        <v>76658</v>
      </c>
      <c r="L3976" s="212">
        <v>59352</v>
      </c>
    </row>
    <row r="3977" spans="1:12">
      <c r="A3977" s="208" t="s">
        <v>1502</v>
      </c>
      <c r="B3977" s="209" t="s">
        <v>1647</v>
      </c>
      <c r="C3977" s="209" t="s">
        <v>1625</v>
      </c>
      <c r="D3977" s="210" t="s">
        <v>1624</v>
      </c>
      <c r="E3977" s="211">
        <v>36404</v>
      </c>
      <c r="F3977" s="211">
        <v>35175</v>
      </c>
      <c r="G3977" s="211">
        <v>33413</v>
      </c>
      <c r="H3977" s="211">
        <v>39171</v>
      </c>
      <c r="I3977" s="211">
        <v>40322</v>
      </c>
      <c r="J3977" s="211">
        <v>48292</v>
      </c>
      <c r="K3977" s="211">
        <v>42072</v>
      </c>
      <c r="L3977" s="212">
        <v>29140</v>
      </c>
    </row>
    <row r="3978" spans="1:12">
      <c r="A3978" s="208" t="s">
        <v>1502</v>
      </c>
      <c r="B3978" s="209" t="s">
        <v>1647</v>
      </c>
      <c r="C3978" s="209" t="s">
        <v>1626</v>
      </c>
      <c r="D3978" s="210" t="s">
        <v>1624</v>
      </c>
      <c r="E3978" s="211">
        <v>106892</v>
      </c>
      <c r="F3978" s="211">
        <v>68580</v>
      </c>
      <c r="G3978" s="211">
        <v>24810</v>
      </c>
      <c r="H3978" s="211">
        <v>25924</v>
      </c>
      <c r="I3978" s="211">
        <v>22420</v>
      </c>
      <c r="J3978" s="211">
        <v>22583</v>
      </c>
      <c r="K3978" s="211">
        <v>24218</v>
      </c>
      <c r="L3978" s="212">
        <v>14861</v>
      </c>
    </row>
    <row r="3979" spans="1:12">
      <c r="A3979" s="208" t="s">
        <v>1820</v>
      </c>
      <c r="B3979" s="209" t="s">
        <v>1657</v>
      </c>
      <c r="C3979" s="209" t="s">
        <v>1623</v>
      </c>
      <c r="D3979" s="210" t="s">
        <v>1624</v>
      </c>
      <c r="E3979" s="211">
        <v>25729</v>
      </c>
      <c r="F3979" s="211">
        <v>22046</v>
      </c>
      <c r="G3979" s="211">
        <v>23678</v>
      </c>
      <c r="H3979" s="211">
        <v>23678</v>
      </c>
      <c r="I3979" s="211">
        <v>24011</v>
      </c>
      <c r="J3979" s="211">
        <v>23572</v>
      </c>
      <c r="K3979" s="211">
        <v>23885</v>
      </c>
      <c r="L3979" s="212">
        <v>18471</v>
      </c>
    </row>
    <row r="3980" spans="1:12">
      <c r="A3980" s="208" t="s">
        <v>1820</v>
      </c>
      <c r="B3980" s="209" t="s">
        <v>1657</v>
      </c>
      <c r="C3980" s="209" t="s">
        <v>1625</v>
      </c>
      <c r="D3980" s="210" t="s">
        <v>1624</v>
      </c>
      <c r="E3980" s="211">
        <v>16891</v>
      </c>
      <c r="F3980" s="211">
        <v>14953</v>
      </c>
      <c r="G3980" s="211">
        <v>19696</v>
      </c>
      <c r="H3980" s="211">
        <v>19696</v>
      </c>
      <c r="I3980" s="211">
        <v>25747</v>
      </c>
      <c r="J3980" s="211">
        <v>17453</v>
      </c>
      <c r="K3980" s="211">
        <v>21894</v>
      </c>
      <c r="L3980" s="212">
        <v>18618</v>
      </c>
    </row>
    <row r="3981" spans="1:12">
      <c r="A3981" s="208" t="s">
        <v>1449</v>
      </c>
      <c r="B3981" s="209" t="s">
        <v>1673</v>
      </c>
      <c r="C3981" s="209" t="s">
        <v>1626</v>
      </c>
      <c r="D3981" s="210" t="s">
        <v>1624</v>
      </c>
      <c r="E3981" s="211">
        <v>9548741</v>
      </c>
      <c r="F3981" s="211">
        <v>9689577</v>
      </c>
      <c r="G3981" s="211">
        <v>9595023</v>
      </c>
      <c r="H3981" s="211">
        <v>9689577</v>
      </c>
      <c r="I3981" s="211">
        <v>9161196</v>
      </c>
      <c r="J3981" s="211">
        <v>9107140</v>
      </c>
      <c r="K3981" s="211">
        <v>9404115</v>
      </c>
      <c r="L3981" s="212">
        <v>9329497</v>
      </c>
    </row>
    <row r="3982" spans="1:12">
      <c r="A3982" s="208" t="s">
        <v>1450</v>
      </c>
      <c r="B3982" s="209" t="s">
        <v>1673</v>
      </c>
      <c r="C3982" s="209" t="s">
        <v>1623</v>
      </c>
      <c r="D3982" s="210" t="s">
        <v>1624</v>
      </c>
      <c r="E3982" s="211">
        <v>40374</v>
      </c>
      <c r="F3982" s="211">
        <v>34317</v>
      </c>
      <c r="G3982" s="211">
        <v>40843</v>
      </c>
      <c r="H3982" s="211">
        <v>33864</v>
      </c>
      <c r="I3982" s="211">
        <v>36872</v>
      </c>
      <c r="J3982" s="211">
        <v>41868</v>
      </c>
      <c r="K3982" s="211">
        <v>36546</v>
      </c>
      <c r="L3982" s="212">
        <v>32433</v>
      </c>
    </row>
    <row r="3983" spans="1:12">
      <c r="A3983" s="208" t="s">
        <v>1450</v>
      </c>
      <c r="B3983" s="209" t="s">
        <v>1673</v>
      </c>
      <c r="C3983" s="209" t="s">
        <v>1625</v>
      </c>
      <c r="D3983" s="210" t="s">
        <v>1624</v>
      </c>
      <c r="E3983" s="211">
        <v>25375</v>
      </c>
      <c r="F3983" s="211">
        <v>25313</v>
      </c>
      <c r="G3983" s="211">
        <v>27424</v>
      </c>
      <c r="H3983" s="211">
        <v>23537</v>
      </c>
      <c r="I3983" s="211">
        <v>26570</v>
      </c>
      <c r="J3983" s="211">
        <v>28946</v>
      </c>
      <c r="K3983" s="211">
        <v>27341</v>
      </c>
      <c r="L3983" s="212">
        <v>23381</v>
      </c>
    </row>
    <row r="3984" spans="1:12">
      <c r="A3984" s="208" t="s">
        <v>1450</v>
      </c>
      <c r="B3984" s="209" t="s">
        <v>1673</v>
      </c>
      <c r="C3984" s="209" t="s">
        <v>1626</v>
      </c>
      <c r="D3984" s="210" t="s">
        <v>1624</v>
      </c>
      <c r="E3984" s="211">
        <v>132447</v>
      </c>
      <c r="F3984" s="211">
        <v>131029</v>
      </c>
      <c r="G3984" s="211">
        <v>141114</v>
      </c>
      <c r="H3984" s="211">
        <v>133780</v>
      </c>
      <c r="I3984" s="211">
        <v>124991</v>
      </c>
      <c r="J3984" s="211">
        <v>121156</v>
      </c>
      <c r="K3984" s="211">
        <v>132498</v>
      </c>
      <c r="L3984" s="212">
        <v>108744</v>
      </c>
    </row>
    <row r="3985" spans="1:12">
      <c r="A3985" s="208" t="s">
        <v>932</v>
      </c>
      <c r="B3985" s="209" t="s">
        <v>1639</v>
      </c>
      <c r="C3985" s="209" t="s">
        <v>1623</v>
      </c>
      <c r="D3985" s="210" t="s">
        <v>1624</v>
      </c>
      <c r="E3985" s="211">
        <v>6007</v>
      </c>
      <c r="F3985" s="211">
        <v>4816</v>
      </c>
      <c r="G3985" s="211">
        <v>4933</v>
      </c>
      <c r="H3985" s="211">
        <v>4775</v>
      </c>
      <c r="I3985" s="211">
        <v>4437</v>
      </c>
      <c r="J3985" s="211">
        <v>5211</v>
      </c>
      <c r="K3985" s="211">
        <v>3728</v>
      </c>
      <c r="L3985" s="212">
        <v>3729</v>
      </c>
    </row>
    <row r="3986" spans="1:12">
      <c r="A3986" s="208" t="s">
        <v>932</v>
      </c>
      <c r="B3986" s="209" t="s">
        <v>1639</v>
      </c>
      <c r="C3986" s="209" t="s">
        <v>1625</v>
      </c>
      <c r="D3986" s="210" t="s">
        <v>1624</v>
      </c>
      <c r="E3986" s="211">
        <v>19570</v>
      </c>
      <c r="F3986" s="211">
        <v>67859</v>
      </c>
      <c r="G3986" s="211">
        <v>72994</v>
      </c>
      <c r="H3986" s="211">
        <v>78416</v>
      </c>
      <c r="I3986" s="211">
        <v>75048</v>
      </c>
      <c r="J3986" s="211">
        <v>73481</v>
      </c>
      <c r="K3986" s="211">
        <v>68123</v>
      </c>
      <c r="L3986" s="212">
        <v>83670</v>
      </c>
    </row>
    <row r="3987" spans="1:12">
      <c r="A3987" s="208" t="s">
        <v>932</v>
      </c>
      <c r="B3987" s="209" t="s">
        <v>1639</v>
      </c>
      <c r="C3987" s="209" t="s">
        <v>1626</v>
      </c>
      <c r="D3987" s="210" t="s">
        <v>1624</v>
      </c>
      <c r="E3987" s="213" t="s">
        <v>1624</v>
      </c>
      <c r="F3987" s="213" t="s">
        <v>1624</v>
      </c>
      <c r="G3987" s="213" t="s">
        <v>1624</v>
      </c>
      <c r="H3987" s="211">
        <v>10755</v>
      </c>
      <c r="I3987" s="211">
        <v>25827</v>
      </c>
      <c r="J3987" s="211">
        <v>32678</v>
      </c>
      <c r="K3987" s="211">
        <v>20316</v>
      </c>
      <c r="L3987" s="212">
        <v>26927</v>
      </c>
    </row>
    <row r="3988" spans="1:12">
      <c r="A3988" s="208" t="s">
        <v>345</v>
      </c>
      <c r="B3988" s="209" t="s">
        <v>1666</v>
      </c>
      <c r="C3988" s="209" t="s">
        <v>1623</v>
      </c>
      <c r="D3988" s="210" t="s">
        <v>1624</v>
      </c>
      <c r="E3988" s="211">
        <v>14941</v>
      </c>
      <c r="F3988" s="211">
        <v>13086</v>
      </c>
      <c r="G3988" s="211">
        <v>14356</v>
      </c>
      <c r="H3988" s="211">
        <v>14634</v>
      </c>
      <c r="I3988" s="211">
        <v>13287</v>
      </c>
      <c r="J3988" s="211">
        <v>14621</v>
      </c>
      <c r="K3988" s="211">
        <v>12502</v>
      </c>
      <c r="L3988" s="212">
        <v>10673</v>
      </c>
    </row>
    <row r="3989" spans="1:12">
      <c r="A3989" s="208" t="s">
        <v>345</v>
      </c>
      <c r="B3989" s="209" t="s">
        <v>1666</v>
      </c>
      <c r="C3989" s="209" t="s">
        <v>1625</v>
      </c>
      <c r="D3989" s="210" t="s">
        <v>1624</v>
      </c>
      <c r="E3989" s="211">
        <v>12734</v>
      </c>
      <c r="F3989" s="211">
        <v>11278</v>
      </c>
      <c r="G3989" s="211">
        <v>14295</v>
      </c>
      <c r="H3989" s="211">
        <v>12788</v>
      </c>
      <c r="I3989" s="211">
        <v>14058</v>
      </c>
      <c r="J3989" s="211">
        <v>15166</v>
      </c>
      <c r="K3989" s="211">
        <v>12472</v>
      </c>
      <c r="L3989" s="212">
        <v>11555</v>
      </c>
    </row>
    <row r="3990" spans="1:12">
      <c r="A3990" s="208" t="s">
        <v>345</v>
      </c>
      <c r="B3990" s="209" t="s">
        <v>1666</v>
      </c>
      <c r="C3990" s="209" t="s">
        <v>1626</v>
      </c>
      <c r="D3990" s="210" t="s">
        <v>1624</v>
      </c>
      <c r="E3990" s="211">
        <v>233</v>
      </c>
      <c r="F3990" s="211">
        <v>231</v>
      </c>
      <c r="G3990" s="211">
        <v>6</v>
      </c>
      <c r="H3990" s="213" t="s">
        <v>1624</v>
      </c>
      <c r="I3990" s="213" t="s">
        <v>1624</v>
      </c>
      <c r="J3990" s="213" t="s">
        <v>1624</v>
      </c>
      <c r="K3990" s="213" t="s">
        <v>1624</v>
      </c>
      <c r="L3990" s="214" t="s">
        <v>1624</v>
      </c>
    </row>
    <row r="3991" spans="1:12">
      <c r="A3991" s="208" t="s">
        <v>642</v>
      </c>
      <c r="B3991" s="209" t="s">
        <v>1672</v>
      </c>
      <c r="C3991" s="209" t="s">
        <v>1623</v>
      </c>
      <c r="D3991" s="210" t="s">
        <v>1624</v>
      </c>
      <c r="E3991" s="211">
        <v>75503</v>
      </c>
      <c r="F3991" s="211">
        <v>64692</v>
      </c>
      <c r="G3991" s="211">
        <v>57093</v>
      </c>
      <c r="H3991" s="211">
        <v>64374</v>
      </c>
      <c r="I3991" s="211">
        <v>60767</v>
      </c>
      <c r="J3991" s="211">
        <v>69825</v>
      </c>
      <c r="K3991" s="211">
        <v>63346</v>
      </c>
      <c r="L3991" s="212">
        <v>47405</v>
      </c>
    </row>
    <row r="3992" spans="1:12">
      <c r="A3992" s="208" t="s">
        <v>642</v>
      </c>
      <c r="B3992" s="209" t="s">
        <v>1672</v>
      </c>
      <c r="C3992" s="209" t="s">
        <v>1625</v>
      </c>
      <c r="D3992" s="210" t="s">
        <v>1624</v>
      </c>
      <c r="E3992" s="211">
        <v>46754</v>
      </c>
      <c r="F3992" s="211">
        <v>58509</v>
      </c>
      <c r="G3992" s="211">
        <v>54254</v>
      </c>
      <c r="H3992" s="211">
        <v>65232</v>
      </c>
      <c r="I3992" s="211">
        <v>46265</v>
      </c>
      <c r="J3992" s="211">
        <v>54187</v>
      </c>
      <c r="K3992" s="211">
        <v>50507</v>
      </c>
      <c r="L3992" s="212">
        <v>41894</v>
      </c>
    </row>
    <row r="3993" spans="1:12">
      <c r="A3993" s="208" t="s">
        <v>642</v>
      </c>
      <c r="B3993" s="209" t="s">
        <v>1672</v>
      </c>
      <c r="C3993" s="209" t="s">
        <v>1626</v>
      </c>
      <c r="D3993" s="210" t="s">
        <v>1624</v>
      </c>
      <c r="E3993" s="211">
        <v>71087</v>
      </c>
      <c r="F3993" s="211">
        <v>58789</v>
      </c>
      <c r="G3993" s="211">
        <v>58256</v>
      </c>
      <c r="H3993" s="211">
        <v>66143</v>
      </c>
      <c r="I3993" s="211">
        <v>66586</v>
      </c>
      <c r="J3993" s="211">
        <v>68052</v>
      </c>
      <c r="K3993" s="211">
        <v>67856</v>
      </c>
      <c r="L3993" s="212">
        <v>62195</v>
      </c>
    </row>
    <row r="3994" spans="1:12">
      <c r="A3994" s="208" t="s">
        <v>1490</v>
      </c>
      <c r="B3994" s="209" t="s">
        <v>1652</v>
      </c>
      <c r="C3994" s="209" t="s">
        <v>1623</v>
      </c>
      <c r="D3994" s="210" t="s">
        <v>1624</v>
      </c>
      <c r="E3994" s="211">
        <v>26567472</v>
      </c>
      <c r="F3994" s="211">
        <v>23093332</v>
      </c>
      <c r="G3994" s="211">
        <v>25622875</v>
      </c>
      <c r="H3994" s="211">
        <v>26005648</v>
      </c>
      <c r="I3994" s="211">
        <v>24705827</v>
      </c>
      <c r="J3994" s="211">
        <v>23259018</v>
      </c>
      <c r="K3994" s="211">
        <v>24520694</v>
      </c>
      <c r="L3994" s="212">
        <v>21485148</v>
      </c>
    </row>
    <row r="3995" spans="1:12">
      <c r="A3995" s="208" t="s">
        <v>1490</v>
      </c>
      <c r="B3995" s="209" t="s">
        <v>1652</v>
      </c>
      <c r="C3995" s="209" t="s">
        <v>1625</v>
      </c>
      <c r="D3995" s="210" t="s">
        <v>1624</v>
      </c>
      <c r="E3995" s="211">
        <v>12869068</v>
      </c>
      <c r="F3995" s="211">
        <v>11391843</v>
      </c>
      <c r="G3995" s="211">
        <v>12248549</v>
      </c>
      <c r="H3995" s="211">
        <v>12995278</v>
      </c>
      <c r="I3995" s="211">
        <v>12329368</v>
      </c>
      <c r="J3995" s="211">
        <v>11067796</v>
      </c>
      <c r="K3995" s="211">
        <v>12073616</v>
      </c>
      <c r="L3995" s="212">
        <v>10741543</v>
      </c>
    </row>
    <row r="3996" spans="1:12">
      <c r="A3996" s="208" t="s">
        <v>1490</v>
      </c>
      <c r="B3996" s="209" t="s">
        <v>1652</v>
      </c>
      <c r="C3996" s="209" t="s">
        <v>1626</v>
      </c>
      <c r="D3996" s="210" t="s">
        <v>1624</v>
      </c>
      <c r="E3996" s="211">
        <v>18746143</v>
      </c>
      <c r="F3996" s="211">
        <v>18546262</v>
      </c>
      <c r="G3996" s="211">
        <v>18591223</v>
      </c>
      <c r="H3996" s="211">
        <v>18292910</v>
      </c>
      <c r="I3996" s="211">
        <v>16745009</v>
      </c>
      <c r="J3996" s="211">
        <v>17501007</v>
      </c>
      <c r="K3996" s="211">
        <v>17730576</v>
      </c>
      <c r="L3996" s="212">
        <v>17324585</v>
      </c>
    </row>
    <row r="3997" spans="1:12">
      <c r="A3997" s="208" t="s">
        <v>1490</v>
      </c>
      <c r="B3997" s="209" t="s">
        <v>1652</v>
      </c>
      <c r="C3997" s="209" t="s">
        <v>1627</v>
      </c>
      <c r="D3997" s="210" t="s">
        <v>1624</v>
      </c>
      <c r="E3997" s="213" t="s">
        <v>1624</v>
      </c>
      <c r="F3997" s="213" t="s">
        <v>1624</v>
      </c>
      <c r="G3997" s="213" t="s">
        <v>1624</v>
      </c>
      <c r="H3997" s="213" t="s">
        <v>1624</v>
      </c>
      <c r="I3997" s="213" t="s">
        <v>1624</v>
      </c>
      <c r="J3997" s="213" t="s">
        <v>1624</v>
      </c>
      <c r="K3997" s="211">
        <v>250791</v>
      </c>
      <c r="L3997" s="212">
        <v>301897</v>
      </c>
    </row>
    <row r="3998" spans="1:12">
      <c r="A3998" s="208" t="s">
        <v>1821</v>
      </c>
      <c r="B3998" s="209" t="s">
        <v>1652</v>
      </c>
      <c r="C3998" s="209" t="s">
        <v>1625</v>
      </c>
      <c r="D3998" s="210" t="s">
        <v>1624</v>
      </c>
      <c r="E3998" s="213" t="s">
        <v>1624</v>
      </c>
      <c r="F3998" s="213" t="s">
        <v>1624</v>
      </c>
      <c r="G3998" s="211">
        <v>549679</v>
      </c>
      <c r="H3998" s="211">
        <v>466739</v>
      </c>
      <c r="I3998" s="211">
        <v>699248</v>
      </c>
      <c r="J3998" s="211">
        <v>717437</v>
      </c>
      <c r="K3998" s="211">
        <v>1093688</v>
      </c>
      <c r="L3998" s="214" t="s">
        <v>1624</v>
      </c>
    </row>
    <row r="3999" spans="1:12">
      <c r="A3999" s="208" t="s">
        <v>1821</v>
      </c>
      <c r="B3999" s="209" t="s">
        <v>1652</v>
      </c>
      <c r="C3999" s="209" t="s">
        <v>1626</v>
      </c>
      <c r="D3999" s="210" t="s">
        <v>1624</v>
      </c>
      <c r="E3999" s="213" t="s">
        <v>1624</v>
      </c>
      <c r="F3999" s="211">
        <v>577218</v>
      </c>
      <c r="G3999" s="211">
        <v>1634146</v>
      </c>
      <c r="H3999" s="211">
        <v>1541719</v>
      </c>
      <c r="I3999" s="211">
        <v>1638735</v>
      </c>
      <c r="J3999" s="211">
        <v>1717103</v>
      </c>
      <c r="K3999" s="211">
        <v>1738975</v>
      </c>
      <c r="L3999" s="212">
        <v>1790783</v>
      </c>
    </row>
    <row r="4000" spans="1:12">
      <c r="A4000" s="208" t="s">
        <v>1821</v>
      </c>
      <c r="B4000" s="209" t="s">
        <v>1652</v>
      </c>
      <c r="C4000" s="209" t="s">
        <v>1627</v>
      </c>
      <c r="D4000" s="210" t="s">
        <v>1624</v>
      </c>
      <c r="E4000" s="211">
        <v>5434411</v>
      </c>
      <c r="F4000" s="211">
        <v>3186852</v>
      </c>
      <c r="G4000" s="211">
        <v>4232126</v>
      </c>
      <c r="H4000" s="211">
        <v>3039810</v>
      </c>
      <c r="I4000" s="211">
        <v>2365575</v>
      </c>
      <c r="J4000" s="211">
        <v>6391251</v>
      </c>
      <c r="K4000" s="211">
        <v>4816694</v>
      </c>
      <c r="L4000" s="212">
        <v>8453577</v>
      </c>
    </row>
    <row r="4001" spans="1:12">
      <c r="A4001" s="208" t="s">
        <v>1277</v>
      </c>
      <c r="B4001" s="209" t="s">
        <v>1654</v>
      </c>
      <c r="C4001" s="209" t="s">
        <v>1623</v>
      </c>
      <c r="D4001" s="210" t="s">
        <v>1624</v>
      </c>
      <c r="E4001" s="213" t="s">
        <v>1624</v>
      </c>
      <c r="F4001" s="213" t="s">
        <v>1624</v>
      </c>
      <c r="G4001" s="211">
        <v>81265</v>
      </c>
      <c r="H4001" s="211">
        <v>68563</v>
      </c>
      <c r="I4001" s="211">
        <v>61918</v>
      </c>
      <c r="J4001" s="211">
        <v>72795</v>
      </c>
      <c r="K4001" s="211">
        <v>65328</v>
      </c>
      <c r="L4001" s="212">
        <v>48731</v>
      </c>
    </row>
    <row r="4002" spans="1:12">
      <c r="A4002" s="208" t="s">
        <v>1277</v>
      </c>
      <c r="B4002" s="209" t="s">
        <v>1654</v>
      </c>
      <c r="C4002" s="209" t="s">
        <v>1625</v>
      </c>
      <c r="D4002" s="210" t="s">
        <v>1624</v>
      </c>
      <c r="E4002" s="213" t="s">
        <v>1624</v>
      </c>
      <c r="F4002" s="213" t="s">
        <v>1624</v>
      </c>
      <c r="G4002" s="211">
        <v>79144</v>
      </c>
      <c r="H4002" s="211">
        <v>64830</v>
      </c>
      <c r="I4002" s="211">
        <v>61147</v>
      </c>
      <c r="J4002" s="211">
        <v>67912</v>
      </c>
      <c r="K4002" s="211">
        <v>65095</v>
      </c>
      <c r="L4002" s="212">
        <v>53565</v>
      </c>
    </row>
    <row r="4003" spans="1:12">
      <c r="A4003" s="208" t="s">
        <v>1277</v>
      </c>
      <c r="B4003" s="209" t="s">
        <v>1654</v>
      </c>
      <c r="C4003" s="209" t="s">
        <v>1626</v>
      </c>
      <c r="D4003" s="210" t="s">
        <v>1624</v>
      </c>
      <c r="E4003" s="213" t="s">
        <v>1624</v>
      </c>
      <c r="F4003" s="213" t="s">
        <v>1624</v>
      </c>
      <c r="G4003" s="211">
        <v>126678</v>
      </c>
      <c r="H4003" s="211">
        <v>158784</v>
      </c>
      <c r="I4003" s="211">
        <v>140411</v>
      </c>
      <c r="J4003" s="211">
        <v>161961</v>
      </c>
      <c r="K4003" s="211">
        <v>160082</v>
      </c>
      <c r="L4003" s="212">
        <v>152433</v>
      </c>
    </row>
    <row r="4004" spans="1:12">
      <c r="A4004" s="208" t="s">
        <v>754</v>
      </c>
      <c r="B4004" s="209" t="s">
        <v>1668</v>
      </c>
      <c r="C4004" s="209" t="s">
        <v>1623</v>
      </c>
      <c r="D4004" s="210" t="s">
        <v>1624</v>
      </c>
      <c r="E4004" s="211">
        <v>10970</v>
      </c>
      <c r="F4004" s="211">
        <v>9552</v>
      </c>
      <c r="G4004" s="211">
        <v>10270</v>
      </c>
      <c r="H4004" s="211">
        <v>10876</v>
      </c>
      <c r="I4004" s="211">
        <v>10019</v>
      </c>
      <c r="J4004" s="211">
        <v>9552</v>
      </c>
      <c r="K4004" s="211">
        <v>7061</v>
      </c>
      <c r="L4004" s="214" t="s">
        <v>1624</v>
      </c>
    </row>
    <row r="4005" spans="1:12">
      <c r="A4005" s="208" t="s">
        <v>754</v>
      </c>
      <c r="B4005" s="209" t="s">
        <v>1668</v>
      </c>
      <c r="C4005" s="209" t="s">
        <v>1625</v>
      </c>
      <c r="D4005" s="210" t="s">
        <v>1624</v>
      </c>
      <c r="E4005" s="211">
        <v>8402</v>
      </c>
      <c r="F4005" s="211">
        <v>7962</v>
      </c>
      <c r="G4005" s="211">
        <v>3364</v>
      </c>
      <c r="H4005" s="211">
        <v>3366</v>
      </c>
      <c r="I4005" s="211">
        <v>2859</v>
      </c>
      <c r="J4005" s="211">
        <v>2944</v>
      </c>
      <c r="K4005" s="211">
        <v>2515</v>
      </c>
      <c r="L4005" s="214" t="s">
        <v>1624</v>
      </c>
    </row>
    <row r="4006" spans="1:12">
      <c r="A4006" s="208" t="s">
        <v>643</v>
      </c>
      <c r="B4006" s="209" t="s">
        <v>1672</v>
      </c>
      <c r="C4006" s="209" t="s">
        <v>1623</v>
      </c>
      <c r="D4006" s="210" t="s">
        <v>1624</v>
      </c>
      <c r="E4006" s="211">
        <v>315005</v>
      </c>
      <c r="F4006" s="211">
        <v>286681</v>
      </c>
      <c r="G4006" s="211">
        <v>320300</v>
      </c>
      <c r="H4006" s="211">
        <v>339331</v>
      </c>
      <c r="I4006" s="211">
        <v>330186</v>
      </c>
      <c r="J4006" s="211">
        <v>350697</v>
      </c>
      <c r="K4006" s="211">
        <v>349194</v>
      </c>
      <c r="L4006" s="212">
        <v>287763</v>
      </c>
    </row>
    <row r="4007" spans="1:12">
      <c r="A4007" s="208" t="s">
        <v>643</v>
      </c>
      <c r="B4007" s="209" t="s">
        <v>1672</v>
      </c>
      <c r="C4007" s="209" t="s">
        <v>1625</v>
      </c>
      <c r="D4007" s="210" t="s">
        <v>1624</v>
      </c>
      <c r="E4007" s="211">
        <v>1143841</v>
      </c>
      <c r="F4007" s="211">
        <v>1126227</v>
      </c>
      <c r="G4007" s="211">
        <v>1174022</v>
      </c>
      <c r="H4007" s="211">
        <v>1211838</v>
      </c>
      <c r="I4007" s="211">
        <v>1208654</v>
      </c>
      <c r="J4007" s="211">
        <v>1294625</v>
      </c>
      <c r="K4007" s="211">
        <v>1250676</v>
      </c>
      <c r="L4007" s="212">
        <v>1150329</v>
      </c>
    </row>
    <row r="4008" spans="1:12">
      <c r="A4008" s="208" t="s">
        <v>643</v>
      </c>
      <c r="B4008" s="209" t="s">
        <v>1672</v>
      </c>
      <c r="C4008" s="209" t="s">
        <v>1626</v>
      </c>
      <c r="D4008" s="210" t="s">
        <v>1624</v>
      </c>
      <c r="E4008" s="211">
        <v>79201</v>
      </c>
      <c r="F4008" s="211">
        <v>95176</v>
      </c>
      <c r="G4008" s="211">
        <v>91262</v>
      </c>
      <c r="H4008" s="211">
        <v>93691</v>
      </c>
      <c r="I4008" s="211">
        <v>72406</v>
      </c>
      <c r="J4008" s="211">
        <v>125916</v>
      </c>
      <c r="K4008" s="211">
        <v>192864</v>
      </c>
      <c r="L4008" s="212">
        <v>199937</v>
      </c>
    </row>
    <row r="4009" spans="1:12">
      <c r="A4009" s="208" t="s">
        <v>1822</v>
      </c>
      <c r="B4009" s="209" t="s">
        <v>1668</v>
      </c>
      <c r="C4009" s="209" t="s">
        <v>1623</v>
      </c>
      <c r="D4009" s="210" t="s">
        <v>1624</v>
      </c>
      <c r="E4009" s="211">
        <v>7988</v>
      </c>
      <c r="F4009" s="211">
        <v>4466</v>
      </c>
      <c r="G4009" s="213" t="s">
        <v>1624</v>
      </c>
      <c r="H4009" s="213" t="s">
        <v>1624</v>
      </c>
      <c r="I4009" s="213" t="s">
        <v>1624</v>
      </c>
      <c r="J4009" s="213" t="s">
        <v>1624</v>
      </c>
      <c r="K4009" s="213" t="s">
        <v>1624</v>
      </c>
      <c r="L4009" s="214" t="s">
        <v>1624</v>
      </c>
    </row>
    <row r="4010" spans="1:12">
      <c r="A4010" s="208" t="s">
        <v>1278</v>
      </c>
      <c r="B4010" s="209" t="s">
        <v>1654</v>
      </c>
      <c r="C4010" s="209" t="s">
        <v>1623</v>
      </c>
      <c r="D4010" s="210" t="s">
        <v>1624</v>
      </c>
      <c r="E4010" s="211">
        <v>25970</v>
      </c>
      <c r="F4010" s="211">
        <v>23809</v>
      </c>
      <c r="G4010" s="211">
        <v>21649</v>
      </c>
      <c r="H4010" s="211">
        <v>23889</v>
      </c>
      <c r="I4010" s="211">
        <v>21649</v>
      </c>
      <c r="J4010" s="211">
        <v>24888</v>
      </c>
      <c r="K4010" s="211">
        <v>24656</v>
      </c>
      <c r="L4010" s="212">
        <v>21649</v>
      </c>
    </row>
    <row r="4011" spans="1:12">
      <c r="A4011" s="208" t="s">
        <v>1278</v>
      </c>
      <c r="B4011" s="209" t="s">
        <v>1654</v>
      </c>
      <c r="C4011" s="209" t="s">
        <v>1625</v>
      </c>
      <c r="D4011" s="210" t="s">
        <v>1624</v>
      </c>
      <c r="E4011" s="211">
        <v>8656</v>
      </c>
      <c r="F4011" s="211">
        <v>7486</v>
      </c>
      <c r="G4011" s="211">
        <v>6318</v>
      </c>
      <c r="H4011" s="211">
        <v>7120</v>
      </c>
      <c r="I4011" s="211">
        <v>7216</v>
      </c>
      <c r="J4011" s="211">
        <v>8868</v>
      </c>
      <c r="K4011" s="211">
        <v>8700</v>
      </c>
      <c r="L4011" s="212">
        <v>7216</v>
      </c>
    </row>
    <row r="4012" spans="1:12">
      <c r="A4012" s="208" t="s">
        <v>1278</v>
      </c>
      <c r="B4012" s="209" t="s">
        <v>1654</v>
      </c>
      <c r="C4012" s="209" t="s">
        <v>1626</v>
      </c>
      <c r="D4012" s="210" t="s">
        <v>1624</v>
      </c>
      <c r="E4012" s="211">
        <v>6595</v>
      </c>
      <c r="F4012" s="213" t="s">
        <v>1624</v>
      </c>
      <c r="G4012" s="211">
        <v>5737</v>
      </c>
      <c r="H4012" s="211">
        <v>6442</v>
      </c>
      <c r="I4012" s="211">
        <v>5498</v>
      </c>
      <c r="J4012" s="211">
        <v>6100</v>
      </c>
      <c r="K4012" s="211">
        <v>6500</v>
      </c>
      <c r="L4012" s="212">
        <v>5498</v>
      </c>
    </row>
    <row r="4013" spans="1:12">
      <c r="A4013" s="208" t="s">
        <v>629</v>
      </c>
      <c r="B4013" s="209" t="s">
        <v>1646</v>
      </c>
      <c r="C4013" s="209" t="s">
        <v>1623</v>
      </c>
      <c r="D4013" s="210" t="s">
        <v>1624</v>
      </c>
      <c r="E4013" s="211">
        <v>7123</v>
      </c>
      <c r="F4013" s="211">
        <v>6092</v>
      </c>
      <c r="G4013" s="211">
        <v>5931</v>
      </c>
      <c r="H4013" s="211">
        <v>6992</v>
      </c>
      <c r="I4013" s="211">
        <v>7162</v>
      </c>
      <c r="J4013" s="211">
        <v>6490</v>
      </c>
      <c r="K4013" s="211">
        <v>6506</v>
      </c>
      <c r="L4013" s="212">
        <v>5245</v>
      </c>
    </row>
    <row r="4014" spans="1:12">
      <c r="A4014" s="208" t="s">
        <v>629</v>
      </c>
      <c r="B4014" s="209" t="s">
        <v>1646</v>
      </c>
      <c r="C4014" s="209" t="s">
        <v>1625</v>
      </c>
      <c r="D4014" s="210" t="s">
        <v>1624</v>
      </c>
      <c r="E4014" s="211">
        <v>2554</v>
      </c>
      <c r="F4014" s="211">
        <v>2098</v>
      </c>
      <c r="G4014" s="211">
        <v>2653</v>
      </c>
      <c r="H4014" s="211">
        <v>3118</v>
      </c>
      <c r="I4014" s="211">
        <v>3161</v>
      </c>
      <c r="J4014" s="211">
        <v>2961</v>
      </c>
      <c r="K4014" s="211">
        <v>2881</v>
      </c>
      <c r="L4014" s="212">
        <v>2199</v>
      </c>
    </row>
    <row r="4015" spans="1:12">
      <c r="A4015" s="208" t="s">
        <v>1823</v>
      </c>
      <c r="B4015" s="209" t="s">
        <v>1643</v>
      </c>
      <c r="C4015" s="209" t="s">
        <v>1623</v>
      </c>
      <c r="D4015" s="210" t="s">
        <v>1624</v>
      </c>
      <c r="E4015" s="211">
        <v>25218</v>
      </c>
      <c r="F4015" s="211">
        <v>21388</v>
      </c>
      <c r="G4015" s="211">
        <v>22988</v>
      </c>
      <c r="H4015" s="211">
        <v>22987</v>
      </c>
      <c r="I4015" s="211">
        <v>20408</v>
      </c>
      <c r="J4015" s="211">
        <v>23011</v>
      </c>
      <c r="K4015" s="211">
        <v>20995</v>
      </c>
      <c r="L4015" s="212">
        <v>17291</v>
      </c>
    </row>
    <row r="4016" spans="1:12">
      <c r="A4016" s="208" t="s">
        <v>1823</v>
      </c>
      <c r="B4016" s="209" t="s">
        <v>1643</v>
      </c>
      <c r="C4016" s="209" t="s">
        <v>1625</v>
      </c>
      <c r="D4016" s="210" t="s">
        <v>1624</v>
      </c>
      <c r="E4016" s="211">
        <v>6247</v>
      </c>
      <c r="F4016" s="211">
        <v>5074</v>
      </c>
      <c r="G4016" s="211">
        <v>5562</v>
      </c>
      <c r="H4016" s="211">
        <v>5638</v>
      </c>
      <c r="I4016" s="211">
        <v>4975</v>
      </c>
      <c r="J4016" s="211">
        <v>5845</v>
      </c>
      <c r="K4016" s="211">
        <v>5068</v>
      </c>
      <c r="L4016" s="212">
        <v>4450</v>
      </c>
    </row>
    <row r="4017" spans="1:12">
      <c r="A4017" s="208" t="s">
        <v>501</v>
      </c>
      <c r="B4017" s="209" t="s">
        <v>1630</v>
      </c>
      <c r="C4017" s="209" t="s">
        <v>1623</v>
      </c>
      <c r="D4017" s="210" t="s">
        <v>1624</v>
      </c>
      <c r="E4017" s="211">
        <v>128785</v>
      </c>
      <c r="F4017" s="211">
        <v>116913</v>
      </c>
      <c r="G4017" s="213" t="s">
        <v>1624</v>
      </c>
      <c r="H4017" s="213" t="s">
        <v>1624</v>
      </c>
      <c r="I4017" s="213" t="s">
        <v>1624</v>
      </c>
      <c r="J4017" s="213" t="s">
        <v>1624</v>
      </c>
      <c r="K4017" s="211">
        <v>119614</v>
      </c>
      <c r="L4017" s="214" t="s">
        <v>1624</v>
      </c>
    </row>
    <row r="4018" spans="1:12">
      <c r="A4018" s="208" t="s">
        <v>501</v>
      </c>
      <c r="B4018" s="209" t="s">
        <v>1630</v>
      </c>
      <c r="C4018" s="209" t="s">
        <v>1625</v>
      </c>
      <c r="D4018" s="210" t="s">
        <v>1624</v>
      </c>
      <c r="E4018" s="211">
        <v>130810</v>
      </c>
      <c r="F4018" s="211">
        <v>178049</v>
      </c>
      <c r="G4018" s="213" t="s">
        <v>1624</v>
      </c>
      <c r="H4018" s="213" t="s">
        <v>1624</v>
      </c>
      <c r="I4018" s="213" t="s">
        <v>1624</v>
      </c>
      <c r="J4018" s="213" t="s">
        <v>1624</v>
      </c>
      <c r="K4018" s="211">
        <v>198325</v>
      </c>
      <c r="L4018" s="214" t="s">
        <v>1624</v>
      </c>
    </row>
    <row r="4019" spans="1:12">
      <c r="A4019" s="208" t="s">
        <v>1394</v>
      </c>
      <c r="B4019" s="209" t="s">
        <v>1655</v>
      </c>
      <c r="C4019" s="209" t="s">
        <v>1623</v>
      </c>
      <c r="D4019" s="210" t="s">
        <v>1624</v>
      </c>
      <c r="E4019" s="211">
        <v>54244</v>
      </c>
      <c r="F4019" s="211">
        <v>46392</v>
      </c>
      <c r="G4019" s="211">
        <v>50009</v>
      </c>
      <c r="H4019" s="211">
        <v>52741</v>
      </c>
      <c r="I4019" s="211">
        <v>45979</v>
      </c>
      <c r="J4019" s="211">
        <v>47883</v>
      </c>
      <c r="K4019" s="211">
        <v>43974</v>
      </c>
      <c r="L4019" s="212">
        <v>34524</v>
      </c>
    </row>
    <row r="4020" spans="1:12">
      <c r="A4020" s="208" t="s">
        <v>1394</v>
      </c>
      <c r="B4020" s="209" t="s">
        <v>1655</v>
      </c>
      <c r="C4020" s="209" t="s">
        <v>1625</v>
      </c>
      <c r="D4020" s="210" t="s">
        <v>1624</v>
      </c>
      <c r="E4020" s="211">
        <v>20121</v>
      </c>
      <c r="F4020" s="211">
        <v>17916</v>
      </c>
      <c r="G4020" s="211">
        <v>19654</v>
      </c>
      <c r="H4020" s="211">
        <v>21120</v>
      </c>
      <c r="I4020" s="211">
        <v>18099</v>
      </c>
      <c r="J4020" s="211">
        <v>18133</v>
      </c>
      <c r="K4020" s="211">
        <v>17340</v>
      </c>
      <c r="L4020" s="212">
        <v>13991</v>
      </c>
    </row>
    <row r="4021" spans="1:12">
      <c r="A4021" s="208" t="s">
        <v>1394</v>
      </c>
      <c r="B4021" s="209" t="s">
        <v>1655</v>
      </c>
      <c r="C4021" s="209" t="s">
        <v>1626</v>
      </c>
      <c r="D4021" s="210" t="s">
        <v>1624</v>
      </c>
      <c r="E4021" s="211">
        <v>91000</v>
      </c>
      <c r="F4021" s="211">
        <v>83382</v>
      </c>
      <c r="G4021" s="211">
        <v>86238</v>
      </c>
      <c r="H4021" s="211">
        <v>82562</v>
      </c>
      <c r="I4021" s="211">
        <v>70427</v>
      </c>
      <c r="J4021" s="211">
        <v>94137</v>
      </c>
      <c r="K4021" s="211">
        <v>94188</v>
      </c>
      <c r="L4021" s="212">
        <v>84398</v>
      </c>
    </row>
    <row r="4022" spans="1:12">
      <c r="A4022" s="208" t="s">
        <v>1570</v>
      </c>
      <c r="B4022" s="209" t="s">
        <v>1663</v>
      </c>
      <c r="C4022" s="209" t="s">
        <v>1623</v>
      </c>
      <c r="D4022" s="210" t="s">
        <v>1624</v>
      </c>
      <c r="E4022" s="211">
        <v>408471</v>
      </c>
      <c r="F4022" s="211">
        <v>356115</v>
      </c>
      <c r="G4022" s="211">
        <v>347486</v>
      </c>
      <c r="H4022" s="211">
        <v>380653</v>
      </c>
      <c r="I4022" s="211">
        <v>362521</v>
      </c>
      <c r="J4022" s="211">
        <v>416847</v>
      </c>
      <c r="K4022" s="211">
        <v>365967</v>
      </c>
      <c r="L4022" s="212">
        <v>296277</v>
      </c>
    </row>
    <row r="4023" spans="1:12">
      <c r="A4023" s="208" t="s">
        <v>1570</v>
      </c>
      <c r="B4023" s="209" t="s">
        <v>1663</v>
      </c>
      <c r="C4023" s="209" t="s">
        <v>1625</v>
      </c>
      <c r="D4023" s="210" t="s">
        <v>1624</v>
      </c>
      <c r="E4023" s="211">
        <v>377169</v>
      </c>
      <c r="F4023" s="211">
        <v>360018</v>
      </c>
      <c r="G4023" s="211">
        <v>354567</v>
      </c>
      <c r="H4023" s="211">
        <v>380576</v>
      </c>
      <c r="I4023" s="211">
        <v>384158</v>
      </c>
      <c r="J4023" s="211">
        <v>453753</v>
      </c>
      <c r="K4023" s="211">
        <v>413562</v>
      </c>
      <c r="L4023" s="212">
        <v>368069</v>
      </c>
    </row>
    <row r="4024" spans="1:12">
      <c r="A4024" s="208" t="s">
        <v>1570</v>
      </c>
      <c r="B4024" s="209" t="s">
        <v>1663</v>
      </c>
      <c r="C4024" s="209" t="s">
        <v>1626</v>
      </c>
      <c r="D4024" s="210" t="s">
        <v>1624</v>
      </c>
      <c r="E4024" s="211">
        <v>2216149</v>
      </c>
      <c r="F4024" s="211">
        <v>2253415</v>
      </c>
      <c r="G4024" s="211">
        <v>2015994</v>
      </c>
      <c r="H4024" s="211">
        <v>1875342</v>
      </c>
      <c r="I4024" s="211">
        <v>1571538</v>
      </c>
      <c r="J4024" s="211">
        <v>1560709</v>
      </c>
      <c r="K4024" s="211">
        <v>1804504</v>
      </c>
      <c r="L4024" s="212">
        <v>1768107</v>
      </c>
    </row>
    <row r="4025" spans="1:12">
      <c r="A4025" s="208" t="s">
        <v>1294</v>
      </c>
      <c r="B4025" s="209" t="s">
        <v>1656</v>
      </c>
      <c r="C4025" s="209" t="s">
        <v>1623</v>
      </c>
      <c r="D4025" s="210" t="s">
        <v>1624</v>
      </c>
      <c r="E4025" s="211">
        <v>85924</v>
      </c>
      <c r="F4025" s="211">
        <v>77628</v>
      </c>
      <c r="G4025" s="211">
        <v>78838</v>
      </c>
      <c r="H4025" s="211">
        <v>83086</v>
      </c>
      <c r="I4025" s="211">
        <v>71142</v>
      </c>
      <c r="J4025" s="211">
        <v>101576</v>
      </c>
      <c r="K4025" s="211">
        <v>102467</v>
      </c>
      <c r="L4025" s="212">
        <v>85390</v>
      </c>
    </row>
    <row r="4026" spans="1:12">
      <c r="A4026" s="208" t="s">
        <v>1294</v>
      </c>
      <c r="B4026" s="209" t="s">
        <v>1656</v>
      </c>
      <c r="C4026" s="209" t="s">
        <v>1625</v>
      </c>
      <c r="D4026" s="210" t="s">
        <v>1624</v>
      </c>
      <c r="E4026" s="211">
        <v>107304</v>
      </c>
      <c r="F4026" s="211">
        <v>97244</v>
      </c>
      <c r="G4026" s="211">
        <v>98692</v>
      </c>
      <c r="H4026" s="211">
        <v>104714</v>
      </c>
      <c r="I4026" s="211">
        <v>92489</v>
      </c>
      <c r="J4026" s="211">
        <v>127114</v>
      </c>
      <c r="K4026" s="211">
        <v>120190</v>
      </c>
      <c r="L4026" s="212">
        <v>107257</v>
      </c>
    </row>
    <row r="4027" spans="1:12">
      <c r="A4027" s="208" t="s">
        <v>16</v>
      </c>
      <c r="B4027" s="209" t="s">
        <v>1665</v>
      </c>
      <c r="C4027" s="209" t="s">
        <v>1623</v>
      </c>
      <c r="D4027" s="210" t="s">
        <v>1624</v>
      </c>
      <c r="E4027" s="211">
        <v>104091</v>
      </c>
      <c r="F4027" s="211">
        <v>84326</v>
      </c>
      <c r="G4027" s="211">
        <v>92645</v>
      </c>
      <c r="H4027" s="211">
        <v>97938</v>
      </c>
      <c r="I4027" s="211">
        <v>94600</v>
      </c>
      <c r="J4027" s="211">
        <v>89590</v>
      </c>
      <c r="K4027" s="211">
        <v>92963</v>
      </c>
      <c r="L4027" s="212">
        <v>79409</v>
      </c>
    </row>
    <row r="4028" spans="1:12">
      <c r="A4028" s="208" t="s">
        <v>16</v>
      </c>
      <c r="B4028" s="209" t="s">
        <v>1665</v>
      </c>
      <c r="C4028" s="209" t="s">
        <v>1625</v>
      </c>
      <c r="D4028" s="210" t="s">
        <v>1624</v>
      </c>
      <c r="E4028" s="211">
        <v>63250</v>
      </c>
      <c r="F4028" s="211">
        <v>55798</v>
      </c>
      <c r="G4028" s="211">
        <v>55798</v>
      </c>
      <c r="H4028" s="211">
        <v>51059</v>
      </c>
      <c r="I4028" s="211">
        <v>47563</v>
      </c>
      <c r="J4028" s="211">
        <v>49857</v>
      </c>
      <c r="K4028" s="211">
        <v>49636</v>
      </c>
      <c r="L4028" s="212">
        <v>46450</v>
      </c>
    </row>
    <row r="4029" spans="1:12">
      <c r="A4029" s="208" t="s">
        <v>16</v>
      </c>
      <c r="B4029" s="209" t="s">
        <v>1665</v>
      </c>
      <c r="C4029" s="209" t="s">
        <v>1626</v>
      </c>
      <c r="D4029" s="210" t="s">
        <v>1624</v>
      </c>
      <c r="E4029" s="211">
        <v>1504</v>
      </c>
      <c r="F4029" s="211">
        <v>3538</v>
      </c>
      <c r="G4029" s="211">
        <v>669</v>
      </c>
      <c r="H4029" s="211">
        <v>2039</v>
      </c>
      <c r="I4029" s="211">
        <v>3623</v>
      </c>
      <c r="J4029" s="213" t="s">
        <v>1624</v>
      </c>
      <c r="K4029" s="211">
        <v>2225</v>
      </c>
      <c r="L4029" s="212">
        <v>2841</v>
      </c>
    </row>
    <row r="4030" spans="1:12">
      <c r="A4030" s="208" t="s">
        <v>84</v>
      </c>
      <c r="B4030" s="209" t="s">
        <v>1640</v>
      </c>
      <c r="C4030" s="209" t="s">
        <v>1623</v>
      </c>
      <c r="D4030" s="210" t="s">
        <v>1624</v>
      </c>
      <c r="E4030" s="211">
        <v>5278</v>
      </c>
      <c r="F4030" s="211">
        <v>7694</v>
      </c>
      <c r="G4030" s="211">
        <v>6462</v>
      </c>
      <c r="H4030" s="211">
        <v>7186</v>
      </c>
      <c r="I4030" s="211">
        <v>9517</v>
      </c>
      <c r="J4030" s="211">
        <v>9868</v>
      </c>
      <c r="K4030" s="211">
        <v>8594</v>
      </c>
      <c r="L4030" s="212">
        <v>7547</v>
      </c>
    </row>
    <row r="4031" spans="1:12">
      <c r="A4031" s="208" t="s">
        <v>84</v>
      </c>
      <c r="B4031" s="209" t="s">
        <v>1640</v>
      </c>
      <c r="C4031" s="209" t="s">
        <v>1625</v>
      </c>
      <c r="D4031" s="210" t="s">
        <v>1624</v>
      </c>
      <c r="E4031" s="211">
        <v>12306</v>
      </c>
      <c r="F4031" s="211">
        <v>6918</v>
      </c>
      <c r="G4031" s="211">
        <v>5363</v>
      </c>
      <c r="H4031" s="211">
        <v>5029</v>
      </c>
      <c r="I4031" s="211">
        <v>5357</v>
      </c>
      <c r="J4031" s="211">
        <v>5821</v>
      </c>
      <c r="K4031" s="211">
        <v>2441</v>
      </c>
      <c r="L4031" s="212">
        <v>2793</v>
      </c>
    </row>
    <row r="4032" spans="1:12">
      <c r="A4032" s="208" t="s">
        <v>1279</v>
      </c>
      <c r="B4032" s="209" t="s">
        <v>1654</v>
      </c>
      <c r="C4032" s="209" t="s">
        <v>1623</v>
      </c>
      <c r="D4032" s="210" t="s">
        <v>1624</v>
      </c>
      <c r="E4032" s="211">
        <v>6245</v>
      </c>
      <c r="F4032" s="211">
        <v>5660</v>
      </c>
      <c r="G4032" s="211">
        <v>4789</v>
      </c>
      <c r="H4032" s="211">
        <v>5295</v>
      </c>
      <c r="I4032" s="211">
        <v>4861</v>
      </c>
      <c r="J4032" s="211">
        <v>3378</v>
      </c>
      <c r="K4032" s="211">
        <v>4163</v>
      </c>
      <c r="L4032" s="212">
        <v>3962</v>
      </c>
    </row>
    <row r="4033" spans="1:12">
      <c r="A4033" s="208" t="s">
        <v>1279</v>
      </c>
      <c r="B4033" s="209" t="s">
        <v>1654</v>
      </c>
      <c r="C4033" s="209" t="s">
        <v>1625</v>
      </c>
      <c r="D4033" s="210" t="s">
        <v>1624</v>
      </c>
      <c r="E4033" s="211">
        <v>780</v>
      </c>
      <c r="F4033" s="211">
        <v>790</v>
      </c>
      <c r="G4033" s="211">
        <v>772</v>
      </c>
      <c r="H4033" s="211">
        <v>647</v>
      </c>
      <c r="I4033" s="211">
        <v>769</v>
      </c>
      <c r="J4033" s="211">
        <v>1133</v>
      </c>
      <c r="K4033" s="211">
        <v>549</v>
      </c>
      <c r="L4033" s="212">
        <v>497</v>
      </c>
    </row>
    <row r="4034" spans="1:12">
      <c r="A4034" s="208" t="s">
        <v>1279</v>
      </c>
      <c r="B4034" s="209" t="s">
        <v>1654</v>
      </c>
      <c r="C4034" s="209" t="s">
        <v>1626</v>
      </c>
      <c r="D4034" s="210" t="s">
        <v>1624</v>
      </c>
      <c r="E4034" s="211">
        <v>6195</v>
      </c>
      <c r="F4034" s="213" t="s">
        <v>1624</v>
      </c>
      <c r="G4034" s="213" t="s">
        <v>1624</v>
      </c>
      <c r="H4034" s="213" t="s">
        <v>1624</v>
      </c>
      <c r="I4034" s="213" t="s">
        <v>1624</v>
      </c>
      <c r="J4034" s="213" t="s">
        <v>1624</v>
      </c>
      <c r="K4034" s="213" t="s">
        <v>1624</v>
      </c>
      <c r="L4034" s="214" t="s">
        <v>1624</v>
      </c>
    </row>
    <row r="4035" spans="1:12">
      <c r="A4035" s="208" t="s">
        <v>1451</v>
      </c>
      <c r="B4035" s="209" t="s">
        <v>1673</v>
      </c>
      <c r="C4035" s="209" t="s">
        <v>1623</v>
      </c>
      <c r="D4035" s="210" t="s">
        <v>1624</v>
      </c>
      <c r="E4035" s="211">
        <v>171708</v>
      </c>
      <c r="F4035" s="211">
        <v>177129</v>
      </c>
      <c r="G4035" s="211">
        <v>247509</v>
      </c>
      <c r="H4035" s="211">
        <v>274552</v>
      </c>
      <c r="I4035" s="211">
        <v>289695</v>
      </c>
      <c r="J4035" s="211">
        <v>402257</v>
      </c>
      <c r="K4035" s="211">
        <v>375314</v>
      </c>
      <c r="L4035" s="212">
        <v>321460</v>
      </c>
    </row>
    <row r="4036" spans="1:12">
      <c r="A4036" s="208" t="s">
        <v>1451</v>
      </c>
      <c r="B4036" s="209" t="s">
        <v>1673</v>
      </c>
      <c r="C4036" s="209" t="s">
        <v>1625</v>
      </c>
      <c r="D4036" s="210" t="s">
        <v>1624</v>
      </c>
      <c r="E4036" s="211">
        <v>11238</v>
      </c>
      <c r="F4036" s="211">
        <v>14505</v>
      </c>
      <c r="G4036" s="211">
        <v>11795</v>
      </c>
      <c r="H4036" s="211">
        <v>22608</v>
      </c>
      <c r="I4036" s="211">
        <v>20971</v>
      </c>
      <c r="J4036" s="211">
        <v>26226</v>
      </c>
      <c r="K4036" s="211">
        <v>24499</v>
      </c>
      <c r="L4036" s="212">
        <v>22710</v>
      </c>
    </row>
    <row r="4037" spans="1:12">
      <c r="A4037" s="208" t="s">
        <v>1451</v>
      </c>
      <c r="B4037" s="209" t="s">
        <v>1673</v>
      </c>
      <c r="C4037" s="209" t="s">
        <v>1626</v>
      </c>
      <c r="D4037" s="210" t="s">
        <v>1624</v>
      </c>
      <c r="E4037" s="213" t="s">
        <v>1624</v>
      </c>
      <c r="F4037" s="213" t="s">
        <v>1624</v>
      </c>
      <c r="G4037" s="213" t="s">
        <v>1624</v>
      </c>
      <c r="H4037" s="213" t="s">
        <v>1624</v>
      </c>
      <c r="I4037" s="213" t="s">
        <v>1624</v>
      </c>
      <c r="J4037" s="213" t="s">
        <v>1624</v>
      </c>
      <c r="K4037" s="213" t="s">
        <v>1624</v>
      </c>
      <c r="L4037" s="212">
        <v>24277</v>
      </c>
    </row>
    <row r="4038" spans="1:12">
      <c r="A4038" s="208" t="s">
        <v>1254</v>
      </c>
      <c r="B4038" s="209" t="s">
        <v>1648</v>
      </c>
      <c r="C4038" s="209" t="s">
        <v>1623</v>
      </c>
      <c r="D4038" s="210" t="s">
        <v>1624</v>
      </c>
      <c r="E4038" s="213" t="s">
        <v>1624</v>
      </c>
      <c r="F4038" s="213" t="s">
        <v>1624</v>
      </c>
      <c r="G4038" s="213" t="s">
        <v>1624</v>
      </c>
      <c r="H4038" s="211">
        <v>10269</v>
      </c>
      <c r="I4038" s="211">
        <v>10269</v>
      </c>
      <c r="J4038" s="211">
        <v>10269</v>
      </c>
      <c r="K4038" s="211">
        <v>10770</v>
      </c>
      <c r="L4038" s="212">
        <v>10770</v>
      </c>
    </row>
    <row r="4039" spans="1:12">
      <c r="A4039" s="208" t="s">
        <v>1254</v>
      </c>
      <c r="B4039" s="209" t="s">
        <v>1648</v>
      </c>
      <c r="C4039" s="209" t="s">
        <v>1625</v>
      </c>
      <c r="D4039" s="210" t="s">
        <v>1624</v>
      </c>
      <c r="E4039" s="213" t="s">
        <v>1624</v>
      </c>
      <c r="F4039" s="213" t="s">
        <v>1624</v>
      </c>
      <c r="G4039" s="213" t="s">
        <v>1624</v>
      </c>
      <c r="H4039" s="211">
        <v>3282</v>
      </c>
      <c r="I4039" s="211">
        <v>3282</v>
      </c>
      <c r="J4039" s="211">
        <v>3282</v>
      </c>
      <c r="K4039" s="211">
        <v>3048</v>
      </c>
      <c r="L4039" s="212">
        <v>3048</v>
      </c>
    </row>
    <row r="4040" spans="1:12">
      <c r="A4040" s="208" t="s">
        <v>952</v>
      </c>
      <c r="B4040" s="209" t="s">
        <v>1658</v>
      </c>
      <c r="C4040" s="209" t="s">
        <v>1623</v>
      </c>
      <c r="D4040" s="210" t="s">
        <v>1624</v>
      </c>
      <c r="E4040" s="211">
        <v>8433523</v>
      </c>
      <c r="F4040" s="211">
        <v>8675376</v>
      </c>
      <c r="G4040" s="211">
        <v>8515779</v>
      </c>
      <c r="H4040" s="211">
        <v>8579757</v>
      </c>
      <c r="I4040" s="211">
        <v>8762107</v>
      </c>
      <c r="J4040" s="211">
        <v>8700642</v>
      </c>
      <c r="K4040" s="211">
        <v>9343925</v>
      </c>
      <c r="L4040" s="212">
        <v>8315932</v>
      </c>
    </row>
    <row r="4041" spans="1:12">
      <c r="A4041" s="208" t="s">
        <v>952</v>
      </c>
      <c r="B4041" s="209" t="s">
        <v>1658</v>
      </c>
      <c r="C4041" s="209" t="s">
        <v>1625</v>
      </c>
      <c r="D4041" s="210" t="s">
        <v>1624</v>
      </c>
      <c r="E4041" s="211">
        <v>5934016</v>
      </c>
      <c r="F4041" s="211">
        <v>6303051</v>
      </c>
      <c r="G4041" s="211">
        <v>6245130</v>
      </c>
      <c r="H4041" s="211">
        <v>6246673</v>
      </c>
      <c r="I4041" s="211">
        <v>6275764</v>
      </c>
      <c r="J4041" s="211">
        <v>6280051</v>
      </c>
      <c r="K4041" s="211">
        <v>6793532</v>
      </c>
      <c r="L4041" s="212">
        <v>6312298</v>
      </c>
    </row>
    <row r="4042" spans="1:12">
      <c r="A4042" s="208" t="s">
        <v>952</v>
      </c>
      <c r="B4042" s="209" t="s">
        <v>1658</v>
      </c>
      <c r="C4042" s="209" t="s">
        <v>1626</v>
      </c>
      <c r="D4042" s="210" t="s">
        <v>1624</v>
      </c>
      <c r="E4042" s="211">
        <v>1740139</v>
      </c>
      <c r="F4042" s="211">
        <v>1708436</v>
      </c>
      <c r="G4042" s="211">
        <v>1705208</v>
      </c>
      <c r="H4042" s="211">
        <v>1769822</v>
      </c>
      <c r="I4042" s="211">
        <v>1549159</v>
      </c>
      <c r="J4042" s="211">
        <v>1501470</v>
      </c>
      <c r="K4042" s="211">
        <v>1507252</v>
      </c>
      <c r="L4042" s="212">
        <v>1292444</v>
      </c>
    </row>
    <row r="4043" spans="1:12">
      <c r="A4043" s="208" t="s">
        <v>952</v>
      </c>
      <c r="B4043" s="209" t="s">
        <v>1658</v>
      </c>
      <c r="C4043" s="209" t="s">
        <v>1627</v>
      </c>
      <c r="D4043" s="210" t="s">
        <v>1624</v>
      </c>
      <c r="E4043" s="211">
        <v>23760959</v>
      </c>
      <c r="F4043" s="211">
        <v>22743683</v>
      </c>
      <c r="G4043" s="211">
        <v>24119677</v>
      </c>
      <c r="H4043" s="211">
        <v>28088217</v>
      </c>
      <c r="I4043" s="211">
        <v>30079705</v>
      </c>
      <c r="J4043" s="211">
        <v>28279036</v>
      </c>
      <c r="K4043" s="211">
        <v>24581690</v>
      </c>
      <c r="L4043" s="212">
        <v>30499286</v>
      </c>
    </row>
    <row r="4044" spans="1:12">
      <c r="A4044" s="208" t="s">
        <v>502</v>
      </c>
      <c r="B4044" s="209" t="s">
        <v>1630</v>
      </c>
      <c r="C4044" s="209" t="s">
        <v>1623</v>
      </c>
      <c r="D4044" s="210" t="s">
        <v>1624</v>
      </c>
      <c r="E4044" s="211">
        <v>5304</v>
      </c>
      <c r="F4044" s="211">
        <v>2712</v>
      </c>
      <c r="G4044" s="211">
        <v>2636</v>
      </c>
      <c r="H4044" s="213" t="s">
        <v>1624</v>
      </c>
      <c r="I4044" s="213" t="s">
        <v>1624</v>
      </c>
      <c r="J4044" s="213" t="s">
        <v>1624</v>
      </c>
      <c r="K4044" s="213" t="s">
        <v>1624</v>
      </c>
      <c r="L4044" s="214" t="s">
        <v>1624</v>
      </c>
    </row>
    <row r="4045" spans="1:12">
      <c r="A4045" s="208" t="s">
        <v>502</v>
      </c>
      <c r="B4045" s="209" t="s">
        <v>1630</v>
      </c>
      <c r="C4045" s="209" t="s">
        <v>1625</v>
      </c>
      <c r="D4045" s="210" t="s">
        <v>1624</v>
      </c>
      <c r="E4045" s="211">
        <v>1717</v>
      </c>
      <c r="F4045" s="211">
        <v>1972</v>
      </c>
      <c r="G4045" s="211">
        <v>1778</v>
      </c>
      <c r="H4045" s="213" t="s">
        <v>1624</v>
      </c>
      <c r="I4045" s="213" t="s">
        <v>1624</v>
      </c>
      <c r="J4045" s="213" t="s">
        <v>1624</v>
      </c>
      <c r="K4045" s="213" t="s">
        <v>1624</v>
      </c>
      <c r="L4045" s="214" t="s">
        <v>1624</v>
      </c>
    </row>
    <row r="4046" spans="1:12">
      <c r="A4046" s="208" t="s">
        <v>822</v>
      </c>
      <c r="B4046" s="209" t="s">
        <v>1648</v>
      </c>
      <c r="C4046" s="209" t="s">
        <v>1623</v>
      </c>
      <c r="D4046" s="210" t="s">
        <v>1624</v>
      </c>
      <c r="E4046" s="211">
        <v>18829</v>
      </c>
      <c r="F4046" s="211">
        <v>18630</v>
      </c>
      <c r="G4046" s="211">
        <v>14226</v>
      </c>
      <c r="H4046" s="211">
        <v>16621</v>
      </c>
      <c r="I4046" s="211">
        <v>14043</v>
      </c>
      <c r="J4046" s="211">
        <v>18342</v>
      </c>
      <c r="K4046" s="211">
        <v>15217</v>
      </c>
      <c r="L4046" s="212">
        <v>11222</v>
      </c>
    </row>
    <row r="4047" spans="1:12">
      <c r="A4047" s="208" t="s">
        <v>822</v>
      </c>
      <c r="B4047" s="209" t="s">
        <v>1648</v>
      </c>
      <c r="C4047" s="209" t="s">
        <v>1625</v>
      </c>
      <c r="D4047" s="210" t="s">
        <v>1624</v>
      </c>
      <c r="E4047" s="211">
        <v>4751</v>
      </c>
      <c r="F4047" s="211">
        <v>4438</v>
      </c>
      <c r="G4047" s="211">
        <v>4366</v>
      </c>
      <c r="H4047" s="211">
        <v>4577</v>
      </c>
      <c r="I4047" s="211">
        <v>5497</v>
      </c>
      <c r="J4047" s="211">
        <v>4630</v>
      </c>
      <c r="K4047" s="211">
        <v>4728</v>
      </c>
      <c r="L4047" s="212">
        <v>3813</v>
      </c>
    </row>
    <row r="4048" spans="1:12">
      <c r="A4048" s="208" t="s">
        <v>822</v>
      </c>
      <c r="B4048" s="209" t="s">
        <v>1648</v>
      </c>
      <c r="C4048" s="209" t="s">
        <v>1626</v>
      </c>
      <c r="D4048" s="210" t="s">
        <v>1624</v>
      </c>
      <c r="E4048" s="211">
        <v>1176</v>
      </c>
      <c r="F4048" s="211">
        <v>2971</v>
      </c>
      <c r="G4048" s="211">
        <v>1375</v>
      </c>
      <c r="H4048" s="211">
        <v>280</v>
      </c>
      <c r="I4048" s="211">
        <v>1092</v>
      </c>
      <c r="J4048" s="211">
        <v>521</v>
      </c>
      <c r="K4048" s="211">
        <v>386</v>
      </c>
      <c r="L4048" s="212">
        <v>847</v>
      </c>
    </row>
    <row r="4049" spans="1:12">
      <c r="A4049" s="208" t="s">
        <v>1317</v>
      </c>
      <c r="B4049" s="209" t="s">
        <v>1643</v>
      </c>
      <c r="C4049" s="209" t="s">
        <v>1623</v>
      </c>
      <c r="D4049" s="210" t="s">
        <v>1624</v>
      </c>
      <c r="E4049" s="211">
        <v>7876</v>
      </c>
      <c r="F4049" s="211">
        <v>6949</v>
      </c>
      <c r="G4049" s="211">
        <v>6988</v>
      </c>
      <c r="H4049" s="211">
        <v>7975</v>
      </c>
      <c r="I4049" s="211">
        <v>7964</v>
      </c>
      <c r="J4049" s="211">
        <v>7410</v>
      </c>
      <c r="K4049" s="211">
        <v>6297</v>
      </c>
      <c r="L4049" s="212">
        <v>5647</v>
      </c>
    </row>
    <row r="4050" spans="1:12">
      <c r="A4050" s="208" t="s">
        <v>1317</v>
      </c>
      <c r="B4050" s="209" t="s">
        <v>1643</v>
      </c>
      <c r="C4050" s="209" t="s">
        <v>1625</v>
      </c>
      <c r="D4050" s="210" t="s">
        <v>1624</v>
      </c>
      <c r="E4050" s="211">
        <v>394</v>
      </c>
      <c r="F4050" s="211">
        <v>339</v>
      </c>
      <c r="G4050" s="211">
        <v>364</v>
      </c>
      <c r="H4050" s="211">
        <v>480</v>
      </c>
      <c r="I4050" s="211">
        <v>494</v>
      </c>
      <c r="J4050" s="211">
        <v>424</v>
      </c>
      <c r="K4050" s="211">
        <v>353</v>
      </c>
      <c r="L4050" s="212">
        <v>291</v>
      </c>
    </row>
    <row r="4051" spans="1:12">
      <c r="A4051" s="208" t="s">
        <v>197</v>
      </c>
      <c r="B4051" s="209" t="s">
        <v>1645</v>
      </c>
      <c r="C4051" s="209" t="s">
        <v>1623</v>
      </c>
      <c r="D4051" s="210" t="s">
        <v>1624</v>
      </c>
      <c r="E4051" s="211">
        <v>124241</v>
      </c>
      <c r="F4051" s="211">
        <v>111757</v>
      </c>
      <c r="G4051" s="211">
        <v>122003</v>
      </c>
      <c r="H4051" s="211">
        <v>129580</v>
      </c>
      <c r="I4051" s="211">
        <v>127267</v>
      </c>
      <c r="J4051" s="211">
        <v>124332</v>
      </c>
      <c r="K4051" s="211">
        <v>125595</v>
      </c>
      <c r="L4051" s="212">
        <v>96755</v>
      </c>
    </row>
    <row r="4052" spans="1:12">
      <c r="A4052" s="208" t="s">
        <v>197</v>
      </c>
      <c r="B4052" s="209" t="s">
        <v>1645</v>
      </c>
      <c r="C4052" s="209" t="s">
        <v>1625</v>
      </c>
      <c r="D4052" s="210" t="s">
        <v>1624</v>
      </c>
      <c r="E4052" s="211">
        <v>247881</v>
      </c>
      <c r="F4052" s="211">
        <v>229561</v>
      </c>
      <c r="G4052" s="211">
        <v>246650</v>
      </c>
      <c r="H4052" s="211">
        <v>278242</v>
      </c>
      <c r="I4052" s="211">
        <v>278046</v>
      </c>
      <c r="J4052" s="211">
        <v>253353</v>
      </c>
      <c r="K4052" s="211">
        <v>242404</v>
      </c>
      <c r="L4052" s="212">
        <v>250012</v>
      </c>
    </row>
    <row r="4053" spans="1:12">
      <c r="A4053" s="208" t="s">
        <v>197</v>
      </c>
      <c r="B4053" s="209" t="s">
        <v>1645</v>
      </c>
      <c r="C4053" s="209" t="s">
        <v>1626</v>
      </c>
      <c r="D4053" s="210" t="s">
        <v>1624</v>
      </c>
      <c r="E4053" s="211">
        <v>735273</v>
      </c>
      <c r="F4053" s="211">
        <v>744053</v>
      </c>
      <c r="G4053" s="211">
        <v>733364</v>
      </c>
      <c r="H4053" s="211">
        <v>1286012</v>
      </c>
      <c r="I4053" s="211">
        <v>1154753</v>
      </c>
      <c r="J4053" s="211">
        <v>1322277</v>
      </c>
      <c r="K4053" s="211">
        <v>1262211</v>
      </c>
      <c r="L4053" s="212">
        <v>1116650</v>
      </c>
    </row>
    <row r="4054" spans="1:12">
      <c r="A4054" s="208" t="s">
        <v>823</v>
      </c>
      <c r="B4054" s="209" t="s">
        <v>1648</v>
      </c>
      <c r="C4054" s="209" t="s">
        <v>1623</v>
      </c>
      <c r="D4054" s="210" t="s">
        <v>1624</v>
      </c>
      <c r="E4054" s="211">
        <v>12079</v>
      </c>
      <c r="F4054" s="211">
        <v>11455</v>
      </c>
      <c r="G4054" s="211">
        <v>12063</v>
      </c>
      <c r="H4054" s="211">
        <v>13390</v>
      </c>
      <c r="I4054" s="211">
        <v>12453</v>
      </c>
      <c r="J4054" s="211">
        <v>14123</v>
      </c>
      <c r="K4054" s="211">
        <v>12084</v>
      </c>
      <c r="L4054" s="212">
        <v>9956</v>
      </c>
    </row>
    <row r="4055" spans="1:12">
      <c r="A4055" s="208" t="s">
        <v>823</v>
      </c>
      <c r="B4055" s="209" t="s">
        <v>1648</v>
      </c>
      <c r="C4055" s="209" t="s">
        <v>1625</v>
      </c>
      <c r="D4055" s="210" t="s">
        <v>1624</v>
      </c>
      <c r="E4055" s="211">
        <v>2562</v>
      </c>
      <c r="F4055" s="211">
        <v>2339</v>
      </c>
      <c r="G4055" s="211">
        <v>2557</v>
      </c>
      <c r="H4055" s="211">
        <v>4498</v>
      </c>
      <c r="I4055" s="211">
        <v>3769</v>
      </c>
      <c r="J4055" s="211">
        <v>5179</v>
      </c>
      <c r="K4055" s="211">
        <v>6683</v>
      </c>
      <c r="L4055" s="212">
        <v>5109</v>
      </c>
    </row>
    <row r="4056" spans="1:12">
      <c r="A4056" s="208" t="s">
        <v>1824</v>
      </c>
      <c r="B4056" s="209" t="s">
        <v>1666</v>
      </c>
      <c r="C4056" s="209" t="s">
        <v>1623</v>
      </c>
      <c r="D4056" s="210" t="s">
        <v>1624</v>
      </c>
      <c r="E4056" s="213" t="s">
        <v>1624</v>
      </c>
      <c r="F4056" s="213" t="s">
        <v>1624</v>
      </c>
      <c r="G4056" s="213" t="s">
        <v>1624</v>
      </c>
      <c r="H4056" s="213" t="s">
        <v>1624</v>
      </c>
      <c r="I4056" s="213" t="s">
        <v>1624</v>
      </c>
      <c r="J4056" s="211">
        <v>3864</v>
      </c>
      <c r="K4056" s="211">
        <v>3868</v>
      </c>
      <c r="L4056" s="212">
        <v>2193</v>
      </c>
    </row>
    <row r="4057" spans="1:12">
      <c r="A4057" s="208" t="s">
        <v>1824</v>
      </c>
      <c r="B4057" s="209" t="s">
        <v>1666</v>
      </c>
      <c r="C4057" s="209" t="s">
        <v>1625</v>
      </c>
      <c r="D4057" s="210" t="s">
        <v>1624</v>
      </c>
      <c r="E4057" s="213" t="s">
        <v>1624</v>
      </c>
      <c r="F4057" s="213" t="s">
        <v>1624</v>
      </c>
      <c r="G4057" s="213" t="s">
        <v>1624</v>
      </c>
      <c r="H4057" s="213" t="s">
        <v>1624</v>
      </c>
      <c r="I4057" s="213" t="s">
        <v>1624</v>
      </c>
      <c r="J4057" s="211">
        <v>288</v>
      </c>
      <c r="K4057" s="211">
        <v>291</v>
      </c>
      <c r="L4057" s="212">
        <v>1183</v>
      </c>
    </row>
    <row r="4058" spans="1:12">
      <c r="A4058" s="208" t="s">
        <v>644</v>
      </c>
      <c r="B4058" s="209" t="s">
        <v>1672</v>
      </c>
      <c r="C4058" s="209" t="s">
        <v>1623</v>
      </c>
      <c r="D4058" s="210" t="s">
        <v>1624</v>
      </c>
      <c r="E4058" s="211">
        <v>416288</v>
      </c>
      <c r="F4058" s="211">
        <v>399311</v>
      </c>
      <c r="G4058" s="211">
        <v>408272</v>
      </c>
      <c r="H4058" s="211">
        <v>485590</v>
      </c>
      <c r="I4058" s="211">
        <v>508589</v>
      </c>
      <c r="J4058" s="211">
        <v>543747</v>
      </c>
      <c r="K4058" s="211">
        <v>479767</v>
      </c>
      <c r="L4058" s="212">
        <v>393167</v>
      </c>
    </row>
    <row r="4059" spans="1:12">
      <c r="A4059" s="208" t="s">
        <v>644</v>
      </c>
      <c r="B4059" s="209" t="s">
        <v>1672</v>
      </c>
      <c r="C4059" s="209" t="s">
        <v>1625</v>
      </c>
      <c r="D4059" s="210" t="s">
        <v>1624</v>
      </c>
      <c r="E4059" s="211">
        <v>608064</v>
      </c>
      <c r="F4059" s="211">
        <v>610538</v>
      </c>
      <c r="G4059" s="211">
        <v>623588</v>
      </c>
      <c r="H4059" s="211">
        <v>709305</v>
      </c>
      <c r="I4059" s="211">
        <v>730883</v>
      </c>
      <c r="J4059" s="211">
        <v>774767</v>
      </c>
      <c r="K4059" s="211">
        <v>731823</v>
      </c>
      <c r="L4059" s="212">
        <v>642112</v>
      </c>
    </row>
    <row r="4060" spans="1:12">
      <c r="A4060" s="208" t="s">
        <v>644</v>
      </c>
      <c r="B4060" s="209" t="s">
        <v>1672</v>
      </c>
      <c r="C4060" s="209" t="s">
        <v>1626</v>
      </c>
      <c r="D4060" s="210" t="s">
        <v>1624</v>
      </c>
      <c r="E4060" s="211">
        <v>1212980</v>
      </c>
      <c r="F4060" s="211">
        <v>1137450</v>
      </c>
      <c r="G4060" s="211">
        <v>942510</v>
      </c>
      <c r="H4060" s="211">
        <v>664634</v>
      </c>
      <c r="I4060" s="211">
        <v>519150</v>
      </c>
      <c r="J4060" s="211">
        <v>688567</v>
      </c>
      <c r="K4060" s="211">
        <v>602169</v>
      </c>
      <c r="L4060" s="212">
        <v>868193</v>
      </c>
    </row>
    <row r="4061" spans="1:12">
      <c r="A4061" s="208" t="s">
        <v>1158</v>
      </c>
      <c r="B4061" s="209" t="s">
        <v>1644</v>
      </c>
      <c r="C4061" s="209" t="s">
        <v>1623</v>
      </c>
      <c r="D4061" s="210" t="s">
        <v>1624</v>
      </c>
      <c r="E4061" s="211">
        <v>2099</v>
      </c>
      <c r="F4061" s="211">
        <v>1764</v>
      </c>
      <c r="G4061" s="211">
        <v>1742</v>
      </c>
      <c r="H4061" s="211">
        <v>1784</v>
      </c>
      <c r="I4061" s="211">
        <v>2028</v>
      </c>
      <c r="J4061" s="211">
        <v>2067</v>
      </c>
      <c r="K4061" s="211">
        <v>1974</v>
      </c>
      <c r="L4061" s="212">
        <v>2065</v>
      </c>
    </row>
    <row r="4062" spans="1:12">
      <c r="A4062" s="208" t="s">
        <v>1158</v>
      </c>
      <c r="B4062" s="209" t="s">
        <v>1644</v>
      </c>
      <c r="C4062" s="209" t="s">
        <v>1625</v>
      </c>
      <c r="D4062" s="210" t="s">
        <v>1624</v>
      </c>
      <c r="E4062" s="213" t="s">
        <v>1624</v>
      </c>
      <c r="F4062" s="213" t="s">
        <v>1624</v>
      </c>
      <c r="G4062" s="213" t="s">
        <v>1624</v>
      </c>
      <c r="H4062" s="213" t="s">
        <v>1624</v>
      </c>
      <c r="I4062" s="213" t="s">
        <v>1624</v>
      </c>
      <c r="J4062" s="213" t="s">
        <v>1624</v>
      </c>
      <c r="K4062" s="213" t="s">
        <v>1624</v>
      </c>
      <c r="L4062" s="212">
        <v>86</v>
      </c>
    </row>
    <row r="4063" spans="1:12">
      <c r="A4063" s="208" t="s">
        <v>85</v>
      </c>
      <c r="B4063" s="209" t="s">
        <v>1640</v>
      </c>
      <c r="C4063" s="209" t="s">
        <v>1623</v>
      </c>
      <c r="D4063" s="210" t="s">
        <v>1624</v>
      </c>
      <c r="E4063" s="211">
        <v>67679</v>
      </c>
      <c r="F4063" s="211">
        <v>51168</v>
      </c>
      <c r="G4063" s="211">
        <v>52521</v>
      </c>
      <c r="H4063" s="211">
        <v>56122</v>
      </c>
      <c r="I4063" s="211">
        <v>57055</v>
      </c>
      <c r="J4063" s="211">
        <v>66273</v>
      </c>
      <c r="K4063" s="211">
        <v>58482</v>
      </c>
      <c r="L4063" s="212">
        <v>44773</v>
      </c>
    </row>
    <row r="4064" spans="1:12">
      <c r="A4064" s="208" t="s">
        <v>85</v>
      </c>
      <c r="B4064" s="209" t="s">
        <v>1640</v>
      </c>
      <c r="C4064" s="209" t="s">
        <v>1625</v>
      </c>
      <c r="D4064" s="210" t="s">
        <v>1624</v>
      </c>
      <c r="E4064" s="211">
        <v>22975</v>
      </c>
      <c r="F4064" s="211">
        <v>13951</v>
      </c>
      <c r="G4064" s="211">
        <v>15773</v>
      </c>
      <c r="H4064" s="211">
        <v>16960</v>
      </c>
      <c r="I4064" s="211">
        <v>14905</v>
      </c>
      <c r="J4064" s="211">
        <v>15952</v>
      </c>
      <c r="K4064" s="211">
        <v>20779</v>
      </c>
      <c r="L4064" s="212">
        <v>13446</v>
      </c>
    </row>
    <row r="4065" spans="1:12">
      <c r="A4065" s="208" t="s">
        <v>85</v>
      </c>
      <c r="B4065" s="209" t="s">
        <v>1640</v>
      </c>
      <c r="C4065" s="209" t="s">
        <v>1626</v>
      </c>
      <c r="D4065" s="210" t="s">
        <v>1624</v>
      </c>
      <c r="E4065" s="211">
        <v>288276</v>
      </c>
      <c r="F4065" s="211">
        <v>267465</v>
      </c>
      <c r="G4065" s="211">
        <v>281928</v>
      </c>
      <c r="H4065" s="211">
        <v>272960</v>
      </c>
      <c r="I4065" s="211">
        <v>269658</v>
      </c>
      <c r="J4065" s="211">
        <v>286397</v>
      </c>
      <c r="K4065" s="211">
        <v>275924</v>
      </c>
      <c r="L4065" s="212">
        <v>274576</v>
      </c>
    </row>
    <row r="4066" spans="1:12">
      <c r="A4066" s="208" t="s">
        <v>948</v>
      </c>
      <c r="B4066" s="209" t="s">
        <v>1661</v>
      </c>
      <c r="C4066" s="209" t="s">
        <v>1623</v>
      </c>
      <c r="D4066" s="210" t="s">
        <v>1624</v>
      </c>
      <c r="E4066" s="211">
        <v>136204</v>
      </c>
      <c r="F4066" s="213" t="s">
        <v>1624</v>
      </c>
      <c r="G4066" s="211">
        <v>138687</v>
      </c>
      <c r="H4066" s="211">
        <v>141170</v>
      </c>
      <c r="I4066" s="211">
        <v>140596</v>
      </c>
      <c r="J4066" s="211">
        <v>145455</v>
      </c>
      <c r="K4066" s="213" t="s">
        <v>1624</v>
      </c>
      <c r="L4066" s="214" t="s">
        <v>1624</v>
      </c>
    </row>
    <row r="4067" spans="1:12">
      <c r="A4067" s="208" t="s">
        <v>948</v>
      </c>
      <c r="B4067" s="209" t="s">
        <v>1661</v>
      </c>
      <c r="C4067" s="209" t="s">
        <v>1625</v>
      </c>
      <c r="D4067" s="210" t="s">
        <v>1624</v>
      </c>
      <c r="E4067" s="211">
        <v>137494</v>
      </c>
      <c r="F4067" s="213" t="s">
        <v>1624</v>
      </c>
      <c r="G4067" s="211">
        <v>132267</v>
      </c>
      <c r="H4067" s="211">
        <v>127059</v>
      </c>
      <c r="I4067" s="211">
        <v>144126</v>
      </c>
      <c r="J4067" s="211">
        <v>137772</v>
      </c>
      <c r="K4067" s="213" t="s">
        <v>1624</v>
      </c>
      <c r="L4067" s="214" t="s">
        <v>1624</v>
      </c>
    </row>
    <row r="4068" spans="1:12">
      <c r="A4068" s="208" t="s">
        <v>1503</v>
      </c>
      <c r="B4068" s="209" t="s">
        <v>1647</v>
      </c>
      <c r="C4068" s="209" t="s">
        <v>1623</v>
      </c>
      <c r="D4068" s="210" t="s">
        <v>1624</v>
      </c>
      <c r="E4068" s="211">
        <v>161718</v>
      </c>
      <c r="F4068" s="211">
        <v>138776</v>
      </c>
      <c r="G4068" s="211">
        <v>129388</v>
      </c>
      <c r="H4068" s="211">
        <v>143347</v>
      </c>
      <c r="I4068" s="211">
        <v>135643</v>
      </c>
      <c r="J4068" s="211">
        <v>147470</v>
      </c>
      <c r="K4068" s="211">
        <v>153788</v>
      </c>
      <c r="L4068" s="212">
        <v>146552</v>
      </c>
    </row>
    <row r="4069" spans="1:12">
      <c r="A4069" s="208" t="s">
        <v>1503</v>
      </c>
      <c r="B4069" s="209" t="s">
        <v>1647</v>
      </c>
      <c r="C4069" s="209" t="s">
        <v>1625</v>
      </c>
      <c r="D4069" s="210" t="s">
        <v>1624</v>
      </c>
      <c r="E4069" s="211">
        <v>397549</v>
      </c>
      <c r="F4069" s="211">
        <v>387578</v>
      </c>
      <c r="G4069" s="211">
        <v>345485</v>
      </c>
      <c r="H4069" s="211">
        <v>370522</v>
      </c>
      <c r="I4069" s="211">
        <v>290840</v>
      </c>
      <c r="J4069" s="211">
        <v>284968</v>
      </c>
      <c r="K4069" s="211">
        <v>330646</v>
      </c>
      <c r="L4069" s="212">
        <v>326982</v>
      </c>
    </row>
    <row r="4070" spans="1:12">
      <c r="A4070" s="208" t="s">
        <v>1503</v>
      </c>
      <c r="B4070" s="209" t="s">
        <v>1647</v>
      </c>
      <c r="C4070" s="209" t="s">
        <v>1626</v>
      </c>
      <c r="D4070" s="210" t="s">
        <v>1624</v>
      </c>
      <c r="E4070" s="211">
        <v>293734</v>
      </c>
      <c r="F4070" s="211">
        <v>256764</v>
      </c>
      <c r="G4070" s="211">
        <v>182264</v>
      </c>
      <c r="H4070" s="211">
        <v>154037</v>
      </c>
      <c r="I4070" s="211">
        <v>402594</v>
      </c>
      <c r="J4070" s="211">
        <v>520664</v>
      </c>
      <c r="K4070" s="211">
        <v>446690</v>
      </c>
      <c r="L4070" s="212">
        <v>473654</v>
      </c>
    </row>
    <row r="4071" spans="1:12">
      <c r="A4071" s="208" t="s">
        <v>645</v>
      </c>
      <c r="B4071" s="209" t="s">
        <v>1672</v>
      </c>
      <c r="C4071" s="209" t="s">
        <v>1623</v>
      </c>
      <c r="D4071" s="210" t="s">
        <v>1624</v>
      </c>
      <c r="E4071" s="211">
        <v>250004</v>
      </c>
      <c r="F4071" s="211">
        <v>269251</v>
      </c>
      <c r="G4071" s="211">
        <v>298145</v>
      </c>
      <c r="H4071" s="211">
        <v>385245</v>
      </c>
      <c r="I4071" s="211">
        <v>367975</v>
      </c>
      <c r="J4071" s="211">
        <v>412888</v>
      </c>
      <c r="K4071" s="211">
        <v>386448</v>
      </c>
      <c r="L4071" s="212">
        <v>309295</v>
      </c>
    </row>
    <row r="4072" spans="1:12">
      <c r="A4072" s="208" t="s">
        <v>645</v>
      </c>
      <c r="B4072" s="209" t="s">
        <v>1672</v>
      </c>
      <c r="C4072" s="209" t="s">
        <v>1625</v>
      </c>
      <c r="D4072" s="210" t="s">
        <v>1624</v>
      </c>
      <c r="E4072" s="211">
        <v>91736</v>
      </c>
      <c r="F4072" s="211">
        <v>85788</v>
      </c>
      <c r="G4072" s="211">
        <v>88379</v>
      </c>
      <c r="H4072" s="211">
        <v>100266</v>
      </c>
      <c r="I4072" s="211">
        <v>92316</v>
      </c>
      <c r="J4072" s="211">
        <v>103949</v>
      </c>
      <c r="K4072" s="211">
        <v>93776</v>
      </c>
      <c r="L4072" s="212">
        <v>79539</v>
      </c>
    </row>
    <row r="4073" spans="1:12">
      <c r="A4073" s="208" t="s">
        <v>645</v>
      </c>
      <c r="B4073" s="209" t="s">
        <v>1672</v>
      </c>
      <c r="C4073" s="209" t="s">
        <v>1626</v>
      </c>
      <c r="D4073" s="210" t="s">
        <v>1624</v>
      </c>
      <c r="E4073" s="211">
        <v>34207</v>
      </c>
      <c r="F4073" s="211">
        <v>37246</v>
      </c>
      <c r="G4073" s="211">
        <v>32246</v>
      </c>
      <c r="H4073" s="211">
        <v>34691</v>
      </c>
      <c r="I4073" s="211">
        <v>33582</v>
      </c>
      <c r="J4073" s="211">
        <v>38848</v>
      </c>
      <c r="K4073" s="211">
        <v>33502</v>
      </c>
      <c r="L4073" s="212">
        <v>32173</v>
      </c>
    </row>
    <row r="4074" spans="1:12">
      <c r="A4074" s="208" t="s">
        <v>794</v>
      </c>
      <c r="B4074" s="209" t="s">
        <v>1635</v>
      </c>
      <c r="C4074" s="209" t="s">
        <v>1623</v>
      </c>
      <c r="D4074" s="210" t="s">
        <v>1624</v>
      </c>
      <c r="E4074" s="211">
        <v>6554116</v>
      </c>
      <c r="F4074" s="211">
        <v>6892145</v>
      </c>
      <c r="G4074" s="211">
        <v>7680245</v>
      </c>
      <c r="H4074" s="211">
        <v>8446112</v>
      </c>
      <c r="I4074" s="211">
        <v>7251809</v>
      </c>
      <c r="J4074" s="211">
        <v>7616421</v>
      </c>
      <c r="K4074" s="211">
        <v>7659097</v>
      </c>
      <c r="L4074" s="212">
        <v>6796142</v>
      </c>
    </row>
    <row r="4075" spans="1:12">
      <c r="A4075" s="208" t="s">
        <v>794</v>
      </c>
      <c r="B4075" s="209" t="s">
        <v>1635</v>
      </c>
      <c r="C4075" s="209" t="s">
        <v>1625</v>
      </c>
      <c r="D4075" s="210" t="s">
        <v>1624</v>
      </c>
      <c r="E4075" s="211">
        <v>4715632</v>
      </c>
      <c r="F4075" s="211">
        <v>4850512</v>
      </c>
      <c r="G4075" s="211">
        <v>4455753</v>
      </c>
      <c r="H4075" s="211">
        <v>5973458</v>
      </c>
      <c r="I4075" s="211">
        <v>4834987</v>
      </c>
      <c r="J4075" s="211">
        <v>5503041</v>
      </c>
      <c r="K4075" s="211">
        <v>5479250</v>
      </c>
      <c r="L4075" s="212">
        <v>4960758</v>
      </c>
    </row>
    <row r="4076" spans="1:12">
      <c r="A4076" s="208" t="s">
        <v>794</v>
      </c>
      <c r="B4076" s="209" t="s">
        <v>1635</v>
      </c>
      <c r="C4076" s="209" t="s">
        <v>1626</v>
      </c>
      <c r="D4076" s="210" t="s">
        <v>1624</v>
      </c>
      <c r="E4076" s="211">
        <v>549439</v>
      </c>
      <c r="F4076" s="211">
        <v>522904</v>
      </c>
      <c r="G4076" s="211">
        <v>279975</v>
      </c>
      <c r="H4076" s="211">
        <v>354253</v>
      </c>
      <c r="I4076" s="211">
        <v>649565</v>
      </c>
      <c r="J4076" s="211">
        <v>510782</v>
      </c>
      <c r="K4076" s="211">
        <v>494512</v>
      </c>
      <c r="L4076" s="212">
        <v>519835</v>
      </c>
    </row>
    <row r="4077" spans="1:12">
      <c r="A4077" s="208" t="s">
        <v>794</v>
      </c>
      <c r="B4077" s="209" t="s">
        <v>1657</v>
      </c>
      <c r="C4077" s="209" t="s">
        <v>1623</v>
      </c>
      <c r="D4077" s="210" t="s">
        <v>1624</v>
      </c>
      <c r="E4077" s="211">
        <v>5522874</v>
      </c>
      <c r="F4077" s="211">
        <v>5079936</v>
      </c>
      <c r="G4077" s="211">
        <v>5535054</v>
      </c>
      <c r="H4077" s="211">
        <v>5468184</v>
      </c>
      <c r="I4077" s="211">
        <v>4910087</v>
      </c>
      <c r="J4077" s="211">
        <v>5063055</v>
      </c>
      <c r="K4077" s="211">
        <v>5047280</v>
      </c>
      <c r="L4077" s="212">
        <v>4439874</v>
      </c>
    </row>
    <row r="4078" spans="1:12">
      <c r="A4078" s="208" t="s">
        <v>794</v>
      </c>
      <c r="B4078" s="209" t="s">
        <v>1657</v>
      </c>
      <c r="C4078" s="209" t="s">
        <v>1625</v>
      </c>
      <c r="D4078" s="210" t="s">
        <v>1624</v>
      </c>
      <c r="E4078" s="211">
        <v>6338657</v>
      </c>
      <c r="F4078" s="211">
        <v>6368734</v>
      </c>
      <c r="G4078" s="211">
        <v>6971452</v>
      </c>
      <c r="H4078" s="211">
        <v>10586115</v>
      </c>
      <c r="I4078" s="211">
        <v>7875397</v>
      </c>
      <c r="J4078" s="211">
        <v>8432153</v>
      </c>
      <c r="K4078" s="211">
        <v>8358292</v>
      </c>
      <c r="L4078" s="212">
        <v>7793090</v>
      </c>
    </row>
    <row r="4079" spans="1:12">
      <c r="A4079" s="208" t="s">
        <v>794</v>
      </c>
      <c r="B4079" s="209" t="s">
        <v>1657</v>
      </c>
      <c r="C4079" s="209" t="s">
        <v>1626</v>
      </c>
      <c r="D4079" s="210" t="s">
        <v>1624</v>
      </c>
      <c r="E4079" s="211">
        <v>5319056</v>
      </c>
      <c r="F4079" s="211">
        <v>5146270</v>
      </c>
      <c r="G4079" s="211">
        <v>6187471</v>
      </c>
      <c r="H4079" s="211">
        <v>6418933</v>
      </c>
      <c r="I4079" s="211">
        <v>10332768</v>
      </c>
      <c r="J4079" s="211">
        <v>12361276</v>
      </c>
      <c r="K4079" s="211">
        <v>12744449</v>
      </c>
      <c r="L4079" s="212">
        <v>14351872</v>
      </c>
    </row>
    <row r="4080" spans="1:12">
      <c r="A4080" s="208" t="s">
        <v>794</v>
      </c>
      <c r="B4080" s="209" t="s">
        <v>1657</v>
      </c>
      <c r="C4080" s="209" t="s">
        <v>1627</v>
      </c>
      <c r="D4080" s="210" t="s">
        <v>1624</v>
      </c>
      <c r="E4080" s="213" t="s">
        <v>1624</v>
      </c>
      <c r="F4080" s="213" t="s">
        <v>1624</v>
      </c>
      <c r="G4080" s="213" t="s">
        <v>1624</v>
      </c>
      <c r="H4080" s="213" t="s">
        <v>1624</v>
      </c>
      <c r="I4080" s="211">
        <v>188373</v>
      </c>
      <c r="J4080" s="211">
        <v>256000</v>
      </c>
      <c r="K4080" s="211">
        <v>225107</v>
      </c>
      <c r="L4080" s="212">
        <v>310407</v>
      </c>
    </row>
    <row r="4081" spans="1:12">
      <c r="A4081" s="208" t="s">
        <v>794</v>
      </c>
      <c r="B4081" s="209" t="s">
        <v>1680</v>
      </c>
      <c r="C4081" s="209" t="s">
        <v>1623</v>
      </c>
      <c r="D4081" s="210" t="s">
        <v>1624</v>
      </c>
      <c r="E4081" s="211">
        <v>5120591</v>
      </c>
      <c r="F4081" s="211">
        <v>5165436</v>
      </c>
      <c r="G4081" s="211">
        <v>5671956</v>
      </c>
      <c r="H4081" s="211">
        <v>5937577</v>
      </c>
      <c r="I4081" s="211">
        <v>5447658</v>
      </c>
      <c r="J4081" s="211">
        <v>5799586</v>
      </c>
      <c r="K4081" s="211">
        <v>5862422</v>
      </c>
      <c r="L4081" s="212">
        <v>5025783</v>
      </c>
    </row>
    <row r="4082" spans="1:12">
      <c r="A4082" s="208" t="s">
        <v>794</v>
      </c>
      <c r="B4082" s="209" t="s">
        <v>1680</v>
      </c>
      <c r="C4082" s="209" t="s">
        <v>1625</v>
      </c>
      <c r="D4082" s="210" t="s">
        <v>1624</v>
      </c>
      <c r="E4082" s="211">
        <v>4549439</v>
      </c>
      <c r="F4082" s="211">
        <v>4856155</v>
      </c>
      <c r="G4082" s="211">
        <v>4682908</v>
      </c>
      <c r="H4082" s="211">
        <v>4865692</v>
      </c>
      <c r="I4082" s="211">
        <v>4816314</v>
      </c>
      <c r="J4082" s="211">
        <v>5045840</v>
      </c>
      <c r="K4082" s="211">
        <v>5307031</v>
      </c>
      <c r="L4082" s="212">
        <v>4753424</v>
      </c>
    </row>
    <row r="4083" spans="1:12">
      <c r="A4083" s="208" t="s">
        <v>794</v>
      </c>
      <c r="B4083" s="209" t="s">
        <v>1680</v>
      </c>
      <c r="C4083" s="209" t="s">
        <v>1626</v>
      </c>
      <c r="D4083" s="210" t="s">
        <v>1624</v>
      </c>
      <c r="E4083" s="211">
        <v>1489252</v>
      </c>
      <c r="F4083" s="211">
        <v>1239012</v>
      </c>
      <c r="G4083" s="211">
        <v>1508749</v>
      </c>
      <c r="H4083" s="211">
        <v>291469</v>
      </c>
      <c r="I4083" s="211">
        <v>411786</v>
      </c>
      <c r="J4083" s="211">
        <v>319027</v>
      </c>
      <c r="K4083" s="211">
        <v>312318</v>
      </c>
      <c r="L4083" s="212">
        <v>307635</v>
      </c>
    </row>
    <row r="4084" spans="1:12">
      <c r="A4084" s="208" t="s">
        <v>1825</v>
      </c>
      <c r="B4084" s="209" t="s">
        <v>1633</v>
      </c>
      <c r="C4084" s="209" t="s">
        <v>1623</v>
      </c>
      <c r="D4084" s="210" t="s">
        <v>1624</v>
      </c>
      <c r="E4084" s="211">
        <v>8050421</v>
      </c>
      <c r="F4084" s="211">
        <v>7436107</v>
      </c>
      <c r="G4084" s="211">
        <v>8539986</v>
      </c>
      <c r="H4084" s="211">
        <v>9319660</v>
      </c>
      <c r="I4084" s="211">
        <v>8219972</v>
      </c>
      <c r="J4084" s="211">
        <v>9575423</v>
      </c>
      <c r="K4084" s="211">
        <v>9199022</v>
      </c>
      <c r="L4084" s="212">
        <v>7118663</v>
      </c>
    </row>
    <row r="4085" spans="1:12">
      <c r="A4085" s="208" t="s">
        <v>1825</v>
      </c>
      <c r="B4085" s="209" t="s">
        <v>1633</v>
      </c>
      <c r="C4085" s="209" t="s">
        <v>1625</v>
      </c>
      <c r="D4085" s="210" t="s">
        <v>1624</v>
      </c>
      <c r="E4085" s="211">
        <v>5775119</v>
      </c>
      <c r="F4085" s="211">
        <v>5382480</v>
      </c>
      <c r="G4085" s="211">
        <v>5892999</v>
      </c>
      <c r="H4085" s="211">
        <v>6355956</v>
      </c>
      <c r="I4085" s="211">
        <v>5552686</v>
      </c>
      <c r="J4085" s="211">
        <v>6481341</v>
      </c>
      <c r="K4085" s="211">
        <v>6275756</v>
      </c>
      <c r="L4085" s="212">
        <v>5364130</v>
      </c>
    </row>
    <row r="4086" spans="1:12">
      <c r="A4086" s="208" t="s">
        <v>1825</v>
      </c>
      <c r="B4086" s="209" t="s">
        <v>1633</v>
      </c>
      <c r="C4086" s="209" t="s">
        <v>1626</v>
      </c>
      <c r="D4086" s="210" t="s">
        <v>1624</v>
      </c>
      <c r="E4086" s="211">
        <v>9274480</v>
      </c>
      <c r="F4086" s="211">
        <v>8878104</v>
      </c>
      <c r="G4086" s="211">
        <v>9014154</v>
      </c>
      <c r="H4086" s="211">
        <v>9266779</v>
      </c>
      <c r="I4086" s="211">
        <v>8041489</v>
      </c>
      <c r="J4086" s="211">
        <v>9010894</v>
      </c>
      <c r="K4086" s="211">
        <v>9265927</v>
      </c>
      <c r="L4086" s="212">
        <v>9057950</v>
      </c>
    </row>
    <row r="4087" spans="1:12">
      <c r="A4087" s="208" t="s">
        <v>1825</v>
      </c>
      <c r="B4087" s="209" t="s">
        <v>1633</v>
      </c>
      <c r="C4087" s="209" t="s">
        <v>1628</v>
      </c>
      <c r="D4087" s="210" t="s">
        <v>1624</v>
      </c>
      <c r="E4087" s="211">
        <v>101</v>
      </c>
      <c r="F4087" s="211">
        <v>87</v>
      </c>
      <c r="G4087" s="211">
        <v>136</v>
      </c>
      <c r="H4087" s="213" t="s">
        <v>1624</v>
      </c>
      <c r="I4087" s="213" t="s">
        <v>1624</v>
      </c>
      <c r="J4087" s="213" t="s">
        <v>1624</v>
      </c>
      <c r="K4087" s="213" t="s">
        <v>1624</v>
      </c>
      <c r="L4087" s="212">
        <v>42</v>
      </c>
    </row>
    <row r="4088" spans="1:12">
      <c r="A4088" s="208" t="s">
        <v>503</v>
      </c>
      <c r="B4088" s="209" t="s">
        <v>1630</v>
      </c>
      <c r="C4088" s="209" t="s">
        <v>1623</v>
      </c>
      <c r="D4088" s="210" t="s">
        <v>1624</v>
      </c>
      <c r="E4088" s="211">
        <v>129931</v>
      </c>
      <c r="F4088" s="211">
        <v>122477</v>
      </c>
      <c r="G4088" s="211">
        <v>122432</v>
      </c>
      <c r="H4088" s="211">
        <v>128580</v>
      </c>
      <c r="I4088" s="211">
        <v>127288</v>
      </c>
      <c r="J4088" s="211">
        <v>158473</v>
      </c>
      <c r="K4088" s="211">
        <v>128140</v>
      </c>
      <c r="L4088" s="212">
        <v>107878</v>
      </c>
    </row>
    <row r="4089" spans="1:12">
      <c r="A4089" s="208" t="s">
        <v>503</v>
      </c>
      <c r="B4089" s="209" t="s">
        <v>1630</v>
      </c>
      <c r="C4089" s="209" t="s">
        <v>1625</v>
      </c>
      <c r="D4089" s="210" t="s">
        <v>1624</v>
      </c>
      <c r="E4089" s="211">
        <v>125036</v>
      </c>
      <c r="F4089" s="211">
        <v>110131</v>
      </c>
      <c r="G4089" s="211">
        <v>113501</v>
      </c>
      <c r="H4089" s="211">
        <v>116909</v>
      </c>
      <c r="I4089" s="211">
        <v>105113</v>
      </c>
      <c r="J4089" s="211">
        <v>119245</v>
      </c>
      <c r="K4089" s="211">
        <v>106104</v>
      </c>
      <c r="L4089" s="212">
        <v>102505</v>
      </c>
    </row>
    <row r="4090" spans="1:12">
      <c r="A4090" s="208" t="s">
        <v>503</v>
      </c>
      <c r="B4090" s="209" t="s">
        <v>1630</v>
      </c>
      <c r="C4090" s="209" t="s">
        <v>1626</v>
      </c>
      <c r="D4090" s="210" t="s">
        <v>1624</v>
      </c>
      <c r="E4090" s="211">
        <v>703623</v>
      </c>
      <c r="F4090" s="211">
        <v>609263</v>
      </c>
      <c r="G4090" s="211">
        <v>545887</v>
      </c>
      <c r="H4090" s="211">
        <v>562195</v>
      </c>
      <c r="I4090" s="211">
        <v>400658</v>
      </c>
      <c r="J4090" s="211">
        <v>284014</v>
      </c>
      <c r="K4090" s="211">
        <v>187472</v>
      </c>
      <c r="L4090" s="212">
        <v>212595</v>
      </c>
    </row>
    <row r="4091" spans="1:12">
      <c r="A4091" s="208" t="s">
        <v>521</v>
      </c>
      <c r="B4091" s="209" t="s">
        <v>1670</v>
      </c>
      <c r="C4091" s="209" t="s">
        <v>1623</v>
      </c>
      <c r="D4091" s="210" t="s">
        <v>1624</v>
      </c>
      <c r="E4091" s="211">
        <v>12349133</v>
      </c>
      <c r="F4091" s="211">
        <v>10519869</v>
      </c>
      <c r="G4091" s="211">
        <v>10628665</v>
      </c>
      <c r="H4091" s="211">
        <v>11657349</v>
      </c>
      <c r="I4091" s="211">
        <v>11986252</v>
      </c>
      <c r="J4091" s="211">
        <v>14612137</v>
      </c>
      <c r="K4091" s="211">
        <v>11486149</v>
      </c>
      <c r="L4091" s="212">
        <v>10055702</v>
      </c>
    </row>
    <row r="4092" spans="1:12">
      <c r="A4092" s="208" t="s">
        <v>521</v>
      </c>
      <c r="B4092" s="209" t="s">
        <v>1670</v>
      </c>
      <c r="C4092" s="209" t="s">
        <v>1625</v>
      </c>
      <c r="D4092" s="210" t="s">
        <v>1624</v>
      </c>
      <c r="E4092" s="211">
        <v>12547213</v>
      </c>
      <c r="F4092" s="211">
        <v>12165797</v>
      </c>
      <c r="G4092" s="211">
        <v>12477917</v>
      </c>
      <c r="H4092" s="211">
        <v>13275119</v>
      </c>
      <c r="I4092" s="211">
        <v>13215377</v>
      </c>
      <c r="J4092" s="211">
        <v>14131000</v>
      </c>
      <c r="K4092" s="211">
        <v>13276103</v>
      </c>
      <c r="L4092" s="212">
        <v>12991325</v>
      </c>
    </row>
    <row r="4093" spans="1:12">
      <c r="A4093" s="208" t="s">
        <v>521</v>
      </c>
      <c r="B4093" s="209" t="s">
        <v>1670</v>
      </c>
      <c r="C4093" s="209" t="s">
        <v>1626</v>
      </c>
      <c r="D4093" s="210" t="s">
        <v>1624</v>
      </c>
      <c r="E4093" s="211">
        <v>16357250</v>
      </c>
      <c r="F4093" s="211">
        <v>18215805</v>
      </c>
      <c r="G4093" s="211">
        <v>18340480</v>
      </c>
      <c r="H4093" s="211">
        <v>17828092</v>
      </c>
      <c r="I4093" s="211">
        <v>16341248</v>
      </c>
      <c r="J4093" s="211">
        <v>18106556</v>
      </c>
      <c r="K4093" s="211">
        <v>19338306</v>
      </c>
      <c r="L4093" s="212">
        <v>22212499</v>
      </c>
    </row>
    <row r="4094" spans="1:12">
      <c r="A4094" s="208" t="s">
        <v>521</v>
      </c>
      <c r="B4094" s="209" t="s">
        <v>1670</v>
      </c>
      <c r="C4094" s="209" t="s">
        <v>1627</v>
      </c>
      <c r="D4094" s="210" t="s">
        <v>1624</v>
      </c>
      <c r="E4094" s="211">
        <v>431274</v>
      </c>
      <c r="F4094" s="211">
        <v>709605</v>
      </c>
      <c r="G4094" s="211">
        <v>1096037</v>
      </c>
      <c r="H4094" s="211">
        <v>4055071</v>
      </c>
      <c r="I4094" s="211">
        <v>18538359</v>
      </c>
      <c r="J4094" s="211">
        <v>15604650</v>
      </c>
      <c r="K4094" s="211">
        <v>14884604</v>
      </c>
      <c r="L4094" s="212">
        <v>21447876</v>
      </c>
    </row>
    <row r="4095" spans="1:12">
      <c r="A4095" s="208" t="s">
        <v>521</v>
      </c>
      <c r="B4095" s="209" t="s">
        <v>1670</v>
      </c>
      <c r="C4095" s="209" t="s">
        <v>1628</v>
      </c>
      <c r="D4095" s="210" t="s">
        <v>1624</v>
      </c>
      <c r="E4095" s="211">
        <v>6286</v>
      </c>
      <c r="F4095" s="211">
        <v>4785</v>
      </c>
      <c r="G4095" s="211">
        <v>4648</v>
      </c>
      <c r="H4095" s="211">
        <v>5023</v>
      </c>
      <c r="I4095" s="211">
        <v>2655</v>
      </c>
      <c r="J4095" s="211">
        <v>1708</v>
      </c>
      <c r="K4095" s="211">
        <v>17</v>
      </c>
      <c r="L4095" s="214" t="s">
        <v>1624</v>
      </c>
    </row>
    <row r="4096" spans="1:12">
      <c r="A4096" s="208" t="s">
        <v>1826</v>
      </c>
      <c r="B4096" s="209" t="s">
        <v>1670</v>
      </c>
      <c r="C4096" s="209" t="s">
        <v>1625</v>
      </c>
      <c r="D4096" s="210" t="s">
        <v>1624</v>
      </c>
      <c r="E4096" s="211">
        <v>52242</v>
      </c>
      <c r="F4096" s="211">
        <v>22466</v>
      </c>
      <c r="G4096" s="213" t="s">
        <v>1624</v>
      </c>
      <c r="H4096" s="213" t="s">
        <v>1624</v>
      </c>
      <c r="I4096" s="213" t="s">
        <v>1624</v>
      </c>
      <c r="J4096" s="213" t="s">
        <v>1624</v>
      </c>
      <c r="K4096" s="213" t="s">
        <v>1624</v>
      </c>
      <c r="L4096" s="214" t="s">
        <v>1624</v>
      </c>
    </row>
    <row r="4097" spans="1:12">
      <c r="A4097" s="208" t="s">
        <v>1826</v>
      </c>
      <c r="B4097" s="209" t="s">
        <v>1670</v>
      </c>
      <c r="C4097" s="209" t="s">
        <v>1626</v>
      </c>
      <c r="D4097" s="210" t="s">
        <v>1624</v>
      </c>
      <c r="E4097" s="211">
        <v>21687074</v>
      </c>
      <c r="F4097" s="211">
        <v>20407713</v>
      </c>
      <c r="G4097" s="213" t="s">
        <v>1624</v>
      </c>
      <c r="H4097" s="213" t="s">
        <v>1624</v>
      </c>
      <c r="I4097" s="213" t="s">
        <v>1624</v>
      </c>
      <c r="J4097" s="213" t="s">
        <v>1624</v>
      </c>
      <c r="K4097" s="213" t="s">
        <v>1624</v>
      </c>
      <c r="L4097" s="214" t="s">
        <v>1624</v>
      </c>
    </row>
    <row r="4098" spans="1:12">
      <c r="A4098" s="208" t="s">
        <v>1826</v>
      </c>
      <c r="B4098" s="209" t="s">
        <v>1670</v>
      </c>
      <c r="C4098" s="209" t="s">
        <v>1627</v>
      </c>
      <c r="D4098" s="210" t="s">
        <v>1624</v>
      </c>
      <c r="E4098" s="211">
        <v>8161348</v>
      </c>
      <c r="F4098" s="211">
        <v>7341251</v>
      </c>
      <c r="G4098" s="213" t="s">
        <v>1624</v>
      </c>
      <c r="H4098" s="213" t="s">
        <v>1624</v>
      </c>
      <c r="I4098" s="213" t="s">
        <v>1624</v>
      </c>
      <c r="J4098" s="213" t="s">
        <v>1624</v>
      </c>
      <c r="K4098" s="213" t="s">
        <v>1624</v>
      </c>
      <c r="L4098" s="214" t="s">
        <v>1624</v>
      </c>
    </row>
    <row r="4099" spans="1:12">
      <c r="A4099" s="208" t="s">
        <v>824</v>
      </c>
      <c r="B4099" s="209" t="s">
        <v>1648</v>
      </c>
      <c r="C4099" s="209" t="s">
        <v>1623</v>
      </c>
      <c r="D4099" s="210" t="s">
        <v>1624</v>
      </c>
      <c r="E4099" s="211">
        <v>541450</v>
      </c>
      <c r="F4099" s="211">
        <v>464834</v>
      </c>
      <c r="G4099" s="211">
        <v>488897</v>
      </c>
      <c r="H4099" s="211">
        <v>497235</v>
      </c>
      <c r="I4099" s="211">
        <v>450476</v>
      </c>
      <c r="J4099" s="211">
        <v>592212</v>
      </c>
      <c r="K4099" s="211">
        <v>509495</v>
      </c>
      <c r="L4099" s="212">
        <v>408379</v>
      </c>
    </row>
    <row r="4100" spans="1:12">
      <c r="A4100" s="208" t="s">
        <v>824</v>
      </c>
      <c r="B4100" s="209" t="s">
        <v>1648</v>
      </c>
      <c r="C4100" s="209" t="s">
        <v>1625</v>
      </c>
      <c r="D4100" s="210" t="s">
        <v>1624</v>
      </c>
      <c r="E4100" s="211">
        <v>145077</v>
      </c>
      <c r="F4100" s="211">
        <v>138602</v>
      </c>
      <c r="G4100" s="211">
        <v>145870</v>
      </c>
      <c r="H4100" s="211">
        <v>153470</v>
      </c>
      <c r="I4100" s="211">
        <v>144457</v>
      </c>
      <c r="J4100" s="211">
        <v>175471</v>
      </c>
      <c r="K4100" s="211">
        <v>156651</v>
      </c>
      <c r="L4100" s="212">
        <v>138462</v>
      </c>
    </row>
    <row r="4101" spans="1:12">
      <c r="A4101" s="208" t="s">
        <v>824</v>
      </c>
      <c r="B4101" s="209" t="s">
        <v>1648</v>
      </c>
      <c r="C4101" s="209" t="s">
        <v>1626</v>
      </c>
      <c r="D4101" s="210" t="s">
        <v>1624</v>
      </c>
      <c r="E4101" s="211">
        <v>359909</v>
      </c>
      <c r="F4101" s="211">
        <v>523475</v>
      </c>
      <c r="G4101" s="211">
        <v>510022</v>
      </c>
      <c r="H4101" s="211">
        <v>132740</v>
      </c>
      <c r="I4101" s="211">
        <v>73149</v>
      </c>
      <c r="J4101" s="211">
        <v>85096</v>
      </c>
      <c r="K4101" s="211">
        <v>114159</v>
      </c>
      <c r="L4101" s="212">
        <v>110495</v>
      </c>
    </row>
    <row r="4102" spans="1:12">
      <c r="A4102" s="208" t="s">
        <v>1159</v>
      </c>
      <c r="B4102" s="209" t="s">
        <v>1644</v>
      </c>
      <c r="C4102" s="209" t="s">
        <v>1623</v>
      </c>
      <c r="D4102" s="210" t="s">
        <v>1624</v>
      </c>
      <c r="E4102" s="211">
        <v>117978</v>
      </c>
      <c r="F4102" s="211">
        <v>96383</v>
      </c>
      <c r="G4102" s="211">
        <v>104270</v>
      </c>
      <c r="H4102" s="211">
        <v>110144</v>
      </c>
      <c r="I4102" s="211">
        <v>94527</v>
      </c>
      <c r="J4102" s="211">
        <v>105943</v>
      </c>
      <c r="K4102" s="211">
        <v>89006</v>
      </c>
      <c r="L4102" s="212">
        <v>98724</v>
      </c>
    </row>
    <row r="4103" spans="1:12">
      <c r="A4103" s="208" t="s">
        <v>1159</v>
      </c>
      <c r="B4103" s="209" t="s">
        <v>1644</v>
      </c>
      <c r="C4103" s="209" t="s">
        <v>1625</v>
      </c>
      <c r="D4103" s="210" t="s">
        <v>1624</v>
      </c>
      <c r="E4103" s="211">
        <v>82531</v>
      </c>
      <c r="F4103" s="211">
        <v>68522</v>
      </c>
      <c r="G4103" s="211">
        <v>76219</v>
      </c>
      <c r="H4103" s="211">
        <v>80946</v>
      </c>
      <c r="I4103" s="211">
        <v>70573</v>
      </c>
      <c r="J4103" s="211">
        <v>79777</v>
      </c>
      <c r="K4103" s="211">
        <v>74739</v>
      </c>
      <c r="L4103" s="212">
        <v>75530</v>
      </c>
    </row>
    <row r="4104" spans="1:12">
      <c r="A4104" s="208" t="s">
        <v>646</v>
      </c>
      <c r="B4104" s="209" t="s">
        <v>1672</v>
      </c>
      <c r="C4104" s="209" t="s">
        <v>1623</v>
      </c>
      <c r="D4104" s="210" t="s">
        <v>1624</v>
      </c>
      <c r="E4104" s="211">
        <v>45656</v>
      </c>
      <c r="F4104" s="211">
        <v>33213</v>
      </c>
      <c r="G4104" s="211">
        <v>37859</v>
      </c>
      <c r="H4104" s="211">
        <v>39774</v>
      </c>
      <c r="I4104" s="211">
        <v>39453</v>
      </c>
      <c r="J4104" s="211">
        <v>41617</v>
      </c>
      <c r="K4104" s="211">
        <v>40666</v>
      </c>
      <c r="L4104" s="212">
        <v>41613</v>
      </c>
    </row>
    <row r="4105" spans="1:12">
      <c r="A4105" s="208" t="s">
        <v>646</v>
      </c>
      <c r="B4105" s="209" t="s">
        <v>1672</v>
      </c>
      <c r="C4105" s="209" t="s">
        <v>1625</v>
      </c>
      <c r="D4105" s="210" t="s">
        <v>1624</v>
      </c>
      <c r="E4105" s="211">
        <v>16654</v>
      </c>
      <c r="F4105" s="211">
        <v>12478</v>
      </c>
      <c r="G4105" s="211">
        <v>11488</v>
      </c>
      <c r="H4105" s="211">
        <v>13303</v>
      </c>
      <c r="I4105" s="211">
        <v>13394</v>
      </c>
      <c r="J4105" s="211">
        <v>13754</v>
      </c>
      <c r="K4105" s="211">
        <v>11374</v>
      </c>
      <c r="L4105" s="212">
        <v>2392</v>
      </c>
    </row>
    <row r="4106" spans="1:12">
      <c r="A4106" s="208" t="s">
        <v>646</v>
      </c>
      <c r="B4106" s="209" t="s">
        <v>1672</v>
      </c>
      <c r="C4106" s="209" t="s">
        <v>1626</v>
      </c>
      <c r="D4106" s="210" t="s">
        <v>1624</v>
      </c>
      <c r="E4106" s="211">
        <v>38547</v>
      </c>
      <c r="F4106" s="211">
        <v>36024</v>
      </c>
      <c r="G4106" s="211">
        <v>32522</v>
      </c>
      <c r="H4106" s="211">
        <v>34051</v>
      </c>
      <c r="I4106" s="211">
        <v>40214</v>
      </c>
      <c r="J4106" s="211">
        <v>34942</v>
      </c>
      <c r="K4106" s="211">
        <v>29195</v>
      </c>
      <c r="L4106" s="212">
        <v>27633</v>
      </c>
    </row>
    <row r="4107" spans="1:12">
      <c r="A4107" s="208" t="s">
        <v>427</v>
      </c>
      <c r="B4107" s="209" t="s">
        <v>1660</v>
      </c>
      <c r="C4107" s="209" t="s">
        <v>1623</v>
      </c>
      <c r="D4107" s="210" t="s">
        <v>1624</v>
      </c>
      <c r="E4107" s="211">
        <v>24249296</v>
      </c>
      <c r="F4107" s="211">
        <v>19967629</v>
      </c>
      <c r="G4107" s="211">
        <v>23499855</v>
      </c>
      <c r="H4107" s="211">
        <v>22756913</v>
      </c>
      <c r="I4107" s="211">
        <v>23972045</v>
      </c>
      <c r="J4107" s="211">
        <v>24454475</v>
      </c>
      <c r="K4107" s="211">
        <v>22130743</v>
      </c>
      <c r="L4107" s="212">
        <v>20212036</v>
      </c>
    </row>
    <row r="4108" spans="1:12">
      <c r="A4108" s="208" t="s">
        <v>427</v>
      </c>
      <c r="B4108" s="209" t="s">
        <v>1660</v>
      </c>
      <c r="C4108" s="209" t="s">
        <v>1625</v>
      </c>
      <c r="D4108" s="210" t="s">
        <v>1624</v>
      </c>
      <c r="E4108" s="211">
        <v>13567303</v>
      </c>
      <c r="F4108" s="211">
        <v>12731907</v>
      </c>
      <c r="G4108" s="211">
        <v>13201777</v>
      </c>
      <c r="H4108" s="211">
        <v>12690522</v>
      </c>
      <c r="I4108" s="211">
        <v>12748309</v>
      </c>
      <c r="J4108" s="211">
        <v>12273827</v>
      </c>
      <c r="K4108" s="211">
        <v>11173034</v>
      </c>
      <c r="L4108" s="212">
        <v>10085680</v>
      </c>
    </row>
    <row r="4109" spans="1:12">
      <c r="A4109" s="208" t="s">
        <v>427</v>
      </c>
      <c r="B4109" s="209" t="s">
        <v>1660</v>
      </c>
      <c r="C4109" s="209" t="s">
        <v>1626</v>
      </c>
      <c r="D4109" s="210" t="s">
        <v>1624</v>
      </c>
      <c r="E4109" s="211">
        <v>14272086</v>
      </c>
      <c r="F4109" s="211">
        <v>13434057</v>
      </c>
      <c r="G4109" s="211">
        <v>13426696</v>
      </c>
      <c r="H4109" s="211">
        <v>13835639</v>
      </c>
      <c r="I4109" s="211">
        <v>13084421</v>
      </c>
      <c r="J4109" s="211">
        <v>13776708</v>
      </c>
      <c r="K4109" s="211">
        <v>14362389</v>
      </c>
      <c r="L4109" s="212">
        <v>13878159</v>
      </c>
    </row>
    <row r="4110" spans="1:12">
      <c r="A4110" s="208" t="s">
        <v>427</v>
      </c>
      <c r="B4110" s="209" t="s">
        <v>1660</v>
      </c>
      <c r="C4110" s="209" t="s">
        <v>1627</v>
      </c>
      <c r="D4110" s="210" t="s">
        <v>1624</v>
      </c>
      <c r="E4110" s="211">
        <v>5140784</v>
      </c>
      <c r="F4110" s="211">
        <v>3554664</v>
      </c>
      <c r="G4110" s="211">
        <v>4261522</v>
      </c>
      <c r="H4110" s="211">
        <v>2992416</v>
      </c>
      <c r="I4110" s="211">
        <v>2516995</v>
      </c>
      <c r="J4110" s="211">
        <v>6491092</v>
      </c>
      <c r="K4110" s="211">
        <v>7498781</v>
      </c>
      <c r="L4110" s="212">
        <v>10991259</v>
      </c>
    </row>
    <row r="4111" spans="1:12">
      <c r="A4111" s="208" t="s">
        <v>427</v>
      </c>
      <c r="B4111" s="209" t="s">
        <v>1660</v>
      </c>
      <c r="C4111" s="209" t="s">
        <v>1628</v>
      </c>
      <c r="D4111" s="210" t="s">
        <v>1624</v>
      </c>
      <c r="E4111" s="213" t="s">
        <v>1624</v>
      </c>
      <c r="F4111" s="213" t="s">
        <v>1624</v>
      </c>
      <c r="G4111" s="213" t="s">
        <v>1624</v>
      </c>
      <c r="H4111" s="213" t="s">
        <v>1624</v>
      </c>
      <c r="I4111" s="213" t="s">
        <v>1624</v>
      </c>
      <c r="J4111" s="213" t="s">
        <v>1624</v>
      </c>
      <c r="K4111" s="213" t="s">
        <v>1624</v>
      </c>
      <c r="L4111" s="212">
        <v>0</v>
      </c>
    </row>
    <row r="4112" spans="1:12">
      <c r="A4112" s="208" t="s">
        <v>427</v>
      </c>
      <c r="B4112" s="209" t="s">
        <v>1660</v>
      </c>
      <c r="C4112" s="209" t="s">
        <v>1629</v>
      </c>
      <c r="D4112" s="210" t="s">
        <v>1624</v>
      </c>
      <c r="E4112" s="213" t="s">
        <v>1624</v>
      </c>
      <c r="F4112" s="213" t="s">
        <v>1624</v>
      </c>
      <c r="G4112" s="213" t="s">
        <v>1624</v>
      </c>
      <c r="H4112" s="213" t="s">
        <v>1624</v>
      </c>
      <c r="I4112" s="213" t="s">
        <v>1624</v>
      </c>
      <c r="J4112" s="213" t="s">
        <v>1624</v>
      </c>
      <c r="K4112" s="213" t="s">
        <v>1624</v>
      </c>
      <c r="L4112" s="212">
        <v>0</v>
      </c>
    </row>
    <row r="4113" spans="1:12">
      <c r="A4113" s="208" t="s">
        <v>1827</v>
      </c>
      <c r="B4113" s="209" t="s">
        <v>1630</v>
      </c>
      <c r="C4113" s="209" t="s">
        <v>1626</v>
      </c>
      <c r="D4113" s="210" t="s">
        <v>1624</v>
      </c>
      <c r="E4113" s="211">
        <v>11666</v>
      </c>
      <c r="F4113" s="211">
        <v>55058</v>
      </c>
      <c r="G4113" s="211">
        <v>714362</v>
      </c>
      <c r="H4113" s="211">
        <v>2541</v>
      </c>
      <c r="I4113" s="211">
        <v>277</v>
      </c>
      <c r="J4113" s="211">
        <v>1196</v>
      </c>
      <c r="K4113" s="211">
        <v>22</v>
      </c>
      <c r="L4113" s="214" t="s">
        <v>1624</v>
      </c>
    </row>
    <row r="4114" spans="1:12">
      <c r="A4114" s="208" t="s">
        <v>1828</v>
      </c>
      <c r="B4114" s="209" t="s">
        <v>1673</v>
      </c>
      <c r="C4114" s="209" t="s">
        <v>1625</v>
      </c>
      <c r="D4114" s="210" t="s">
        <v>1624</v>
      </c>
      <c r="E4114" s="213" t="s">
        <v>1624</v>
      </c>
      <c r="F4114" s="213" t="s">
        <v>1624</v>
      </c>
      <c r="G4114" s="213" t="s">
        <v>1624</v>
      </c>
      <c r="H4114" s="213" t="s">
        <v>1624</v>
      </c>
      <c r="I4114" s="211">
        <v>1980729</v>
      </c>
      <c r="J4114" s="213" t="s">
        <v>1624</v>
      </c>
      <c r="K4114" s="213" t="s">
        <v>1624</v>
      </c>
      <c r="L4114" s="214" t="s">
        <v>1624</v>
      </c>
    </row>
    <row r="4115" spans="1:12">
      <c r="A4115" s="208" t="s">
        <v>1828</v>
      </c>
      <c r="B4115" s="209" t="s">
        <v>1673</v>
      </c>
      <c r="C4115" s="209" t="s">
        <v>1626</v>
      </c>
      <c r="D4115" s="210" t="s">
        <v>1624</v>
      </c>
      <c r="E4115" s="213" t="s">
        <v>1624</v>
      </c>
      <c r="F4115" s="213" t="s">
        <v>1624</v>
      </c>
      <c r="G4115" s="213" t="s">
        <v>1624</v>
      </c>
      <c r="H4115" s="213" t="s">
        <v>1624</v>
      </c>
      <c r="I4115" s="211">
        <v>20951559</v>
      </c>
      <c r="J4115" s="211">
        <v>24429575</v>
      </c>
      <c r="K4115" s="211">
        <v>31516295</v>
      </c>
      <c r="L4115" s="212">
        <v>29196247</v>
      </c>
    </row>
    <row r="4116" spans="1:12">
      <c r="A4116" s="208" t="s">
        <v>1828</v>
      </c>
      <c r="B4116" s="209" t="s">
        <v>1673</v>
      </c>
      <c r="C4116" s="209" t="s">
        <v>1627</v>
      </c>
      <c r="D4116" s="210" t="s">
        <v>1624</v>
      </c>
      <c r="E4116" s="213" t="s">
        <v>1624</v>
      </c>
      <c r="F4116" s="213" t="s">
        <v>1624</v>
      </c>
      <c r="G4116" s="213" t="s">
        <v>1624</v>
      </c>
      <c r="H4116" s="213" t="s">
        <v>1624</v>
      </c>
      <c r="I4116" s="211">
        <v>23968597</v>
      </c>
      <c r="J4116" s="211">
        <v>23773867</v>
      </c>
      <c r="K4116" s="211">
        <v>26019925</v>
      </c>
      <c r="L4116" s="212">
        <v>23380553</v>
      </c>
    </row>
    <row r="4117" spans="1:12">
      <c r="A4117" s="208" t="s">
        <v>1829</v>
      </c>
      <c r="B4117" s="209" t="s">
        <v>1654</v>
      </c>
      <c r="C4117" s="209" t="s">
        <v>1626</v>
      </c>
      <c r="D4117" s="210" t="s">
        <v>1624</v>
      </c>
      <c r="E4117" s="211">
        <v>10045846</v>
      </c>
      <c r="F4117" s="211">
        <v>11303337</v>
      </c>
      <c r="G4117" s="211">
        <v>13440035</v>
      </c>
      <c r="H4117" s="211">
        <v>12196860</v>
      </c>
      <c r="I4117" s="211">
        <v>11123531</v>
      </c>
      <c r="J4117" s="211">
        <v>11932519</v>
      </c>
      <c r="K4117" s="211">
        <v>9885440</v>
      </c>
      <c r="L4117" s="212">
        <v>8386295</v>
      </c>
    </row>
    <row r="4118" spans="1:12">
      <c r="A4118" s="208" t="s">
        <v>1829</v>
      </c>
      <c r="B4118" s="209" t="s">
        <v>1654</v>
      </c>
      <c r="C4118" s="209" t="s">
        <v>1627</v>
      </c>
      <c r="D4118" s="210" t="s">
        <v>1624</v>
      </c>
      <c r="E4118" s="211">
        <v>5894863</v>
      </c>
      <c r="F4118" s="211">
        <v>5639777</v>
      </c>
      <c r="G4118" s="211">
        <v>4658481</v>
      </c>
      <c r="H4118" s="211">
        <v>3829038</v>
      </c>
      <c r="I4118" s="211">
        <v>4852180</v>
      </c>
      <c r="J4118" s="211">
        <v>4764660</v>
      </c>
      <c r="K4118" s="211">
        <v>6379700</v>
      </c>
      <c r="L4118" s="212">
        <v>8308639</v>
      </c>
    </row>
    <row r="4119" spans="1:12">
      <c r="A4119" s="208" t="s">
        <v>504</v>
      </c>
      <c r="B4119" s="209" t="s">
        <v>1630</v>
      </c>
      <c r="C4119" s="209" t="s">
        <v>1623</v>
      </c>
      <c r="D4119" s="210" t="s">
        <v>1624</v>
      </c>
      <c r="E4119" s="211">
        <v>1801541</v>
      </c>
      <c r="F4119" s="211">
        <v>1709867</v>
      </c>
      <c r="G4119" s="211">
        <v>1263538</v>
      </c>
      <c r="H4119" s="211">
        <v>1359127</v>
      </c>
      <c r="I4119" s="211">
        <v>887027</v>
      </c>
      <c r="J4119" s="211">
        <v>959481</v>
      </c>
      <c r="K4119" s="211">
        <v>876079</v>
      </c>
      <c r="L4119" s="212">
        <v>650882</v>
      </c>
    </row>
    <row r="4120" spans="1:12">
      <c r="A4120" s="208" t="s">
        <v>504</v>
      </c>
      <c r="B4120" s="209" t="s">
        <v>1630</v>
      </c>
      <c r="C4120" s="209" t="s">
        <v>1625</v>
      </c>
      <c r="D4120" s="210" t="s">
        <v>1624</v>
      </c>
      <c r="E4120" s="211">
        <v>322043</v>
      </c>
      <c r="F4120" s="211">
        <v>317035</v>
      </c>
      <c r="G4120" s="211">
        <v>561027</v>
      </c>
      <c r="H4120" s="211">
        <v>580453</v>
      </c>
      <c r="I4120" s="211">
        <v>957784</v>
      </c>
      <c r="J4120" s="211">
        <v>1228596</v>
      </c>
      <c r="K4120" s="211">
        <v>1177603</v>
      </c>
      <c r="L4120" s="212">
        <v>1001714</v>
      </c>
    </row>
    <row r="4121" spans="1:12">
      <c r="A4121" s="208" t="s">
        <v>504</v>
      </c>
      <c r="B4121" s="209" t="s">
        <v>1630</v>
      </c>
      <c r="C4121" s="209" t="s">
        <v>1626</v>
      </c>
      <c r="D4121" s="210" t="s">
        <v>1624</v>
      </c>
      <c r="E4121" s="211">
        <v>10548477</v>
      </c>
      <c r="F4121" s="211">
        <v>10451174</v>
      </c>
      <c r="G4121" s="211">
        <v>10017160</v>
      </c>
      <c r="H4121" s="211">
        <v>9902204</v>
      </c>
      <c r="I4121" s="211">
        <v>11144333</v>
      </c>
      <c r="J4121" s="211">
        <v>11226606</v>
      </c>
      <c r="K4121" s="211">
        <v>10423316</v>
      </c>
      <c r="L4121" s="212">
        <v>10531587</v>
      </c>
    </row>
    <row r="4122" spans="1:12">
      <c r="A4122" s="208" t="s">
        <v>504</v>
      </c>
      <c r="B4122" s="209" t="s">
        <v>1630</v>
      </c>
      <c r="C4122" s="209" t="s">
        <v>1627</v>
      </c>
      <c r="D4122" s="210" t="s">
        <v>1624</v>
      </c>
      <c r="E4122" s="211">
        <v>7592854</v>
      </c>
      <c r="F4122" s="211">
        <v>8720794</v>
      </c>
      <c r="G4122" s="211">
        <v>8129969</v>
      </c>
      <c r="H4122" s="211">
        <v>8489348</v>
      </c>
      <c r="I4122" s="211">
        <v>17142915</v>
      </c>
      <c r="J4122" s="211">
        <v>21234925</v>
      </c>
      <c r="K4122" s="211">
        <v>20570999</v>
      </c>
      <c r="L4122" s="212">
        <v>24125662</v>
      </c>
    </row>
    <row r="4123" spans="1:12">
      <c r="A4123" s="208" t="s">
        <v>504</v>
      </c>
      <c r="B4123" s="209" t="s">
        <v>1630</v>
      </c>
      <c r="C4123" s="209" t="s">
        <v>1628</v>
      </c>
      <c r="D4123" s="210" t="s">
        <v>1624</v>
      </c>
      <c r="E4123" s="213" t="s">
        <v>1624</v>
      </c>
      <c r="F4123" s="213" t="s">
        <v>1624</v>
      </c>
      <c r="G4123" s="213" t="s">
        <v>1624</v>
      </c>
      <c r="H4123" s="213" t="s">
        <v>1624</v>
      </c>
      <c r="I4123" s="213" t="s">
        <v>1624</v>
      </c>
      <c r="J4123" s="213" t="s">
        <v>1624</v>
      </c>
      <c r="K4123" s="213" t="s">
        <v>1624</v>
      </c>
      <c r="L4123" s="212">
        <v>3</v>
      </c>
    </row>
    <row r="4124" spans="1:12">
      <c r="A4124" s="208" t="s">
        <v>505</v>
      </c>
      <c r="B4124" s="209" t="s">
        <v>1630</v>
      </c>
      <c r="C4124" s="209" t="s">
        <v>1627</v>
      </c>
      <c r="D4124" s="210" t="s">
        <v>1624</v>
      </c>
      <c r="E4124" s="213" t="s">
        <v>1624</v>
      </c>
      <c r="F4124" s="213" t="s">
        <v>1624</v>
      </c>
      <c r="G4124" s="213" t="s">
        <v>1624</v>
      </c>
      <c r="H4124" s="211">
        <v>23296763</v>
      </c>
      <c r="I4124" s="211">
        <v>10300185</v>
      </c>
      <c r="J4124" s="211">
        <v>9699668</v>
      </c>
      <c r="K4124" s="211">
        <v>9501694</v>
      </c>
      <c r="L4124" s="212">
        <v>10166223</v>
      </c>
    </row>
    <row r="4125" spans="1:12">
      <c r="A4125" s="208" t="s">
        <v>505</v>
      </c>
      <c r="B4125" s="209" t="s">
        <v>1654</v>
      </c>
      <c r="C4125" s="209" t="s">
        <v>1627</v>
      </c>
      <c r="D4125" s="210" t="s">
        <v>1624</v>
      </c>
      <c r="E4125" s="213" t="s">
        <v>1624</v>
      </c>
      <c r="F4125" s="213" t="s">
        <v>1624</v>
      </c>
      <c r="G4125" s="213" t="s">
        <v>1624</v>
      </c>
      <c r="H4125" s="211">
        <v>20137498</v>
      </c>
      <c r="I4125" s="211">
        <v>21021216</v>
      </c>
      <c r="J4125" s="211">
        <v>26253962</v>
      </c>
      <c r="K4125" s="211">
        <v>42565198</v>
      </c>
      <c r="L4125" s="212">
        <v>55979970</v>
      </c>
    </row>
    <row r="4126" spans="1:12">
      <c r="A4126" s="208" t="s">
        <v>17</v>
      </c>
      <c r="B4126" s="209" t="s">
        <v>1665</v>
      </c>
      <c r="C4126" s="209" t="s">
        <v>1623</v>
      </c>
      <c r="D4126" s="210" t="s">
        <v>1624</v>
      </c>
      <c r="E4126" s="211">
        <v>99699</v>
      </c>
      <c r="F4126" s="211">
        <v>85638</v>
      </c>
      <c r="G4126" s="211">
        <v>90269</v>
      </c>
      <c r="H4126" s="211">
        <v>91673</v>
      </c>
      <c r="I4126" s="211">
        <v>87396</v>
      </c>
      <c r="J4126" s="211">
        <v>90414</v>
      </c>
      <c r="K4126" s="211">
        <v>94137</v>
      </c>
      <c r="L4126" s="212">
        <v>81084</v>
      </c>
    </row>
    <row r="4127" spans="1:12">
      <c r="A4127" s="208" t="s">
        <v>17</v>
      </c>
      <c r="B4127" s="209" t="s">
        <v>1665</v>
      </c>
      <c r="C4127" s="209" t="s">
        <v>1625</v>
      </c>
      <c r="D4127" s="210" t="s">
        <v>1624</v>
      </c>
      <c r="E4127" s="211">
        <v>23457</v>
      </c>
      <c r="F4127" s="211">
        <v>22228</v>
      </c>
      <c r="G4127" s="211">
        <v>25093</v>
      </c>
      <c r="H4127" s="211">
        <v>31997</v>
      </c>
      <c r="I4127" s="211">
        <v>30221</v>
      </c>
      <c r="J4127" s="211">
        <v>27608</v>
      </c>
      <c r="K4127" s="211">
        <v>30103</v>
      </c>
      <c r="L4127" s="212">
        <v>23602</v>
      </c>
    </row>
    <row r="4128" spans="1:12">
      <c r="A4128" s="208" t="s">
        <v>17</v>
      </c>
      <c r="B4128" s="209" t="s">
        <v>1665</v>
      </c>
      <c r="C4128" s="209" t="s">
        <v>1626</v>
      </c>
      <c r="D4128" s="210" t="s">
        <v>1624</v>
      </c>
      <c r="E4128" s="211">
        <v>703424</v>
      </c>
      <c r="F4128" s="211">
        <v>749345</v>
      </c>
      <c r="G4128" s="211">
        <v>596504</v>
      </c>
      <c r="H4128" s="211">
        <v>315406</v>
      </c>
      <c r="I4128" s="211">
        <v>206396</v>
      </c>
      <c r="J4128" s="211">
        <v>255846</v>
      </c>
      <c r="K4128" s="211">
        <v>271280</v>
      </c>
      <c r="L4128" s="212">
        <v>146020</v>
      </c>
    </row>
    <row r="4129" spans="1:12">
      <c r="A4129" s="208" t="s">
        <v>770</v>
      </c>
      <c r="B4129" s="209" t="s">
        <v>1634</v>
      </c>
      <c r="C4129" s="209" t="s">
        <v>1623</v>
      </c>
      <c r="D4129" s="210" t="s">
        <v>1624</v>
      </c>
      <c r="E4129" s="211">
        <v>242039393</v>
      </c>
      <c r="F4129" s="211">
        <v>247594691</v>
      </c>
      <c r="G4129" s="211">
        <v>245748004</v>
      </c>
      <c r="H4129" s="211">
        <v>241128283</v>
      </c>
      <c r="I4129" s="211">
        <v>235292325</v>
      </c>
      <c r="J4129" s="211">
        <v>245673381</v>
      </c>
      <c r="K4129" s="211">
        <v>254346243</v>
      </c>
      <c r="L4129" s="212">
        <v>236234284</v>
      </c>
    </row>
    <row r="4130" spans="1:12">
      <c r="A4130" s="208" t="s">
        <v>770</v>
      </c>
      <c r="B4130" s="209" t="s">
        <v>1634</v>
      </c>
      <c r="C4130" s="209" t="s">
        <v>1625</v>
      </c>
      <c r="D4130" s="210" t="s">
        <v>1624</v>
      </c>
      <c r="E4130" s="211">
        <v>97600522</v>
      </c>
      <c r="F4130" s="211">
        <v>99597637</v>
      </c>
      <c r="G4130" s="211">
        <v>104257128</v>
      </c>
      <c r="H4130" s="211">
        <v>97856024</v>
      </c>
      <c r="I4130" s="211">
        <v>98095047</v>
      </c>
      <c r="J4130" s="211">
        <v>101211260</v>
      </c>
      <c r="K4130" s="211">
        <v>101839685</v>
      </c>
      <c r="L4130" s="212">
        <v>100685282</v>
      </c>
    </row>
    <row r="4131" spans="1:12">
      <c r="A4131" s="208" t="s">
        <v>770</v>
      </c>
      <c r="B4131" s="209" t="s">
        <v>1634</v>
      </c>
      <c r="C4131" s="209" t="s">
        <v>1626</v>
      </c>
      <c r="D4131" s="210" t="s">
        <v>1624</v>
      </c>
      <c r="E4131" s="211">
        <v>272861033</v>
      </c>
      <c r="F4131" s="211">
        <v>271794008</v>
      </c>
      <c r="G4131" s="211">
        <v>275033569</v>
      </c>
      <c r="H4131" s="211">
        <v>273323131</v>
      </c>
      <c r="I4131" s="211">
        <v>257208177</v>
      </c>
      <c r="J4131" s="211">
        <v>258288351</v>
      </c>
      <c r="K4131" s="211">
        <v>262904295</v>
      </c>
      <c r="L4131" s="212">
        <v>272493941</v>
      </c>
    </row>
    <row r="4132" spans="1:12">
      <c r="A4132" s="208" t="s">
        <v>770</v>
      </c>
      <c r="B4132" s="209" t="s">
        <v>1634</v>
      </c>
      <c r="C4132" s="209" t="s">
        <v>1627</v>
      </c>
      <c r="D4132" s="210" t="s">
        <v>1624</v>
      </c>
      <c r="E4132" s="211">
        <v>141472200</v>
      </c>
      <c r="F4132" s="211">
        <v>183494202</v>
      </c>
      <c r="G4132" s="211">
        <v>204394438</v>
      </c>
      <c r="H4132" s="211">
        <v>231767811</v>
      </c>
      <c r="I4132" s="211">
        <v>199631882</v>
      </c>
      <c r="J4132" s="211">
        <v>187409208</v>
      </c>
      <c r="K4132" s="211">
        <v>165666206</v>
      </c>
      <c r="L4132" s="212">
        <v>231030508</v>
      </c>
    </row>
    <row r="4133" spans="1:12">
      <c r="A4133" s="208" t="s">
        <v>770</v>
      </c>
      <c r="B4133" s="209" t="s">
        <v>1634</v>
      </c>
      <c r="C4133" s="209" t="s">
        <v>1628</v>
      </c>
      <c r="D4133" s="210" t="s">
        <v>1624</v>
      </c>
      <c r="E4133" s="211">
        <v>6890267</v>
      </c>
      <c r="F4133" s="211">
        <v>7559918</v>
      </c>
      <c r="G4133" s="211">
        <v>8314215</v>
      </c>
      <c r="H4133" s="211">
        <v>9073701</v>
      </c>
      <c r="I4133" s="211">
        <v>9601724</v>
      </c>
      <c r="J4133" s="211">
        <v>9894215</v>
      </c>
      <c r="K4133" s="211">
        <v>10060265</v>
      </c>
      <c r="L4133" s="212">
        <v>10733051</v>
      </c>
    </row>
    <row r="4134" spans="1:12">
      <c r="A4134" s="208" t="s">
        <v>804</v>
      </c>
      <c r="B4134" s="209" t="s">
        <v>1636</v>
      </c>
      <c r="C4134" s="209" t="s">
        <v>1623</v>
      </c>
      <c r="D4134" s="210" t="s">
        <v>1624</v>
      </c>
      <c r="E4134" s="211">
        <v>14542495</v>
      </c>
      <c r="F4134" s="211">
        <v>12730250</v>
      </c>
      <c r="G4134" s="211">
        <v>13820415</v>
      </c>
      <c r="H4134" s="211">
        <v>13631851</v>
      </c>
      <c r="I4134" s="211">
        <v>14012524</v>
      </c>
      <c r="J4134" s="211">
        <v>13584819</v>
      </c>
      <c r="K4134" s="211">
        <v>14284261</v>
      </c>
      <c r="L4134" s="212">
        <v>12641900</v>
      </c>
    </row>
    <row r="4135" spans="1:12">
      <c r="A4135" s="208" t="s">
        <v>804</v>
      </c>
      <c r="B4135" s="209" t="s">
        <v>1636</v>
      </c>
      <c r="C4135" s="209" t="s">
        <v>1625</v>
      </c>
      <c r="D4135" s="210" t="s">
        <v>1624</v>
      </c>
      <c r="E4135" s="211">
        <v>10637895</v>
      </c>
      <c r="F4135" s="211">
        <v>10028709</v>
      </c>
      <c r="G4135" s="211">
        <v>10598280</v>
      </c>
      <c r="H4135" s="211">
        <v>11256302</v>
      </c>
      <c r="I4135" s="211">
        <v>11419191</v>
      </c>
      <c r="J4135" s="211">
        <v>11392475</v>
      </c>
      <c r="K4135" s="211">
        <v>12684703</v>
      </c>
      <c r="L4135" s="212">
        <v>11909591</v>
      </c>
    </row>
    <row r="4136" spans="1:12">
      <c r="A4136" s="208" t="s">
        <v>804</v>
      </c>
      <c r="B4136" s="209" t="s">
        <v>1636</v>
      </c>
      <c r="C4136" s="209" t="s">
        <v>1626</v>
      </c>
      <c r="D4136" s="210" t="s">
        <v>1624</v>
      </c>
      <c r="E4136" s="211">
        <v>3491804</v>
      </c>
      <c r="F4136" s="211">
        <v>3567270</v>
      </c>
      <c r="G4136" s="211">
        <v>3929696</v>
      </c>
      <c r="H4136" s="211">
        <v>3624553</v>
      </c>
      <c r="I4136" s="211">
        <v>3520341</v>
      </c>
      <c r="J4136" s="211">
        <v>3418617</v>
      </c>
      <c r="K4136" s="211">
        <v>4059981</v>
      </c>
      <c r="L4136" s="212">
        <v>4045217</v>
      </c>
    </row>
    <row r="4137" spans="1:12">
      <c r="A4137" s="208" t="s">
        <v>804</v>
      </c>
      <c r="B4137" s="209" t="s">
        <v>1636</v>
      </c>
      <c r="C4137" s="209" t="s">
        <v>1627</v>
      </c>
      <c r="D4137" s="210" t="s">
        <v>1624</v>
      </c>
      <c r="E4137" s="211">
        <v>38234190</v>
      </c>
      <c r="F4137" s="211">
        <v>38684918</v>
      </c>
      <c r="G4137" s="211">
        <v>39662596</v>
      </c>
      <c r="H4137" s="211">
        <v>34140938</v>
      </c>
      <c r="I4137" s="211">
        <v>44503592</v>
      </c>
      <c r="J4137" s="211">
        <v>47306453</v>
      </c>
      <c r="K4137" s="211">
        <v>47773717</v>
      </c>
      <c r="L4137" s="212">
        <v>46757049</v>
      </c>
    </row>
    <row r="4138" spans="1:12">
      <c r="A4138" s="208" t="s">
        <v>804</v>
      </c>
      <c r="B4138" s="209" t="s">
        <v>1636</v>
      </c>
      <c r="C4138" s="209" t="s">
        <v>1628</v>
      </c>
      <c r="D4138" s="210" t="s">
        <v>1624</v>
      </c>
      <c r="E4138" s="211">
        <v>1610</v>
      </c>
      <c r="F4138" s="211">
        <v>2295</v>
      </c>
      <c r="G4138" s="211">
        <v>2872</v>
      </c>
      <c r="H4138" s="211">
        <v>2918</v>
      </c>
      <c r="I4138" s="211">
        <v>2655</v>
      </c>
      <c r="J4138" s="211">
        <v>2601</v>
      </c>
      <c r="K4138" s="211">
        <v>5172</v>
      </c>
      <c r="L4138" s="212">
        <v>10402</v>
      </c>
    </row>
    <row r="4139" spans="1:12">
      <c r="A4139" s="208" t="s">
        <v>1830</v>
      </c>
      <c r="B4139" s="209" t="s">
        <v>1630</v>
      </c>
      <c r="C4139" s="209" t="s">
        <v>1626</v>
      </c>
      <c r="D4139" s="210" t="s">
        <v>1624</v>
      </c>
      <c r="E4139" s="211">
        <v>737583</v>
      </c>
      <c r="F4139" s="211">
        <v>1024764</v>
      </c>
      <c r="G4139" s="211">
        <v>1413717</v>
      </c>
      <c r="H4139" s="211">
        <v>1248358</v>
      </c>
      <c r="I4139" s="211">
        <v>466250</v>
      </c>
      <c r="J4139" s="211">
        <v>575018</v>
      </c>
      <c r="K4139" s="211">
        <v>715336</v>
      </c>
      <c r="L4139" s="212">
        <v>1206248</v>
      </c>
    </row>
    <row r="4140" spans="1:12">
      <c r="A4140" s="208" t="s">
        <v>1160</v>
      </c>
      <c r="B4140" s="209" t="s">
        <v>1644</v>
      </c>
      <c r="C4140" s="209" t="s">
        <v>1623</v>
      </c>
      <c r="D4140" s="210" t="s">
        <v>1624</v>
      </c>
      <c r="E4140" s="211">
        <v>7092296</v>
      </c>
      <c r="F4140" s="211">
        <v>6332302</v>
      </c>
      <c r="G4140" s="211">
        <v>6900812</v>
      </c>
      <c r="H4140" s="211">
        <v>7411778</v>
      </c>
      <c r="I4140" s="211">
        <v>6647806</v>
      </c>
      <c r="J4140" s="211">
        <v>7088508</v>
      </c>
      <c r="K4140" s="211">
        <v>6238285</v>
      </c>
      <c r="L4140" s="212">
        <v>5498907</v>
      </c>
    </row>
    <row r="4141" spans="1:12">
      <c r="A4141" s="208" t="s">
        <v>1160</v>
      </c>
      <c r="B4141" s="209" t="s">
        <v>1644</v>
      </c>
      <c r="C4141" s="209" t="s">
        <v>1625</v>
      </c>
      <c r="D4141" s="210" t="s">
        <v>1624</v>
      </c>
      <c r="E4141" s="211">
        <v>4924145</v>
      </c>
      <c r="F4141" s="211">
        <v>4785285</v>
      </c>
      <c r="G4141" s="211">
        <v>3328321</v>
      </c>
      <c r="H4141" s="211">
        <v>3966204</v>
      </c>
      <c r="I4141" s="211">
        <v>3786575</v>
      </c>
      <c r="J4141" s="211">
        <v>3537913</v>
      </c>
      <c r="K4141" s="211">
        <v>3322174</v>
      </c>
      <c r="L4141" s="212">
        <v>2972176</v>
      </c>
    </row>
    <row r="4142" spans="1:12">
      <c r="A4142" s="208" t="s">
        <v>1160</v>
      </c>
      <c r="B4142" s="209" t="s">
        <v>1644</v>
      </c>
      <c r="C4142" s="209" t="s">
        <v>1626</v>
      </c>
      <c r="D4142" s="210" t="s">
        <v>1624</v>
      </c>
      <c r="E4142" s="211">
        <v>15874389</v>
      </c>
      <c r="F4142" s="211">
        <v>15429999</v>
      </c>
      <c r="G4142" s="211">
        <v>16505690</v>
      </c>
      <c r="H4142" s="211">
        <v>15228409</v>
      </c>
      <c r="I4142" s="211">
        <v>13719495</v>
      </c>
      <c r="J4142" s="211">
        <v>18719429</v>
      </c>
      <c r="K4142" s="211">
        <v>22625887</v>
      </c>
      <c r="L4142" s="212">
        <v>27181082</v>
      </c>
    </row>
    <row r="4143" spans="1:12">
      <c r="A4143" s="208" t="s">
        <v>1160</v>
      </c>
      <c r="B4143" s="209" t="s">
        <v>1644</v>
      </c>
      <c r="C4143" s="209" t="s">
        <v>1627</v>
      </c>
      <c r="D4143" s="210" t="s">
        <v>1624</v>
      </c>
      <c r="E4143" s="211">
        <v>1310788</v>
      </c>
      <c r="F4143" s="211">
        <v>1248554</v>
      </c>
      <c r="G4143" s="211">
        <v>1221370</v>
      </c>
      <c r="H4143" s="211">
        <v>1353972</v>
      </c>
      <c r="I4143" s="211">
        <v>1235708</v>
      </c>
      <c r="J4143" s="211">
        <v>1506439</v>
      </c>
      <c r="K4143" s="211">
        <v>1350095</v>
      </c>
      <c r="L4143" s="212">
        <v>1543061</v>
      </c>
    </row>
    <row r="4144" spans="1:12">
      <c r="A4144" s="208" t="s">
        <v>1160</v>
      </c>
      <c r="B4144" s="209" t="s">
        <v>1644</v>
      </c>
      <c r="C4144" s="209" t="s">
        <v>1628</v>
      </c>
      <c r="D4144" s="210" t="s">
        <v>1624</v>
      </c>
      <c r="E4144" s="211">
        <v>97</v>
      </c>
      <c r="F4144" s="211">
        <v>147</v>
      </c>
      <c r="G4144" s="211">
        <v>124</v>
      </c>
      <c r="H4144" s="211">
        <v>148</v>
      </c>
      <c r="I4144" s="211">
        <v>220</v>
      </c>
      <c r="J4144" s="211">
        <v>683</v>
      </c>
      <c r="K4144" s="211">
        <v>2349</v>
      </c>
      <c r="L4144" s="212">
        <v>4483</v>
      </c>
    </row>
    <row r="4145" spans="1:12">
      <c r="A4145" s="208" t="s">
        <v>1831</v>
      </c>
      <c r="B4145" s="209" t="s">
        <v>1655</v>
      </c>
      <c r="C4145" s="209" t="s">
        <v>1623</v>
      </c>
      <c r="D4145" s="210" t="s">
        <v>1624</v>
      </c>
      <c r="E4145" s="211">
        <v>364725</v>
      </c>
      <c r="F4145" s="211">
        <v>330227</v>
      </c>
      <c r="G4145" s="211">
        <v>346662</v>
      </c>
      <c r="H4145" s="211">
        <v>402393</v>
      </c>
      <c r="I4145" s="211">
        <v>381951</v>
      </c>
      <c r="J4145" s="211">
        <v>404534</v>
      </c>
      <c r="K4145" s="211">
        <v>494668</v>
      </c>
      <c r="L4145" s="214" t="s">
        <v>1624</v>
      </c>
    </row>
    <row r="4146" spans="1:12">
      <c r="A4146" s="208" t="s">
        <v>1831</v>
      </c>
      <c r="B4146" s="209" t="s">
        <v>1655</v>
      </c>
      <c r="C4146" s="209" t="s">
        <v>1625</v>
      </c>
      <c r="D4146" s="210" t="s">
        <v>1624</v>
      </c>
      <c r="E4146" s="211">
        <v>238659</v>
      </c>
      <c r="F4146" s="211">
        <v>231716</v>
      </c>
      <c r="G4146" s="211">
        <v>256109</v>
      </c>
      <c r="H4146" s="211">
        <v>300815</v>
      </c>
      <c r="I4146" s="211">
        <v>291682</v>
      </c>
      <c r="J4146" s="211">
        <v>371173</v>
      </c>
      <c r="K4146" s="211">
        <v>533454</v>
      </c>
      <c r="L4146" s="214" t="s">
        <v>1624</v>
      </c>
    </row>
    <row r="4147" spans="1:12">
      <c r="A4147" s="208" t="s">
        <v>1831</v>
      </c>
      <c r="B4147" s="209" t="s">
        <v>1655</v>
      </c>
      <c r="C4147" s="209" t="s">
        <v>1626</v>
      </c>
      <c r="D4147" s="210" t="s">
        <v>1624</v>
      </c>
      <c r="E4147" s="211">
        <v>390150</v>
      </c>
      <c r="F4147" s="211">
        <v>335792</v>
      </c>
      <c r="G4147" s="211">
        <v>420334</v>
      </c>
      <c r="H4147" s="211">
        <v>376160</v>
      </c>
      <c r="I4147" s="211">
        <v>342112</v>
      </c>
      <c r="J4147" s="211">
        <v>578508</v>
      </c>
      <c r="K4147" s="211">
        <v>944934</v>
      </c>
      <c r="L4147" s="214" t="s">
        <v>1624</v>
      </c>
    </row>
    <row r="4148" spans="1:12">
      <c r="A4148" s="208" t="s">
        <v>506</v>
      </c>
      <c r="B4148" s="209" t="s">
        <v>1630</v>
      </c>
      <c r="C4148" s="209" t="s">
        <v>1626</v>
      </c>
      <c r="D4148" s="210" t="s">
        <v>1624</v>
      </c>
      <c r="E4148" s="211">
        <v>14623086</v>
      </c>
      <c r="F4148" s="211">
        <v>14254854</v>
      </c>
      <c r="G4148" s="211">
        <v>14201920</v>
      </c>
      <c r="H4148" s="211">
        <v>14012127</v>
      </c>
      <c r="I4148" s="211">
        <v>10490445</v>
      </c>
      <c r="J4148" s="211">
        <v>15820238</v>
      </c>
      <c r="K4148" s="211">
        <v>18009782</v>
      </c>
      <c r="L4148" s="212">
        <v>22735269</v>
      </c>
    </row>
    <row r="4149" spans="1:12">
      <c r="A4149" s="208" t="s">
        <v>506</v>
      </c>
      <c r="B4149" s="209" t="s">
        <v>1630</v>
      </c>
      <c r="C4149" s="209" t="s">
        <v>1627</v>
      </c>
      <c r="D4149" s="210" t="s">
        <v>1624</v>
      </c>
      <c r="E4149" s="211">
        <v>28366834</v>
      </c>
      <c r="F4149" s="211">
        <v>39735930</v>
      </c>
      <c r="G4149" s="211">
        <v>54702683</v>
      </c>
      <c r="H4149" s="211">
        <v>58235520</v>
      </c>
      <c r="I4149" s="211">
        <v>75868244</v>
      </c>
      <c r="J4149" s="211">
        <v>98678359</v>
      </c>
      <c r="K4149" s="211">
        <v>131078718</v>
      </c>
      <c r="L4149" s="212">
        <v>140381493</v>
      </c>
    </row>
    <row r="4150" spans="1:12">
      <c r="A4150" s="208" t="s">
        <v>506</v>
      </c>
      <c r="B4150" s="209" t="s">
        <v>1639</v>
      </c>
      <c r="C4150" s="209" t="s">
        <v>1626</v>
      </c>
      <c r="D4150" s="210" t="s">
        <v>1624</v>
      </c>
      <c r="E4150" s="211">
        <v>1685029</v>
      </c>
      <c r="F4150" s="211">
        <v>1357046</v>
      </c>
      <c r="G4150" s="211">
        <v>1294568</v>
      </c>
      <c r="H4150" s="211">
        <v>1322933</v>
      </c>
      <c r="I4150" s="211">
        <v>1209208</v>
      </c>
      <c r="J4150" s="211">
        <v>1292025</v>
      </c>
      <c r="K4150" s="211">
        <v>1090799</v>
      </c>
      <c r="L4150" s="212">
        <v>1344409</v>
      </c>
    </row>
    <row r="4151" spans="1:12">
      <c r="A4151" s="208" t="s">
        <v>506</v>
      </c>
      <c r="B4151" s="209" t="s">
        <v>1639</v>
      </c>
      <c r="C4151" s="209" t="s">
        <v>1627</v>
      </c>
      <c r="D4151" s="210" t="s">
        <v>1624</v>
      </c>
      <c r="E4151" s="211">
        <v>562664</v>
      </c>
      <c r="F4151" s="211">
        <v>2030384</v>
      </c>
      <c r="G4151" s="211">
        <v>3465625</v>
      </c>
      <c r="H4151" s="211">
        <v>4962010</v>
      </c>
      <c r="I4151" s="211">
        <v>3578409</v>
      </c>
      <c r="J4151" s="211">
        <v>4819220</v>
      </c>
      <c r="K4151" s="211">
        <v>609097</v>
      </c>
      <c r="L4151" s="212">
        <v>18</v>
      </c>
    </row>
    <row r="4152" spans="1:12">
      <c r="A4152" s="208" t="s">
        <v>506</v>
      </c>
      <c r="B4152" s="209" t="s">
        <v>1640</v>
      </c>
      <c r="C4152" s="209" t="s">
        <v>1626</v>
      </c>
      <c r="D4152" s="210" t="s">
        <v>1624</v>
      </c>
      <c r="E4152" s="211">
        <v>36251245</v>
      </c>
      <c r="F4152" s="211">
        <v>38346682</v>
      </c>
      <c r="G4152" s="211">
        <v>38002240</v>
      </c>
      <c r="H4152" s="211">
        <v>40458226</v>
      </c>
      <c r="I4152" s="211">
        <v>40147814</v>
      </c>
      <c r="J4152" s="211">
        <v>43498475</v>
      </c>
      <c r="K4152" s="211">
        <v>45351113</v>
      </c>
      <c r="L4152" s="212">
        <v>42656792</v>
      </c>
    </row>
    <row r="4153" spans="1:12">
      <c r="A4153" s="208" t="s">
        <v>506</v>
      </c>
      <c r="B4153" s="209" t="s">
        <v>1640</v>
      </c>
      <c r="C4153" s="209" t="s">
        <v>1627</v>
      </c>
      <c r="D4153" s="210" t="s">
        <v>1624</v>
      </c>
      <c r="E4153" s="211">
        <v>32465156</v>
      </c>
      <c r="F4153" s="211">
        <v>47266157</v>
      </c>
      <c r="G4153" s="211">
        <v>56669463</v>
      </c>
      <c r="H4153" s="211">
        <v>46571433</v>
      </c>
      <c r="I4153" s="211">
        <v>68833616</v>
      </c>
      <c r="J4153" s="211">
        <v>81370208</v>
      </c>
      <c r="K4153" s="211">
        <v>88416492</v>
      </c>
      <c r="L4153" s="212">
        <v>176974452</v>
      </c>
    </row>
    <row r="4154" spans="1:12">
      <c r="A4154" s="208" t="s">
        <v>506</v>
      </c>
      <c r="B4154" s="209" t="s">
        <v>1648</v>
      </c>
      <c r="C4154" s="209" t="s">
        <v>1626</v>
      </c>
      <c r="D4154" s="210" t="s">
        <v>1624</v>
      </c>
      <c r="E4154" s="211">
        <v>1611596</v>
      </c>
      <c r="F4154" s="211">
        <v>7193876</v>
      </c>
      <c r="G4154" s="211">
        <v>3633515</v>
      </c>
      <c r="H4154" s="211">
        <v>5288115</v>
      </c>
      <c r="I4154" s="211">
        <v>9409743</v>
      </c>
      <c r="J4154" s="211">
        <v>7168783</v>
      </c>
      <c r="K4154" s="211">
        <v>8090188</v>
      </c>
      <c r="L4154" s="212">
        <v>6447389</v>
      </c>
    </row>
    <row r="4155" spans="1:12">
      <c r="A4155" s="208" t="s">
        <v>506</v>
      </c>
      <c r="B4155" s="209" t="s">
        <v>1654</v>
      </c>
      <c r="C4155" s="209" t="s">
        <v>1626</v>
      </c>
      <c r="D4155" s="210" t="s">
        <v>1624</v>
      </c>
      <c r="E4155" s="211">
        <v>8488455</v>
      </c>
      <c r="F4155" s="211">
        <v>8551101</v>
      </c>
      <c r="G4155" s="211">
        <v>10874259</v>
      </c>
      <c r="H4155" s="211">
        <v>9732132</v>
      </c>
      <c r="I4155" s="211">
        <v>8768063</v>
      </c>
      <c r="J4155" s="211">
        <v>11279857</v>
      </c>
      <c r="K4155" s="211">
        <v>11107381</v>
      </c>
      <c r="L4155" s="212">
        <v>10647362</v>
      </c>
    </row>
    <row r="4156" spans="1:12">
      <c r="A4156" s="208" t="s">
        <v>506</v>
      </c>
      <c r="B4156" s="209" t="s">
        <v>1654</v>
      </c>
      <c r="C4156" s="209" t="s">
        <v>1627</v>
      </c>
      <c r="D4156" s="210" t="s">
        <v>1624</v>
      </c>
      <c r="E4156" s="211">
        <v>133549</v>
      </c>
      <c r="F4156" s="211">
        <v>40292</v>
      </c>
      <c r="G4156" s="211">
        <v>349327</v>
      </c>
      <c r="H4156" s="211">
        <v>73496</v>
      </c>
      <c r="I4156" s="211">
        <v>5015</v>
      </c>
      <c r="J4156" s="211">
        <v>84995</v>
      </c>
      <c r="K4156" s="211">
        <v>141693</v>
      </c>
      <c r="L4156" s="212">
        <v>42750</v>
      </c>
    </row>
    <row r="4157" spans="1:12">
      <c r="A4157" s="208" t="s">
        <v>506</v>
      </c>
      <c r="B4157" s="209" t="s">
        <v>1670</v>
      </c>
      <c r="C4157" s="209" t="s">
        <v>1626</v>
      </c>
      <c r="D4157" s="210" t="s">
        <v>1624</v>
      </c>
      <c r="E4157" s="211">
        <v>4502152</v>
      </c>
      <c r="F4157" s="211">
        <v>3065811</v>
      </c>
      <c r="G4157" s="211">
        <v>2521107</v>
      </c>
      <c r="H4157" s="211">
        <v>2459477</v>
      </c>
      <c r="I4157" s="211">
        <v>2210564</v>
      </c>
      <c r="J4157" s="211">
        <v>2490099</v>
      </c>
      <c r="K4157" s="211">
        <v>2528203</v>
      </c>
      <c r="L4157" s="212">
        <v>2758667</v>
      </c>
    </row>
    <row r="4158" spans="1:12">
      <c r="A4158" s="208" t="s">
        <v>1070</v>
      </c>
      <c r="B4158" s="209" t="s">
        <v>1678</v>
      </c>
      <c r="C4158" s="209" t="s">
        <v>1623</v>
      </c>
      <c r="D4158" s="210" t="s">
        <v>1624</v>
      </c>
      <c r="E4158" s="211">
        <v>431883</v>
      </c>
      <c r="F4158" s="211">
        <v>361828</v>
      </c>
      <c r="G4158" s="211">
        <v>355569</v>
      </c>
      <c r="H4158" s="211">
        <v>365338</v>
      </c>
      <c r="I4158" s="211">
        <v>360364</v>
      </c>
      <c r="J4158" s="211">
        <v>393044</v>
      </c>
      <c r="K4158" s="211">
        <v>320860</v>
      </c>
      <c r="L4158" s="212">
        <v>304123</v>
      </c>
    </row>
    <row r="4159" spans="1:12">
      <c r="A4159" s="208" t="s">
        <v>1070</v>
      </c>
      <c r="B4159" s="209" t="s">
        <v>1678</v>
      </c>
      <c r="C4159" s="209" t="s">
        <v>1625</v>
      </c>
      <c r="D4159" s="210" t="s">
        <v>1624</v>
      </c>
      <c r="E4159" s="211">
        <v>349500</v>
      </c>
      <c r="F4159" s="211">
        <v>334908</v>
      </c>
      <c r="G4159" s="211">
        <v>333568</v>
      </c>
      <c r="H4159" s="211">
        <v>355212</v>
      </c>
      <c r="I4159" s="211">
        <v>312862</v>
      </c>
      <c r="J4159" s="211">
        <v>362476</v>
      </c>
      <c r="K4159" s="211">
        <v>340503</v>
      </c>
      <c r="L4159" s="212">
        <v>281033</v>
      </c>
    </row>
    <row r="4160" spans="1:12">
      <c r="A4160" s="208" t="s">
        <v>795</v>
      </c>
      <c r="B4160" s="209" t="s">
        <v>1646</v>
      </c>
      <c r="C4160" s="209" t="s">
        <v>1625</v>
      </c>
      <c r="D4160" s="210" t="s">
        <v>1624</v>
      </c>
      <c r="E4160" s="211">
        <v>1177731</v>
      </c>
      <c r="F4160" s="211">
        <v>1078898</v>
      </c>
      <c r="G4160" s="211">
        <v>1158947</v>
      </c>
      <c r="H4160" s="211">
        <v>1155787</v>
      </c>
      <c r="I4160" s="211">
        <v>1047457</v>
      </c>
      <c r="J4160" s="211">
        <v>1042229</v>
      </c>
      <c r="K4160" s="211">
        <v>1052672</v>
      </c>
      <c r="L4160" s="212">
        <v>895517</v>
      </c>
    </row>
    <row r="4161" spans="1:12">
      <c r="A4161" s="208" t="s">
        <v>795</v>
      </c>
      <c r="B4161" s="209" t="s">
        <v>1646</v>
      </c>
      <c r="C4161" s="209" t="s">
        <v>1626</v>
      </c>
      <c r="D4161" s="210" t="s">
        <v>1624</v>
      </c>
      <c r="E4161" s="211">
        <v>23838362</v>
      </c>
      <c r="F4161" s="211">
        <v>24072917</v>
      </c>
      <c r="G4161" s="211">
        <v>23881804</v>
      </c>
      <c r="H4161" s="211">
        <v>24515461</v>
      </c>
      <c r="I4161" s="211">
        <v>21676334</v>
      </c>
      <c r="J4161" s="211">
        <v>23317775</v>
      </c>
      <c r="K4161" s="211">
        <v>23591877</v>
      </c>
      <c r="L4161" s="212">
        <v>23157507</v>
      </c>
    </row>
    <row r="4162" spans="1:12">
      <c r="A4162" s="208" t="s">
        <v>795</v>
      </c>
      <c r="B4162" s="209" t="s">
        <v>1646</v>
      </c>
      <c r="C4162" s="209" t="s">
        <v>1627</v>
      </c>
      <c r="D4162" s="210" t="s">
        <v>1624</v>
      </c>
      <c r="E4162" s="211">
        <v>8067039</v>
      </c>
      <c r="F4162" s="211">
        <v>13812283</v>
      </c>
      <c r="G4162" s="211">
        <v>17463041</v>
      </c>
      <c r="H4162" s="211">
        <v>18872147</v>
      </c>
      <c r="I4162" s="211">
        <v>23125004</v>
      </c>
      <c r="J4162" s="211">
        <v>21596496</v>
      </c>
      <c r="K4162" s="211">
        <v>25461957</v>
      </c>
      <c r="L4162" s="212">
        <v>24335840</v>
      </c>
    </row>
    <row r="4163" spans="1:12">
      <c r="A4163" s="208" t="s">
        <v>795</v>
      </c>
      <c r="B4163" s="209" t="s">
        <v>1655</v>
      </c>
      <c r="C4163" s="209" t="s">
        <v>1625</v>
      </c>
      <c r="D4163" s="210" t="s">
        <v>1624</v>
      </c>
      <c r="E4163" s="211">
        <v>17544</v>
      </c>
      <c r="F4163" s="211">
        <v>17216</v>
      </c>
      <c r="G4163" s="211">
        <v>17543</v>
      </c>
      <c r="H4163" s="211">
        <v>18007</v>
      </c>
      <c r="I4163" s="211">
        <v>16462</v>
      </c>
      <c r="J4163" s="211">
        <v>15868</v>
      </c>
      <c r="K4163" s="211">
        <v>15331</v>
      </c>
      <c r="L4163" s="212">
        <v>13593</v>
      </c>
    </row>
    <row r="4164" spans="1:12">
      <c r="A4164" s="208" t="s">
        <v>795</v>
      </c>
      <c r="B4164" s="209" t="s">
        <v>1655</v>
      </c>
      <c r="C4164" s="209" t="s">
        <v>1626</v>
      </c>
      <c r="D4164" s="210" t="s">
        <v>1624</v>
      </c>
      <c r="E4164" s="211">
        <v>1348650</v>
      </c>
      <c r="F4164" s="211">
        <v>1009981</v>
      </c>
      <c r="G4164" s="211">
        <v>972994</v>
      </c>
      <c r="H4164" s="211">
        <v>1271710</v>
      </c>
      <c r="I4164" s="211">
        <v>1154963</v>
      </c>
      <c r="J4164" s="211">
        <v>1004431</v>
      </c>
      <c r="K4164" s="211">
        <v>1055650</v>
      </c>
      <c r="L4164" s="212">
        <v>1256454</v>
      </c>
    </row>
    <row r="4165" spans="1:12">
      <c r="A4165" s="208" t="s">
        <v>795</v>
      </c>
      <c r="B4165" s="209" t="s">
        <v>1655</v>
      </c>
      <c r="C4165" s="209" t="s">
        <v>1627</v>
      </c>
      <c r="D4165" s="210" t="s">
        <v>1624</v>
      </c>
      <c r="E4165" s="211">
        <v>20531641</v>
      </c>
      <c r="F4165" s="211">
        <v>18287253</v>
      </c>
      <c r="G4165" s="211">
        <v>26520315</v>
      </c>
      <c r="H4165" s="211">
        <v>29828331</v>
      </c>
      <c r="I4165" s="211">
        <v>17796350</v>
      </c>
      <c r="J4165" s="211">
        <v>24318781</v>
      </c>
      <c r="K4165" s="211">
        <v>24036104</v>
      </c>
      <c r="L4165" s="212">
        <v>29845614</v>
      </c>
    </row>
    <row r="4166" spans="1:12">
      <c r="A4166" s="208" t="s">
        <v>795</v>
      </c>
      <c r="B4166" s="209" t="s">
        <v>1666</v>
      </c>
      <c r="C4166" s="209" t="s">
        <v>1625</v>
      </c>
      <c r="D4166" s="210" t="s">
        <v>1624</v>
      </c>
      <c r="E4166" s="211">
        <v>205191</v>
      </c>
      <c r="F4166" s="211">
        <v>193999</v>
      </c>
      <c r="G4166" s="211">
        <v>216905</v>
      </c>
      <c r="H4166" s="211">
        <v>149926</v>
      </c>
      <c r="I4166" s="211">
        <v>122246</v>
      </c>
      <c r="J4166" s="211">
        <v>13363</v>
      </c>
      <c r="K4166" s="213" t="s">
        <v>1624</v>
      </c>
      <c r="L4166" s="214" t="s">
        <v>1624</v>
      </c>
    </row>
    <row r="4167" spans="1:12">
      <c r="A4167" s="208" t="s">
        <v>795</v>
      </c>
      <c r="B4167" s="209" t="s">
        <v>1666</v>
      </c>
      <c r="C4167" s="209" t="s">
        <v>1626</v>
      </c>
      <c r="D4167" s="210" t="s">
        <v>1624</v>
      </c>
      <c r="E4167" s="211">
        <v>7040707</v>
      </c>
      <c r="F4167" s="211">
        <v>9772714</v>
      </c>
      <c r="G4167" s="211">
        <v>8993580</v>
      </c>
      <c r="H4167" s="211">
        <v>9347003</v>
      </c>
      <c r="I4167" s="211">
        <v>8924124</v>
      </c>
      <c r="J4167" s="211">
        <v>9304637</v>
      </c>
      <c r="K4167" s="211">
        <v>8211293</v>
      </c>
      <c r="L4167" s="212">
        <v>6059439</v>
      </c>
    </row>
    <row r="4168" spans="1:12">
      <c r="A4168" s="208" t="s">
        <v>795</v>
      </c>
      <c r="B4168" s="209" t="s">
        <v>1666</v>
      </c>
      <c r="C4168" s="209" t="s">
        <v>1627</v>
      </c>
      <c r="D4168" s="210" t="s">
        <v>1624</v>
      </c>
      <c r="E4168" s="211">
        <v>123115</v>
      </c>
      <c r="F4168" s="211">
        <v>2157907</v>
      </c>
      <c r="G4168" s="211">
        <v>1086537</v>
      </c>
      <c r="H4168" s="211">
        <v>1104858</v>
      </c>
      <c r="I4168" s="211">
        <v>1934352</v>
      </c>
      <c r="J4168" s="211">
        <v>3430876</v>
      </c>
      <c r="K4168" s="211">
        <v>2574443</v>
      </c>
      <c r="L4168" s="212">
        <v>1594146</v>
      </c>
    </row>
    <row r="4169" spans="1:12">
      <c r="A4169" s="208" t="s">
        <v>795</v>
      </c>
      <c r="B4169" s="209" t="s">
        <v>1673</v>
      </c>
      <c r="C4169" s="209" t="s">
        <v>1626</v>
      </c>
      <c r="D4169" s="210" t="s">
        <v>1624</v>
      </c>
      <c r="E4169" s="211">
        <v>3400</v>
      </c>
      <c r="F4169" s="211">
        <v>6266</v>
      </c>
      <c r="G4169" s="211">
        <v>2130</v>
      </c>
      <c r="H4169" s="211">
        <v>1511</v>
      </c>
      <c r="I4169" s="211">
        <v>116</v>
      </c>
      <c r="J4169" s="211">
        <v>2773</v>
      </c>
      <c r="K4169" s="211">
        <v>1050</v>
      </c>
      <c r="L4169" s="212">
        <v>3009</v>
      </c>
    </row>
    <row r="4170" spans="1:12">
      <c r="A4170" s="208" t="s">
        <v>135</v>
      </c>
      <c r="B4170" s="209" t="s">
        <v>1634</v>
      </c>
      <c r="C4170" s="209" t="s">
        <v>1627</v>
      </c>
      <c r="D4170" s="210" t="s">
        <v>1624</v>
      </c>
      <c r="E4170" s="213" t="s">
        <v>1624</v>
      </c>
      <c r="F4170" s="213" t="s">
        <v>1624</v>
      </c>
      <c r="G4170" s="213" t="s">
        <v>1624</v>
      </c>
      <c r="H4170" s="213" t="s">
        <v>1624</v>
      </c>
      <c r="I4170" s="213" t="s">
        <v>1624</v>
      </c>
      <c r="J4170" s="213" t="s">
        <v>1624</v>
      </c>
      <c r="K4170" s="211">
        <v>9524</v>
      </c>
      <c r="L4170" s="212">
        <v>7549</v>
      </c>
    </row>
    <row r="4171" spans="1:12">
      <c r="A4171" s="208" t="s">
        <v>1371</v>
      </c>
      <c r="B4171" s="209" t="s">
        <v>1651</v>
      </c>
      <c r="C4171" s="209" t="s">
        <v>1623</v>
      </c>
      <c r="D4171" s="210" t="s">
        <v>1624</v>
      </c>
      <c r="E4171" s="211">
        <v>3924505</v>
      </c>
      <c r="F4171" s="211">
        <v>3310281</v>
      </c>
      <c r="G4171" s="211">
        <v>3556134</v>
      </c>
      <c r="H4171" s="211">
        <v>3483557</v>
      </c>
      <c r="I4171" s="211">
        <v>3416483</v>
      </c>
      <c r="J4171" s="211">
        <v>3390168</v>
      </c>
      <c r="K4171" s="211">
        <v>3371498</v>
      </c>
      <c r="L4171" s="212">
        <v>2884352</v>
      </c>
    </row>
    <row r="4172" spans="1:12">
      <c r="A4172" s="208" t="s">
        <v>1371</v>
      </c>
      <c r="B4172" s="209" t="s">
        <v>1651</v>
      </c>
      <c r="C4172" s="209" t="s">
        <v>1625</v>
      </c>
      <c r="D4172" s="210" t="s">
        <v>1624</v>
      </c>
      <c r="E4172" s="211">
        <v>1567156</v>
      </c>
      <c r="F4172" s="211">
        <v>1361251</v>
      </c>
      <c r="G4172" s="211">
        <v>1438250</v>
      </c>
      <c r="H4172" s="211">
        <v>1449994</v>
      </c>
      <c r="I4172" s="211">
        <v>1394083</v>
      </c>
      <c r="J4172" s="211">
        <v>1348486</v>
      </c>
      <c r="K4172" s="211">
        <v>1355483</v>
      </c>
      <c r="L4172" s="212">
        <v>1158567</v>
      </c>
    </row>
    <row r="4173" spans="1:12">
      <c r="A4173" s="208" t="s">
        <v>1371</v>
      </c>
      <c r="B4173" s="209" t="s">
        <v>1651</v>
      </c>
      <c r="C4173" s="209" t="s">
        <v>1626</v>
      </c>
      <c r="D4173" s="210" t="s">
        <v>1624</v>
      </c>
      <c r="E4173" s="211">
        <v>691068</v>
      </c>
      <c r="F4173" s="211">
        <v>693889</v>
      </c>
      <c r="G4173" s="211">
        <v>538204</v>
      </c>
      <c r="H4173" s="211">
        <v>568740</v>
      </c>
      <c r="I4173" s="211">
        <v>597340</v>
      </c>
      <c r="J4173" s="211">
        <v>805126</v>
      </c>
      <c r="K4173" s="211">
        <v>861742</v>
      </c>
      <c r="L4173" s="212">
        <v>932367</v>
      </c>
    </row>
    <row r="4174" spans="1:12">
      <c r="A4174" s="208" t="s">
        <v>1371</v>
      </c>
      <c r="B4174" s="209" t="s">
        <v>1651</v>
      </c>
      <c r="C4174" s="209" t="s">
        <v>1629</v>
      </c>
      <c r="D4174" s="210" t="s">
        <v>1624</v>
      </c>
      <c r="E4174" s="211">
        <v>0</v>
      </c>
      <c r="F4174" s="213" t="s">
        <v>1624</v>
      </c>
      <c r="G4174" s="213" t="s">
        <v>1624</v>
      </c>
      <c r="H4174" s="213" t="s">
        <v>1624</v>
      </c>
      <c r="I4174" s="213" t="s">
        <v>1624</v>
      </c>
      <c r="J4174" s="213" t="s">
        <v>1624</v>
      </c>
      <c r="K4174" s="213" t="s">
        <v>1624</v>
      </c>
      <c r="L4174" s="214" t="s">
        <v>1624</v>
      </c>
    </row>
    <row r="4175" spans="1:12">
      <c r="A4175" s="208" t="s">
        <v>136</v>
      </c>
      <c r="B4175" s="209" t="s">
        <v>1632</v>
      </c>
      <c r="C4175" s="209" t="s">
        <v>1623</v>
      </c>
      <c r="D4175" s="210" t="s">
        <v>1624</v>
      </c>
      <c r="E4175" s="211">
        <v>27102307</v>
      </c>
      <c r="F4175" s="211">
        <v>27301807</v>
      </c>
      <c r="G4175" s="211">
        <v>29255403</v>
      </c>
      <c r="H4175" s="211">
        <v>29317507</v>
      </c>
      <c r="I4175" s="211">
        <v>26029090</v>
      </c>
      <c r="J4175" s="211">
        <v>28579080</v>
      </c>
      <c r="K4175" s="211">
        <v>29176335</v>
      </c>
      <c r="L4175" s="212">
        <v>26397882</v>
      </c>
    </row>
    <row r="4176" spans="1:12">
      <c r="A4176" s="208" t="s">
        <v>136</v>
      </c>
      <c r="B4176" s="209" t="s">
        <v>1632</v>
      </c>
      <c r="C4176" s="209" t="s">
        <v>1625</v>
      </c>
      <c r="D4176" s="210" t="s">
        <v>1624</v>
      </c>
      <c r="E4176" s="211">
        <v>25134026</v>
      </c>
      <c r="F4176" s="211">
        <v>25748957</v>
      </c>
      <c r="G4176" s="211">
        <v>25632924</v>
      </c>
      <c r="H4176" s="211">
        <v>25605608</v>
      </c>
      <c r="I4176" s="211">
        <v>25312038</v>
      </c>
      <c r="J4176" s="211">
        <v>24823090</v>
      </c>
      <c r="K4176" s="211">
        <v>25382877</v>
      </c>
      <c r="L4176" s="212">
        <v>24705580</v>
      </c>
    </row>
    <row r="4177" spans="1:12">
      <c r="A4177" s="208" t="s">
        <v>136</v>
      </c>
      <c r="B4177" s="209" t="s">
        <v>1632</v>
      </c>
      <c r="C4177" s="209" t="s">
        <v>1626</v>
      </c>
      <c r="D4177" s="210" t="s">
        <v>1624</v>
      </c>
      <c r="E4177" s="211">
        <v>10382762</v>
      </c>
      <c r="F4177" s="211">
        <v>10637201</v>
      </c>
      <c r="G4177" s="211">
        <v>11012047</v>
      </c>
      <c r="H4177" s="211">
        <v>11180194</v>
      </c>
      <c r="I4177" s="211">
        <v>10503754</v>
      </c>
      <c r="J4177" s="211">
        <v>10356806</v>
      </c>
      <c r="K4177" s="211">
        <v>10629117</v>
      </c>
      <c r="L4177" s="212">
        <v>9853470</v>
      </c>
    </row>
    <row r="4178" spans="1:12">
      <c r="A4178" s="208" t="s">
        <v>136</v>
      </c>
      <c r="B4178" s="209" t="s">
        <v>1632</v>
      </c>
      <c r="C4178" s="209" t="s">
        <v>1627</v>
      </c>
      <c r="D4178" s="210" t="s">
        <v>1624</v>
      </c>
      <c r="E4178" s="211">
        <v>8460609</v>
      </c>
      <c r="F4178" s="211">
        <v>8988461</v>
      </c>
      <c r="G4178" s="211">
        <v>8820999</v>
      </c>
      <c r="H4178" s="211">
        <v>5847625</v>
      </c>
      <c r="I4178" s="211">
        <v>3525067</v>
      </c>
      <c r="J4178" s="211">
        <v>4353418</v>
      </c>
      <c r="K4178" s="211">
        <v>3442981</v>
      </c>
      <c r="L4178" s="212">
        <v>3492235</v>
      </c>
    </row>
    <row r="4179" spans="1:12">
      <c r="A4179" s="208" t="s">
        <v>136</v>
      </c>
      <c r="B4179" s="209" t="s">
        <v>1632</v>
      </c>
      <c r="C4179" s="209" t="s">
        <v>1628</v>
      </c>
      <c r="D4179" s="210" t="s">
        <v>1624</v>
      </c>
      <c r="E4179" s="211">
        <v>251409</v>
      </c>
      <c r="F4179" s="211">
        <v>244107</v>
      </c>
      <c r="G4179" s="211">
        <v>208504</v>
      </c>
      <c r="H4179" s="211">
        <v>186446</v>
      </c>
      <c r="I4179" s="211">
        <v>138327</v>
      </c>
      <c r="J4179" s="211">
        <v>125823</v>
      </c>
      <c r="K4179" s="211">
        <v>95403</v>
      </c>
      <c r="L4179" s="212">
        <v>72594</v>
      </c>
    </row>
    <row r="4180" spans="1:12">
      <c r="A4180" s="208" t="s">
        <v>136</v>
      </c>
      <c r="B4180" s="209" t="s">
        <v>1634</v>
      </c>
      <c r="C4180" s="209" t="s">
        <v>1623</v>
      </c>
      <c r="D4180" s="210" t="s">
        <v>1624</v>
      </c>
      <c r="E4180" s="211">
        <v>8726907</v>
      </c>
      <c r="F4180" s="211">
        <v>9087624</v>
      </c>
      <c r="G4180" s="211">
        <v>8838682</v>
      </c>
      <c r="H4180" s="211">
        <v>8984648</v>
      </c>
      <c r="I4180" s="211">
        <v>9150409</v>
      </c>
      <c r="J4180" s="211">
        <v>9675617</v>
      </c>
      <c r="K4180" s="211">
        <v>10015509</v>
      </c>
      <c r="L4180" s="212">
        <v>8976220</v>
      </c>
    </row>
    <row r="4181" spans="1:12">
      <c r="A4181" s="208" t="s">
        <v>136</v>
      </c>
      <c r="B4181" s="209" t="s">
        <v>1634</v>
      </c>
      <c r="C4181" s="209" t="s">
        <v>1625</v>
      </c>
      <c r="D4181" s="210" t="s">
        <v>1624</v>
      </c>
      <c r="E4181" s="211">
        <v>2864356</v>
      </c>
      <c r="F4181" s="211">
        <v>3047081</v>
      </c>
      <c r="G4181" s="211">
        <v>2985040</v>
      </c>
      <c r="H4181" s="211">
        <v>2981691</v>
      </c>
      <c r="I4181" s="211">
        <v>3179605</v>
      </c>
      <c r="J4181" s="211">
        <v>3288370</v>
      </c>
      <c r="K4181" s="211">
        <v>3398463</v>
      </c>
      <c r="L4181" s="212">
        <v>3162317</v>
      </c>
    </row>
    <row r="4182" spans="1:12">
      <c r="A4182" s="208" t="s">
        <v>136</v>
      </c>
      <c r="B4182" s="209" t="s">
        <v>1634</v>
      </c>
      <c r="C4182" s="209" t="s">
        <v>1626</v>
      </c>
      <c r="D4182" s="210" t="s">
        <v>1624</v>
      </c>
      <c r="E4182" s="211">
        <v>1729401</v>
      </c>
      <c r="F4182" s="211">
        <v>1815921</v>
      </c>
      <c r="G4182" s="211">
        <v>1767934</v>
      </c>
      <c r="H4182" s="211">
        <v>841750</v>
      </c>
      <c r="I4182" s="211">
        <v>500749</v>
      </c>
      <c r="J4182" s="211">
        <v>465911</v>
      </c>
      <c r="K4182" s="211">
        <v>431137</v>
      </c>
      <c r="L4182" s="212">
        <v>331521</v>
      </c>
    </row>
    <row r="4183" spans="1:12">
      <c r="A4183" s="208" t="s">
        <v>136</v>
      </c>
      <c r="B4183" s="209" t="s">
        <v>1634</v>
      </c>
      <c r="C4183" s="209" t="s">
        <v>1627</v>
      </c>
      <c r="D4183" s="210" t="s">
        <v>1624</v>
      </c>
      <c r="E4183" s="211">
        <v>553058</v>
      </c>
      <c r="F4183" s="211">
        <v>947305</v>
      </c>
      <c r="G4183" s="211">
        <v>1034481</v>
      </c>
      <c r="H4183" s="211">
        <v>844742</v>
      </c>
      <c r="I4183" s="211">
        <v>1758944</v>
      </c>
      <c r="J4183" s="211">
        <v>1867138</v>
      </c>
      <c r="K4183" s="211">
        <v>86420</v>
      </c>
      <c r="L4183" s="212">
        <v>85359</v>
      </c>
    </row>
    <row r="4184" spans="1:12">
      <c r="A4184" s="208" t="s">
        <v>136</v>
      </c>
      <c r="B4184" s="209" t="s">
        <v>1634</v>
      </c>
      <c r="C4184" s="209" t="s">
        <v>1628</v>
      </c>
      <c r="D4184" s="210" t="s">
        <v>1624</v>
      </c>
      <c r="E4184" s="211">
        <v>44298</v>
      </c>
      <c r="F4184" s="211">
        <v>28653</v>
      </c>
      <c r="G4184" s="211">
        <v>34545</v>
      </c>
      <c r="H4184" s="211">
        <v>68792</v>
      </c>
      <c r="I4184" s="211">
        <v>83188</v>
      </c>
      <c r="J4184" s="211">
        <v>90921</v>
      </c>
      <c r="K4184" s="211">
        <v>102117</v>
      </c>
      <c r="L4184" s="212">
        <v>111941</v>
      </c>
    </row>
    <row r="4185" spans="1:12">
      <c r="A4185" s="208" t="s">
        <v>136</v>
      </c>
      <c r="B4185" s="209" t="s">
        <v>1658</v>
      </c>
      <c r="C4185" s="209" t="s">
        <v>1623</v>
      </c>
      <c r="D4185" s="210" t="s">
        <v>1624</v>
      </c>
      <c r="E4185" s="211">
        <v>27963356</v>
      </c>
      <c r="F4185" s="211">
        <v>29261600</v>
      </c>
      <c r="G4185" s="211">
        <v>29572422</v>
      </c>
      <c r="H4185" s="211">
        <v>30085526</v>
      </c>
      <c r="I4185" s="211">
        <v>29979393</v>
      </c>
      <c r="J4185" s="211">
        <v>30678139</v>
      </c>
      <c r="K4185" s="211">
        <v>31250580</v>
      </c>
      <c r="L4185" s="212">
        <v>28755023</v>
      </c>
    </row>
    <row r="4186" spans="1:12">
      <c r="A4186" s="208" t="s">
        <v>136</v>
      </c>
      <c r="B4186" s="209" t="s">
        <v>1658</v>
      </c>
      <c r="C4186" s="209" t="s">
        <v>1625</v>
      </c>
      <c r="D4186" s="210" t="s">
        <v>1624</v>
      </c>
      <c r="E4186" s="211">
        <v>20617925</v>
      </c>
      <c r="F4186" s="211">
        <v>21743098</v>
      </c>
      <c r="G4186" s="211">
        <v>21978497</v>
      </c>
      <c r="H4186" s="211">
        <v>22673001</v>
      </c>
      <c r="I4186" s="211">
        <v>23255176</v>
      </c>
      <c r="J4186" s="211">
        <v>23194502</v>
      </c>
      <c r="K4186" s="211">
        <v>23969938</v>
      </c>
      <c r="L4186" s="212">
        <v>22679163</v>
      </c>
    </row>
    <row r="4187" spans="1:12">
      <c r="A4187" s="208" t="s">
        <v>136</v>
      </c>
      <c r="B4187" s="209" t="s">
        <v>1658</v>
      </c>
      <c r="C4187" s="209" t="s">
        <v>1626</v>
      </c>
      <c r="D4187" s="210" t="s">
        <v>1624</v>
      </c>
      <c r="E4187" s="211">
        <v>11391234</v>
      </c>
      <c r="F4187" s="211">
        <v>11294029</v>
      </c>
      <c r="G4187" s="211">
        <v>11086830</v>
      </c>
      <c r="H4187" s="211">
        <v>10740371</v>
      </c>
      <c r="I4187" s="211">
        <v>9555709</v>
      </c>
      <c r="J4187" s="211">
        <v>8948289</v>
      </c>
      <c r="K4187" s="211">
        <v>9508727</v>
      </c>
      <c r="L4187" s="212">
        <v>9987759</v>
      </c>
    </row>
    <row r="4188" spans="1:12">
      <c r="A4188" s="208" t="s">
        <v>136</v>
      </c>
      <c r="B4188" s="209" t="s">
        <v>1658</v>
      </c>
      <c r="C4188" s="209" t="s">
        <v>1627</v>
      </c>
      <c r="D4188" s="210" t="s">
        <v>1624</v>
      </c>
      <c r="E4188" s="211">
        <v>90111507</v>
      </c>
      <c r="F4188" s="211">
        <v>81261507</v>
      </c>
      <c r="G4188" s="211">
        <v>71744388</v>
      </c>
      <c r="H4188" s="211">
        <v>77431425</v>
      </c>
      <c r="I4188" s="211">
        <v>62267028</v>
      </c>
      <c r="J4188" s="211">
        <v>55253259</v>
      </c>
      <c r="K4188" s="211">
        <v>48405563</v>
      </c>
      <c r="L4188" s="212">
        <v>52516548</v>
      </c>
    </row>
    <row r="4189" spans="1:12">
      <c r="A4189" s="208" t="s">
        <v>136</v>
      </c>
      <c r="B4189" s="209" t="s">
        <v>1658</v>
      </c>
      <c r="C4189" s="209" t="s">
        <v>1628</v>
      </c>
      <c r="D4189" s="210" t="s">
        <v>1624</v>
      </c>
      <c r="E4189" s="211">
        <v>171079</v>
      </c>
      <c r="F4189" s="211">
        <v>138776</v>
      </c>
      <c r="G4189" s="211">
        <v>127685</v>
      </c>
      <c r="H4189" s="211">
        <v>105710</v>
      </c>
      <c r="I4189" s="211">
        <v>168232</v>
      </c>
      <c r="J4189" s="211">
        <v>210164</v>
      </c>
      <c r="K4189" s="211">
        <v>210752</v>
      </c>
      <c r="L4189" s="212">
        <v>264862</v>
      </c>
    </row>
    <row r="4190" spans="1:12">
      <c r="A4190" s="208" t="s">
        <v>249</v>
      </c>
      <c r="B4190" s="209" t="s">
        <v>1676</v>
      </c>
      <c r="C4190" s="209" t="s">
        <v>1623</v>
      </c>
      <c r="D4190" s="210" t="s">
        <v>1624</v>
      </c>
      <c r="E4190" s="211">
        <v>240540</v>
      </c>
      <c r="F4190" s="211">
        <v>197839</v>
      </c>
      <c r="G4190" s="211">
        <v>209396</v>
      </c>
      <c r="H4190" s="211">
        <v>216011</v>
      </c>
      <c r="I4190" s="211">
        <v>214222</v>
      </c>
      <c r="J4190" s="211">
        <v>227386</v>
      </c>
      <c r="K4190" s="211">
        <v>193839</v>
      </c>
      <c r="L4190" s="212">
        <v>174719</v>
      </c>
    </row>
    <row r="4191" spans="1:12">
      <c r="A4191" s="208" t="s">
        <v>249</v>
      </c>
      <c r="B4191" s="209" t="s">
        <v>1676</v>
      </c>
      <c r="C4191" s="209" t="s">
        <v>1625</v>
      </c>
      <c r="D4191" s="210" t="s">
        <v>1624</v>
      </c>
      <c r="E4191" s="211">
        <v>395319</v>
      </c>
      <c r="F4191" s="211">
        <v>347486</v>
      </c>
      <c r="G4191" s="211">
        <v>359348</v>
      </c>
      <c r="H4191" s="211">
        <v>376462</v>
      </c>
      <c r="I4191" s="211">
        <v>350093</v>
      </c>
      <c r="J4191" s="211">
        <v>360516</v>
      </c>
      <c r="K4191" s="211">
        <v>321476</v>
      </c>
      <c r="L4191" s="212">
        <v>293068</v>
      </c>
    </row>
    <row r="4192" spans="1:12">
      <c r="A4192" s="208" t="s">
        <v>249</v>
      </c>
      <c r="B4192" s="209" t="s">
        <v>1676</v>
      </c>
      <c r="C4192" s="209" t="s">
        <v>1626</v>
      </c>
      <c r="D4192" s="210" t="s">
        <v>1624</v>
      </c>
      <c r="E4192" s="211">
        <v>686691</v>
      </c>
      <c r="F4192" s="211">
        <v>660349</v>
      </c>
      <c r="G4192" s="211">
        <v>703185</v>
      </c>
      <c r="H4192" s="211">
        <v>697169</v>
      </c>
      <c r="I4192" s="211">
        <v>693102</v>
      </c>
      <c r="J4192" s="211">
        <v>804177</v>
      </c>
      <c r="K4192" s="211">
        <v>786074</v>
      </c>
      <c r="L4192" s="212">
        <v>818726</v>
      </c>
    </row>
    <row r="4193" spans="1:12">
      <c r="A4193" s="208" t="s">
        <v>86</v>
      </c>
      <c r="B4193" s="209" t="s">
        <v>1640</v>
      </c>
      <c r="C4193" s="209" t="s">
        <v>1623</v>
      </c>
      <c r="D4193" s="210" t="s">
        <v>1624</v>
      </c>
      <c r="E4193" s="211">
        <v>25582</v>
      </c>
      <c r="F4193" s="211">
        <v>20955</v>
      </c>
      <c r="G4193" s="211">
        <v>20955</v>
      </c>
      <c r="H4193" s="211">
        <v>26718</v>
      </c>
      <c r="I4193" s="211">
        <v>42865</v>
      </c>
      <c r="J4193" s="211">
        <v>25777</v>
      </c>
      <c r="K4193" s="211">
        <v>20191</v>
      </c>
      <c r="L4193" s="212">
        <v>22131</v>
      </c>
    </row>
    <row r="4194" spans="1:12">
      <c r="A4194" s="208" t="s">
        <v>86</v>
      </c>
      <c r="B4194" s="209" t="s">
        <v>1640</v>
      </c>
      <c r="C4194" s="209" t="s">
        <v>1625</v>
      </c>
      <c r="D4194" s="210" t="s">
        <v>1624</v>
      </c>
      <c r="E4194" s="211">
        <v>53308</v>
      </c>
      <c r="F4194" s="211">
        <v>32762</v>
      </c>
      <c r="G4194" s="211">
        <v>32762</v>
      </c>
      <c r="H4194" s="211">
        <v>24892</v>
      </c>
      <c r="I4194" s="211">
        <v>21433</v>
      </c>
      <c r="J4194" s="211">
        <v>58785</v>
      </c>
      <c r="K4194" s="211">
        <v>72304</v>
      </c>
      <c r="L4194" s="212">
        <v>48727</v>
      </c>
    </row>
    <row r="4195" spans="1:12">
      <c r="A4195" s="208" t="s">
        <v>86</v>
      </c>
      <c r="B4195" s="209" t="s">
        <v>1640</v>
      </c>
      <c r="C4195" s="209" t="s">
        <v>1626</v>
      </c>
      <c r="D4195" s="210" t="s">
        <v>1624</v>
      </c>
      <c r="E4195" s="213" t="s">
        <v>1624</v>
      </c>
      <c r="F4195" s="211">
        <v>28237</v>
      </c>
      <c r="G4195" s="211">
        <v>28237</v>
      </c>
      <c r="H4195" s="211">
        <v>30356</v>
      </c>
      <c r="I4195" s="213" t="s">
        <v>1624</v>
      </c>
      <c r="J4195" s="213" t="s">
        <v>1624</v>
      </c>
      <c r="K4195" s="213" t="s">
        <v>1624</v>
      </c>
      <c r="L4195" s="214" t="s">
        <v>1624</v>
      </c>
    </row>
    <row r="4196" spans="1:12">
      <c r="A4196" s="208" t="s">
        <v>1452</v>
      </c>
      <c r="B4196" s="209" t="s">
        <v>1673</v>
      </c>
      <c r="C4196" s="209" t="s">
        <v>1623</v>
      </c>
      <c r="D4196" s="210" t="s">
        <v>1624</v>
      </c>
      <c r="E4196" s="211">
        <v>101268</v>
      </c>
      <c r="F4196" s="211">
        <v>83258</v>
      </c>
      <c r="G4196" s="211">
        <v>94413</v>
      </c>
      <c r="H4196" s="211">
        <v>96203</v>
      </c>
      <c r="I4196" s="211">
        <v>95439</v>
      </c>
      <c r="J4196" s="211">
        <v>97417</v>
      </c>
      <c r="K4196" s="211">
        <v>92218</v>
      </c>
      <c r="L4196" s="214" t="s">
        <v>1624</v>
      </c>
    </row>
    <row r="4197" spans="1:12">
      <c r="A4197" s="208" t="s">
        <v>1452</v>
      </c>
      <c r="B4197" s="209" t="s">
        <v>1673</v>
      </c>
      <c r="C4197" s="209" t="s">
        <v>1625</v>
      </c>
      <c r="D4197" s="210" t="s">
        <v>1624</v>
      </c>
      <c r="E4197" s="211">
        <v>25498</v>
      </c>
      <c r="F4197" s="211">
        <v>35084</v>
      </c>
      <c r="G4197" s="211">
        <v>42076</v>
      </c>
      <c r="H4197" s="211">
        <v>39942</v>
      </c>
      <c r="I4197" s="211">
        <v>40771</v>
      </c>
      <c r="J4197" s="211">
        <v>44735</v>
      </c>
      <c r="K4197" s="211">
        <v>39053</v>
      </c>
      <c r="L4197" s="214" t="s">
        <v>1624</v>
      </c>
    </row>
    <row r="4198" spans="1:12">
      <c r="A4198" s="208" t="s">
        <v>630</v>
      </c>
      <c r="B4198" s="209" t="s">
        <v>1646</v>
      </c>
      <c r="C4198" s="209" t="s">
        <v>1623</v>
      </c>
      <c r="D4198" s="210" t="s">
        <v>1624</v>
      </c>
      <c r="E4198" s="211">
        <v>18215</v>
      </c>
      <c r="F4198" s="211">
        <v>16090</v>
      </c>
      <c r="G4198" s="211">
        <v>18641</v>
      </c>
      <c r="H4198" s="211">
        <v>20062</v>
      </c>
      <c r="I4198" s="211">
        <v>19389</v>
      </c>
      <c r="J4198" s="211">
        <v>19001</v>
      </c>
      <c r="K4198" s="211">
        <v>20343</v>
      </c>
      <c r="L4198" s="212">
        <v>16329</v>
      </c>
    </row>
    <row r="4199" spans="1:12">
      <c r="A4199" s="208" t="s">
        <v>630</v>
      </c>
      <c r="B4199" s="209" t="s">
        <v>1646</v>
      </c>
      <c r="C4199" s="209" t="s">
        <v>1625</v>
      </c>
      <c r="D4199" s="210" t="s">
        <v>1624</v>
      </c>
      <c r="E4199" s="211">
        <v>7197</v>
      </c>
      <c r="F4199" s="211">
        <v>6307</v>
      </c>
      <c r="G4199" s="211">
        <v>7530</v>
      </c>
      <c r="H4199" s="211">
        <v>8533</v>
      </c>
      <c r="I4199" s="211">
        <v>8351</v>
      </c>
      <c r="J4199" s="211">
        <v>7672</v>
      </c>
      <c r="K4199" s="211">
        <v>8293</v>
      </c>
      <c r="L4199" s="212">
        <v>6816</v>
      </c>
    </row>
    <row r="4200" spans="1:12">
      <c r="A4200" s="208" t="s">
        <v>630</v>
      </c>
      <c r="B4200" s="209" t="s">
        <v>1646</v>
      </c>
      <c r="C4200" s="209" t="s">
        <v>1626</v>
      </c>
      <c r="D4200" s="210" t="s">
        <v>1624</v>
      </c>
      <c r="E4200" s="211">
        <v>2904</v>
      </c>
      <c r="F4200" s="211">
        <v>2756</v>
      </c>
      <c r="G4200" s="211">
        <v>2917</v>
      </c>
      <c r="H4200" s="211">
        <v>3713</v>
      </c>
      <c r="I4200" s="211">
        <v>3886</v>
      </c>
      <c r="J4200" s="211">
        <v>4071</v>
      </c>
      <c r="K4200" s="211">
        <v>5076</v>
      </c>
      <c r="L4200" s="212">
        <v>3813</v>
      </c>
    </row>
    <row r="4201" spans="1:12">
      <c r="A4201" s="208" t="s">
        <v>346</v>
      </c>
      <c r="B4201" s="209" t="s">
        <v>1666</v>
      </c>
      <c r="C4201" s="209" t="s">
        <v>1623</v>
      </c>
      <c r="D4201" s="210" t="s">
        <v>1624</v>
      </c>
      <c r="E4201" s="211">
        <v>25995</v>
      </c>
      <c r="F4201" s="211">
        <v>26467</v>
      </c>
      <c r="G4201" s="211">
        <v>25198</v>
      </c>
      <c r="H4201" s="211">
        <v>29131</v>
      </c>
      <c r="I4201" s="211">
        <v>24527</v>
      </c>
      <c r="J4201" s="211">
        <v>29511</v>
      </c>
      <c r="K4201" s="211">
        <v>23999</v>
      </c>
      <c r="L4201" s="212">
        <v>19058</v>
      </c>
    </row>
    <row r="4202" spans="1:12">
      <c r="A4202" s="208" t="s">
        <v>346</v>
      </c>
      <c r="B4202" s="209" t="s">
        <v>1666</v>
      </c>
      <c r="C4202" s="209" t="s">
        <v>1625</v>
      </c>
      <c r="D4202" s="210" t="s">
        <v>1624</v>
      </c>
      <c r="E4202" s="211">
        <v>11002</v>
      </c>
      <c r="F4202" s="211">
        <v>8287</v>
      </c>
      <c r="G4202" s="211">
        <v>9311</v>
      </c>
      <c r="H4202" s="211">
        <v>10277</v>
      </c>
      <c r="I4202" s="211">
        <v>8950</v>
      </c>
      <c r="J4202" s="211">
        <v>8434</v>
      </c>
      <c r="K4202" s="211">
        <v>11170</v>
      </c>
      <c r="L4202" s="212">
        <v>8284</v>
      </c>
    </row>
    <row r="4203" spans="1:12">
      <c r="A4203" s="208" t="s">
        <v>1453</v>
      </c>
      <c r="B4203" s="209" t="s">
        <v>1673</v>
      </c>
      <c r="C4203" s="209" t="s">
        <v>1623</v>
      </c>
      <c r="D4203" s="210" t="s">
        <v>1624</v>
      </c>
      <c r="E4203" s="211">
        <v>7928</v>
      </c>
      <c r="F4203" s="211">
        <v>6822</v>
      </c>
      <c r="G4203" s="211">
        <v>9841</v>
      </c>
      <c r="H4203" s="211">
        <v>8219</v>
      </c>
      <c r="I4203" s="211">
        <v>7844</v>
      </c>
      <c r="J4203" s="211">
        <v>8502</v>
      </c>
      <c r="K4203" s="211">
        <v>7414</v>
      </c>
      <c r="L4203" s="212">
        <v>5132</v>
      </c>
    </row>
    <row r="4204" spans="1:12">
      <c r="A4204" s="208" t="s">
        <v>1453</v>
      </c>
      <c r="B4204" s="209" t="s">
        <v>1673</v>
      </c>
      <c r="C4204" s="209" t="s">
        <v>1625</v>
      </c>
      <c r="D4204" s="210" t="s">
        <v>1624</v>
      </c>
      <c r="E4204" s="211">
        <v>2051</v>
      </c>
      <c r="F4204" s="211">
        <v>1810</v>
      </c>
      <c r="G4204" s="211">
        <v>2093</v>
      </c>
      <c r="H4204" s="211">
        <v>3101</v>
      </c>
      <c r="I4204" s="211">
        <v>3138</v>
      </c>
      <c r="J4204" s="211">
        <v>3607</v>
      </c>
      <c r="K4204" s="211">
        <v>4690</v>
      </c>
      <c r="L4204" s="212">
        <v>3921</v>
      </c>
    </row>
    <row r="4205" spans="1:12">
      <c r="A4205" s="208" t="s">
        <v>1832</v>
      </c>
      <c r="B4205" s="209" t="s">
        <v>1661</v>
      </c>
      <c r="C4205" s="209" t="s">
        <v>1623</v>
      </c>
      <c r="D4205" s="210" t="s">
        <v>1624</v>
      </c>
      <c r="E4205" s="211">
        <v>31089</v>
      </c>
      <c r="F4205" s="213" t="s">
        <v>1624</v>
      </c>
      <c r="G4205" s="213" t="s">
        <v>1624</v>
      </c>
      <c r="H4205" s="213" t="s">
        <v>1624</v>
      </c>
      <c r="I4205" s="213" t="s">
        <v>1624</v>
      </c>
      <c r="J4205" s="213" t="s">
        <v>1624</v>
      </c>
      <c r="K4205" s="213" t="s">
        <v>1624</v>
      </c>
      <c r="L4205" s="214" t="s">
        <v>1624</v>
      </c>
    </row>
    <row r="4206" spans="1:12">
      <c r="A4206" s="208" t="s">
        <v>1832</v>
      </c>
      <c r="B4206" s="209" t="s">
        <v>1661</v>
      </c>
      <c r="C4206" s="209" t="s">
        <v>1625</v>
      </c>
      <c r="D4206" s="210" t="s">
        <v>1624</v>
      </c>
      <c r="E4206" s="211">
        <v>46220</v>
      </c>
      <c r="F4206" s="213" t="s">
        <v>1624</v>
      </c>
      <c r="G4206" s="213" t="s">
        <v>1624</v>
      </c>
      <c r="H4206" s="213" t="s">
        <v>1624</v>
      </c>
      <c r="I4206" s="213" t="s">
        <v>1624</v>
      </c>
      <c r="J4206" s="213" t="s">
        <v>1624</v>
      </c>
      <c r="K4206" s="213" t="s">
        <v>1624</v>
      </c>
      <c r="L4206" s="214" t="s">
        <v>1624</v>
      </c>
    </row>
    <row r="4207" spans="1:12">
      <c r="A4207" s="208" t="s">
        <v>1395</v>
      </c>
      <c r="B4207" s="209" t="s">
        <v>1655</v>
      </c>
      <c r="C4207" s="209" t="s">
        <v>1623</v>
      </c>
      <c r="D4207" s="210" t="s">
        <v>1624</v>
      </c>
      <c r="E4207" s="211">
        <v>5461201</v>
      </c>
      <c r="F4207" s="211">
        <v>4846826</v>
      </c>
      <c r="G4207" s="211">
        <v>4937713</v>
      </c>
      <c r="H4207" s="211">
        <v>5961572</v>
      </c>
      <c r="I4207" s="211">
        <v>5639452</v>
      </c>
      <c r="J4207" s="211">
        <v>5744068</v>
      </c>
      <c r="K4207" s="211">
        <v>5402665</v>
      </c>
      <c r="L4207" s="212">
        <v>4421711</v>
      </c>
    </row>
    <row r="4208" spans="1:12">
      <c r="A4208" s="208" t="s">
        <v>1395</v>
      </c>
      <c r="B4208" s="209" t="s">
        <v>1655</v>
      </c>
      <c r="C4208" s="209" t="s">
        <v>1625</v>
      </c>
      <c r="D4208" s="210" t="s">
        <v>1624</v>
      </c>
      <c r="E4208" s="211">
        <v>3698600</v>
      </c>
      <c r="F4208" s="211">
        <v>3453119</v>
      </c>
      <c r="G4208" s="211">
        <v>3477652</v>
      </c>
      <c r="H4208" s="211">
        <v>3907980</v>
      </c>
      <c r="I4208" s="211">
        <v>3776230</v>
      </c>
      <c r="J4208" s="211">
        <v>3829576</v>
      </c>
      <c r="K4208" s="211">
        <v>3675549</v>
      </c>
      <c r="L4208" s="212">
        <v>3165029</v>
      </c>
    </row>
    <row r="4209" spans="1:12">
      <c r="A4209" s="208" t="s">
        <v>1395</v>
      </c>
      <c r="B4209" s="209" t="s">
        <v>1655</v>
      </c>
      <c r="C4209" s="209" t="s">
        <v>1626</v>
      </c>
      <c r="D4209" s="210" t="s">
        <v>1624</v>
      </c>
      <c r="E4209" s="211">
        <v>2101249</v>
      </c>
      <c r="F4209" s="211">
        <v>2001643</v>
      </c>
      <c r="G4209" s="211">
        <v>1922961</v>
      </c>
      <c r="H4209" s="211">
        <v>2006982</v>
      </c>
      <c r="I4209" s="211">
        <v>1922227</v>
      </c>
      <c r="J4209" s="211">
        <v>1996072</v>
      </c>
      <c r="K4209" s="211">
        <v>1876138</v>
      </c>
      <c r="L4209" s="212">
        <v>1743666</v>
      </c>
    </row>
    <row r="4210" spans="1:12">
      <c r="A4210" s="208" t="s">
        <v>1395</v>
      </c>
      <c r="B4210" s="209" t="s">
        <v>1655</v>
      </c>
      <c r="C4210" s="209" t="s">
        <v>1627</v>
      </c>
      <c r="D4210" s="210" t="s">
        <v>1624</v>
      </c>
      <c r="E4210" s="211">
        <v>818518</v>
      </c>
      <c r="F4210" s="211">
        <v>1264795</v>
      </c>
      <c r="G4210" s="211">
        <v>1002774</v>
      </c>
      <c r="H4210" s="211">
        <v>716054</v>
      </c>
      <c r="I4210" s="211">
        <v>584878</v>
      </c>
      <c r="J4210" s="211">
        <v>2575170</v>
      </c>
      <c r="K4210" s="211">
        <v>691495</v>
      </c>
      <c r="L4210" s="212">
        <v>3353944</v>
      </c>
    </row>
    <row r="4211" spans="1:12">
      <c r="A4211" s="208" t="s">
        <v>1395</v>
      </c>
      <c r="B4211" s="209" t="s">
        <v>1655</v>
      </c>
      <c r="C4211" s="209" t="s">
        <v>1628</v>
      </c>
      <c r="D4211" s="210" t="s">
        <v>1624</v>
      </c>
      <c r="E4211" s="213" t="s">
        <v>1624</v>
      </c>
      <c r="F4211" s="213" t="s">
        <v>1624</v>
      </c>
      <c r="G4211" s="213" t="s">
        <v>1624</v>
      </c>
      <c r="H4211" s="213" t="s">
        <v>1624</v>
      </c>
      <c r="I4211" s="213" t="s">
        <v>1624</v>
      </c>
      <c r="J4211" s="213" t="s">
        <v>1624</v>
      </c>
      <c r="K4211" s="213" t="s">
        <v>1624</v>
      </c>
      <c r="L4211" s="212">
        <v>511</v>
      </c>
    </row>
    <row r="4212" spans="1:12">
      <c r="A4212" s="208" t="s">
        <v>647</v>
      </c>
      <c r="B4212" s="209" t="s">
        <v>1672</v>
      </c>
      <c r="C4212" s="209" t="s">
        <v>1623</v>
      </c>
      <c r="D4212" s="210" t="s">
        <v>1624</v>
      </c>
      <c r="E4212" s="211">
        <v>393211</v>
      </c>
      <c r="F4212" s="211">
        <v>362722</v>
      </c>
      <c r="G4212" s="211">
        <v>353998</v>
      </c>
      <c r="H4212" s="211">
        <v>402710</v>
      </c>
      <c r="I4212" s="211">
        <v>373171</v>
      </c>
      <c r="J4212" s="211">
        <v>414744</v>
      </c>
      <c r="K4212" s="211">
        <v>383303</v>
      </c>
      <c r="L4212" s="212">
        <v>302546</v>
      </c>
    </row>
    <row r="4213" spans="1:12">
      <c r="A4213" s="208" t="s">
        <v>647</v>
      </c>
      <c r="B4213" s="209" t="s">
        <v>1672</v>
      </c>
      <c r="C4213" s="209" t="s">
        <v>1625</v>
      </c>
      <c r="D4213" s="210" t="s">
        <v>1624</v>
      </c>
      <c r="E4213" s="211">
        <v>222948</v>
      </c>
      <c r="F4213" s="211">
        <v>213495</v>
      </c>
      <c r="G4213" s="211">
        <v>209385</v>
      </c>
      <c r="H4213" s="211">
        <v>228785</v>
      </c>
      <c r="I4213" s="211">
        <v>219352</v>
      </c>
      <c r="J4213" s="211">
        <v>243365</v>
      </c>
      <c r="K4213" s="211">
        <v>222120</v>
      </c>
      <c r="L4213" s="212">
        <v>187253</v>
      </c>
    </row>
    <row r="4214" spans="1:12">
      <c r="A4214" s="208" t="s">
        <v>647</v>
      </c>
      <c r="B4214" s="209" t="s">
        <v>1672</v>
      </c>
      <c r="C4214" s="209" t="s">
        <v>1626</v>
      </c>
      <c r="D4214" s="210" t="s">
        <v>1624</v>
      </c>
      <c r="E4214" s="211">
        <v>701299</v>
      </c>
      <c r="F4214" s="211">
        <v>685817</v>
      </c>
      <c r="G4214" s="211">
        <v>666885</v>
      </c>
      <c r="H4214" s="211">
        <v>724147</v>
      </c>
      <c r="I4214" s="211">
        <v>711172</v>
      </c>
      <c r="J4214" s="211">
        <v>690530</v>
      </c>
      <c r="K4214" s="211">
        <v>681820</v>
      </c>
      <c r="L4214" s="212">
        <v>660763</v>
      </c>
    </row>
    <row r="4215" spans="1:12">
      <c r="A4215" s="208" t="s">
        <v>825</v>
      </c>
      <c r="B4215" s="209" t="s">
        <v>1648</v>
      </c>
      <c r="C4215" s="209" t="s">
        <v>1623</v>
      </c>
      <c r="D4215" s="210" t="s">
        <v>1624</v>
      </c>
      <c r="E4215" s="211">
        <v>55662</v>
      </c>
      <c r="F4215" s="211">
        <v>59997</v>
      </c>
      <c r="G4215" s="211">
        <v>58332</v>
      </c>
      <c r="H4215" s="211">
        <v>54723</v>
      </c>
      <c r="I4215" s="211">
        <v>62067</v>
      </c>
      <c r="J4215" s="211">
        <v>74416</v>
      </c>
      <c r="K4215" s="211">
        <v>72430</v>
      </c>
      <c r="L4215" s="212">
        <v>50416</v>
      </c>
    </row>
    <row r="4216" spans="1:12">
      <c r="A4216" s="208" t="s">
        <v>825</v>
      </c>
      <c r="B4216" s="209" t="s">
        <v>1648</v>
      </c>
      <c r="C4216" s="209" t="s">
        <v>1625</v>
      </c>
      <c r="D4216" s="210" t="s">
        <v>1624</v>
      </c>
      <c r="E4216" s="213" t="s">
        <v>1624</v>
      </c>
      <c r="F4216" s="213" t="s">
        <v>1624</v>
      </c>
      <c r="G4216" s="213" t="s">
        <v>1624</v>
      </c>
      <c r="H4216" s="213" t="s">
        <v>1624</v>
      </c>
      <c r="I4216" s="213" t="s">
        <v>1624</v>
      </c>
      <c r="J4216" s="213" t="s">
        <v>1624</v>
      </c>
      <c r="K4216" s="213" t="s">
        <v>1624</v>
      </c>
      <c r="L4216" s="212">
        <v>4830</v>
      </c>
    </row>
    <row r="4217" spans="1:12">
      <c r="A4217" s="208" t="s">
        <v>1052</v>
      </c>
      <c r="B4217" s="209" t="s">
        <v>1679</v>
      </c>
      <c r="C4217" s="209" t="s">
        <v>1623</v>
      </c>
      <c r="D4217" s="210" t="s">
        <v>1624</v>
      </c>
      <c r="E4217" s="211">
        <v>570819</v>
      </c>
      <c r="F4217" s="211">
        <v>537501</v>
      </c>
      <c r="G4217" s="211">
        <v>588409</v>
      </c>
      <c r="H4217" s="211">
        <v>651837</v>
      </c>
      <c r="I4217" s="211">
        <v>624173</v>
      </c>
      <c r="J4217" s="211">
        <v>581897</v>
      </c>
      <c r="K4217" s="211">
        <v>600813</v>
      </c>
      <c r="L4217" s="212">
        <v>522948</v>
      </c>
    </row>
    <row r="4218" spans="1:12">
      <c r="A4218" s="208" t="s">
        <v>1052</v>
      </c>
      <c r="B4218" s="209" t="s">
        <v>1679</v>
      </c>
      <c r="C4218" s="209" t="s">
        <v>1625</v>
      </c>
      <c r="D4218" s="210" t="s">
        <v>1624</v>
      </c>
      <c r="E4218" s="211">
        <v>276163</v>
      </c>
      <c r="F4218" s="211">
        <v>264205</v>
      </c>
      <c r="G4218" s="211">
        <v>275797</v>
      </c>
      <c r="H4218" s="211">
        <v>342042</v>
      </c>
      <c r="I4218" s="211">
        <v>364979</v>
      </c>
      <c r="J4218" s="211">
        <v>280845</v>
      </c>
      <c r="K4218" s="211">
        <v>338793</v>
      </c>
      <c r="L4218" s="212">
        <v>310457</v>
      </c>
    </row>
    <row r="4219" spans="1:12">
      <c r="A4219" s="208" t="s">
        <v>1052</v>
      </c>
      <c r="B4219" s="209" t="s">
        <v>1679</v>
      </c>
      <c r="C4219" s="209" t="s">
        <v>1626</v>
      </c>
      <c r="D4219" s="210" t="s">
        <v>1624</v>
      </c>
      <c r="E4219" s="211">
        <v>65526</v>
      </c>
      <c r="F4219" s="211">
        <v>71276</v>
      </c>
      <c r="G4219" s="211">
        <v>95857</v>
      </c>
      <c r="H4219" s="211">
        <v>111293</v>
      </c>
      <c r="I4219" s="211">
        <v>114903</v>
      </c>
      <c r="J4219" s="211">
        <v>131294</v>
      </c>
      <c r="K4219" s="211">
        <v>171720</v>
      </c>
      <c r="L4219" s="212">
        <v>157792</v>
      </c>
    </row>
    <row r="4220" spans="1:12">
      <c r="A4220" s="208" t="s">
        <v>1052</v>
      </c>
      <c r="B4220" s="209" t="s">
        <v>1679</v>
      </c>
      <c r="C4220" s="209" t="s">
        <v>1627</v>
      </c>
      <c r="D4220" s="210" t="s">
        <v>1624</v>
      </c>
      <c r="E4220" s="211">
        <v>40917</v>
      </c>
      <c r="F4220" s="211">
        <v>30480</v>
      </c>
      <c r="G4220" s="211">
        <v>48225</v>
      </c>
      <c r="H4220" s="211">
        <v>4010</v>
      </c>
      <c r="I4220" s="211">
        <v>4236</v>
      </c>
      <c r="J4220" s="211">
        <v>3214</v>
      </c>
      <c r="K4220" s="211">
        <v>1829</v>
      </c>
      <c r="L4220" s="212">
        <v>0</v>
      </c>
    </row>
    <row r="4221" spans="1:12">
      <c r="A4221" s="208" t="s">
        <v>826</v>
      </c>
      <c r="B4221" s="209" t="s">
        <v>1648</v>
      </c>
      <c r="C4221" s="209" t="s">
        <v>1623</v>
      </c>
      <c r="D4221" s="210" t="s">
        <v>1624</v>
      </c>
      <c r="E4221" s="211">
        <v>22757</v>
      </c>
      <c r="F4221" s="211">
        <v>22037</v>
      </c>
      <c r="G4221" s="211">
        <v>22927</v>
      </c>
      <c r="H4221" s="211">
        <v>23473</v>
      </c>
      <c r="I4221" s="211">
        <v>22025</v>
      </c>
      <c r="J4221" s="211">
        <v>28622</v>
      </c>
      <c r="K4221" s="211">
        <v>20814</v>
      </c>
      <c r="L4221" s="212">
        <v>21738</v>
      </c>
    </row>
    <row r="4222" spans="1:12">
      <c r="A4222" s="208" t="s">
        <v>826</v>
      </c>
      <c r="B4222" s="209" t="s">
        <v>1648</v>
      </c>
      <c r="C4222" s="209" t="s">
        <v>1625</v>
      </c>
      <c r="D4222" s="210" t="s">
        <v>1624</v>
      </c>
      <c r="E4222" s="211">
        <v>22611</v>
      </c>
      <c r="F4222" s="211">
        <v>22556</v>
      </c>
      <c r="G4222" s="211">
        <v>23518</v>
      </c>
      <c r="H4222" s="211">
        <v>25710</v>
      </c>
      <c r="I4222" s="211">
        <v>25158</v>
      </c>
      <c r="J4222" s="211">
        <v>31362</v>
      </c>
      <c r="K4222" s="211">
        <v>16939</v>
      </c>
      <c r="L4222" s="212">
        <v>28431</v>
      </c>
    </row>
    <row r="4223" spans="1:12">
      <c r="A4223" s="208" t="s">
        <v>1396</v>
      </c>
      <c r="B4223" s="209" t="s">
        <v>1655</v>
      </c>
      <c r="C4223" s="209" t="s">
        <v>1623</v>
      </c>
      <c r="D4223" s="210" t="s">
        <v>1624</v>
      </c>
      <c r="E4223" s="211">
        <v>56168</v>
      </c>
      <c r="F4223" s="211">
        <v>52153</v>
      </c>
      <c r="G4223" s="211">
        <v>55160</v>
      </c>
      <c r="H4223" s="211">
        <v>57130</v>
      </c>
      <c r="I4223" s="211">
        <v>50692</v>
      </c>
      <c r="J4223" s="211">
        <v>46272</v>
      </c>
      <c r="K4223" s="211">
        <v>42004</v>
      </c>
      <c r="L4223" s="212">
        <v>35107</v>
      </c>
    </row>
    <row r="4224" spans="1:12">
      <c r="A4224" s="208" t="s">
        <v>1396</v>
      </c>
      <c r="B4224" s="209" t="s">
        <v>1655</v>
      </c>
      <c r="C4224" s="209" t="s">
        <v>1625</v>
      </c>
      <c r="D4224" s="210" t="s">
        <v>1624</v>
      </c>
      <c r="E4224" s="211">
        <v>55438</v>
      </c>
      <c r="F4224" s="211">
        <v>49403</v>
      </c>
      <c r="G4224" s="211">
        <v>53570</v>
      </c>
      <c r="H4224" s="211">
        <v>64730</v>
      </c>
      <c r="I4224" s="211">
        <v>60563</v>
      </c>
      <c r="J4224" s="211">
        <v>56954</v>
      </c>
      <c r="K4224" s="211">
        <v>54244</v>
      </c>
      <c r="L4224" s="212">
        <v>48151</v>
      </c>
    </row>
    <row r="4225" spans="1:12">
      <c r="A4225" s="208" t="s">
        <v>1396</v>
      </c>
      <c r="B4225" s="209" t="s">
        <v>1655</v>
      </c>
      <c r="C4225" s="209" t="s">
        <v>1626</v>
      </c>
      <c r="D4225" s="210" t="s">
        <v>1624</v>
      </c>
      <c r="E4225" s="211">
        <v>4273</v>
      </c>
      <c r="F4225" s="211">
        <v>4045</v>
      </c>
      <c r="G4225" s="211">
        <v>4720</v>
      </c>
      <c r="H4225" s="211">
        <v>7460</v>
      </c>
      <c r="I4225" s="211">
        <v>6208</v>
      </c>
      <c r="J4225" s="211">
        <v>5579</v>
      </c>
      <c r="K4225" s="211">
        <v>5044</v>
      </c>
      <c r="L4225" s="212">
        <v>4563</v>
      </c>
    </row>
    <row r="4226" spans="1:12">
      <c r="A4226" s="208" t="s">
        <v>827</v>
      </c>
      <c r="B4226" s="209" t="s">
        <v>1648</v>
      </c>
      <c r="C4226" s="209" t="s">
        <v>1623</v>
      </c>
      <c r="D4226" s="210" t="s">
        <v>1624</v>
      </c>
      <c r="E4226" s="211">
        <v>130486</v>
      </c>
      <c r="F4226" s="211">
        <v>124613</v>
      </c>
      <c r="G4226" s="211">
        <v>118840</v>
      </c>
      <c r="H4226" s="211">
        <v>89868</v>
      </c>
      <c r="I4226" s="211">
        <v>101212</v>
      </c>
      <c r="J4226" s="211">
        <v>111049</v>
      </c>
      <c r="K4226" s="211">
        <v>85646</v>
      </c>
      <c r="L4226" s="212">
        <v>68532</v>
      </c>
    </row>
    <row r="4227" spans="1:12">
      <c r="A4227" s="208" t="s">
        <v>827</v>
      </c>
      <c r="B4227" s="209" t="s">
        <v>1648</v>
      </c>
      <c r="C4227" s="209" t="s">
        <v>1625</v>
      </c>
      <c r="D4227" s="210" t="s">
        <v>1624</v>
      </c>
      <c r="E4227" s="213" t="s">
        <v>1624</v>
      </c>
      <c r="F4227" s="213" t="s">
        <v>1624</v>
      </c>
      <c r="G4227" s="211">
        <v>7990</v>
      </c>
      <c r="H4227" s="211">
        <v>38070</v>
      </c>
      <c r="I4227" s="211">
        <v>38249</v>
      </c>
      <c r="J4227" s="211">
        <v>32859</v>
      </c>
      <c r="K4227" s="211">
        <v>25656</v>
      </c>
      <c r="L4227" s="212">
        <v>12337</v>
      </c>
    </row>
    <row r="4228" spans="1:12">
      <c r="A4228" s="208" t="s">
        <v>827</v>
      </c>
      <c r="B4228" s="209" t="s">
        <v>1648</v>
      </c>
      <c r="C4228" s="209" t="s">
        <v>1626</v>
      </c>
      <c r="D4228" s="210" t="s">
        <v>1624</v>
      </c>
      <c r="E4228" s="213" t="s">
        <v>1624</v>
      </c>
      <c r="F4228" s="213" t="s">
        <v>1624</v>
      </c>
      <c r="G4228" s="211">
        <v>117022</v>
      </c>
      <c r="H4228" s="211">
        <v>85943</v>
      </c>
      <c r="I4228" s="211">
        <v>106359</v>
      </c>
      <c r="J4228" s="211">
        <v>92177</v>
      </c>
      <c r="K4228" s="211">
        <v>103515</v>
      </c>
      <c r="L4228" s="212">
        <v>146582</v>
      </c>
    </row>
    <row r="4229" spans="1:12">
      <c r="A4229" s="208" t="s">
        <v>933</v>
      </c>
      <c r="B4229" s="209" t="s">
        <v>1639</v>
      </c>
      <c r="C4229" s="209" t="s">
        <v>1623</v>
      </c>
      <c r="D4229" s="210" t="s">
        <v>1624</v>
      </c>
      <c r="E4229" s="211">
        <v>78005</v>
      </c>
      <c r="F4229" s="211">
        <v>71507</v>
      </c>
      <c r="G4229" s="211">
        <v>68926</v>
      </c>
      <c r="H4229" s="211">
        <v>67545</v>
      </c>
      <c r="I4229" s="211">
        <v>60052</v>
      </c>
      <c r="J4229" s="211">
        <v>72827</v>
      </c>
      <c r="K4229" s="211">
        <v>63945</v>
      </c>
      <c r="L4229" s="212">
        <v>50680</v>
      </c>
    </row>
    <row r="4230" spans="1:12">
      <c r="A4230" s="208" t="s">
        <v>933</v>
      </c>
      <c r="B4230" s="209" t="s">
        <v>1639</v>
      </c>
      <c r="C4230" s="209" t="s">
        <v>1625</v>
      </c>
      <c r="D4230" s="210" t="s">
        <v>1624</v>
      </c>
      <c r="E4230" s="211">
        <v>28873</v>
      </c>
      <c r="F4230" s="211">
        <v>29654</v>
      </c>
      <c r="G4230" s="211">
        <v>30870</v>
      </c>
      <c r="H4230" s="211">
        <v>30525</v>
      </c>
      <c r="I4230" s="211">
        <v>30245</v>
      </c>
      <c r="J4230" s="211">
        <v>48681</v>
      </c>
      <c r="K4230" s="211">
        <v>46070</v>
      </c>
      <c r="L4230" s="212">
        <v>38446</v>
      </c>
    </row>
    <row r="4231" spans="1:12">
      <c r="A4231" s="208" t="s">
        <v>933</v>
      </c>
      <c r="B4231" s="209" t="s">
        <v>1639</v>
      </c>
      <c r="C4231" s="209" t="s">
        <v>1626</v>
      </c>
      <c r="D4231" s="210" t="s">
        <v>1624</v>
      </c>
      <c r="E4231" s="211">
        <v>682896</v>
      </c>
      <c r="F4231" s="211">
        <v>692663</v>
      </c>
      <c r="G4231" s="211">
        <v>557409</v>
      </c>
      <c r="H4231" s="211">
        <v>622986</v>
      </c>
      <c r="I4231" s="211">
        <v>343820</v>
      </c>
      <c r="J4231" s="211">
        <v>45671</v>
      </c>
      <c r="K4231" s="211">
        <v>38901</v>
      </c>
      <c r="L4231" s="212">
        <v>36689</v>
      </c>
    </row>
    <row r="4232" spans="1:12">
      <c r="A4232" s="208" t="s">
        <v>1833</v>
      </c>
      <c r="B4232" s="209" t="s">
        <v>1672</v>
      </c>
      <c r="C4232" s="209" t="s">
        <v>1623</v>
      </c>
      <c r="D4232" s="210" t="s">
        <v>1624</v>
      </c>
      <c r="E4232" s="213" t="s">
        <v>1624</v>
      </c>
      <c r="F4232" s="213" t="s">
        <v>1624</v>
      </c>
      <c r="G4232" s="213" t="s">
        <v>1624</v>
      </c>
      <c r="H4232" s="213" t="s">
        <v>1624</v>
      </c>
      <c r="I4232" s="211">
        <v>7975</v>
      </c>
      <c r="J4232" s="211">
        <v>9488</v>
      </c>
      <c r="K4232" s="211">
        <v>8577</v>
      </c>
      <c r="L4232" s="212">
        <v>5598</v>
      </c>
    </row>
    <row r="4233" spans="1:12">
      <c r="A4233" s="208" t="s">
        <v>1833</v>
      </c>
      <c r="B4233" s="209" t="s">
        <v>1672</v>
      </c>
      <c r="C4233" s="209" t="s">
        <v>1625</v>
      </c>
      <c r="D4233" s="210" t="s">
        <v>1624</v>
      </c>
      <c r="E4233" s="213" t="s">
        <v>1624</v>
      </c>
      <c r="F4233" s="213" t="s">
        <v>1624</v>
      </c>
      <c r="G4233" s="213" t="s">
        <v>1624</v>
      </c>
      <c r="H4233" s="213" t="s">
        <v>1624</v>
      </c>
      <c r="I4233" s="211">
        <v>2407</v>
      </c>
      <c r="J4233" s="211">
        <v>1652</v>
      </c>
      <c r="K4233" s="211">
        <v>2525</v>
      </c>
      <c r="L4233" s="212">
        <v>1684</v>
      </c>
    </row>
    <row r="4234" spans="1:12">
      <c r="A4234" s="208" t="s">
        <v>1833</v>
      </c>
      <c r="B4234" s="209" t="s">
        <v>1672</v>
      </c>
      <c r="C4234" s="209" t="s">
        <v>1626</v>
      </c>
      <c r="D4234" s="210" t="s">
        <v>1624</v>
      </c>
      <c r="E4234" s="213" t="s">
        <v>1624</v>
      </c>
      <c r="F4234" s="213" t="s">
        <v>1624</v>
      </c>
      <c r="G4234" s="213" t="s">
        <v>1624</v>
      </c>
      <c r="H4234" s="213" t="s">
        <v>1624</v>
      </c>
      <c r="I4234" s="211">
        <v>1341</v>
      </c>
      <c r="J4234" s="211">
        <v>3370</v>
      </c>
      <c r="K4234" s="211">
        <v>3267</v>
      </c>
      <c r="L4234" s="212">
        <v>2445</v>
      </c>
    </row>
    <row r="4235" spans="1:12">
      <c r="A4235" s="208" t="s">
        <v>1834</v>
      </c>
      <c r="B4235" s="209" t="s">
        <v>1655</v>
      </c>
      <c r="C4235" s="209" t="s">
        <v>1623</v>
      </c>
      <c r="D4235" s="210" t="s">
        <v>1624</v>
      </c>
      <c r="E4235" s="211">
        <v>372532</v>
      </c>
      <c r="F4235" s="213" t="s">
        <v>1624</v>
      </c>
      <c r="G4235" s="213" t="s">
        <v>1624</v>
      </c>
      <c r="H4235" s="213" t="s">
        <v>1624</v>
      </c>
      <c r="I4235" s="213" t="s">
        <v>1624</v>
      </c>
      <c r="J4235" s="213" t="s">
        <v>1624</v>
      </c>
      <c r="K4235" s="213" t="s">
        <v>1624</v>
      </c>
      <c r="L4235" s="214" t="s">
        <v>1624</v>
      </c>
    </row>
    <row r="4236" spans="1:12">
      <c r="A4236" s="208" t="s">
        <v>1834</v>
      </c>
      <c r="B4236" s="209" t="s">
        <v>1655</v>
      </c>
      <c r="C4236" s="209" t="s">
        <v>1625</v>
      </c>
      <c r="D4236" s="210" t="s">
        <v>1624</v>
      </c>
      <c r="E4236" s="211">
        <v>408983</v>
      </c>
      <c r="F4236" s="213" t="s">
        <v>1624</v>
      </c>
      <c r="G4236" s="213" t="s">
        <v>1624</v>
      </c>
      <c r="H4236" s="213" t="s">
        <v>1624</v>
      </c>
      <c r="I4236" s="213" t="s">
        <v>1624</v>
      </c>
      <c r="J4236" s="213" t="s">
        <v>1624</v>
      </c>
      <c r="K4236" s="213" t="s">
        <v>1624</v>
      </c>
      <c r="L4236" s="214" t="s">
        <v>1624</v>
      </c>
    </row>
    <row r="4237" spans="1:12">
      <c r="A4237" s="208" t="s">
        <v>1834</v>
      </c>
      <c r="B4237" s="209" t="s">
        <v>1655</v>
      </c>
      <c r="C4237" s="209" t="s">
        <v>1626</v>
      </c>
      <c r="D4237" s="210" t="s">
        <v>1624</v>
      </c>
      <c r="E4237" s="211">
        <v>147014</v>
      </c>
      <c r="F4237" s="213" t="s">
        <v>1624</v>
      </c>
      <c r="G4237" s="213" t="s">
        <v>1624</v>
      </c>
      <c r="H4237" s="213" t="s">
        <v>1624</v>
      </c>
      <c r="I4237" s="213" t="s">
        <v>1624</v>
      </c>
      <c r="J4237" s="213" t="s">
        <v>1624</v>
      </c>
      <c r="K4237" s="213" t="s">
        <v>1624</v>
      </c>
      <c r="L4237" s="214" t="s">
        <v>1624</v>
      </c>
    </row>
    <row r="4238" spans="1:12">
      <c r="A4238" s="208" t="s">
        <v>828</v>
      </c>
      <c r="B4238" s="209" t="s">
        <v>1648</v>
      </c>
      <c r="C4238" s="209" t="s">
        <v>1623</v>
      </c>
      <c r="D4238" s="210" t="s">
        <v>1624</v>
      </c>
      <c r="E4238" s="211">
        <v>24199</v>
      </c>
      <c r="F4238" s="211">
        <v>21086</v>
      </c>
      <c r="G4238" s="211">
        <v>18819</v>
      </c>
      <c r="H4238" s="211">
        <v>15278</v>
      </c>
      <c r="I4238" s="211">
        <v>12752</v>
      </c>
      <c r="J4238" s="211">
        <v>14308</v>
      </c>
      <c r="K4238" s="211">
        <v>15346</v>
      </c>
      <c r="L4238" s="214" t="s">
        <v>1624</v>
      </c>
    </row>
    <row r="4239" spans="1:12">
      <c r="A4239" s="208" t="s">
        <v>828</v>
      </c>
      <c r="B4239" s="209" t="s">
        <v>1648</v>
      </c>
      <c r="C4239" s="209" t="s">
        <v>1625</v>
      </c>
      <c r="D4239" s="210" t="s">
        <v>1624</v>
      </c>
      <c r="E4239" s="211">
        <v>4246</v>
      </c>
      <c r="F4239" s="211">
        <v>4441</v>
      </c>
      <c r="G4239" s="211">
        <v>3091</v>
      </c>
      <c r="H4239" s="211">
        <v>2976</v>
      </c>
      <c r="I4239" s="211">
        <v>6464</v>
      </c>
      <c r="J4239" s="211">
        <v>6154</v>
      </c>
      <c r="K4239" s="211">
        <v>6617</v>
      </c>
      <c r="L4239" s="214" t="s">
        <v>1624</v>
      </c>
    </row>
    <row r="4240" spans="1:12">
      <c r="A4240" s="208" t="s">
        <v>828</v>
      </c>
      <c r="B4240" s="209" t="s">
        <v>1648</v>
      </c>
      <c r="C4240" s="209" t="s">
        <v>1626</v>
      </c>
      <c r="D4240" s="210" t="s">
        <v>1624</v>
      </c>
      <c r="E4240" s="213" t="s">
        <v>1624</v>
      </c>
      <c r="F4240" s="211">
        <v>1867</v>
      </c>
      <c r="G4240" s="211">
        <v>1867</v>
      </c>
      <c r="H4240" s="211">
        <v>1704</v>
      </c>
      <c r="I4240" s="211">
        <v>441</v>
      </c>
      <c r="J4240" s="211">
        <v>573</v>
      </c>
      <c r="K4240" s="211">
        <v>616</v>
      </c>
      <c r="L4240" s="214" t="s">
        <v>1624</v>
      </c>
    </row>
    <row r="4241" spans="1:12">
      <c r="A4241" s="208" t="s">
        <v>969</v>
      </c>
      <c r="B4241" s="209" t="s">
        <v>1662</v>
      </c>
      <c r="C4241" s="209" t="s">
        <v>1623</v>
      </c>
      <c r="D4241" s="210" t="s">
        <v>1624</v>
      </c>
      <c r="E4241" s="211">
        <v>1709592</v>
      </c>
      <c r="F4241" s="211">
        <v>1544755</v>
      </c>
      <c r="G4241" s="211">
        <v>1637226</v>
      </c>
      <c r="H4241" s="211">
        <v>1526556</v>
      </c>
      <c r="I4241" s="211">
        <v>1561775</v>
      </c>
      <c r="J4241" s="211">
        <v>1433322</v>
      </c>
      <c r="K4241" s="211">
        <v>1470567</v>
      </c>
      <c r="L4241" s="212">
        <v>1345518</v>
      </c>
    </row>
    <row r="4242" spans="1:12">
      <c r="A4242" s="208" t="s">
        <v>969</v>
      </c>
      <c r="B4242" s="209" t="s">
        <v>1662</v>
      </c>
      <c r="C4242" s="209" t="s">
        <v>1625</v>
      </c>
      <c r="D4242" s="210" t="s">
        <v>1624</v>
      </c>
      <c r="E4242" s="211">
        <v>1569371</v>
      </c>
      <c r="F4242" s="211">
        <v>1411278</v>
      </c>
      <c r="G4242" s="211">
        <v>1543703</v>
      </c>
      <c r="H4242" s="211">
        <v>1549673</v>
      </c>
      <c r="I4242" s="211">
        <v>1604818</v>
      </c>
      <c r="J4242" s="211">
        <v>1542450</v>
      </c>
      <c r="K4242" s="211">
        <v>1489503</v>
      </c>
      <c r="L4242" s="212">
        <v>1409962</v>
      </c>
    </row>
    <row r="4243" spans="1:12">
      <c r="A4243" s="208" t="s">
        <v>969</v>
      </c>
      <c r="B4243" s="209" t="s">
        <v>1662</v>
      </c>
      <c r="C4243" s="209" t="s">
        <v>1626</v>
      </c>
      <c r="D4243" s="210" t="s">
        <v>1624</v>
      </c>
      <c r="E4243" s="211">
        <v>5729590</v>
      </c>
      <c r="F4243" s="211">
        <v>5867328</v>
      </c>
      <c r="G4243" s="211">
        <v>5679517</v>
      </c>
      <c r="H4243" s="211">
        <v>5124100</v>
      </c>
      <c r="I4243" s="211">
        <v>3546097</v>
      </c>
      <c r="J4243" s="211">
        <v>3710287</v>
      </c>
      <c r="K4243" s="211">
        <v>3804853</v>
      </c>
      <c r="L4243" s="212">
        <v>3378195</v>
      </c>
    </row>
    <row r="4244" spans="1:12">
      <c r="A4244" s="208" t="s">
        <v>969</v>
      </c>
      <c r="B4244" s="209" t="s">
        <v>1662</v>
      </c>
      <c r="C4244" s="209" t="s">
        <v>1627</v>
      </c>
      <c r="D4244" s="210" t="s">
        <v>1624</v>
      </c>
      <c r="E4244" s="211">
        <v>1035653</v>
      </c>
      <c r="F4244" s="211">
        <v>353733</v>
      </c>
      <c r="G4244" s="211">
        <v>945888</v>
      </c>
      <c r="H4244" s="211">
        <v>483278</v>
      </c>
      <c r="I4244" s="211">
        <v>518278</v>
      </c>
      <c r="J4244" s="211">
        <v>454153</v>
      </c>
      <c r="K4244" s="211">
        <v>458409</v>
      </c>
      <c r="L4244" s="212">
        <v>493514</v>
      </c>
    </row>
    <row r="4245" spans="1:12">
      <c r="A4245" s="208" t="s">
        <v>969</v>
      </c>
      <c r="B4245" s="209" t="s">
        <v>1662</v>
      </c>
      <c r="C4245" s="209" t="s">
        <v>1628</v>
      </c>
      <c r="D4245" s="210" t="s">
        <v>1624</v>
      </c>
      <c r="E4245" s="213" t="s">
        <v>1624</v>
      </c>
      <c r="F4245" s="213" t="s">
        <v>1624</v>
      </c>
      <c r="G4245" s="213" t="s">
        <v>1624</v>
      </c>
      <c r="H4245" s="213" t="s">
        <v>1624</v>
      </c>
      <c r="I4245" s="213" t="s">
        <v>1624</v>
      </c>
      <c r="J4245" s="213" t="s">
        <v>1624</v>
      </c>
      <c r="K4245" s="213" t="s">
        <v>1624</v>
      </c>
      <c r="L4245" s="212">
        <v>0</v>
      </c>
    </row>
    <row r="4246" spans="1:12">
      <c r="A4246" s="208" t="s">
        <v>969</v>
      </c>
      <c r="B4246" s="209" t="s">
        <v>1662</v>
      </c>
      <c r="C4246" s="209" t="s">
        <v>1629</v>
      </c>
      <c r="D4246" s="210" t="s">
        <v>1624</v>
      </c>
      <c r="E4246" s="213" t="s">
        <v>1624</v>
      </c>
      <c r="F4246" s="213" t="s">
        <v>1624</v>
      </c>
      <c r="G4246" s="213" t="s">
        <v>1624</v>
      </c>
      <c r="H4246" s="213" t="s">
        <v>1624</v>
      </c>
      <c r="I4246" s="213" t="s">
        <v>1624</v>
      </c>
      <c r="J4246" s="213" t="s">
        <v>1624</v>
      </c>
      <c r="K4246" s="213" t="s">
        <v>1624</v>
      </c>
      <c r="L4246" s="212">
        <v>0</v>
      </c>
    </row>
    <row r="4247" spans="1:12">
      <c r="A4247" s="208" t="s">
        <v>1835</v>
      </c>
      <c r="B4247" s="209" t="s">
        <v>1655</v>
      </c>
      <c r="C4247" s="209" t="s">
        <v>1623</v>
      </c>
      <c r="D4247" s="210" t="s">
        <v>1624</v>
      </c>
      <c r="E4247" s="213" t="s">
        <v>1624</v>
      </c>
      <c r="F4247" s="213" t="s">
        <v>1624</v>
      </c>
      <c r="G4247" s="213" t="s">
        <v>1624</v>
      </c>
      <c r="H4247" s="213" t="s">
        <v>1624</v>
      </c>
      <c r="I4247" s="211">
        <v>8408</v>
      </c>
      <c r="J4247" s="211">
        <v>11571</v>
      </c>
      <c r="K4247" s="211">
        <v>11077</v>
      </c>
      <c r="L4247" s="212">
        <v>9251</v>
      </c>
    </row>
    <row r="4248" spans="1:12">
      <c r="A4248" s="208" t="s">
        <v>1835</v>
      </c>
      <c r="B4248" s="209" t="s">
        <v>1655</v>
      </c>
      <c r="C4248" s="209" t="s">
        <v>1625</v>
      </c>
      <c r="D4248" s="210" t="s">
        <v>1624</v>
      </c>
      <c r="E4248" s="213" t="s">
        <v>1624</v>
      </c>
      <c r="F4248" s="213" t="s">
        <v>1624</v>
      </c>
      <c r="G4248" s="213" t="s">
        <v>1624</v>
      </c>
      <c r="H4248" s="213" t="s">
        <v>1624</v>
      </c>
      <c r="I4248" s="211">
        <v>57381</v>
      </c>
      <c r="J4248" s="211">
        <v>73944</v>
      </c>
      <c r="K4248" s="211">
        <v>74403</v>
      </c>
      <c r="L4248" s="212">
        <v>66618</v>
      </c>
    </row>
    <row r="4249" spans="1:12">
      <c r="A4249" s="208" t="s">
        <v>1397</v>
      </c>
      <c r="B4249" s="209" t="s">
        <v>1655</v>
      </c>
      <c r="C4249" s="209" t="s">
        <v>1623</v>
      </c>
      <c r="D4249" s="210" t="s">
        <v>1624</v>
      </c>
      <c r="E4249" s="211">
        <v>35294</v>
      </c>
      <c r="F4249" s="211">
        <v>28036</v>
      </c>
      <c r="G4249" s="211">
        <v>26766</v>
      </c>
      <c r="H4249" s="211">
        <v>31172</v>
      </c>
      <c r="I4249" s="211">
        <v>28055</v>
      </c>
      <c r="J4249" s="211">
        <v>29433</v>
      </c>
      <c r="K4249" s="211">
        <v>29646</v>
      </c>
      <c r="L4249" s="212">
        <v>21393</v>
      </c>
    </row>
    <row r="4250" spans="1:12">
      <c r="A4250" s="208" t="s">
        <v>1397</v>
      </c>
      <c r="B4250" s="209" t="s">
        <v>1655</v>
      </c>
      <c r="C4250" s="209" t="s">
        <v>1625</v>
      </c>
      <c r="D4250" s="210" t="s">
        <v>1624</v>
      </c>
      <c r="E4250" s="211">
        <v>6254</v>
      </c>
      <c r="F4250" s="211">
        <v>16750</v>
      </c>
      <c r="G4250" s="211">
        <v>16197</v>
      </c>
      <c r="H4250" s="211">
        <v>21563</v>
      </c>
      <c r="I4250" s="211">
        <v>17944</v>
      </c>
      <c r="J4250" s="211">
        <v>18275</v>
      </c>
      <c r="K4250" s="211">
        <v>17274</v>
      </c>
      <c r="L4250" s="212">
        <v>10300</v>
      </c>
    </row>
    <row r="4251" spans="1:12">
      <c r="A4251" s="208" t="s">
        <v>1397</v>
      </c>
      <c r="B4251" s="209" t="s">
        <v>1655</v>
      </c>
      <c r="C4251" s="209" t="s">
        <v>1626</v>
      </c>
      <c r="D4251" s="210" t="s">
        <v>1624</v>
      </c>
      <c r="E4251" s="211">
        <v>7698</v>
      </c>
      <c r="F4251" s="211">
        <v>1312</v>
      </c>
      <c r="G4251" s="213" t="s">
        <v>1624</v>
      </c>
      <c r="H4251" s="213" t="s">
        <v>1624</v>
      </c>
      <c r="I4251" s="213" t="s">
        <v>1624</v>
      </c>
      <c r="J4251" s="213" t="s">
        <v>1624</v>
      </c>
      <c r="K4251" s="213" t="s">
        <v>1624</v>
      </c>
      <c r="L4251" s="214" t="s">
        <v>1624</v>
      </c>
    </row>
    <row r="4252" spans="1:12">
      <c r="A4252" s="208" t="s">
        <v>1071</v>
      </c>
      <c r="B4252" s="209" t="s">
        <v>1678</v>
      </c>
      <c r="C4252" s="209" t="s">
        <v>1623</v>
      </c>
      <c r="D4252" s="210" t="s">
        <v>1624</v>
      </c>
      <c r="E4252" s="211">
        <v>26627</v>
      </c>
      <c r="F4252" s="211">
        <v>28385</v>
      </c>
      <c r="G4252" s="211">
        <v>26425</v>
      </c>
      <c r="H4252" s="211">
        <v>28439</v>
      </c>
      <c r="I4252" s="211">
        <v>26136</v>
      </c>
      <c r="J4252" s="211">
        <v>26693</v>
      </c>
      <c r="K4252" s="211">
        <v>25982</v>
      </c>
      <c r="L4252" s="212">
        <v>22847</v>
      </c>
    </row>
    <row r="4253" spans="1:12">
      <c r="A4253" s="208" t="s">
        <v>1071</v>
      </c>
      <c r="B4253" s="209" t="s">
        <v>1678</v>
      </c>
      <c r="C4253" s="209" t="s">
        <v>1625</v>
      </c>
      <c r="D4253" s="210" t="s">
        <v>1624</v>
      </c>
      <c r="E4253" s="211">
        <v>9509</v>
      </c>
      <c r="F4253" s="211">
        <v>9124</v>
      </c>
      <c r="G4253" s="211">
        <v>8924</v>
      </c>
      <c r="H4253" s="211">
        <v>11491</v>
      </c>
      <c r="I4253" s="211">
        <v>12279</v>
      </c>
      <c r="J4253" s="211">
        <v>13283</v>
      </c>
      <c r="K4253" s="211">
        <v>11927</v>
      </c>
      <c r="L4253" s="212">
        <v>9987</v>
      </c>
    </row>
    <row r="4254" spans="1:12">
      <c r="A4254" s="208" t="s">
        <v>1071</v>
      </c>
      <c r="B4254" s="209" t="s">
        <v>1678</v>
      </c>
      <c r="C4254" s="209" t="s">
        <v>1626</v>
      </c>
      <c r="D4254" s="210" t="s">
        <v>1624</v>
      </c>
      <c r="E4254" s="211">
        <v>18941</v>
      </c>
      <c r="F4254" s="211">
        <v>12587</v>
      </c>
      <c r="G4254" s="211">
        <v>13374</v>
      </c>
      <c r="H4254" s="211">
        <v>13965</v>
      </c>
      <c r="I4254" s="211">
        <v>5595</v>
      </c>
      <c r="J4254" s="211">
        <v>8801</v>
      </c>
      <c r="K4254" s="211">
        <v>9259</v>
      </c>
      <c r="L4254" s="212">
        <v>10001</v>
      </c>
    </row>
    <row r="4255" spans="1:12">
      <c r="A4255" s="208" t="s">
        <v>771</v>
      </c>
      <c r="B4255" s="209" t="s">
        <v>1634</v>
      </c>
      <c r="C4255" s="209" t="s">
        <v>1626</v>
      </c>
      <c r="D4255" s="210" t="s">
        <v>1624</v>
      </c>
      <c r="E4255" s="211">
        <v>34217484</v>
      </c>
      <c r="F4255" s="211">
        <v>37885422</v>
      </c>
      <c r="G4255" s="211">
        <v>37824855</v>
      </c>
      <c r="H4255" s="211">
        <v>44560416</v>
      </c>
      <c r="I4255" s="211">
        <v>45813673</v>
      </c>
      <c r="J4255" s="211">
        <v>44172779</v>
      </c>
      <c r="K4255" s="211">
        <v>45645638</v>
      </c>
      <c r="L4255" s="212">
        <v>48601105</v>
      </c>
    </row>
    <row r="4256" spans="1:12">
      <c r="A4256" s="208" t="s">
        <v>771</v>
      </c>
      <c r="B4256" s="209" t="s">
        <v>1634</v>
      </c>
      <c r="C4256" s="209" t="s">
        <v>1627</v>
      </c>
      <c r="D4256" s="210" t="s">
        <v>1624</v>
      </c>
      <c r="E4256" s="211">
        <v>6662191</v>
      </c>
      <c r="F4256" s="211">
        <v>6283662</v>
      </c>
      <c r="G4256" s="211">
        <v>7471664</v>
      </c>
      <c r="H4256" s="211">
        <v>7366413</v>
      </c>
      <c r="I4256" s="211">
        <v>7407137</v>
      </c>
      <c r="J4256" s="211">
        <v>7617602</v>
      </c>
      <c r="K4256" s="211">
        <v>7779088</v>
      </c>
      <c r="L4256" s="212">
        <v>7628172</v>
      </c>
    </row>
    <row r="4257" spans="1:12">
      <c r="A4257" s="208" t="s">
        <v>934</v>
      </c>
      <c r="B4257" s="209" t="s">
        <v>1639</v>
      </c>
      <c r="C4257" s="209" t="s">
        <v>1623</v>
      </c>
      <c r="D4257" s="210" t="s">
        <v>1624</v>
      </c>
      <c r="E4257" s="211">
        <v>23810</v>
      </c>
      <c r="F4257" s="211">
        <v>19434</v>
      </c>
      <c r="G4257" s="211">
        <v>17258</v>
      </c>
      <c r="H4257" s="211">
        <v>16853</v>
      </c>
      <c r="I4257" s="211">
        <v>16241</v>
      </c>
      <c r="J4257" s="211">
        <v>19874</v>
      </c>
      <c r="K4257" s="211">
        <v>16129</v>
      </c>
      <c r="L4257" s="212">
        <v>12371</v>
      </c>
    </row>
    <row r="4258" spans="1:12">
      <c r="A4258" s="208" t="s">
        <v>934</v>
      </c>
      <c r="B4258" s="209" t="s">
        <v>1639</v>
      </c>
      <c r="C4258" s="209" t="s">
        <v>1625</v>
      </c>
      <c r="D4258" s="210" t="s">
        <v>1624</v>
      </c>
      <c r="E4258" s="211">
        <v>45048</v>
      </c>
      <c r="F4258" s="211">
        <v>51557</v>
      </c>
      <c r="G4258" s="211">
        <v>50483</v>
      </c>
      <c r="H4258" s="211">
        <v>51739</v>
      </c>
      <c r="I4258" s="211">
        <v>50280</v>
      </c>
      <c r="J4258" s="211">
        <v>44807</v>
      </c>
      <c r="K4258" s="211">
        <v>40994</v>
      </c>
      <c r="L4258" s="212">
        <v>37605</v>
      </c>
    </row>
    <row r="4259" spans="1:12">
      <c r="A4259" s="208" t="s">
        <v>829</v>
      </c>
      <c r="B4259" s="209" t="s">
        <v>1648</v>
      </c>
      <c r="C4259" s="209" t="s">
        <v>1623</v>
      </c>
      <c r="D4259" s="210" t="s">
        <v>1624</v>
      </c>
      <c r="E4259" s="211">
        <v>8154</v>
      </c>
      <c r="F4259" s="211">
        <v>6744</v>
      </c>
      <c r="G4259" s="211">
        <v>6610</v>
      </c>
      <c r="H4259" s="211">
        <v>7964</v>
      </c>
      <c r="I4259" s="213" t="s">
        <v>1624</v>
      </c>
      <c r="J4259" s="213" t="s">
        <v>1624</v>
      </c>
      <c r="K4259" s="213" t="s">
        <v>1624</v>
      </c>
      <c r="L4259" s="214" t="s">
        <v>1624</v>
      </c>
    </row>
    <row r="4260" spans="1:12">
      <c r="A4260" s="208" t="s">
        <v>829</v>
      </c>
      <c r="B4260" s="209" t="s">
        <v>1648</v>
      </c>
      <c r="C4260" s="209" t="s">
        <v>1625</v>
      </c>
      <c r="D4260" s="210" t="s">
        <v>1624</v>
      </c>
      <c r="E4260" s="211">
        <v>2864</v>
      </c>
      <c r="F4260" s="211">
        <v>2510</v>
      </c>
      <c r="G4260" s="211">
        <v>2323</v>
      </c>
      <c r="H4260" s="211">
        <v>1125</v>
      </c>
      <c r="I4260" s="213" t="s">
        <v>1624</v>
      </c>
      <c r="J4260" s="213" t="s">
        <v>1624</v>
      </c>
      <c r="K4260" s="213" t="s">
        <v>1624</v>
      </c>
      <c r="L4260" s="214" t="s">
        <v>1624</v>
      </c>
    </row>
    <row r="4261" spans="1:12">
      <c r="A4261" s="208" t="s">
        <v>829</v>
      </c>
      <c r="B4261" s="209" t="s">
        <v>1648</v>
      </c>
      <c r="C4261" s="209" t="s">
        <v>1626</v>
      </c>
      <c r="D4261" s="210" t="s">
        <v>1624</v>
      </c>
      <c r="E4261" s="211">
        <v>8340</v>
      </c>
      <c r="F4261" s="211">
        <v>7763</v>
      </c>
      <c r="G4261" s="211">
        <v>8300</v>
      </c>
      <c r="H4261" s="211">
        <v>7404</v>
      </c>
      <c r="I4261" s="213" t="s">
        <v>1624</v>
      </c>
      <c r="J4261" s="213" t="s">
        <v>1624</v>
      </c>
      <c r="K4261" s="213" t="s">
        <v>1624</v>
      </c>
      <c r="L4261" s="214" t="s">
        <v>1624</v>
      </c>
    </row>
    <row r="4262" spans="1:12">
      <c r="A4262" s="208" t="s">
        <v>1454</v>
      </c>
      <c r="B4262" s="209" t="s">
        <v>1673</v>
      </c>
      <c r="C4262" s="209" t="s">
        <v>1623</v>
      </c>
      <c r="D4262" s="210" t="s">
        <v>1624</v>
      </c>
      <c r="E4262" s="211">
        <v>24631</v>
      </c>
      <c r="F4262" s="211">
        <v>21056</v>
      </c>
      <c r="G4262" s="211">
        <v>23055</v>
      </c>
      <c r="H4262" s="211">
        <v>21357</v>
      </c>
      <c r="I4262" s="211">
        <v>19852</v>
      </c>
      <c r="J4262" s="211">
        <v>21116</v>
      </c>
      <c r="K4262" s="211">
        <v>19122</v>
      </c>
      <c r="L4262" s="212">
        <v>17453</v>
      </c>
    </row>
    <row r="4263" spans="1:12">
      <c r="A4263" s="208" t="s">
        <v>1454</v>
      </c>
      <c r="B4263" s="209" t="s">
        <v>1673</v>
      </c>
      <c r="C4263" s="209" t="s">
        <v>1625</v>
      </c>
      <c r="D4263" s="210" t="s">
        <v>1624</v>
      </c>
      <c r="E4263" s="211">
        <v>27360</v>
      </c>
      <c r="F4263" s="211">
        <v>27557</v>
      </c>
      <c r="G4263" s="211">
        <v>30765</v>
      </c>
      <c r="H4263" s="211">
        <v>32798</v>
      </c>
      <c r="I4263" s="211">
        <v>30629</v>
      </c>
      <c r="J4263" s="211">
        <v>31188</v>
      </c>
      <c r="K4263" s="211">
        <v>32865</v>
      </c>
      <c r="L4263" s="212">
        <v>35500</v>
      </c>
    </row>
    <row r="4264" spans="1:12">
      <c r="A4264" s="208" t="s">
        <v>1035</v>
      </c>
      <c r="B4264" s="209" t="s">
        <v>1640</v>
      </c>
      <c r="C4264" s="209" t="s">
        <v>1623</v>
      </c>
      <c r="D4264" s="210" t="s">
        <v>1624</v>
      </c>
      <c r="E4264" s="211">
        <v>72282</v>
      </c>
      <c r="F4264" s="211">
        <v>57149</v>
      </c>
      <c r="G4264" s="211">
        <v>55511</v>
      </c>
      <c r="H4264" s="211">
        <v>55951</v>
      </c>
      <c r="I4264" s="211">
        <v>61125</v>
      </c>
      <c r="J4264" s="211">
        <v>63985</v>
      </c>
      <c r="K4264" s="211">
        <v>55487</v>
      </c>
      <c r="L4264" s="212">
        <v>44403</v>
      </c>
    </row>
    <row r="4265" spans="1:12">
      <c r="A4265" s="208" t="s">
        <v>1035</v>
      </c>
      <c r="B4265" s="209" t="s">
        <v>1640</v>
      </c>
      <c r="C4265" s="209" t="s">
        <v>1625</v>
      </c>
      <c r="D4265" s="210" t="s">
        <v>1624</v>
      </c>
      <c r="E4265" s="211">
        <v>277697</v>
      </c>
      <c r="F4265" s="211">
        <v>255583</v>
      </c>
      <c r="G4265" s="211">
        <v>271698</v>
      </c>
      <c r="H4265" s="211">
        <v>267032</v>
      </c>
      <c r="I4265" s="211">
        <v>265356</v>
      </c>
      <c r="J4265" s="211">
        <v>268187</v>
      </c>
      <c r="K4265" s="211">
        <v>261130</v>
      </c>
      <c r="L4265" s="212">
        <v>245380</v>
      </c>
    </row>
    <row r="4266" spans="1:12">
      <c r="A4266" s="208" t="s">
        <v>1035</v>
      </c>
      <c r="B4266" s="209" t="s">
        <v>1640</v>
      </c>
      <c r="C4266" s="209" t="s">
        <v>1626</v>
      </c>
      <c r="D4266" s="210" t="s">
        <v>1624</v>
      </c>
      <c r="E4266" s="211">
        <v>418488</v>
      </c>
      <c r="F4266" s="211">
        <v>625689</v>
      </c>
      <c r="G4266" s="211">
        <v>711352</v>
      </c>
      <c r="H4266" s="211">
        <v>841150</v>
      </c>
      <c r="I4266" s="211">
        <v>646925</v>
      </c>
      <c r="J4266" s="211">
        <v>1030994</v>
      </c>
      <c r="K4266" s="211">
        <v>1068139</v>
      </c>
      <c r="L4266" s="212">
        <v>948764</v>
      </c>
    </row>
    <row r="4267" spans="1:12">
      <c r="A4267" s="208" t="s">
        <v>314</v>
      </c>
      <c r="B4267" s="209" t="s">
        <v>1653</v>
      </c>
      <c r="C4267" s="209" t="s">
        <v>1623</v>
      </c>
      <c r="D4267" s="210" t="s">
        <v>1624</v>
      </c>
      <c r="E4267" s="211">
        <v>18718</v>
      </c>
      <c r="F4267" s="211">
        <v>16592</v>
      </c>
      <c r="G4267" s="211">
        <v>18738</v>
      </c>
      <c r="H4267" s="211">
        <v>19020</v>
      </c>
      <c r="I4267" s="211">
        <v>18495</v>
      </c>
      <c r="J4267" s="211">
        <v>17181</v>
      </c>
      <c r="K4267" s="211">
        <v>18049</v>
      </c>
      <c r="L4267" s="212">
        <v>16588</v>
      </c>
    </row>
    <row r="4268" spans="1:12">
      <c r="A4268" s="208" t="s">
        <v>314</v>
      </c>
      <c r="B4268" s="209" t="s">
        <v>1653</v>
      </c>
      <c r="C4268" s="209" t="s">
        <v>1625</v>
      </c>
      <c r="D4268" s="210" t="s">
        <v>1624</v>
      </c>
      <c r="E4268" s="211">
        <v>9725</v>
      </c>
      <c r="F4268" s="211">
        <v>9842</v>
      </c>
      <c r="G4268" s="211">
        <v>10064</v>
      </c>
      <c r="H4268" s="211">
        <v>8746</v>
      </c>
      <c r="I4268" s="211">
        <v>8370</v>
      </c>
      <c r="J4268" s="211">
        <v>8342</v>
      </c>
      <c r="K4268" s="211">
        <v>7202</v>
      </c>
      <c r="L4268" s="212">
        <v>6266</v>
      </c>
    </row>
    <row r="4269" spans="1:12">
      <c r="A4269" s="208" t="s">
        <v>1455</v>
      </c>
      <c r="B4269" s="209" t="s">
        <v>1673</v>
      </c>
      <c r="C4269" s="209" t="s">
        <v>1623</v>
      </c>
      <c r="D4269" s="210" t="s">
        <v>1624</v>
      </c>
      <c r="E4269" s="211">
        <v>8425</v>
      </c>
      <c r="F4269" s="211">
        <v>7074</v>
      </c>
      <c r="G4269" s="211">
        <v>8532</v>
      </c>
      <c r="H4269" s="211">
        <v>7825</v>
      </c>
      <c r="I4269" s="211">
        <v>8467</v>
      </c>
      <c r="J4269" s="211">
        <v>8665</v>
      </c>
      <c r="K4269" s="211">
        <v>9364</v>
      </c>
      <c r="L4269" s="212">
        <v>7975</v>
      </c>
    </row>
    <row r="4270" spans="1:12">
      <c r="A4270" s="208" t="s">
        <v>1455</v>
      </c>
      <c r="B4270" s="209" t="s">
        <v>1673</v>
      </c>
      <c r="C4270" s="209" t="s">
        <v>1625</v>
      </c>
      <c r="D4270" s="210" t="s">
        <v>1624</v>
      </c>
      <c r="E4270" s="211">
        <v>6114</v>
      </c>
      <c r="F4270" s="211">
        <v>5159</v>
      </c>
      <c r="G4270" s="211">
        <v>6405</v>
      </c>
      <c r="H4270" s="211">
        <v>5943</v>
      </c>
      <c r="I4270" s="211">
        <v>5642</v>
      </c>
      <c r="J4270" s="211">
        <v>6590</v>
      </c>
      <c r="K4270" s="211">
        <v>4557</v>
      </c>
      <c r="L4270" s="212">
        <v>4405</v>
      </c>
    </row>
    <row r="4271" spans="1:12">
      <c r="A4271" s="208" t="s">
        <v>507</v>
      </c>
      <c r="B4271" s="209" t="s">
        <v>1630</v>
      </c>
      <c r="C4271" s="209" t="s">
        <v>1623</v>
      </c>
      <c r="D4271" s="210" t="s">
        <v>1624</v>
      </c>
      <c r="E4271" s="211">
        <v>15570</v>
      </c>
      <c r="F4271" s="211">
        <v>13706</v>
      </c>
      <c r="G4271" s="211">
        <v>13681</v>
      </c>
      <c r="H4271" s="211">
        <v>21648</v>
      </c>
      <c r="I4271" s="211">
        <v>16689</v>
      </c>
      <c r="J4271" s="211">
        <v>16732</v>
      </c>
      <c r="K4271" s="211">
        <v>16634</v>
      </c>
      <c r="L4271" s="212">
        <v>12796</v>
      </c>
    </row>
    <row r="4272" spans="1:12">
      <c r="A4272" s="208" t="s">
        <v>507</v>
      </c>
      <c r="B4272" s="209" t="s">
        <v>1630</v>
      </c>
      <c r="C4272" s="209" t="s">
        <v>1625</v>
      </c>
      <c r="D4272" s="210" t="s">
        <v>1624</v>
      </c>
      <c r="E4272" s="211">
        <v>7669</v>
      </c>
      <c r="F4272" s="211">
        <v>6750</v>
      </c>
      <c r="G4272" s="211">
        <v>6738</v>
      </c>
      <c r="H4272" s="211">
        <v>41774</v>
      </c>
      <c r="I4272" s="211">
        <v>6172</v>
      </c>
      <c r="J4272" s="211">
        <v>6188</v>
      </c>
      <c r="K4272" s="211">
        <v>6152</v>
      </c>
      <c r="L4272" s="212">
        <v>4976</v>
      </c>
    </row>
    <row r="4273" spans="1:12">
      <c r="A4273" s="208" t="s">
        <v>507</v>
      </c>
      <c r="B4273" s="209" t="s">
        <v>1630</v>
      </c>
      <c r="C4273" s="209" t="s">
        <v>1626</v>
      </c>
      <c r="D4273" s="210" t="s">
        <v>1624</v>
      </c>
      <c r="E4273" s="211">
        <v>114996</v>
      </c>
      <c r="F4273" s="211">
        <v>120850</v>
      </c>
      <c r="G4273" s="211">
        <v>83505</v>
      </c>
      <c r="H4273" s="213" t="s">
        <v>1624</v>
      </c>
      <c r="I4273" s="213" t="s">
        <v>1624</v>
      </c>
      <c r="J4273" s="213" t="s">
        <v>1624</v>
      </c>
      <c r="K4273" s="213" t="s">
        <v>1624</v>
      </c>
      <c r="L4273" s="214" t="s">
        <v>1624</v>
      </c>
    </row>
    <row r="4274" spans="1:12">
      <c r="A4274" s="208" t="s">
        <v>1456</v>
      </c>
      <c r="B4274" s="209" t="s">
        <v>1673</v>
      </c>
      <c r="C4274" s="209" t="s">
        <v>1623</v>
      </c>
      <c r="D4274" s="210" t="s">
        <v>1624</v>
      </c>
      <c r="E4274" s="211">
        <v>38602</v>
      </c>
      <c r="F4274" s="211">
        <v>34929</v>
      </c>
      <c r="G4274" s="211">
        <v>46340</v>
      </c>
      <c r="H4274" s="211">
        <v>44608</v>
      </c>
      <c r="I4274" s="211">
        <v>40352</v>
      </c>
      <c r="J4274" s="211">
        <v>36406</v>
      </c>
      <c r="K4274" s="211">
        <v>36018</v>
      </c>
      <c r="L4274" s="212">
        <v>28413</v>
      </c>
    </row>
    <row r="4275" spans="1:12">
      <c r="A4275" s="208" t="s">
        <v>1456</v>
      </c>
      <c r="B4275" s="209" t="s">
        <v>1673</v>
      </c>
      <c r="C4275" s="209" t="s">
        <v>1625</v>
      </c>
      <c r="D4275" s="210" t="s">
        <v>1624</v>
      </c>
      <c r="E4275" s="211">
        <v>15335</v>
      </c>
      <c r="F4275" s="211">
        <v>14668</v>
      </c>
      <c r="G4275" s="211">
        <v>15838</v>
      </c>
      <c r="H4275" s="211">
        <v>16224</v>
      </c>
      <c r="I4275" s="211">
        <v>23126</v>
      </c>
      <c r="J4275" s="211">
        <v>20663</v>
      </c>
      <c r="K4275" s="211">
        <v>28248</v>
      </c>
      <c r="L4275" s="212">
        <v>16533</v>
      </c>
    </row>
    <row r="4276" spans="1:12">
      <c r="A4276" s="208" t="s">
        <v>1457</v>
      </c>
      <c r="B4276" s="209" t="s">
        <v>1673</v>
      </c>
      <c r="C4276" s="209" t="s">
        <v>1623</v>
      </c>
      <c r="D4276" s="210" t="s">
        <v>1624</v>
      </c>
      <c r="E4276" s="211">
        <v>7759</v>
      </c>
      <c r="F4276" s="211">
        <v>6717</v>
      </c>
      <c r="G4276" s="211">
        <v>8383</v>
      </c>
      <c r="H4276" s="211">
        <v>7230</v>
      </c>
      <c r="I4276" s="211">
        <v>7457</v>
      </c>
      <c r="J4276" s="211">
        <v>7980</v>
      </c>
      <c r="K4276" s="211">
        <v>6341</v>
      </c>
      <c r="L4276" s="212">
        <v>5088</v>
      </c>
    </row>
    <row r="4277" spans="1:12">
      <c r="A4277" s="208" t="s">
        <v>1457</v>
      </c>
      <c r="B4277" s="209" t="s">
        <v>1673</v>
      </c>
      <c r="C4277" s="209" t="s">
        <v>1625</v>
      </c>
      <c r="D4277" s="210" t="s">
        <v>1624</v>
      </c>
      <c r="E4277" s="211">
        <v>4269</v>
      </c>
      <c r="F4277" s="211">
        <v>3580</v>
      </c>
      <c r="G4277" s="211">
        <v>4959</v>
      </c>
      <c r="H4277" s="211">
        <v>4217</v>
      </c>
      <c r="I4277" s="211">
        <v>4270</v>
      </c>
      <c r="J4277" s="211">
        <v>4943</v>
      </c>
      <c r="K4277" s="211">
        <v>4281</v>
      </c>
      <c r="L4277" s="212">
        <v>3885</v>
      </c>
    </row>
    <row r="4278" spans="1:12">
      <c r="A4278" s="208" t="s">
        <v>1457</v>
      </c>
      <c r="B4278" s="209" t="s">
        <v>1673</v>
      </c>
      <c r="C4278" s="209" t="s">
        <v>1626</v>
      </c>
      <c r="D4278" s="210" t="s">
        <v>1624</v>
      </c>
      <c r="E4278" s="211">
        <v>1861</v>
      </c>
      <c r="F4278" s="213" t="s">
        <v>1624</v>
      </c>
      <c r="G4278" s="213" t="s">
        <v>1624</v>
      </c>
      <c r="H4278" s="213" t="s">
        <v>1624</v>
      </c>
      <c r="I4278" s="213" t="s">
        <v>1624</v>
      </c>
      <c r="J4278" s="213" t="s">
        <v>1624</v>
      </c>
      <c r="K4278" s="213" t="s">
        <v>1624</v>
      </c>
      <c r="L4278" s="214" t="s">
        <v>1624</v>
      </c>
    </row>
    <row r="4279" spans="1:12">
      <c r="A4279" s="208" t="s">
        <v>1318</v>
      </c>
      <c r="B4279" s="209" t="s">
        <v>1643</v>
      </c>
      <c r="C4279" s="209" t="s">
        <v>1623</v>
      </c>
      <c r="D4279" s="210" t="s">
        <v>1624</v>
      </c>
      <c r="E4279" s="211">
        <v>34816</v>
      </c>
      <c r="F4279" s="211">
        <v>33660</v>
      </c>
      <c r="G4279" s="211">
        <v>39955</v>
      </c>
      <c r="H4279" s="211">
        <v>49487</v>
      </c>
      <c r="I4279" s="211">
        <v>54370</v>
      </c>
      <c r="J4279" s="211">
        <v>37937</v>
      </c>
      <c r="K4279" s="211">
        <v>37824</v>
      </c>
      <c r="L4279" s="212">
        <v>32068</v>
      </c>
    </row>
    <row r="4280" spans="1:12">
      <c r="A4280" s="208" t="s">
        <v>1318</v>
      </c>
      <c r="B4280" s="209" t="s">
        <v>1643</v>
      </c>
      <c r="C4280" s="209" t="s">
        <v>1625</v>
      </c>
      <c r="D4280" s="210" t="s">
        <v>1624</v>
      </c>
      <c r="E4280" s="211">
        <v>23211</v>
      </c>
      <c r="F4280" s="211">
        <v>16579</v>
      </c>
      <c r="G4280" s="211">
        <v>15539</v>
      </c>
      <c r="H4280" s="211">
        <v>24375</v>
      </c>
      <c r="I4280" s="211">
        <v>26780</v>
      </c>
      <c r="J4280" s="211">
        <v>18686</v>
      </c>
      <c r="K4280" s="211">
        <v>18631</v>
      </c>
      <c r="L4280" s="212">
        <v>13099</v>
      </c>
    </row>
    <row r="4281" spans="1:12">
      <c r="A4281" s="208" t="s">
        <v>290</v>
      </c>
      <c r="B4281" s="209" t="s">
        <v>1657</v>
      </c>
      <c r="C4281" s="209" t="s">
        <v>1623</v>
      </c>
      <c r="D4281" s="210" t="s">
        <v>1624</v>
      </c>
      <c r="E4281" s="211">
        <v>31399</v>
      </c>
      <c r="F4281" s="211">
        <v>26954</v>
      </c>
      <c r="G4281" s="211">
        <v>28052</v>
      </c>
      <c r="H4281" s="211">
        <v>30555</v>
      </c>
      <c r="I4281" s="211">
        <v>28636</v>
      </c>
      <c r="J4281" s="211">
        <v>27202</v>
      </c>
      <c r="K4281" s="211">
        <v>27156</v>
      </c>
      <c r="L4281" s="212">
        <v>21105</v>
      </c>
    </row>
    <row r="4282" spans="1:12">
      <c r="A4282" s="208" t="s">
        <v>290</v>
      </c>
      <c r="B4282" s="209" t="s">
        <v>1657</v>
      </c>
      <c r="C4282" s="209" t="s">
        <v>1625</v>
      </c>
      <c r="D4282" s="210" t="s">
        <v>1624</v>
      </c>
      <c r="E4282" s="211">
        <v>14650</v>
      </c>
      <c r="F4282" s="211">
        <v>13532</v>
      </c>
      <c r="G4282" s="211">
        <v>14862</v>
      </c>
      <c r="H4282" s="211">
        <v>17557</v>
      </c>
      <c r="I4282" s="211">
        <v>12003</v>
      </c>
      <c r="J4282" s="211">
        <v>10733</v>
      </c>
      <c r="K4282" s="211">
        <v>10935</v>
      </c>
      <c r="L4282" s="212">
        <v>8577</v>
      </c>
    </row>
    <row r="4283" spans="1:12">
      <c r="A4283" s="208" t="s">
        <v>290</v>
      </c>
      <c r="B4283" s="209" t="s">
        <v>1657</v>
      </c>
      <c r="C4283" s="209" t="s">
        <v>1626</v>
      </c>
      <c r="D4283" s="210" t="s">
        <v>1624</v>
      </c>
      <c r="E4283" s="211">
        <v>105</v>
      </c>
      <c r="F4283" s="213" t="s">
        <v>1624</v>
      </c>
      <c r="G4283" s="213" t="s">
        <v>1624</v>
      </c>
      <c r="H4283" s="213" t="s">
        <v>1624</v>
      </c>
      <c r="I4283" s="213" t="s">
        <v>1624</v>
      </c>
      <c r="J4283" s="213" t="s">
        <v>1624</v>
      </c>
      <c r="K4283" s="213" t="s">
        <v>1624</v>
      </c>
      <c r="L4283" s="214" t="s">
        <v>1624</v>
      </c>
    </row>
    <row r="4284" spans="1:12">
      <c r="A4284" s="208" t="s">
        <v>291</v>
      </c>
      <c r="B4284" s="209" t="s">
        <v>1657</v>
      </c>
      <c r="C4284" s="209" t="s">
        <v>1623</v>
      </c>
      <c r="D4284" s="210" t="s">
        <v>1624</v>
      </c>
      <c r="E4284" s="211">
        <v>14403</v>
      </c>
      <c r="F4284" s="211">
        <v>13870</v>
      </c>
      <c r="G4284" s="211">
        <v>15000</v>
      </c>
      <c r="H4284" s="211">
        <v>16374</v>
      </c>
      <c r="I4284" s="211">
        <v>16299</v>
      </c>
      <c r="J4284" s="211">
        <v>14427</v>
      </c>
      <c r="K4284" s="211">
        <v>14027</v>
      </c>
      <c r="L4284" s="212">
        <v>11185</v>
      </c>
    </row>
    <row r="4285" spans="1:12">
      <c r="A4285" s="208" t="s">
        <v>291</v>
      </c>
      <c r="B4285" s="209" t="s">
        <v>1657</v>
      </c>
      <c r="C4285" s="209" t="s">
        <v>1625</v>
      </c>
      <c r="D4285" s="210" t="s">
        <v>1624</v>
      </c>
      <c r="E4285" s="211">
        <v>8306</v>
      </c>
      <c r="F4285" s="211">
        <v>6932</v>
      </c>
      <c r="G4285" s="211">
        <v>7747</v>
      </c>
      <c r="H4285" s="211">
        <v>8585</v>
      </c>
      <c r="I4285" s="211">
        <v>7977</v>
      </c>
      <c r="J4285" s="211">
        <v>8311</v>
      </c>
      <c r="K4285" s="211">
        <v>7665</v>
      </c>
      <c r="L4285" s="212">
        <v>5836</v>
      </c>
    </row>
    <row r="4286" spans="1:12">
      <c r="A4286" s="208" t="s">
        <v>291</v>
      </c>
      <c r="B4286" s="209" t="s">
        <v>1657</v>
      </c>
      <c r="C4286" s="209" t="s">
        <v>1626</v>
      </c>
      <c r="D4286" s="210" t="s">
        <v>1624</v>
      </c>
      <c r="E4286" s="211">
        <v>820</v>
      </c>
      <c r="F4286" s="211">
        <v>1573</v>
      </c>
      <c r="G4286" s="211">
        <v>2429</v>
      </c>
      <c r="H4286" s="211">
        <v>3699</v>
      </c>
      <c r="I4286" s="211">
        <v>6330</v>
      </c>
      <c r="J4286" s="211">
        <v>13464</v>
      </c>
      <c r="K4286" s="211">
        <v>2809</v>
      </c>
      <c r="L4286" s="212">
        <v>3959</v>
      </c>
    </row>
    <row r="4287" spans="1:12">
      <c r="A4287" s="208" t="s">
        <v>291</v>
      </c>
      <c r="B4287" s="209" t="s">
        <v>1657</v>
      </c>
      <c r="C4287" s="209" t="s">
        <v>1627</v>
      </c>
      <c r="D4287" s="210" t="s">
        <v>1624</v>
      </c>
      <c r="E4287" s="211">
        <v>832</v>
      </c>
      <c r="F4287" s="211">
        <v>3484</v>
      </c>
      <c r="G4287" s="211">
        <v>548</v>
      </c>
      <c r="H4287" s="211">
        <v>257</v>
      </c>
      <c r="I4287" s="211">
        <v>909</v>
      </c>
      <c r="J4287" s="211">
        <v>1081</v>
      </c>
      <c r="K4287" s="211">
        <v>264</v>
      </c>
      <c r="L4287" s="212">
        <v>42</v>
      </c>
    </row>
    <row r="4288" spans="1:12">
      <c r="A4288" s="208" t="s">
        <v>1504</v>
      </c>
      <c r="B4288" s="209" t="s">
        <v>1647</v>
      </c>
      <c r="C4288" s="209" t="s">
        <v>1623</v>
      </c>
      <c r="D4288" s="210" t="s">
        <v>1624</v>
      </c>
      <c r="E4288" s="211">
        <v>53988</v>
      </c>
      <c r="F4288" s="211">
        <v>41184</v>
      </c>
      <c r="G4288" s="211">
        <v>42290</v>
      </c>
      <c r="H4288" s="211">
        <v>48633</v>
      </c>
      <c r="I4288" s="211">
        <v>42322</v>
      </c>
      <c r="J4288" s="211">
        <v>49646</v>
      </c>
      <c r="K4288" s="211">
        <v>43661</v>
      </c>
      <c r="L4288" s="212">
        <v>33920</v>
      </c>
    </row>
    <row r="4289" spans="1:12">
      <c r="A4289" s="208" t="s">
        <v>1504</v>
      </c>
      <c r="B4289" s="209" t="s">
        <v>1647</v>
      </c>
      <c r="C4289" s="209" t="s">
        <v>1625</v>
      </c>
      <c r="D4289" s="210" t="s">
        <v>1624</v>
      </c>
      <c r="E4289" s="211">
        <v>19468</v>
      </c>
      <c r="F4289" s="211">
        <v>15416</v>
      </c>
      <c r="G4289" s="211">
        <v>15933</v>
      </c>
      <c r="H4289" s="211">
        <v>18241</v>
      </c>
      <c r="I4289" s="211">
        <v>16866</v>
      </c>
      <c r="J4289" s="211">
        <v>21126</v>
      </c>
      <c r="K4289" s="211">
        <v>20294</v>
      </c>
      <c r="L4289" s="212">
        <v>16743</v>
      </c>
    </row>
    <row r="4290" spans="1:12">
      <c r="A4290" s="208" t="s">
        <v>18</v>
      </c>
      <c r="B4290" s="209" t="s">
        <v>1665</v>
      </c>
      <c r="C4290" s="209" t="s">
        <v>1623</v>
      </c>
      <c r="D4290" s="210" t="s">
        <v>1624</v>
      </c>
      <c r="E4290" s="211">
        <v>1192234</v>
      </c>
      <c r="F4290" s="211">
        <v>1114417</v>
      </c>
      <c r="G4290" s="211">
        <v>1202599</v>
      </c>
      <c r="H4290" s="211">
        <v>1280267</v>
      </c>
      <c r="I4290" s="211">
        <v>1267235</v>
      </c>
      <c r="J4290" s="211">
        <v>1237504</v>
      </c>
      <c r="K4290" s="211">
        <v>1306331</v>
      </c>
      <c r="L4290" s="212">
        <v>1047731</v>
      </c>
    </row>
    <row r="4291" spans="1:12">
      <c r="A4291" s="208" t="s">
        <v>18</v>
      </c>
      <c r="B4291" s="209" t="s">
        <v>1665</v>
      </c>
      <c r="C4291" s="209" t="s">
        <v>1625</v>
      </c>
      <c r="D4291" s="210" t="s">
        <v>1624</v>
      </c>
      <c r="E4291" s="211">
        <v>479864</v>
      </c>
      <c r="F4291" s="211">
        <v>445744</v>
      </c>
      <c r="G4291" s="211">
        <v>490988</v>
      </c>
      <c r="H4291" s="211">
        <v>508897</v>
      </c>
      <c r="I4291" s="211">
        <v>586126</v>
      </c>
      <c r="J4291" s="211">
        <v>525945</v>
      </c>
      <c r="K4291" s="211">
        <v>573820</v>
      </c>
      <c r="L4291" s="212">
        <v>466720</v>
      </c>
    </row>
    <row r="4292" spans="1:12">
      <c r="A4292" s="208" t="s">
        <v>18</v>
      </c>
      <c r="B4292" s="209" t="s">
        <v>1665</v>
      </c>
      <c r="C4292" s="209" t="s">
        <v>1626</v>
      </c>
      <c r="D4292" s="210" t="s">
        <v>1624</v>
      </c>
      <c r="E4292" s="211">
        <v>27827</v>
      </c>
      <c r="F4292" s="211">
        <v>23414</v>
      </c>
      <c r="G4292" s="211">
        <v>31067</v>
      </c>
      <c r="H4292" s="211">
        <v>30841</v>
      </c>
      <c r="I4292" s="211">
        <v>31517</v>
      </c>
      <c r="J4292" s="211">
        <v>53186</v>
      </c>
      <c r="K4292" s="211">
        <v>90313</v>
      </c>
      <c r="L4292" s="212">
        <v>10640</v>
      </c>
    </row>
    <row r="4293" spans="1:12">
      <c r="A4293" s="208" t="s">
        <v>1036</v>
      </c>
      <c r="B4293" s="209" t="s">
        <v>1640</v>
      </c>
      <c r="C4293" s="209" t="s">
        <v>1623</v>
      </c>
      <c r="D4293" s="210" t="s">
        <v>1624</v>
      </c>
      <c r="E4293" s="211">
        <v>556847</v>
      </c>
      <c r="F4293" s="211">
        <v>529916</v>
      </c>
      <c r="G4293" s="211">
        <v>525046</v>
      </c>
      <c r="H4293" s="211">
        <v>689630</v>
      </c>
      <c r="I4293" s="211">
        <v>606834</v>
      </c>
      <c r="J4293" s="211">
        <v>696297</v>
      </c>
      <c r="K4293" s="211">
        <v>583497</v>
      </c>
      <c r="L4293" s="212">
        <v>492312</v>
      </c>
    </row>
    <row r="4294" spans="1:12">
      <c r="A4294" s="208" t="s">
        <v>1036</v>
      </c>
      <c r="B4294" s="209" t="s">
        <v>1640</v>
      </c>
      <c r="C4294" s="209" t="s">
        <v>1625</v>
      </c>
      <c r="D4294" s="210" t="s">
        <v>1624</v>
      </c>
      <c r="E4294" s="211">
        <v>45821</v>
      </c>
      <c r="F4294" s="211">
        <v>53689</v>
      </c>
      <c r="G4294" s="211">
        <v>53239</v>
      </c>
      <c r="H4294" s="211">
        <v>57525</v>
      </c>
      <c r="I4294" s="211">
        <v>54661</v>
      </c>
      <c r="J4294" s="211">
        <v>71174</v>
      </c>
      <c r="K4294" s="211">
        <v>62538</v>
      </c>
      <c r="L4294" s="212">
        <v>52669</v>
      </c>
    </row>
    <row r="4295" spans="1:12">
      <c r="A4295" s="208" t="s">
        <v>1319</v>
      </c>
      <c r="B4295" s="209" t="s">
        <v>1643</v>
      </c>
      <c r="C4295" s="209" t="s">
        <v>1623</v>
      </c>
      <c r="D4295" s="210" t="s">
        <v>1624</v>
      </c>
      <c r="E4295" s="211">
        <v>175550</v>
      </c>
      <c r="F4295" s="211">
        <v>156716</v>
      </c>
      <c r="G4295" s="211">
        <v>162874</v>
      </c>
      <c r="H4295" s="211">
        <v>176638</v>
      </c>
      <c r="I4295" s="211">
        <v>167718</v>
      </c>
      <c r="J4295" s="211">
        <v>162575</v>
      </c>
      <c r="K4295" s="211">
        <v>156499</v>
      </c>
      <c r="L4295" s="212">
        <v>127497</v>
      </c>
    </row>
    <row r="4296" spans="1:12">
      <c r="A4296" s="208" t="s">
        <v>1319</v>
      </c>
      <c r="B4296" s="209" t="s">
        <v>1643</v>
      </c>
      <c r="C4296" s="209" t="s">
        <v>1625</v>
      </c>
      <c r="D4296" s="210" t="s">
        <v>1624</v>
      </c>
      <c r="E4296" s="211">
        <v>60050</v>
      </c>
      <c r="F4296" s="211">
        <v>57477</v>
      </c>
      <c r="G4296" s="211">
        <v>58511</v>
      </c>
      <c r="H4296" s="211">
        <v>61757</v>
      </c>
      <c r="I4296" s="211">
        <v>58493</v>
      </c>
      <c r="J4296" s="211">
        <v>65170</v>
      </c>
      <c r="K4296" s="211">
        <v>65445</v>
      </c>
      <c r="L4296" s="212">
        <v>53738</v>
      </c>
    </row>
    <row r="4297" spans="1:12">
      <c r="A4297" s="208" t="s">
        <v>1319</v>
      </c>
      <c r="B4297" s="209" t="s">
        <v>1643</v>
      </c>
      <c r="C4297" s="209" t="s">
        <v>1626</v>
      </c>
      <c r="D4297" s="210" t="s">
        <v>1624</v>
      </c>
      <c r="E4297" s="211">
        <v>73964</v>
      </c>
      <c r="F4297" s="211">
        <v>64441</v>
      </c>
      <c r="G4297" s="211">
        <v>64613</v>
      </c>
      <c r="H4297" s="211">
        <v>66996</v>
      </c>
      <c r="I4297" s="211">
        <v>73302</v>
      </c>
      <c r="J4297" s="211">
        <v>54645</v>
      </c>
      <c r="K4297" s="211">
        <v>71200</v>
      </c>
      <c r="L4297" s="212">
        <v>50473</v>
      </c>
    </row>
    <row r="4298" spans="1:12">
      <c r="A4298" s="208" t="s">
        <v>508</v>
      </c>
      <c r="B4298" s="209" t="s">
        <v>1630</v>
      </c>
      <c r="C4298" s="209" t="s">
        <v>1623</v>
      </c>
      <c r="D4298" s="210" t="s">
        <v>1624</v>
      </c>
      <c r="E4298" s="211">
        <v>41430</v>
      </c>
      <c r="F4298" s="211">
        <v>33821</v>
      </c>
      <c r="G4298" s="211">
        <v>31067</v>
      </c>
      <c r="H4298" s="211">
        <v>34445</v>
      </c>
      <c r="I4298" s="211">
        <v>31169</v>
      </c>
      <c r="J4298" s="211">
        <v>37151</v>
      </c>
      <c r="K4298" s="211">
        <v>31026</v>
      </c>
      <c r="L4298" s="212">
        <v>23106</v>
      </c>
    </row>
    <row r="4299" spans="1:12">
      <c r="A4299" s="208" t="s">
        <v>508</v>
      </c>
      <c r="B4299" s="209" t="s">
        <v>1630</v>
      </c>
      <c r="C4299" s="209" t="s">
        <v>1625</v>
      </c>
      <c r="D4299" s="210" t="s">
        <v>1624</v>
      </c>
      <c r="E4299" s="211">
        <v>29095</v>
      </c>
      <c r="F4299" s="211">
        <v>29549</v>
      </c>
      <c r="G4299" s="211">
        <v>26488</v>
      </c>
      <c r="H4299" s="211">
        <v>31394</v>
      </c>
      <c r="I4299" s="211">
        <v>31059</v>
      </c>
      <c r="J4299" s="211">
        <v>36215</v>
      </c>
      <c r="K4299" s="211">
        <v>29631</v>
      </c>
      <c r="L4299" s="212">
        <v>22817</v>
      </c>
    </row>
    <row r="4300" spans="1:12">
      <c r="A4300" s="208" t="s">
        <v>1037</v>
      </c>
      <c r="B4300" s="209" t="s">
        <v>1640</v>
      </c>
      <c r="C4300" s="209" t="s">
        <v>1623</v>
      </c>
      <c r="D4300" s="210" t="s">
        <v>1624</v>
      </c>
      <c r="E4300" s="211">
        <v>216746</v>
      </c>
      <c r="F4300" s="211">
        <v>189126</v>
      </c>
      <c r="G4300" s="211">
        <v>184355</v>
      </c>
      <c r="H4300" s="211">
        <v>195840</v>
      </c>
      <c r="I4300" s="211">
        <v>183130</v>
      </c>
      <c r="J4300" s="211">
        <v>208655</v>
      </c>
      <c r="K4300" s="211">
        <v>181946</v>
      </c>
      <c r="L4300" s="212">
        <v>137102</v>
      </c>
    </row>
    <row r="4301" spans="1:12">
      <c r="A4301" s="208" t="s">
        <v>1037</v>
      </c>
      <c r="B4301" s="209" t="s">
        <v>1640</v>
      </c>
      <c r="C4301" s="209" t="s">
        <v>1625</v>
      </c>
      <c r="D4301" s="210" t="s">
        <v>1624</v>
      </c>
      <c r="E4301" s="211">
        <v>106977</v>
      </c>
      <c r="F4301" s="211">
        <v>107913</v>
      </c>
      <c r="G4301" s="211">
        <v>93460</v>
      </c>
      <c r="H4301" s="211">
        <v>98622</v>
      </c>
      <c r="I4301" s="211">
        <v>93703</v>
      </c>
      <c r="J4301" s="211">
        <v>105810</v>
      </c>
      <c r="K4301" s="211">
        <v>87342</v>
      </c>
      <c r="L4301" s="212">
        <v>68888</v>
      </c>
    </row>
    <row r="4302" spans="1:12">
      <c r="A4302" s="208" t="s">
        <v>1037</v>
      </c>
      <c r="B4302" s="209" t="s">
        <v>1640</v>
      </c>
      <c r="C4302" s="209" t="s">
        <v>1626</v>
      </c>
      <c r="D4302" s="210" t="s">
        <v>1624</v>
      </c>
      <c r="E4302" s="211">
        <v>1374990</v>
      </c>
      <c r="F4302" s="211">
        <v>1273309</v>
      </c>
      <c r="G4302" s="211">
        <v>1115800</v>
      </c>
      <c r="H4302" s="211">
        <v>885764</v>
      </c>
      <c r="I4302" s="211">
        <v>727108</v>
      </c>
      <c r="J4302" s="211">
        <v>765551</v>
      </c>
      <c r="K4302" s="211">
        <v>832123</v>
      </c>
      <c r="L4302" s="212">
        <v>725263</v>
      </c>
    </row>
    <row r="4303" spans="1:12">
      <c r="A4303" s="208" t="s">
        <v>1943</v>
      </c>
      <c r="B4303" s="209" t="s">
        <v>1655</v>
      </c>
      <c r="C4303" s="209" t="s">
        <v>1623</v>
      </c>
      <c r="D4303" s="210" t="s">
        <v>1624</v>
      </c>
      <c r="E4303" s="213" t="s">
        <v>1624</v>
      </c>
      <c r="F4303" s="213" t="s">
        <v>1624</v>
      </c>
      <c r="G4303" s="213" t="s">
        <v>1624</v>
      </c>
      <c r="H4303" s="213" t="s">
        <v>1624</v>
      </c>
      <c r="I4303" s="213" t="s">
        <v>1624</v>
      </c>
      <c r="J4303" s="213" t="s">
        <v>1624</v>
      </c>
      <c r="K4303" s="213" t="s">
        <v>1624</v>
      </c>
      <c r="L4303" s="212">
        <v>492396</v>
      </c>
    </row>
    <row r="4304" spans="1:12">
      <c r="A4304" s="208" t="s">
        <v>1943</v>
      </c>
      <c r="B4304" s="209" t="s">
        <v>1655</v>
      </c>
      <c r="C4304" s="209" t="s">
        <v>1625</v>
      </c>
      <c r="D4304" s="210" t="s">
        <v>1624</v>
      </c>
      <c r="E4304" s="213" t="s">
        <v>1624</v>
      </c>
      <c r="F4304" s="213" t="s">
        <v>1624</v>
      </c>
      <c r="G4304" s="213" t="s">
        <v>1624</v>
      </c>
      <c r="H4304" s="213" t="s">
        <v>1624</v>
      </c>
      <c r="I4304" s="213" t="s">
        <v>1624</v>
      </c>
      <c r="J4304" s="213" t="s">
        <v>1624</v>
      </c>
      <c r="K4304" s="213" t="s">
        <v>1624</v>
      </c>
      <c r="L4304" s="212">
        <v>495684</v>
      </c>
    </row>
    <row r="4305" spans="1:12">
      <c r="A4305" s="208" t="s">
        <v>1943</v>
      </c>
      <c r="B4305" s="209" t="s">
        <v>1655</v>
      </c>
      <c r="C4305" s="209" t="s">
        <v>1626</v>
      </c>
      <c r="D4305" s="210" t="s">
        <v>1624</v>
      </c>
      <c r="E4305" s="213" t="s">
        <v>1624</v>
      </c>
      <c r="F4305" s="213" t="s">
        <v>1624</v>
      </c>
      <c r="G4305" s="213" t="s">
        <v>1624</v>
      </c>
      <c r="H4305" s="213" t="s">
        <v>1624</v>
      </c>
      <c r="I4305" s="213" t="s">
        <v>1624</v>
      </c>
      <c r="J4305" s="213" t="s">
        <v>1624</v>
      </c>
      <c r="K4305" s="213" t="s">
        <v>1624</v>
      </c>
      <c r="L4305" s="212">
        <v>1246878</v>
      </c>
    </row>
    <row r="4306" spans="1:12">
      <c r="A4306" s="208" t="s">
        <v>1295</v>
      </c>
      <c r="B4306" s="209" t="s">
        <v>1656</v>
      </c>
      <c r="C4306" s="209" t="s">
        <v>1623</v>
      </c>
      <c r="D4306" s="210" t="s">
        <v>1624</v>
      </c>
      <c r="E4306" s="211">
        <v>12384</v>
      </c>
      <c r="F4306" s="211">
        <v>9197</v>
      </c>
      <c r="G4306" s="211">
        <v>9390</v>
      </c>
      <c r="H4306" s="211">
        <v>9836</v>
      </c>
      <c r="I4306" s="211">
        <v>11794</v>
      </c>
      <c r="J4306" s="211">
        <v>9212</v>
      </c>
      <c r="K4306" s="213" t="s">
        <v>1624</v>
      </c>
      <c r="L4306" s="214" t="s">
        <v>1624</v>
      </c>
    </row>
    <row r="4307" spans="1:12">
      <c r="A4307" s="208" t="s">
        <v>1295</v>
      </c>
      <c r="B4307" s="209" t="s">
        <v>1656</v>
      </c>
      <c r="C4307" s="209" t="s">
        <v>1625</v>
      </c>
      <c r="D4307" s="210" t="s">
        <v>1624</v>
      </c>
      <c r="E4307" s="211">
        <v>12707</v>
      </c>
      <c r="F4307" s="211">
        <v>17437</v>
      </c>
      <c r="G4307" s="211">
        <v>18228</v>
      </c>
      <c r="H4307" s="211">
        <v>15864</v>
      </c>
      <c r="I4307" s="211">
        <v>15406</v>
      </c>
      <c r="J4307" s="211">
        <v>14407</v>
      </c>
      <c r="K4307" s="213" t="s">
        <v>1624</v>
      </c>
      <c r="L4307" s="214" t="s">
        <v>1624</v>
      </c>
    </row>
    <row r="4308" spans="1:12">
      <c r="A4308" s="208" t="s">
        <v>1458</v>
      </c>
      <c r="B4308" s="209" t="s">
        <v>1673</v>
      </c>
      <c r="C4308" s="209" t="s">
        <v>1623</v>
      </c>
      <c r="D4308" s="210" t="s">
        <v>1624</v>
      </c>
      <c r="E4308" s="211">
        <v>28235</v>
      </c>
      <c r="F4308" s="211">
        <v>23433</v>
      </c>
      <c r="G4308" s="211">
        <v>26509</v>
      </c>
      <c r="H4308" s="211">
        <v>24729</v>
      </c>
      <c r="I4308" s="211">
        <v>22977</v>
      </c>
      <c r="J4308" s="211">
        <v>28068</v>
      </c>
      <c r="K4308" s="211">
        <v>23200</v>
      </c>
      <c r="L4308" s="212">
        <v>22961</v>
      </c>
    </row>
    <row r="4309" spans="1:12">
      <c r="A4309" s="208" t="s">
        <v>1458</v>
      </c>
      <c r="B4309" s="209" t="s">
        <v>1673</v>
      </c>
      <c r="C4309" s="209" t="s">
        <v>1625</v>
      </c>
      <c r="D4309" s="210" t="s">
        <v>1624</v>
      </c>
      <c r="E4309" s="211">
        <v>19162</v>
      </c>
      <c r="F4309" s="211">
        <v>16767</v>
      </c>
      <c r="G4309" s="211">
        <v>19884</v>
      </c>
      <c r="H4309" s="211">
        <v>19314</v>
      </c>
      <c r="I4309" s="211">
        <v>17491</v>
      </c>
      <c r="J4309" s="211">
        <v>23060</v>
      </c>
      <c r="K4309" s="211">
        <v>18804</v>
      </c>
      <c r="L4309" s="212">
        <v>18777</v>
      </c>
    </row>
    <row r="4310" spans="1:12">
      <c r="A4310" s="208" t="s">
        <v>1459</v>
      </c>
      <c r="B4310" s="209" t="s">
        <v>1673</v>
      </c>
      <c r="C4310" s="209" t="s">
        <v>1623</v>
      </c>
      <c r="D4310" s="210" t="s">
        <v>1624</v>
      </c>
      <c r="E4310" s="211">
        <v>44430</v>
      </c>
      <c r="F4310" s="211">
        <v>42006</v>
      </c>
      <c r="G4310" s="211">
        <v>47032</v>
      </c>
      <c r="H4310" s="211">
        <v>42834</v>
      </c>
      <c r="I4310" s="211">
        <v>42708</v>
      </c>
      <c r="J4310" s="211">
        <v>43052</v>
      </c>
      <c r="K4310" s="211">
        <v>40743</v>
      </c>
      <c r="L4310" s="212">
        <v>35690</v>
      </c>
    </row>
    <row r="4311" spans="1:12">
      <c r="A4311" s="208" t="s">
        <v>1459</v>
      </c>
      <c r="B4311" s="209" t="s">
        <v>1673</v>
      </c>
      <c r="C4311" s="209" t="s">
        <v>1625</v>
      </c>
      <c r="D4311" s="210" t="s">
        <v>1624</v>
      </c>
      <c r="E4311" s="211">
        <v>38626</v>
      </c>
      <c r="F4311" s="211">
        <v>30682</v>
      </c>
      <c r="G4311" s="211">
        <v>37060</v>
      </c>
      <c r="H4311" s="211">
        <v>41412</v>
      </c>
      <c r="I4311" s="211">
        <v>47294</v>
      </c>
      <c r="J4311" s="211">
        <v>38852</v>
      </c>
      <c r="K4311" s="211">
        <v>43843</v>
      </c>
      <c r="L4311" s="212">
        <v>31208</v>
      </c>
    </row>
    <row r="4312" spans="1:12">
      <c r="A4312" s="208" t="s">
        <v>1459</v>
      </c>
      <c r="B4312" s="209" t="s">
        <v>1673</v>
      </c>
      <c r="C4312" s="209" t="s">
        <v>1629</v>
      </c>
      <c r="D4312" s="210" t="s">
        <v>1624</v>
      </c>
      <c r="E4312" s="213" t="s">
        <v>1624</v>
      </c>
      <c r="F4312" s="213" t="s">
        <v>1624</v>
      </c>
      <c r="G4312" s="213" t="s">
        <v>1624</v>
      </c>
      <c r="H4312" s="211">
        <v>0</v>
      </c>
      <c r="I4312" s="213" t="s">
        <v>1624</v>
      </c>
      <c r="J4312" s="213" t="s">
        <v>1624</v>
      </c>
      <c r="K4312" s="213" t="s">
        <v>1624</v>
      </c>
      <c r="L4312" s="214" t="s">
        <v>1624</v>
      </c>
    </row>
    <row r="4313" spans="1:12">
      <c r="A4313" s="208" t="s">
        <v>935</v>
      </c>
      <c r="B4313" s="209" t="s">
        <v>1639</v>
      </c>
      <c r="C4313" s="209" t="s">
        <v>1623</v>
      </c>
      <c r="D4313" s="210" t="s">
        <v>1624</v>
      </c>
      <c r="E4313" s="211">
        <v>150509</v>
      </c>
      <c r="F4313" s="211">
        <v>141002</v>
      </c>
      <c r="G4313" s="211">
        <v>133228</v>
      </c>
      <c r="H4313" s="211">
        <v>132322</v>
      </c>
      <c r="I4313" s="211">
        <v>134619</v>
      </c>
      <c r="J4313" s="211">
        <v>147513</v>
      </c>
      <c r="K4313" s="211">
        <v>130502</v>
      </c>
      <c r="L4313" s="212">
        <v>131124</v>
      </c>
    </row>
    <row r="4314" spans="1:12">
      <c r="A4314" s="208" t="s">
        <v>935</v>
      </c>
      <c r="B4314" s="209" t="s">
        <v>1639</v>
      </c>
      <c r="C4314" s="209" t="s">
        <v>1625</v>
      </c>
      <c r="D4314" s="210" t="s">
        <v>1624</v>
      </c>
      <c r="E4314" s="211">
        <v>301740</v>
      </c>
      <c r="F4314" s="211">
        <v>314795</v>
      </c>
      <c r="G4314" s="211">
        <v>298460</v>
      </c>
      <c r="H4314" s="211">
        <v>299068</v>
      </c>
      <c r="I4314" s="211">
        <v>279778</v>
      </c>
      <c r="J4314" s="211">
        <v>292771</v>
      </c>
      <c r="K4314" s="211">
        <v>297863</v>
      </c>
      <c r="L4314" s="212">
        <v>315235</v>
      </c>
    </row>
    <row r="4315" spans="1:12">
      <c r="A4315" s="208" t="s">
        <v>935</v>
      </c>
      <c r="B4315" s="209" t="s">
        <v>1639</v>
      </c>
      <c r="C4315" s="209" t="s">
        <v>1628</v>
      </c>
      <c r="D4315" s="210" t="s">
        <v>1624</v>
      </c>
      <c r="E4315" s="211">
        <v>3961</v>
      </c>
      <c r="F4315" s="211">
        <v>2765</v>
      </c>
      <c r="G4315" s="211">
        <v>3183</v>
      </c>
      <c r="H4315" s="211">
        <v>1782</v>
      </c>
      <c r="I4315" s="211">
        <v>1406</v>
      </c>
      <c r="J4315" s="213" t="s">
        <v>1624</v>
      </c>
      <c r="K4315" s="213" t="s">
        <v>1624</v>
      </c>
      <c r="L4315" s="214" t="s">
        <v>1624</v>
      </c>
    </row>
    <row r="4316" spans="1:12">
      <c r="A4316" s="208" t="s">
        <v>935</v>
      </c>
      <c r="B4316" s="209" t="s">
        <v>1639</v>
      </c>
      <c r="C4316" s="209" t="s">
        <v>1629</v>
      </c>
      <c r="D4316" s="210" t="s">
        <v>1624</v>
      </c>
      <c r="E4316" s="213" t="s">
        <v>1624</v>
      </c>
      <c r="F4316" s="213" t="s">
        <v>1624</v>
      </c>
      <c r="G4316" s="213" t="s">
        <v>1624</v>
      </c>
      <c r="H4316" s="213" t="s">
        <v>1624</v>
      </c>
      <c r="I4316" s="213" t="s">
        <v>1624</v>
      </c>
      <c r="J4316" s="213" t="s">
        <v>1624</v>
      </c>
      <c r="K4316" s="213" t="s">
        <v>1624</v>
      </c>
      <c r="L4316" s="214" t="s">
        <v>1624</v>
      </c>
    </row>
    <row r="4317" spans="1:12">
      <c r="A4317" s="208" t="s">
        <v>830</v>
      </c>
      <c r="B4317" s="209" t="s">
        <v>1648</v>
      </c>
      <c r="C4317" s="209" t="s">
        <v>1623</v>
      </c>
      <c r="D4317" s="210" t="s">
        <v>1624</v>
      </c>
      <c r="E4317" s="211">
        <v>12093</v>
      </c>
      <c r="F4317" s="211">
        <v>11806</v>
      </c>
      <c r="G4317" s="211">
        <v>11519</v>
      </c>
      <c r="H4317" s="211">
        <v>12513</v>
      </c>
      <c r="I4317" s="211">
        <v>11967</v>
      </c>
      <c r="J4317" s="211">
        <v>14437</v>
      </c>
      <c r="K4317" s="211">
        <v>12194</v>
      </c>
      <c r="L4317" s="212">
        <v>10427</v>
      </c>
    </row>
    <row r="4318" spans="1:12">
      <c r="A4318" s="208" t="s">
        <v>830</v>
      </c>
      <c r="B4318" s="209" t="s">
        <v>1648</v>
      </c>
      <c r="C4318" s="209" t="s">
        <v>1625</v>
      </c>
      <c r="D4318" s="210" t="s">
        <v>1624</v>
      </c>
      <c r="E4318" s="211">
        <v>1894</v>
      </c>
      <c r="F4318" s="211">
        <v>1846</v>
      </c>
      <c r="G4318" s="211">
        <v>1797</v>
      </c>
      <c r="H4318" s="211">
        <v>1979</v>
      </c>
      <c r="I4318" s="211">
        <v>1812</v>
      </c>
      <c r="J4318" s="211">
        <v>2740</v>
      </c>
      <c r="K4318" s="211">
        <v>3790</v>
      </c>
      <c r="L4318" s="212">
        <v>1548</v>
      </c>
    </row>
    <row r="4319" spans="1:12">
      <c r="A4319" s="208" t="s">
        <v>938</v>
      </c>
      <c r="B4319" s="209" t="s">
        <v>1657</v>
      </c>
      <c r="C4319" s="209" t="s">
        <v>1623</v>
      </c>
      <c r="D4319" s="210" t="s">
        <v>1624</v>
      </c>
      <c r="E4319" s="211">
        <v>69845</v>
      </c>
      <c r="F4319" s="211">
        <v>62356</v>
      </c>
      <c r="G4319" s="211">
        <v>63915</v>
      </c>
      <c r="H4319" s="211">
        <v>69806</v>
      </c>
      <c r="I4319" s="211">
        <v>63974</v>
      </c>
      <c r="J4319" s="211">
        <v>61372</v>
      </c>
      <c r="K4319" s="211">
        <v>61287</v>
      </c>
      <c r="L4319" s="212">
        <v>47382</v>
      </c>
    </row>
    <row r="4320" spans="1:12">
      <c r="A4320" s="208" t="s">
        <v>938</v>
      </c>
      <c r="B4320" s="209" t="s">
        <v>1657</v>
      </c>
      <c r="C4320" s="209" t="s">
        <v>1625</v>
      </c>
      <c r="D4320" s="210" t="s">
        <v>1624</v>
      </c>
      <c r="E4320" s="211">
        <v>33411</v>
      </c>
      <c r="F4320" s="211">
        <v>29168</v>
      </c>
      <c r="G4320" s="211">
        <v>29422</v>
      </c>
      <c r="H4320" s="211">
        <v>32612</v>
      </c>
      <c r="I4320" s="211">
        <v>32299</v>
      </c>
      <c r="J4320" s="211">
        <v>30325</v>
      </c>
      <c r="K4320" s="211">
        <v>31120</v>
      </c>
      <c r="L4320" s="212">
        <v>21163</v>
      </c>
    </row>
    <row r="4321" spans="1:12">
      <c r="A4321" s="208" t="s">
        <v>938</v>
      </c>
      <c r="B4321" s="209" t="s">
        <v>1657</v>
      </c>
      <c r="C4321" s="209" t="s">
        <v>1626</v>
      </c>
      <c r="D4321" s="210" t="s">
        <v>1624</v>
      </c>
      <c r="E4321" s="211">
        <v>11016</v>
      </c>
      <c r="F4321" s="211">
        <v>10929</v>
      </c>
      <c r="G4321" s="211">
        <v>11479</v>
      </c>
      <c r="H4321" s="211">
        <v>19354</v>
      </c>
      <c r="I4321" s="211">
        <v>24953</v>
      </c>
      <c r="J4321" s="211">
        <v>25208</v>
      </c>
      <c r="K4321" s="211">
        <v>14162</v>
      </c>
      <c r="L4321" s="212">
        <v>11187</v>
      </c>
    </row>
    <row r="4322" spans="1:12">
      <c r="A4322" s="208" t="s">
        <v>1053</v>
      </c>
      <c r="B4322" s="209" t="s">
        <v>1679</v>
      </c>
      <c r="C4322" s="209" t="s">
        <v>1623</v>
      </c>
      <c r="D4322" s="210" t="s">
        <v>1624</v>
      </c>
      <c r="E4322" s="211">
        <v>954891</v>
      </c>
      <c r="F4322" s="211">
        <v>840277</v>
      </c>
      <c r="G4322" s="211">
        <v>952113</v>
      </c>
      <c r="H4322" s="211">
        <v>998262</v>
      </c>
      <c r="I4322" s="211">
        <v>944490</v>
      </c>
      <c r="J4322" s="211">
        <v>878532</v>
      </c>
      <c r="K4322" s="211">
        <v>936214</v>
      </c>
      <c r="L4322" s="212">
        <v>799419</v>
      </c>
    </row>
    <row r="4323" spans="1:12">
      <c r="A4323" s="208" t="s">
        <v>1053</v>
      </c>
      <c r="B4323" s="209" t="s">
        <v>1679</v>
      </c>
      <c r="C4323" s="209" t="s">
        <v>1625</v>
      </c>
      <c r="D4323" s="210" t="s">
        <v>1624</v>
      </c>
      <c r="E4323" s="211">
        <v>661731</v>
      </c>
      <c r="F4323" s="211">
        <v>608939</v>
      </c>
      <c r="G4323" s="211">
        <v>662972</v>
      </c>
      <c r="H4323" s="211">
        <v>709222</v>
      </c>
      <c r="I4323" s="211">
        <v>673011</v>
      </c>
      <c r="J4323" s="211">
        <v>612541</v>
      </c>
      <c r="K4323" s="211">
        <v>676859</v>
      </c>
      <c r="L4323" s="212">
        <v>600769</v>
      </c>
    </row>
    <row r="4324" spans="1:12">
      <c r="A4324" s="208" t="s">
        <v>1053</v>
      </c>
      <c r="B4324" s="209" t="s">
        <v>1679</v>
      </c>
      <c r="C4324" s="209" t="s">
        <v>1626</v>
      </c>
      <c r="D4324" s="210" t="s">
        <v>1624</v>
      </c>
      <c r="E4324" s="211">
        <v>391264</v>
      </c>
      <c r="F4324" s="211">
        <v>338655</v>
      </c>
      <c r="G4324" s="211">
        <v>353978</v>
      </c>
      <c r="H4324" s="211">
        <v>461282</v>
      </c>
      <c r="I4324" s="211">
        <v>287602</v>
      </c>
      <c r="J4324" s="211">
        <v>354884</v>
      </c>
      <c r="K4324" s="211">
        <v>425721</v>
      </c>
      <c r="L4324" s="212">
        <v>875280</v>
      </c>
    </row>
    <row r="4325" spans="1:12">
      <c r="A4325" s="208" t="s">
        <v>1460</v>
      </c>
      <c r="B4325" s="209" t="s">
        <v>1673</v>
      </c>
      <c r="C4325" s="209" t="s">
        <v>1623</v>
      </c>
      <c r="D4325" s="210" t="s">
        <v>1624</v>
      </c>
      <c r="E4325" s="211">
        <v>33735</v>
      </c>
      <c r="F4325" s="211">
        <v>29372</v>
      </c>
      <c r="G4325" s="211">
        <v>33486</v>
      </c>
      <c r="H4325" s="211">
        <v>30839</v>
      </c>
      <c r="I4325" s="211">
        <v>26274</v>
      </c>
      <c r="J4325" s="211">
        <v>35465</v>
      </c>
      <c r="K4325" s="211">
        <v>29709</v>
      </c>
      <c r="L4325" s="212">
        <v>23312</v>
      </c>
    </row>
    <row r="4326" spans="1:12">
      <c r="A4326" s="208" t="s">
        <v>1460</v>
      </c>
      <c r="B4326" s="209" t="s">
        <v>1673</v>
      </c>
      <c r="C4326" s="209" t="s">
        <v>1625</v>
      </c>
      <c r="D4326" s="210" t="s">
        <v>1624</v>
      </c>
      <c r="E4326" s="211">
        <v>12477</v>
      </c>
      <c r="F4326" s="211">
        <v>13934</v>
      </c>
      <c r="G4326" s="211">
        <v>15359</v>
      </c>
      <c r="H4326" s="211">
        <v>12984</v>
      </c>
      <c r="I4326" s="211">
        <v>16439</v>
      </c>
      <c r="J4326" s="211">
        <v>14457</v>
      </c>
      <c r="K4326" s="211">
        <v>13074</v>
      </c>
      <c r="L4326" s="212">
        <v>11064</v>
      </c>
    </row>
    <row r="4327" spans="1:12">
      <c r="A4327" s="208" t="s">
        <v>648</v>
      </c>
      <c r="B4327" s="209" t="s">
        <v>1672</v>
      </c>
      <c r="C4327" s="209" t="s">
        <v>1623</v>
      </c>
      <c r="D4327" s="210" t="s">
        <v>1624</v>
      </c>
      <c r="E4327" s="211">
        <v>84012</v>
      </c>
      <c r="F4327" s="211">
        <v>71712</v>
      </c>
      <c r="G4327" s="211">
        <v>68334</v>
      </c>
      <c r="H4327" s="211">
        <v>72625</v>
      </c>
      <c r="I4327" s="211">
        <v>66682</v>
      </c>
      <c r="J4327" s="211">
        <v>77414</v>
      </c>
      <c r="K4327" s="211">
        <v>68800</v>
      </c>
      <c r="L4327" s="212">
        <v>51956</v>
      </c>
    </row>
    <row r="4328" spans="1:12">
      <c r="A4328" s="208" t="s">
        <v>648</v>
      </c>
      <c r="B4328" s="209" t="s">
        <v>1672</v>
      </c>
      <c r="C4328" s="209" t="s">
        <v>1625</v>
      </c>
      <c r="D4328" s="210" t="s">
        <v>1624</v>
      </c>
      <c r="E4328" s="211">
        <v>71710</v>
      </c>
      <c r="F4328" s="211">
        <v>72449</v>
      </c>
      <c r="G4328" s="211">
        <v>77130</v>
      </c>
      <c r="H4328" s="211">
        <v>70641</v>
      </c>
      <c r="I4328" s="211">
        <v>62468</v>
      </c>
      <c r="J4328" s="211">
        <v>79159</v>
      </c>
      <c r="K4328" s="211">
        <v>70216</v>
      </c>
      <c r="L4328" s="212">
        <v>58449</v>
      </c>
    </row>
    <row r="4329" spans="1:12">
      <c r="A4329" s="208" t="s">
        <v>648</v>
      </c>
      <c r="B4329" s="209" t="s">
        <v>1672</v>
      </c>
      <c r="C4329" s="209" t="s">
        <v>1626</v>
      </c>
      <c r="D4329" s="210" t="s">
        <v>1624</v>
      </c>
      <c r="E4329" s="211">
        <v>108160</v>
      </c>
      <c r="F4329" s="211">
        <v>114222</v>
      </c>
      <c r="G4329" s="211">
        <v>107494</v>
      </c>
      <c r="H4329" s="211">
        <v>139238</v>
      </c>
      <c r="I4329" s="211">
        <v>118363</v>
      </c>
      <c r="J4329" s="211">
        <v>151620</v>
      </c>
      <c r="K4329" s="211">
        <v>138103</v>
      </c>
      <c r="L4329" s="212">
        <v>132726</v>
      </c>
    </row>
    <row r="4330" spans="1:12">
      <c r="A4330" s="208" t="s">
        <v>19</v>
      </c>
      <c r="B4330" s="209" t="s">
        <v>1665</v>
      </c>
      <c r="C4330" s="209" t="s">
        <v>1623</v>
      </c>
      <c r="D4330" s="210" t="s">
        <v>1624</v>
      </c>
      <c r="E4330" s="211">
        <v>30435</v>
      </c>
      <c r="F4330" s="211">
        <v>24982</v>
      </c>
      <c r="G4330" s="211">
        <v>27102</v>
      </c>
      <c r="H4330" s="211">
        <v>28018</v>
      </c>
      <c r="I4330" s="211">
        <v>26109</v>
      </c>
      <c r="J4330" s="211">
        <v>25158</v>
      </c>
      <c r="K4330" s="211">
        <v>25223</v>
      </c>
      <c r="L4330" s="212">
        <v>22313</v>
      </c>
    </row>
    <row r="4331" spans="1:12">
      <c r="A4331" s="208" t="s">
        <v>19</v>
      </c>
      <c r="B4331" s="209" t="s">
        <v>1665</v>
      </c>
      <c r="C4331" s="209" t="s">
        <v>1625</v>
      </c>
      <c r="D4331" s="210" t="s">
        <v>1624</v>
      </c>
      <c r="E4331" s="211">
        <v>10315</v>
      </c>
      <c r="F4331" s="211">
        <v>9051</v>
      </c>
      <c r="G4331" s="211">
        <v>9639</v>
      </c>
      <c r="H4331" s="211">
        <v>9572</v>
      </c>
      <c r="I4331" s="211">
        <v>9607</v>
      </c>
      <c r="J4331" s="211">
        <v>8174</v>
      </c>
      <c r="K4331" s="211">
        <v>8893</v>
      </c>
      <c r="L4331" s="212">
        <v>5276</v>
      </c>
    </row>
    <row r="4332" spans="1:12">
      <c r="A4332" s="208" t="s">
        <v>19</v>
      </c>
      <c r="B4332" s="209" t="s">
        <v>1665</v>
      </c>
      <c r="C4332" s="209" t="s">
        <v>1626</v>
      </c>
      <c r="D4332" s="210" t="s">
        <v>1624</v>
      </c>
      <c r="E4332" s="211">
        <v>7157</v>
      </c>
      <c r="F4332" s="211">
        <v>6740</v>
      </c>
      <c r="G4332" s="211">
        <v>5026</v>
      </c>
      <c r="H4332" s="211">
        <v>4699</v>
      </c>
      <c r="I4332" s="211">
        <v>3511</v>
      </c>
      <c r="J4332" s="211">
        <v>3523</v>
      </c>
      <c r="K4332" s="211">
        <v>3631</v>
      </c>
      <c r="L4332" s="212">
        <v>3917</v>
      </c>
    </row>
    <row r="4333" spans="1:12">
      <c r="A4333" s="208" t="s">
        <v>755</v>
      </c>
      <c r="B4333" s="209" t="s">
        <v>1668</v>
      </c>
      <c r="C4333" s="209" t="s">
        <v>1625</v>
      </c>
      <c r="D4333" s="210" t="s">
        <v>1624</v>
      </c>
      <c r="E4333" s="211">
        <v>2150</v>
      </c>
      <c r="F4333" s="211">
        <v>3071</v>
      </c>
      <c r="G4333" s="211">
        <v>2332</v>
      </c>
      <c r="H4333" s="211">
        <v>2074</v>
      </c>
      <c r="I4333" s="211">
        <v>1595</v>
      </c>
      <c r="J4333" s="211">
        <v>1575</v>
      </c>
      <c r="K4333" s="211">
        <v>1325</v>
      </c>
      <c r="L4333" s="212">
        <v>1354</v>
      </c>
    </row>
    <row r="4334" spans="1:12">
      <c r="A4334" s="208" t="s">
        <v>755</v>
      </c>
      <c r="B4334" s="209" t="s">
        <v>1668</v>
      </c>
      <c r="C4334" s="209" t="s">
        <v>1626</v>
      </c>
      <c r="D4334" s="210" t="s">
        <v>1624</v>
      </c>
      <c r="E4334" s="211">
        <v>12423</v>
      </c>
      <c r="F4334" s="211">
        <v>10117</v>
      </c>
      <c r="G4334" s="211">
        <v>12692</v>
      </c>
      <c r="H4334" s="211">
        <v>12327</v>
      </c>
      <c r="I4334" s="211">
        <v>11029</v>
      </c>
      <c r="J4334" s="211">
        <v>10426</v>
      </c>
      <c r="K4334" s="211">
        <v>11027</v>
      </c>
      <c r="L4334" s="212">
        <v>9788</v>
      </c>
    </row>
    <row r="4335" spans="1:12">
      <c r="A4335" s="208" t="s">
        <v>1161</v>
      </c>
      <c r="B4335" s="209" t="s">
        <v>1644</v>
      </c>
      <c r="C4335" s="209" t="s">
        <v>1623</v>
      </c>
      <c r="D4335" s="210" t="s">
        <v>1624</v>
      </c>
      <c r="E4335" s="211">
        <v>42521</v>
      </c>
      <c r="F4335" s="211">
        <v>32800</v>
      </c>
      <c r="G4335" s="211">
        <v>36286</v>
      </c>
      <c r="H4335" s="211">
        <v>39652</v>
      </c>
      <c r="I4335" s="211">
        <v>37250</v>
      </c>
      <c r="J4335" s="211">
        <v>37360</v>
      </c>
      <c r="K4335" s="211">
        <v>33254</v>
      </c>
      <c r="L4335" s="212">
        <v>31072</v>
      </c>
    </row>
    <row r="4336" spans="1:12">
      <c r="A4336" s="208" t="s">
        <v>1161</v>
      </c>
      <c r="B4336" s="209" t="s">
        <v>1644</v>
      </c>
      <c r="C4336" s="209" t="s">
        <v>1625</v>
      </c>
      <c r="D4336" s="210" t="s">
        <v>1624</v>
      </c>
      <c r="E4336" s="211">
        <v>98324</v>
      </c>
      <c r="F4336" s="211">
        <v>106607</v>
      </c>
      <c r="G4336" s="211">
        <v>104420</v>
      </c>
      <c r="H4336" s="211">
        <v>114636</v>
      </c>
      <c r="I4336" s="211">
        <v>120952</v>
      </c>
      <c r="J4336" s="211">
        <v>117008</v>
      </c>
      <c r="K4336" s="211">
        <v>113011</v>
      </c>
      <c r="L4336" s="212">
        <v>111090</v>
      </c>
    </row>
    <row r="4337" spans="1:12">
      <c r="A4337" s="208" t="s">
        <v>1161</v>
      </c>
      <c r="B4337" s="209" t="s">
        <v>1644</v>
      </c>
      <c r="C4337" s="209" t="s">
        <v>1626</v>
      </c>
      <c r="D4337" s="210" t="s">
        <v>1624</v>
      </c>
      <c r="E4337" s="211">
        <v>2971</v>
      </c>
      <c r="F4337" s="211">
        <v>1909</v>
      </c>
      <c r="G4337" s="211">
        <v>2916</v>
      </c>
      <c r="H4337" s="211">
        <v>3449</v>
      </c>
      <c r="I4337" s="211">
        <v>3451</v>
      </c>
      <c r="J4337" s="211">
        <v>3877</v>
      </c>
      <c r="K4337" s="211">
        <v>5470</v>
      </c>
      <c r="L4337" s="212">
        <v>4288</v>
      </c>
    </row>
    <row r="4338" spans="1:12">
      <c r="A4338" s="208" t="s">
        <v>1836</v>
      </c>
      <c r="B4338" s="209" t="s">
        <v>1646</v>
      </c>
      <c r="C4338" s="209" t="s">
        <v>1623</v>
      </c>
      <c r="D4338" s="210" t="s">
        <v>1624</v>
      </c>
      <c r="E4338" s="213" t="s">
        <v>1624</v>
      </c>
      <c r="F4338" s="213" t="s">
        <v>1624</v>
      </c>
      <c r="G4338" s="213" t="s">
        <v>1624</v>
      </c>
      <c r="H4338" s="213" t="s">
        <v>1624</v>
      </c>
      <c r="I4338" s="211">
        <v>349</v>
      </c>
      <c r="J4338" s="213" t="s">
        <v>1624</v>
      </c>
      <c r="K4338" s="213" t="s">
        <v>1624</v>
      </c>
      <c r="L4338" s="214" t="s">
        <v>1624</v>
      </c>
    </row>
    <row r="4339" spans="1:12">
      <c r="A4339" s="208" t="s">
        <v>1836</v>
      </c>
      <c r="B4339" s="209" t="s">
        <v>1646</v>
      </c>
      <c r="C4339" s="209" t="s">
        <v>1625</v>
      </c>
      <c r="D4339" s="210" t="s">
        <v>1624</v>
      </c>
      <c r="E4339" s="213" t="s">
        <v>1624</v>
      </c>
      <c r="F4339" s="213" t="s">
        <v>1624</v>
      </c>
      <c r="G4339" s="213" t="s">
        <v>1624</v>
      </c>
      <c r="H4339" s="213" t="s">
        <v>1624</v>
      </c>
      <c r="I4339" s="211">
        <v>89787</v>
      </c>
      <c r="J4339" s="213" t="s">
        <v>1624</v>
      </c>
      <c r="K4339" s="213" t="s">
        <v>1624</v>
      </c>
      <c r="L4339" s="214" t="s">
        <v>1624</v>
      </c>
    </row>
    <row r="4340" spans="1:12">
      <c r="A4340" s="208" t="s">
        <v>1837</v>
      </c>
      <c r="B4340" s="209" t="s">
        <v>1646</v>
      </c>
      <c r="C4340" s="209" t="s">
        <v>1623</v>
      </c>
      <c r="D4340" s="210" t="s">
        <v>1624</v>
      </c>
      <c r="E4340" s="213" t="s">
        <v>1624</v>
      </c>
      <c r="F4340" s="213" t="s">
        <v>1624</v>
      </c>
      <c r="G4340" s="213" t="s">
        <v>1624</v>
      </c>
      <c r="H4340" s="213" t="s">
        <v>1624</v>
      </c>
      <c r="I4340" s="211">
        <v>663</v>
      </c>
      <c r="J4340" s="211">
        <v>965</v>
      </c>
      <c r="K4340" s="211">
        <v>1105</v>
      </c>
      <c r="L4340" s="212">
        <v>913</v>
      </c>
    </row>
    <row r="4341" spans="1:12">
      <c r="A4341" s="208" t="s">
        <v>1837</v>
      </c>
      <c r="B4341" s="209" t="s">
        <v>1646</v>
      </c>
      <c r="C4341" s="209" t="s">
        <v>1625</v>
      </c>
      <c r="D4341" s="210" t="s">
        <v>1624</v>
      </c>
      <c r="E4341" s="213" t="s">
        <v>1624</v>
      </c>
      <c r="F4341" s="213" t="s">
        <v>1624</v>
      </c>
      <c r="G4341" s="213" t="s">
        <v>1624</v>
      </c>
      <c r="H4341" s="213" t="s">
        <v>1624</v>
      </c>
      <c r="I4341" s="211">
        <v>124970</v>
      </c>
      <c r="J4341" s="211">
        <v>160461</v>
      </c>
      <c r="K4341" s="211">
        <v>218393</v>
      </c>
      <c r="L4341" s="214" t="s">
        <v>1624</v>
      </c>
    </row>
    <row r="4342" spans="1:12">
      <c r="A4342" s="208" t="s">
        <v>1837</v>
      </c>
      <c r="B4342" s="209" t="s">
        <v>1646</v>
      </c>
      <c r="C4342" s="209" t="s">
        <v>1626</v>
      </c>
      <c r="D4342" s="210" t="s">
        <v>1624</v>
      </c>
      <c r="E4342" s="213" t="s">
        <v>1624</v>
      </c>
      <c r="F4342" s="213" t="s">
        <v>1624</v>
      </c>
      <c r="G4342" s="213" t="s">
        <v>1624</v>
      </c>
      <c r="H4342" s="213" t="s">
        <v>1624</v>
      </c>
      <c r="I4342" s="213" t="s">
        <v>1624</v>
      </c>
      <c r="J4342" s="213" t="s">
        <v>1624</v>
      </c>
      <c r="K4342" s="213" t="s">
        <v>1624</v>
      </c>
      <c r="L4342" s="212">
        <v>203330</v>
      </c>
    </row>
    <row r="4343" spans="1:12">
      <c r="A4343" s="208" t="s">
        <v>631</v>
      </c>
      <c r="B4343" s="209" t="s">
        <v>1646</v>
      </c>
      <c r="C4343" s="209" t="s">
        <v>1623</v>
      </c>
      <c r="D4343" s="210" t="s">
        <v>1624</v>
      </c>
      <c r="E4343" s="213" t="s">
        <v>1624</v>
      </c>
      <c r="F4343" s="213" t="s">
        <v>1624</v>
      </c>
      <c r="G4343" s="211">
        <v>568</v>
      </c>
      <c r="H4343" s="211">
        <v>354</v>
      </c>
      <c r="I4343" s="213" t="s">
        <v>1624</v>
      </c>
      <c r="J4343" s="213" t="s">
        <v>1624</v>
      </c>
      <c r="K4343" s="213" t="s">
        <v>1624</v>
      </c>
      <c r="L4343" s="214" t="s">
        <v>1624</v>
      </c>
    </row>
    <row r="4344" spans="1:12">
      <c r="A4344" s="208" t="s">
        <v>631</v>
      </c>
      <c r="B4344" s="209" t="s">
        <v>1646</v>
      </c>
      <c r="C4344" s="209" t="s">
        <v>1625</v>
      </c>
      <c r="D4344" s="210" t="s">
        <v>1624</v>
      </c>
      <c r="E4344" s="211">
        <v>67847</v>
      </c>
      <c r="F4344" s="211">
        <v>104549</v>
      </c>
      <c r="G4344" s="211">
        <v>88051</v>
      </c>
      <c r="H4344" s="211">
        <v>112060</v>
      </c>
      <c r="I4344" s="213" t="s">
        <v>1624</v>
      </c>
      <c r="J4344" s="213" t="s">
        <v>1624</v>
      </c>
      <c r="K4344" s="213" t="s">
        <v>1624</v>
      </c>
      <c r="L4344" s="214" t="s">
        <v>1624</v>
      </c>
    </row>
    <row r="4345" spans="1:12">
      <c r="A4345" s="208" t="s">
        <v>1944</v>
      </c>
      <c r="B4345" s="209" t="s">
        <v>1646</v>
      </c>
      <c r="C4345" s="209" t="s">
        <v>1623</v>
      </c>
      <c r="D4345" s="210" t="s">
        <v>1624</v>
      </c>
      <c r="E4345" s="211">
        <v>752</v>
      </c>
      <c r="F4345" s="211">
        <v>848</v>
      </c>
      <c r="G4345" s="211">
        <v>1312</v>
      </c>
      <c r="H4345" s="211">
        <v>1428</v>
      </c>
      <c r="I4345" s="211">
        <v>1678</v>
      </c>
      <c r="J4345" s="211">
        <v>1694</v>
      </c>
      <c r="K4345" s="211">
        <v>1620</v>
      </c>
      <c r="L4345" s="212">
        <v>2022</v>
      </c>
    </row>
    <row r="4346" spans="1:12">
      <c r="A4346" s="208" t="s">
        <v>1944</v>
      </c>
      <c r="B4346" s="209" t="s">
        <v>1646</v>
      </c>
      <c r="C4346" s="209" t="s">
        <v>1625</v>
      </c>
      <c r="D4346" s="210" t="s">
        <v>1624</v>
      </c>
      <c r="E4346" s="211">
        <v>81065</v>
      </c>
      <c r="F4346" s="211">
        <v>119495</v>
      </c>
      <c r="G4346" s="211">
        <v>112136</v>
      </c>
      <c r="H4346" s="211">
        <v>140717</v>
      </c>
      <c r="I4346" s="211">
        <v>142986</v>
      </c>
      <c r="J4346" s="211">
        <v>117120</v>
      </c>
      <c r="K4346" s="211">
        <v>173328</v>
      </c>
      <c r="L4346" s="214" t="s">
        <v>1624</v>
      </c>
    </row>
    <row r="4347" spans="1:12">
      <c r="A4347" s="208" t="s">
        <v>1944</v>
      </c>
      <c r="B4347" s="209" t="s">
        <v>1646</v>
      </c>
      <c r="C4347" s="209" t="s">
        <v>1626</v>
      </c>
      <c r="D4347" s="210" t="s">
        <v>1624</v>
      </c>
      <c r="E4347" s="213" t="s">
        <v>1624</v>
      </c>
      <c r="F4347" s="213" t="s">
        <v>1624</v>
      </c>
      <c r="G4347" s="213" t="s">
        <v>1624</v>
      </c>
      <c r="H4347" s="213" t="s">
        <v>1624</v>
      </c>
      <c r="I4347" s="213" t="s">
        <v>1624</v>
      </c>
      <c r="J4347" s="213" t="s">
        <v>1624</v>
      </c>
      <c r="K4347" s="213" t="s">
        <v>1624</v>
      </c>
      <c r="L4347" s="212">
        <v>296616</v>
      </c>
    </row>
    <row r="4348" spans="1:12">
      <c r="A4348" s="208" t="s">
        <v>1838</v>
      </c>
      <c r="B4348" s="209" t="s">
        <v>1644</v>
      </c>
      <c r="C4348" s="209" t="s">
        <v>1623</v>
      </c>
      <c r="D4348" s="210" t="s">
        <v>1624</v>
      </c>
      <c r="E4348" s="211">
        <v>477231</v>
      </c>
      <c r="F4348" s="211">
        <v>486526</v>
      </c>
      <c r="G4348" s="211">
        <v>350323</v>
      </c>
      <c r="H4348" s="211">
        <v>396281</v>
      </c>
      <c r="I4348" s="211">
        <v>367718</v>
      </c>
      <c r="J4348" s="211">
        <v>378290</v>
      </c>
      <c r="K4348" s="211">
        <v>358167</v>
      </c>
      <c r="L4348" s="212">
        <v>307670</v>
      </c>
    </row>
    <row r="4349" spans="1:12">
      <c r="A4349" s="208" t="s">
        <v>1838</v>
      </c>
      <c r="B4349" s="209" t="s">
        <v>1644</v>
      </c>
      <c r="C4349" s="209" t="s">
        <v>1625</v>
      </c>
      <c r="D4349" s="210" t="s">
        <v>1624</v>
      </c>
      <c r="E4349" s="211">
        <v>259930</v>
      </c>
      <c r="F4349" s="211">
        <v>206110</v>
      </c>
      <c r="G4349" s="211">
        <v>527146</v>
      </c>
      <c r="H4349" s="211">
        <v>633425</v>
      </c>
      <c r="I4349" s="211">
        <v>573109</v>
      </c>
      <c r="J4349" s="211">
        <v>600779</v>
      </c>
      <c r="K4349" s="211">
        <v>572597</v>
      </c>
      <c r="L4349" s="212">
        <v>545648</v>
      </c>
    </row>
    <row r="4350" spans="1:12">
      <c r="A4350" s="208" t="s">
        <v>1838</v>
      </c>
      <c r="B4350" s="209" t="s">
        <v>1644</v>
      </c>
      <c r="C4350" s="209" t="s">
        <v>1626</v>
      </c>
      <c r="D4350" s="210" t="s">
        <v>1624</v>
      </c>
      <c r="E4350" s="211">
        <v>907512</v>
      </c>
      <c r="F4350" s="211">
        <v>809415</v>
      </c>
      <c r="G4350" s="211">
        <v>846723</v>
      </c>
      <c r="H4350" s="211">
        <v>893254</v>
      </c>
      <c r="I4350" s="211">
        <v>714048</v>
      </c>
      <c r="J4350" s="211">
        <v>740450</v>
      </c>
      <c r="K4350" s="211">
        <v>766575</v>
      </c>
      <c r="L4350" s="212">
        <v>2148419</v>
      </c>
    </row>
    <row r="4351" spans="1:12">
      <c r="A4351" s="208" t="s">
        <v>982</v>
      </c>
      <c r="B4351" s="209" t="s">
        <v>1630</v>
      </c>
      <c r="C4351" s="209" t="s">
        <v>1623</v>
      </c>
      <c r="D4351" s="210" t="s">
        <v>1624</v>
      </c>
      <c r="E4351" s="211">
        <v>264923</v>
      </c>
      <c r="F4351" s="211">
        <v>232258</v>
      </c>
      <c r="G4351" s="211">
        <v>220916</v>
      </c>
      <c r="H4351" s="211">
        <v>238862</v>
      </c>
      <c r="I4351" s="211">
        <v>240052</v>
      </c>
      <c r="J4351" s="211">
        <v>269507</v>
      </c>
      <c r="K4351" s="211">
        <v>221626</v>
      </c>
      <c r="L4351" s="212">
        <v>183651</v>
      </c>
    </row>
    <row r="4352" spans="1:12">
      <c r="A4352" s="208" t="s">
        <v>982</v>
      </c>
      <c r="B4352" s="209" t="s">
        <v>1630</v>
      </c>
      <c r="C4352" s="209" t="s">
        <v>1625</v>
      </c>
      <c r="D4352" s="210" t="s">
        <v>1624</v>
      </c>
      <c r="E4352" s="211">
        <v>107898</v>
      </c>
      <c r="F4352" s="211">
        <v>97860</v>
      </c>
      <c r="G4352" s="211">
        <v>97684</v>
      </c>
      <c r="H4352" s="211">
        <v>104483</v>
      </c>
      <c r="I4352" s="211">
        <v>102124</v>
      </c>
      <c r="J4352" s="211">
        <v>116066</v>
      </c>
      <c r="K4352" s="211">
        <v>93963</v>
      </c>
      <c r="L4352" s="212">
        <v>78062</v>
      </c>
    </row>
    <row r="4353" spans="1:12">
      <c r="A4353" s="208" t="s">
        <v>982</v>
      </c>
      <c r="B4353" s="209" t="s">
        <v>1630</v>
      </c>
      <c r="C4353" s="209" t="s">
        <v>1626</v>
      </c>
      <c r="D4353" s="210" t="s">
        <v>1624</v>
      </c>
      <c r="E4353" s="211">
        <v>3201488</v>
      </c>
      <c r="F4353" s="211">
        <v>2719551</v>
      </c>
      <c r="G4353" s="211">
        <v>2471904</v>
      </c>
      <c r="H4353" s="211">
        <v>2419679</v>
      </c>
      <c r="I4353" s="211">
        <v>1924184</v>
      </c>
      <c r="J4353" s="211">
        <v>2156287</v>
      </c>
      <c r="K4353" s="211">
        <v>2151330</v>
      </c>
      <c r="L4353" s="212">
        <v>2533746</v>
      </c>
    </row>
    <row r="4354" spans="1:12">
      <c r="A4354" s="208" t="s">
        <v>982</v>
      </c>
      <c r="B4354" s="209" t="s">
        <v>1630</v>
      </c>
      <c r="C4354" s="209" t="s">
        <v>1627</v>
      </c>
      <c r="D4354" s="210" t="s">
        <v>1624</v>
      </c>
      <c r="E4354" s="211">
        <v>120144</v>
      </c>
      <c r="F4354" s="211">
        <v>291795</v>
      </c>
      <c r="G4354" s="211">
        <v>252296</v>
      </c>
      <c r="H4354" s="211">
        <v>79314</v>
      </c>
      <c r="I4354" s="211">
        <v>54530</v>
      </c>
      <c r="J4354" s="211">
        <v>123578</v>
      </c>
      <c r="K4354" s="211">
        <v>93861</v>
      </c>
      <c r="L4354" s="212">
        <v>79954</v>
      </c>
    </row>
    <row r="4355" spans="1:12">
      <c r="A4355" s="208" t="s">
        <v>1038</v>
      </c>
      <c r="B4355" s="209" t="s">
        <v>1640</v>
      </c>
      <c r="C4355" s="209" t="s">
        <v>1623</v>
      </c>
      <c r="D4355" s="210" t="s">
        <v>1624</v>
      </c>
      <c r="E4355" s="211">
        <v>23718</v>
      </c>
      <c r="F4355" s="211">
        <v>20669</v>
      </c>
      <c r="G4355" s="211">
        <v>19197</v>
      </c>
      <c r="H4355" s="211">
        <v>27572</v>
      </c>
      <c r="I4355" s="211">
        <v>19310</v>
      </c>
      <c r="J4355" s="211">
        <v>21522</v>
      </c>
      <c r="K4355" s="211">
        <v>19168</v>
      </c>
      <c r="L4355" s="212">
        <v>13242</v>
      </c>
    </row>
    <row r="4356" spans="1:12">
      <c r="A4356" s="208" t="s">
        <v>1038</v>
      </c>
      <c r="B4356" s="209" t="s">
        <v>1640</v>
      </c>
      <c r="C4356" s="209" t="s">
        <v>1625</v>
      </c>
      <c r="D4356" s="210" t="s">
        <v>1624</v>
      </c>
      <c r="E4356" s="211">
        <v>25674</v>
      </c>
      <c r="F4356" s="211">
        <v>21820</v>
      </c>
      <c r="G4356" s="211">
        <v>25609</v>
      </c>
      <c r="H4356" s="211">
        <v>25574</v>
      </c>
      <c r="I4356" s="211">
        <v>22547</v>
      </c>
      <c r="J4356" s="211">
        <v>29983</v>
      </c>
      <c r="K4356" s="211">
        <v>21894</v>
      </c>
      <c r="L4356" s="212">
        <v>16438</v>
      </c>
    </row>
    <row r="4357" spans="1:12">
      <c r="A4357" s="208" t="s">
        <v>1038</v>
      </c>
      <c r="B4357" s="209" t="s">
        <v>1640</v>
      </c>
      <c r="C4357" s="209" t="s">
        <v>1626</v>
      </c>
      <c r="D4357" s="210" t="s">
        <v>1624</v>
      </c>
      <c r="E4357" s="211">
        <v>374893</v>
      </c>
      <c r="F4357" s="211">
        <v>500875</v>
      </c>
      <c r="G4357" s="211">
        <v>647234</v>
      </c>
      <c r="H4357" s="211">
        <v>803379</v>
      </c>
      <c r="I4357" s="211">
        <v>548221</v>
      </c>
      <c r="J4357" s="211">
        <v>861869</v>
      </c>
      <c r="K4357" s="211">
        <v>923779</v>
      </c>
      <c r="L4357" s="212">
        <v>791219</v>
      </c>
    </row>
    <row r="4358" spans="1:12">
      <c r="A4358" s="208" t="s">
        <v>1038</v>
      </c>
      <c r="B4358" s="209" t="s">
        <v>1640</v>
      </c>
      <c r="C4358" s="209" t="s">
        <v>1627</v>
      </c>
      <c r="D4358" s="210" t="s">
        <v>1624</v>
      </c>
      <c r="E4358" s="213" t="s">
        <v>1624</v>
      </c>
      <c r="F4358" s="213" t="s">
        <v>1624</v>
      </c>
      <c r="G4358" s="213" t="s">
        <v>1624</v>
      </c>
      <c r="H4358" s="213" t="s">
        <v>1624</v>
      </c>
      <c r="I4358" s="213" t="s">
        <v>1624</v>
      </c>
      <c r="J4358" s="213" t="s">
        <v>1624</v>
      </c>
      <c r="K4358" s="213" t="s">
        <v>1624</v>
      </c>
      <c r="L4358" s="212">
        <v>0</v>
      </c>
    </row>
    <row r="4359" spans="1:12">
      <c r="A4359" s="208" t="s">
        <v>1039</v>
      </c>
      <c r="B4359" s="209" t="s">
        <v>1640</v>
      </c>
      <c r="C4359" s="209" t="s">
        <v>1623</v>
      </c>
      <c r="D4359" s="210" t="s">
        <v>1624</v>
      </c>
      <c r="E4359" s="211">
        <v>31167</v>
      </c>
      <c r="F4359" s="211">
        <v>26853</v>
      </c>
      <c r="G4359" s="211">
        <v>23692</v>
      </c>
      <c r="H4359" s="211">
        <v>26256</v>
      </c>
      <c r="I4359" s="211">
        <v>22766</v>
      </c>
      <c r="J4359" s="211">
        <v>29383</v>
      </c>
      <c r="K4359" s="211">
        <v>24134</v>
      </c>
      <c r="L4359" s="212">
        <v>16113</v>
      </c>
    </row>
    <row r="4360" spans="1:12">
      <c r="A4360" s="208" t="s">
        <v>1039</v>
      </c>
      <c r="B4360" s="209" t="s">
        <v>1640</v>
      </c>
      <c r="C4360" s="209" t="s">
        <v>1625</v>
      </c>
      <c r="D4360" s="210" t="s">
        <v>1624</v>
      </c>
      <c r="E4360" s="211">
        <v>63945</v>
      </c>
      <c r="F4360" s="211">
        <v>22604</v>
      </c>
      <c r="G4360" s="211">
        <v>21434</v>
      </c>
      <c r="H4360" s="211">
        <v>19623</v>
      </c>
      <c r="I4360" s="211">
        <v>19189</v>
      </c>
      <c r="J4360" s="211">
        <v>31480</v>
      </c>
      <c r="K4360" s="211">
        <v>23871</v>
      </c>
      <c r="L4360" s="212">
        <v>21951</v>
      </c>
    </row>
    <row r="4361" spans="1:12">
      <c r="A4361" s="208" t="s">
        <v>1039</v>
      </c>
      <c r="B4361" s="209" t="s">
        <v>1640</v>
      </c>
      <c r="C4361" s="209" t="s">
        <v>1626</v>
      </c>
      <c r="D4361" s="210" t="s">
        <v>1624</v>
      </c>
      <c r="E4361" s="213" t="s">
        <v>1624</v>
      </c>
      <c r="F4361" s="211">
        <v>60127</v>
      </c>
      <c r="G4361" s="211">
        <v>42781</v>
      </c>
      <c r="H4361" s="211">
        <v>65173</v>
      </c>
      <c r="I4361" s="211">
        <v>81446</v>
      </c>
      <c r="J4361" s="211">
        <v>83875</v>
      </c>
      <c r="K4361" s="211">
        <v>94755</v>
      </c>
      <c r="L4361" s="212">
        <v>86020</v>
      </c>
    </row>
    <row r="4362" spans="1:12">
      <c r="A4362" s="208" t="s">
        <v>632</v>
      </c>
      <c r="B4362" s="209" t="s">
        <v>1646</v>
      </c>
      <c r="C4362" s="209" t="s">
        <v>1623</v>
      </c>
      <c r="D4362" s="210" t="s">
        <v>1624</v>
      </c>
      <c r="E4362" s="211">
        <v>9009</v>
      </c>
      <c r="F4362" s="211">
        <v>7294</v>
      </c>
      <c r="G4362" s="211">
        <v>8004</v>
      </c>
      <c r="H4362" s="211">
        <v>8385</v>
      </c>
      <c r="I4362" s="211">
        <v>7167</v>
      </c>
      <c r="J4362" s="211">
        <v>8752</v>
      </c>
      <c r="K4362" s="211">
        <v>7844</v>
      </c>
      <c r="L4362" s="212">
        <v>6479</v>
      </c>
    </row>
    <row r="4363" spans="1:12">
      <c r="A4363" s="208" t="s">
        <v>632</v>
      </c>
      <c r="B4363" s="209" t="s">
        <v>1646</v>
      </c>
      <c r="C4363" s="209" t="s">
        <v>1625</v>
      </c>
      <c r="D4363" s="210" t="s">
        <v>1624</v>
      </c>
      <c r="E4363" s="211">
        <v>4667</v>
      </c>
      <c r="F4363" s="211">
        <v>3475</v>
      </c>
      <c r="G4363" s="211">
        <v>4156</v>
      </c>
      <c r="H4363" s="211">
        <v>4879</v>
      </c>
      <c r="I4363" s="211">
        <v>4248</v>
      </c>
      <c r="J4363" s="211">
        <v>4860</v>
      </c>
      <c r="K4363" s="211">
        <v>2200</v>
      </c>
      <c r="L4363" s="212">
        <v>1356</v>
      </c>
    </row>
    <row r="4364" spans="1:12">
      <c r="A4364" s="208" t="s">
        <v>1461</v>
      </c>
      <c r="B4364" s="209" t="s">
        <v>1673</v>
      </c>
      <c r="C4364" s="209" t="s">
        <v>1623</v>
      </c>
      <c r="D4364" s="210" t="s">
        <v>1624</v>
      </c>
      <c r="E4364" s="211">
        <v>8621</v>
      </c>
      <c r="F4364" s="211">
        <v>6666</v>
      </c>
      <c r="G4364" s="211">
        <v>8012</v>
      </c>
      <c r="H4364" s="211">
        <v>7670</v>
      </c>
      <c r="I4364" s="211">
        <v>7372</v>
      </c>
      <c r="J4364" s="211">
        <v>8432</v>
      </c>
      <c r="K4364" s="211">
        <v>5850</v>
      </c>
      <c r="L4364" s="212">
        <v>5618</v>
      </c>
    </row>
    <row r="4365" spans="1:12">
      <c r="A4365" s="208" t="s">
        <v>1461</v>
      </c>
      <c r="B4365" s="209" t="s">
        <v>1673</v>
      </c>
      <c r="C4365" s="209" t="s">
        <v>1625</v>
      </c>
      <c r="D4365" s="210" t="s">
        <v>1624</v>
      </c>
      <c r="E4365" s="211">
        <v>15586</v>
      </c>
      <c r="F4365" s="211">
        <v>17998</v>
      </c>
      <c r="G4365" s="211">
        <v>14957</v>
      </c>
      <c r="H4365" s="211">
        <v>12509</v>
      </c>
      <c r="I4365" s="211">
        <v>10865</v>
      </c>
      <c r="J4365" s="211">
        <v>21015</v>
      </c>
      <c r="K4365" s="211">
        <v>14607</v>
      </c>
      <c r="L4365" s="212">
        <v>9253</v>
      </c>
    </row>
    <row r="4366" spans="1:12">
      <c r="A4366" s="208" t="s">
        <v>1461</v>
      </c>
      <c r="B4366" s="209" t="s">
        <v>1673</v>
      </c>
      <c r="C4366" s="209" t="s">
        <v>1626</v>
      </c>
      <c r="D4366" s="210" t="s">
        <v>1624</v>
      </c>
      <c r="E4366" s="213" t="s">
        <v>1624</v>
      </c>
      <c r="F4366" s="213" t="s">
        <v>1624</v>
      </c>
      <c r="G4366" s="213" t="s">
        <v>1624</v>
      </c>
      <c r="H4366" s="213" t="s">
        <v>1624</v>
      </c>
      <c r="I4366" s="213" t="s">
        <v>1624</v>
      </c>
      <c r="J4366" s="213" t="s">
        <v>1624</v>
      </c>
      <c r="K4366" s="211">
        <v>11014</v>
      </c>
      <c r="L4366" s="212">
        <v>12672</v>
      </c>
    </row>
    <row r="4367" spans="1:12">
      <c r="A4367" s="208" t="s">
        <v>1040</v>
      </c>
      <c r="B4367" s="209" t="s">
        <v>1640</v>
      </c>
      <c r="C4367" s="209" t="s">
        <v>1623</v>
      </c>
      <c r="D4367" s="210" t="s">
        <v>1624</v>
      </c>
      <c r="E4367" s="211">
        <v>4879</v>
      </c>
      <c r="F4367" s="211">
        <v>3896</v>
      </c>
      <c r="G4367" s="211">
        <v>3553</v>
      </c>
      <c r="H4367" s="211">
        <v>3003</v>
      </c>
      <c r="I4367" s="211">
        <v>3183</v>
      </c>
      <c r="J4367" s="211">
        <v>4366</v>
      </c>
      <c r="K4367" s="211">
        <v>2509</v>
      </c>
      <c r="L4367" s="212">
        <v>3421</v>
      </c>
    </row>
    <row r="4368" spans="1:12">
      <c r="A4368" s="208" t="s">
        <v>1040</v>
      </c>
      <c r="B4368" s="209" t="s">
        <v>1640</v>
      </c>
      <c r="C4368" s="209" t="s">
        <v>1625</v>
      </c>
      <c r="D4368" s="210" t="s">
        <v>1624</v>
      </c>
      <c r="E4368" s="211">
        <v>4926</v>
      </c>
      <c r="F4368" s="211">
        <v>10315</v>
      </c>
      <c r="G4368" s="211">
        <v>3868</v>
      </c>
      <c r="H4368" s="211">
        <v>3827</v>
      </c>
      <c r="I4368" s="211">
        <v>3667</v>
      </c>
      <c r="J4368" s="211">
        <v>3417</v>
      </c>
      <c r="K4368" s="211">
        <v>2836</v>
      </c>
      <c r="L4368" s="212">
        <v>1971</v>
      </c>
    </row>
    <row r="4369" spans="1:12">
      <c r="A4369" s="208" t="s">
        <v>936</v>
      </c>
      <c r="B4369" s="209" t="s">
        <v>1639</v>
      </c>
      <c r="C4369" s="209" t="s">
        <v>1623</v>
      </c>
      <c r="D4369" s="210" t="s">
        <v>1624</v>
      </c>
      <c r="E4369" s="211">
        <v>666594</v>
      </c>
      <c r="F4369" s="211">
        <v>634129</v>
      </c>
      <c r="G4369" s="211">
        <v>606399</v>
      </c>
      <c r="H4369" s="211">
        <v>648612</v>
      </c>
      <c r="I4369" s="211">
        <v>620564</v>
      </c>
      <c r="J4369" s="211">
        <v>752319</v>
      </c>
      <c r="K4369" s="211">
        <v>697973</v>
      </c>
      <c r="L4369" s="212">
        <v>562383</v>
      </c>
    </row>
    <row r="4370" spans="1:12">
      <c r="A4370" s="208" t="s">
        <v>936</v>
      </c>
      <c r="B4370" s="209" t="s">
        <v>1639</v>
      </c>
      <c r="C4370" s="209" t="s">
        <v>1625</v>
      </c>
      <c r="D4370" s="210" t="s">
        <v>1624</v>
      </c>
      <c r="E4370" s="211">
        <v>1651898</v>
      </c>
      <c r="F4370" s="211">
        <v>1711707</v>
      </c>
      <c r="G4370" s="211">
        <v>1710369</v>
      </c>
      <c r="H4370" s="211">
        <v>2025156</v>
      </c>
      <c r="I4370" s="211">
        <v>1889744</v>
      </c>
      <c r="J4370" s="211">
        <v>2049841</v>
      </c>
      <c r="K4370" s="211">
        <v>1998750</v>
      </c>
      <c r="L4370" s="212">
        <v>1958465</v>
      </c>
    </row>
    <row r="4371" spans="1:12">
      <c r="A4371" s="208" t="s">
        <v>936</v>
      </c>
      <c r="B4371" s="209" t="s">
        <v>1639</v>
      </c>
      <c r="C4371" s="209" t="s">
        <v>1628</v>
      </c>
      <c r="D4371" s="210" t="s">
        <v>1624</v>
      </c>
      <c r="E4371" s="211">
        <v>23</v>
      </c>
      <c r="F4371" s="213" t="s">
        <v>1624</v>
      </c>
      <c r="G4371" s="213" t="s">
        <v>1624</v>
      </c>
      <c r="H4371" s="213" t="s">
        <v>1624</v>
      </c>
      <c r="I4371" s="213" t="s">
        <v>1624</v>
      </c>
      <c r="J4371" s="213" t="s">
        <v>1624</v>
      </c>
      <c r="K4371" s="211">
        <v>8946</v>
      </c>
      <c r="L4371" s="212">
        <v>15325</v>
      </c>
    </row>
    <row r="4372" spans="1:12">
      <c r="A4372" s="208" t="s">
        <v>1041</v>
      </c>
      <c r="B4372" s="209" t="s">
        <v>1640</v>
      </c>
      <c r="C4372" s="209" t="s">
        <v>1623</v>
      </c>
      <c r="D4372" s="210" t="s">
        <v>1624</v>
      </c>
      <c r="E4372" s="211">
        <v>46257</v>
      </c>
      <c r="F4372" s="211">
        <v>40893</v>
      </c>
      <c r="G4372" s="211">
        <v>38371</v>
      </c>
      <c r="H4372" s="211">
        <v>41261</v>
      </c>
      <c r="I4372" s="211">
        <v>40286</v>
      </c>
      <c r="J4372" s="211">
        <v>48060</v>
      </c>
      <c r="K4372" s="211">
        <v>42088</v>
      </c>
      <c r="L4372" s="212">
        <v>31190</v>
      </c>
    </row>
    <row r="4373" spans="1:12">
      <c r="A4373" s="208" t="s">
        <v>1041</v>
      </c>
      <c r="B4373" s="209" t="s">
        <v>1640</v>
      </c>
      <c r="C4373" s="209" t="s">
        <v>1625</v>
      </c>
      <c r="D4373" s="210" t="s">
        <v>1624</v>
      </c>
      <c r="E4373" s="211">
        <v>17965</v>
      </c>
      <c r="F4373" s="211">
        <v>17171</v>
      </c>
      <c r="G4373" s="211">
        <v>14662</v>
      </c>
      <c r="H4373" s="211">
        <v>16098</v>
      </c>
      <c r="I4373" s="211">
        <v>15073</v>
      </c>
      <c r="J4373" s="211">
        <v>17259</v>
      </c>
      <c r="K4373" s="211">
        <v>17989</v>
      </c>
      <c r="L4373" s="212">
        <v>12604</v>
      </c>
    </row>
    <row r="4374" spans="1:12">
      <c r="A4374" s="208" t="s">
        <v>1041</v>
      </c>
      <c r="B4374" s="209" t="s">
        <v>1640</v>
      </c>
      <c r="C4374" s="209" t="s">
        <v>1626</v>
      </c>
      <c r="D4374" s="210" t="s">
        <v>1624</v>
      </c>
      <c r="E4374" s="211">
        <v>121447</v>
      </c>
      <c r="F4374" s="211">
        <v>118281</v>
      </c>
      <c r="G4374" s="211">
        <v>137836</v>
      </c>
      <c r="H4374" s="211">
        <v>139653</v>
      </c>
      <c r="I4374" s="211">
        <v>69936</v>
      </c>
      <c r="J4374" s="211">
        <v>79033</v>
      </c>
      <c r="K4374" s="211">
        <v>79680</v>
      </c>
      <c r="L4374" s="212">
        <v>83228</v>
      </c>
    </row>
    <row r="4375" spans="1:12">
      <c r="A4375" s="208" t="s">
        <v>983</v>
      </c>
      <c r="B4375" s="209" t="s">
        <v>1630</v>
      </c>
      <c r="C4375" s="209" t="s">
        <v>1623</v>
      </c>
      <c r="D4375" s="210" t="s">
        <v>1624</v>
      </c>
      <c r="E4375" s="211">
        <v>105583</v>
      </c>
      <c r="F4375" s="211">
        <v>89178</v>
      </c>
      <c r="G4375" s="211">
        <v>49545</v>
      </c>
      <c r="H4375" s="211">
        <v>50256</v>
      </c>
      <c r="I4375" s="211">
        <v>45201</v>
      </c>
      <c r="J4375" s="211">
        <v>54291</v>
      </c>
      <c r="K4375" s="211">
        <v>43925</v>
      </c>
      <c r="L4375" s="212">
        <v>24080</v>
      </c>
    </row>
    <row r="4376" spans="1:12">
      <c r="A4376" s="208" t="s">
        <v>983</v>
      </c>
      <c r="B4376" s="209" t="s">
        <v>1630</v>
      </c>
      <c r="C4376" s="209" t="s">
        <v>1625</v>
      </c>
      <c r="D4376" s="210" t="s">
        <v>1624</v>
      </c>
      <c r="E4376" s="213" t="s">
        <v>1624</v>
      </c>
      <c r="F4376" s="213" t="s">
        <v>1624</v>
      </c>
      <c r="G4376" s="211">
        <v>11599</v>
      </c>
      <c r="H4376" s="211">
        <v>10205</v>
      </c>
      <c r="I4376" s="211">
        <v>7928</v>
      </c>
      <c r="J4376" s="211">
        <v>13038</v>
      </c>
      <c r="K4376" s="211">
        <v>11412</v>
      </c>
      <c r="L4376" s="212">
        <v>19161</v>
      </c>
    </row>
    <row r="4377" spans="1:12">
      <c r="A4377" s="208" t="s">
        <v>983</v>
      </c>
      <c r="B4377" s="209" t="s">
        <v>1630</v>
      </c>
      <c r="C4377" s="209" t="s">
        <v>1626</v>
      </c>
      <c r="D4377" s="210" t="s">
        <v>1624</v>
      </c>
      <c r="E4377" s="213" t="s">
        <v>1624</v>
      </c>
      <c r="F4377" s="213" t="s">
        <v>1624</v>
      </c>
      <c r="G4377" s="211">
        <v>24901</v>
      </c>
      <c r="H4377" s="211">
        <v>26090</v>
      </c>
      <c r="I4377" s="211">
        <v>14222</v>
      </c>
      <c r="J4377" s="211">
        <v>19937</v>
      </c>
      <c r="K4377" s="211">
        <v>17438</v>
      </c>
      <c r="L4377" s="212">
        <v>17911</v>
      </c>
    </row>
    <row r="4378" spans="1:12">
      <c r="A4378" s="208" t="s">
        <v>347</v>
      </c>
      <c r="B4378" s="209" t="s">
        <v>1666</v>
      </c>
      <c r="C4378" s="209" t="s">
        <v>1623</v>
      </c>
      <c r="D4378" s="210" t="s">
        <v>1624</v>
      </c>
      <c r="E4378" s="211">
        <v>7408</v>
      </c>
      <c r="F4378" s="211">
        <v>7210</v>
      </c>
      <c r="G4378" s="211">
        <v>6910</v>
      </c>
      <c r="H4378" s="211">
        <v>6424</v>
      </c>
      <c r="I4378" s="211">
        <v>6387</v>
      </c>
      <c r="J4378" s="211">
        <v>6198</v>
      </c>
      <c r="K4378" s="211">
        <v>5580</v>
      </c>
      <c r="L4378" s="212">
        <v>6215</v>
      </c>
    </row>
    <row r="4379" spans="1:12">
      <c r="A4379" s="208" t="s">
        <v>347</v>
      </c>
      <c r="B4379" s="209" t="s">
        <v>1666</v>
      </c>
      <c r="C4379" s="209" t="s">
        <v>1625</v>
      </c>
      <c r="D4379" s="210" t="s">
        <v>1624</v>
      </c>
      <c r="E4379" s="211">
        <v>6200</v>
      </c>
      <c r="F4379" s="211">
        <v>5089</v>
      </c>
      <c r="G4379" s="211">
        <v>6091</v>
      </c>
      <c r="H4379" s="211">
        <v>6023</v>
      </c>
      <c r="I4379" s="211">
        <v>5987</v>
      </c>
      <c r="J4379" s="211">
        <v>7620</v>
      </c>
      <c r="K4379" s="211">
        <v>6292</v>
      </c>
      <c r="L4379" s="212">
        <v>5718</v>
      </c>
    </row>
    <row r="4380" spans="1:12">
      <c r="A4380" s="208" t="s">
        <v>870</v>
      </c>
      <c r="B4380" s="209" t="s">
        <v>1643</v>
      </c>
      <c r="C4380" s="209" t="s">
        <v>1623</v>
      </c>
      <c r="D4380" s="210" t="s">
        <v>1624</v>
      </c>
      <c r="E4380" s="211">
        <v>19067</v>
      </c>
      <c r="F4380" s="211">
        <v>16614</v>
      </c>
      <c r="G4380" s="211">
        <v>28555</v>
      </c>
      <c r="H4380" s="211">
        <v>21234</v>
      </c>
      <c r="I4380" s="211">
        <v>13985</v>
      </c>
      <c r="J4380" s="211">
        <v>19617</v>
      </c>
      <c r="K4380" s="211">
        <v>13826</v>
      </c>
      <c r="L4380" s="212">
        <v>10581</v>
      </c>
    </row>
    <row r="4381" spans="1:12">
      <c r="A4381" s="208" t="s">
        <v>870</v>
      </c>
      <c r="B4381" s="209" t="s">
        <v>1643</v>
      </c>
      <c r="C4381" s="209" t="s">
        <v>1625</v>
      </c>
      <c r="D4381" s="210" t="s">
        <v>1624</v>
      </c>
      <c r="E4381" s="211">
        <v>17999</v>
      </c>
      <c r="F4381" s="211">
        <v>17106</v>
      </c>
      <c r="G4381" s="211">
        <v>5076</v>
      </c>
      <c r="H4381" s="211">
        <v>20519</v>
      </c>
      <c r="I4381" s="211">
        <v>25671</v>
      </c>
      <c r="J4381" s="211">
        <v>19149</v>
      </c>
      <c r="K4381" s="211">
        <v>7088</v>
      </c>
      <c r="L4381" s="212">
        <v>5688</v>
      </c>
    </row>
    <row r="4382" spans="1:12">
      <c r="A4382" s="208" t="s">
        <v>870</v>
      </c>
      <c r="B4382" s="209" t="s">
        <v>1643</v>
      </c>
      <c r="C4382" s="209" t="s">
        <v>1626</v>
      </c>
      <c r="D4382" s="210" t="s">
        <v>1624</v>
      </c>
      <c r="E4382" s="211">
        <v>1438</v>
      </c>
      <c r="F4382" s="211">
        <v>6463</v>
      </c>
      <c r="G4382" s="211">
        <v>38078</v>
      </c>
      <c r="H4382" s="211">
        <v>32319</v>
      </c>
      <c r="I4382" s="211">
        <v>23170</v>
      </c>
      <c r="J4382" s="211">
        <v>29416</v>
      </c>
      <c r="K4382" s="211">
        <v>44149</v>
      </c>
      <c r="L4382" s="212">
        <v>38550</v>
      </c>
    </row>
    <row r="4383" spans="1:12">
      <c r="A4383" s="208" t="s">
        <v>831</v>
      </c>
      <c r="B4383" s="209" t="s">
        <v>1648</v>
      </c>
      <c r="C4383" s="209" t="s">
        <v>1623</v>
      </c>
      <c r="D4383" s="210" t="s">
        <v>1624</v>
      </c>
      <c r="E4383" s="211">
        <v>2527</v>
      </c>
      <c r="F4383" s="211">
        <v>2217</v>
      </c>
      <c r="G4383" s="211">
        <v>2810</v>
      </c>
      <c r="H4383" s="211">
        <v>2504</v>
      </c>
      <c r="I4383" s="211">
        <v>2067</v>
      </c>
      <c r="J4383" s="211">
        <v>2038</v>
      </c>
      <c r="K4383" s="211">
        <v>1728</v>
      </c>
      <c r="L4383" s="212">
        <v>1271</v>
      </c>
    </row>
    <row r="4384" spans="1:12">
      <c r="A4384" s="208" t="s">
        <v>831</v>
      </c>
      <c r="B4384" s="209" t="s">
        <v>1648</v>
      </c>
      <c r="C4384" s="209" t="s">
        <v>1625</v>
      </c>
      <c r="D4384" s="210" t="s">
        <v>1624</v>
      </c>
      <c r="E4384" s="213" t="s">
        <v>1624</v>
      </c>
      <c r="F4384" s="213" t="s">
        <v>1624</v>
      </c>
      <c r="G4384" s="213" t="s">
        <v>1624</v>
      </c>
      <c r="H4384" s="213" t="s">
        <v>1624</v>
      </c>
      <c r="I4384" s="213" t="s">
        <v>1624</v>
      </c>
      <c r="J4384" s="211">
        <v>128</v>
      </c>
      <c r="K4384" s="211">
        <v>116</v>
      </c>
      <c r="L4384" s="212">
        <v>111</v>
      </c>
    </row>
    <row r="4385" spans="1:12">
      <c r="A4385" s="208" t="s">
        <v>1839</v>
      </c>
      <c r="B4385" s="209" t="s">
        <v>1648</v>
      </c>
      <c r="C4385" s="209" t="s">
        <v>1626</v>
      </c>
      <c r="D4385" s="210" t="s">
        <v>1624</v>
      </c>
      <c r="E4385" s="211">
        <v>79870424</v>
      </c>
      <c r="F4385" s="211">
        <v>80389395</v>
      </c>
      <c r="G4385" s="211">
        <v>85857400</v>
      </c>
      <c r="H4385" s="211">
        <v>86391871</v>
      </c>
      <c r="I4385" s="211">
        <v>92153498</v>
      </c>
      <c r="J4385" s="211">
        <v>105601643</v>
      </c>
      <c r="K4385" s="211">
        <v>95301911</v>
      </c>
      <c r="L4385" s="212">
        <v>107936025</v>
      </c>
    </row>
    <row r="4386" spans="1:12">
      <c r="A4386" s="208" t="s">
        <v>649</v>
      </c>
      <c r="B4386" s="209" t="s">
        <v>1672</v>
      </c>
      <c r="C4386" s="209" t="s">
        <v>1625</v>
      </c>
      <c r="D4386" s="210" t="s">
        <v>1624</v>
      </c>
      <c r="E4386" s="213" t="s">
        <v>1624</v>
      </c>
      <c r="F4386" s="211">
        <v>3663</v>
      </c>
      <c r="G4386" s="211">
        <v>4387</v>
      </c>
      <c r="H4386" s="211">
        <v>3914</v>
      </c>
      <c r="I4386" s="211">
        <v>3864</v>
      </c>
      <c r="J4386" s="213" t="s">
        <v>1624</v>
      </c>
      <c r="K4386" s="213" t="s">
        <v>1624</v>
      </c>
      <c r="L4386" s="212">
        <v>0</v>
      </c>
    </row>
    <row r="4387" spans="1:12">
      <c r="A4387" s="208" t="s">
        <v>649</v>
      </c>
      <c r="B4387" s="209" t="s">
        <v>1672</v>
      </c>
      <c r="C4387" s="209" t="s">
        <v>1626</v>
      </c>
      <c r="D4387" s="210" t="s">
        <v>1624</v>
      </c>
      <c r="E4387" s="211">
        <v>183399</v>
      </c>
      <c r="F4387" s="211">
        <v>134415</v>
      </c>
      <c r="G4387" s="211">
        <v>75123</v>
      </c>
      <c r="H4387" s="211">
        <v>69382</v>
      </c>
      <c r="I4387" s="211">
        <v>41271</v>
      </c>
      <c r="J4387" s="213" t="s">
        <v>1624</v>
      </c>
      <c r="K4387" s="213" t="s">
        <v>1624</v>
      </c>
      <c r="L4387" s="214" t="s">
        <v>1624</v>
      </c>
    </row>
    <row r="4388" spans="1:12">
      <c r="A4388" s="208" t="s">
        <v>649</v>
      </c>
      <c r="B4388" s="209" t="s">
        <v>1672</v>
      </c>
      <c r="C4388" s="209" t="s">
        <v>1629</v>
      </c>
      <c r="D4388" s="210" t="s">
        <v>1624</v>
      </c>
      <c r="E4388" s="213" t="s">
        <v>1624</v>
      </c>
      <c r="F4388" s="213" t="s">
        <v>1624</v>
      </c>
      <c r="G4388" s="213" t="s">
        <v>1624</v>
      </c>
      <c r="H4388" s="213" t="s">
        <v>1624</v>
      </c>
      <c r="I4388" s="213" t="s">
        <v>1624</v>
      </c>
      <c r="J4388" s="213" t="s">
        <v>1624</v>
      </c>
      <c r="K4388" s="213" t="s">
        <v>1624</v>
      </c>
      <c r="L4388" s="212">
        <v>0</v>
      </c>
    </row>
    <row r="4389" spans="1:12">
      <c r="A4389" s="208" t="s">
        <v>984</v>
      </c>
      <c r="B4389" s="209" t="s">
        <v>1647</v>
      </c>
      <c r="C4389" s="209" t="s">
        <v>1627</v>
      </c>
      <c r="D4389" s="210" t="s">
        <v>1624</v>
      </c>
      <c r="E4389" s="211">
        <v>10579228</v>
      </c>
      <c r="F4389" s="211">
        <v>6915094</v>
      </c>
      <c r="G4389" s="211">
        <v>5621004</v>
      </c>
      <c r="H4389" s="211">
        <v>3589469</v>
      </c>
      <c r="I4389" s="211">
        <v>4527686</v>
      </c>
      <c r="J4389" s="211">
        <v>7959246</v>
      </c>
      <c r="K4389" s="211">
        <v>8033920</v>
      </c>
      <c r="L4389" s="212">
        <v>16083609</v>
      </c>
    </row>
    <row r="4390" spans="1:12">
      <c r="A4390" s="208" t="s">
        <v>984</v>
      </c>
      <c r="B4390" s="209" t="s">
        <v>1648</v>
      </c>
      <c r="C4390" s="209" t="s">
        <v>1626</v>
      </c>
      <c r="D4390" s="210" t="s">
        <v>1624</v>
      </c>
      <c r="E4390" s="211">
        <v>79696</v>
      </c>
      <c r="F4390" s="211">
        <v>82741</v>
      </c>
      <c r="G4390" s="211">
        <v>70983</v>
      </c>
      <c r="H4390" s="211">
        <v>12653</v>
      </c>
      <c r="I4390" s="211">
        <v>56564</v>
      </c>
      <c r="J4390" s="211">
        <v>71292</v>
      </c>
      <c r="K4390" s="211">
        <v>479305</v>
      </c>
      <c r="L4390" s="212">
        <v>468367</v>
      </c>
    </row>
    <row r="4391" spans="1:12">
      <c r="A4391" s="208" t="s">
        <v>984</v>
      </c>
      <c r="B4391" s="209" t="s">
        <v>1648</v>
      </c>
      <c r="C4391" s="209" t="s">
        <v>1627</v>
      </c>
      <c r="D4391" s="210" t="s">
        <v>1624</v>
      </c>
      <c r="E4391" s="213" t="s">
        <v>1624</v>
      </c>
      <c r="F4391" s="213" t="s">
        <v>1624</v>
      </c>
      <c r="G4391" s="213" t="s">
        <v>1624</v>
      </c>
      <c r="H4391" s="213" t="s">
        <v>1624</v>
      </c>
      <c r="I4391" s="211">
        <v>2629925</v>
      </c>
      <c r="J4391" s="211">
        <v>12367991</v>
      </c>
      <c r="K4391" s="211">
        <v>14155746</v>
      </c>
      <c r="L4391" s="212">
        <v>17718786</v>
      </c>
    </row>
    <row r="4392" spans="1:12">
      <c r="A4392" s="208" t="s">
        <v>984</v>
      </c>
      <c r="B4392" s="209" t="s">
        <v>1651</v>
      </c>
      <c r="C4392" s="209" t="s">
        <v>1627</v>
      </c>
      <c r="D4392" s="210" t="s">
        <v>1624</v>
      </c>
      <c r="E4392" s="211">
        <v>30500656</v>
      </c>
      <c r="F4392" s="211">
        <v>37044650</v>
      </c>
      <c r="G4392" s="211">
        <v>41056653</v>
      </c>
      <c r="H4392" s="211">
        <v>35807477</v>
      </c>
      <c r="I4392" s="211">
        <v>29764685</v>
      </c>
      <c r="J4392" s="211">
        <v>34831832</v>
      </c>
      <c r="K4392" s="211">
        <v>40137993</v>
      </c>
      <c r="L4392" s="212">
        <v>35376215</v>
      </c>
    </row>
    <row r="4393" spans="1:12">
      <c r="A4393" s="208" t="s">
        <v>984</v>
      </c>
      <c r="B4393" s="209" t="s">
        <v>1654</v>
      </c>
      <c r="C4393" s="209" t="s">
        <v>1626</v>
      </c>
      <c r="D4393" s="210" t="s">
        <v>1624</v>
      </c>
      <c r="E4393" s="211">
        <v>445284</v>
      </c>
      <c r="F4393" s="211">
        <v>525214</v>
      </c>
      <c r="G4393" s="211">
        <v>543499</v>
      </c>
      <c r="H4393" s="211">
        <v>570019</v>
      </c>
      <c r="I4393" s="211">
        <v>491843</v>
      </c>
      <c r="J4393" s="211">
        <v>633715</v>
      </c>
      <c r="K4393" s="211">
        <v>623353</v>
      </c>
      <c r="L4393" s="212">
        <v>707528</v>
      </c>
    </row>
    <row r="4394" spans="1:12">
      <c r="A4394" s="208" t="s">
        <v>984</v>
      </c>
      <c r="B4394" s="209" t="s">
        <v>1654</v>
      </c>
      <c r="C4394" s="209" t="s">
        <v>1627</v>
      </c>
      <c r="D4394" s="210" t="s">
        <v>1624</v>
      </c>
      <c r="E4394" s="211">
        <v>23289921</v>
      </c>
      <c r="F4394" s="211">
        <v>25176841</v>
      </c>
      <c r="G4394" s="211">
        <v>43102697</v>
      </c>
      <c r="H4394" s="211">
        <v>37192880</v>
      </c>
      <c r="I4394" s="211">
        <v>37069474</v>
      </c>
      <c r="J4394" s="211">
        <v>58714320</v>
      </c>
      <c r="K4394" s="211">
        <v>64436300</v>
      </c>
      <c r="L4394" s="212">
        <v>84231750</v>
      </c>
    </row>
    <row r="4395" spans="1:12">
      <c r="A4395" s="208" t="s">
        <v>984</v>
      </c>
      <c r="B4395" s="209" t="s">
        <v>1659</v>
      </c>
      <c r="C4395" s="209" t="s">
        <v>1627</v>
      </c>
      <c r="D4395" s="210" t="s">
        <v>1624</v>
      </c>
      <c r="E4395" s="211">
        <v>27630022</v>
      </c>
      <c r="F4395" s="211">
        <v>21931770</v>
      </c>
      <c r="G4395" s="211">
        <v>18410204</v>
      </c>
      <c r="H4395" s="211">
        <v>30914754</v>
      </c>
      <c r="I4395" s="211">
        <v>27230106</v>
      </c>
      <c r="J4395" s="211">
        <v>23021467</v>
      </c>
      <c r="K4395" s="211">
        <v>26847833</v>
      </c>
      <c r="L4395" s="212">
        <v>33800135</v>
      </c>
    </row>
    <row r="4396" spans="1:12">
      <c r="A4396" s="208" t="s">
        <v>984</v>
      </c>
      <c r="B4396" s="209" t="s">
        <v>1662</v>
      </c>
      <c r="C4396" s="209" t="s">
        <v>1627</v>
      </c>
      <c r="D4396" s="210" t="s">
        <v>1624</v>
      </c>
      <c r="E4396" s="211">
        <v>34469932</v>
      </c>
      <c r="F4396" s="211">
        <v>43417855</v>
      </c>
      <c r="G4396" s="211">
        <v>50142430</v>
      </c>
      <c r="H4396" s="211">
        <v>42611558</v>
      </c>
      <c r="I4396" s="211">
        <v>42988750</v>
      </c>
      <c r="J4396" s="211">
        <v>46350582</v>
      </c>
      <c r="K4396" s="211">
        <v>47518803</v>
      </c>
      <c r="L4396" s="212">
        <v>51192987</v>
      </c>
    </row>
    <row r="4397" spans="1:12">
      <c r="A4397" s="208" t="s">
        <v>984</v>
      </c>
      <c r="B4397" s="209" t="s">
        <v>1665</v>
      </c>
      <c r="C4397" s="209" t="s">
        <v>1626</v>
      </c>
      <c r="D4397" s="210" t="s">
        <v>1624</v>
      </c>
      <c r="E4397" s="213" t="s">
        <v>1624</v>
      </c>
      <c r="F4397" s="213" t="s">
        <v>1624</v>
      </c>
      <c r="G4397" s="213" t="s">
        <v>1624</v>
      </c>
      <c r="H4397" s="213" t="s">
        <v>1624</v>
      </c>
      <c r="I4397" s="213" t="s">
        <v>1624</v>
      </c>
      <c r="J4397" s="213" t="s">
        <v>1624</v>
      </c>
      <c r="K4397" s="211">
        <v>1025323</v>
      </c>
      <c r="L4397" s="212">
        <v>1142513</v>
      </c>
    </row>
    <row r="4398" spans="1:12">
      <c r="A4398" s="208" t="s">
        <v>984</v>
      </c>
      <c r="B4398" s="209" t="s">
        <v>1668</v>
      </c>
      <c r="C4398" s="209" t="s">
        <v>1626</v>
      </c>
      <c r="D4398" s="210" t="s">
        <v>1624</v>
      </c>
      <c r="E4398" s="211">
        <v>898622</v>
      </c>
      <c r="F4398" s="211">
        <v>875033</v>
      </c>
      <c r="G4398" s="211">
        <v>831098</v>
      </c>
      <c r="H4398" s="211">
        <v>745988</v>
      </c>
      <c r="I4398" s="211">
        <v>846855</v>
      </c>
      <c r="J4398" s="211">
        <v>958527</v>
      </c>
      <c r="K4398" s="211">
        <v>1601216</v>
      </c>
      <c r="L4398" s="212">
        <v>1286218</v>
      </c>
    </row>
    <row r="4399" spans="1:12">
      <c r="A4399" s="208" t="s">
        <v>984</v>
      </c>
      <c r="B4399" s="209" t="s">
        <v>1669</v>
      </c>
      <c r="C4399" s="209" t="s">
        <v>1627</v>
      </c>
      <c r="D4399" s="210" t="s">
        <v>1624</v>
      </c>
      <c r="E4399" s="211">
        <v>22964776</v>
      </c>
      <c r="F4399" s="211">
        <v>27950771</v>
      </c>
      <c r="G4399" s="211">
        <v>31902315</v>
      </c>
      <c r="H4399" s="211">
        <v>31874503</v>
      </c>
      <c r="I4399" s="211">
        <v>30626862</v>
      </c>
      <c r="J4399" s="211">
        <v>33493737</v>
      </c>
      <c r="K4399" s="211">
        <v>32334378</v>
      </c>
      <c r="L4399" s="212">
        <v>27620122</v>
      </c>
    </row>
    <row r="4400" spans="1:12">
      <c r="A4400" s="208" t="s">
        <v>984</v>
      </c>
      <c r="B4400" s="209" t="s">
        <v>1672</v>
      </c>
      <c r="C4400" s="209" t="s">
        <v>1627</v>
      </c>
      <c r="D4400" s="210" t="s">
        <v>1624</v>
      </c>
      <c r="E4400" s="211">
        <v>1222622</v>
      </c>
      <c r="F4400" s="211">
        <v>909598</v>
      </c>
      <c r="G4400" s="211">
        <v>412896</v>
      </c>
      <c r="H4400" s="211">
        <v>380905</v>
      </c>
      <c r="I4400" s="211">
        <v>745205</v>
      </c>
      <c r="J4400" s="211">
        <v>1321855</v>
      </c>
      <c r="K4400" s="211">
        <v>512436</v>
      </c>
      <c r="L4400" s="212">
        <v>2882800</v>
      </c>
    </row>
    <row r="4401" spans="1:12">
      <c r="A4401" s="208" t="s">
        <v>984</v>
      </c>
      <c r="B4401" s="209" t="s">
        <v>1673</v>
      </c>
      <c r="C4401" s="209" t="s">
        <v>1626</v>
      </c>
      <c r="D4401" s="210" t="s">
        <v>1624</v>
      </c>
      <c r="E4401" s="211">
        <v>161873</v>
      </c>
      <c r="F4401" s="211">
        <v>132220</v>
      </c>
      <c r="G4401" s="211">
        <v>93320</v>
      </c>
      <c r="H4401" s="211">
        <v>125448</v>
      </c>
      <c r="I4401" s="211">
        <v>140976</v>
      </c>
      <c r="J4401" s="211">
        <v>100951</v>
      </c>
      <c r="K4401" s="211">
        <v>175219</v>
      </c>
      <c r="L4401" s="212">
        <v>106596</v>
      </c>
    </row>
    <row r="4402" spans="1:12">
      <c r="A4402" s="208" t="s">
        <v>984</v>
      </c>
      <c r="B4402" s="209" t="s">
        <v>1673</v>
      </c>
      <c r="C4402" s="209" t="s">
        <v>1627</v>
      </c>
      <c r="D4402" s="210" t="s">
        <v>1624</v>
      </c>
      <c r="E4402" s="213" t="s">
        <v>1624</v>
      </c>
      <c r="F4402" s="213" t="s">
        <v>1624</v>
      </c>
      <c r="G4402" s="213" t="s">
        <v>1624</v>
      </c>
      <c r="H4402" s="213" t="s">
        <v>1624</v>
      </c>
      <c r="I4402" s="211">
        <v>203178</v>
      </c>
      <c r="J4402" s="211">
        <v>57882</v>
      </c>
      <c r="K4402" s="211">
        <v>19956</v>
      </c>
      <c r="L4402" s="214" t="s">
        <v>1624</v>
      </c>
    </row>
    <row r="4403" spans="1:12">
      <c r="A4403" s="208" t="s">
        <v>348</v>
      </c>
      <c r="B4403" s="209" t="s">
        <v>1666</v>
      </c>
      <c r="C4403" s="209" t="s">
        <v>1626</v>
      </c>
      <c r="D4403" s="210" t="s">
        <v>1624</v>
      </c>
      <c r="E4403" s="211">
        <v>93846</v>
      </c>
      <c r="F4403" s="211">
        <v>119549</v>
      </c>
      <c r="G4403" s="211">
        <v>135370</v>
      </c>
      <c r="H4403" s="211">
        <v>163081</v>
      </c>
      <c r="I4403" s="211">
        <v>95276</v>
      </c>
      <c r="J4403" s="211">
        <v>146724</v>
      </c>
      <c r="K4403" s="211">
        <v>150308</v>
      </c>
      <c r="L4403" s="212">
        <v>132694</v>
      </c>
    </row>
    <row r="4404" spans="1:12">
      <c r="A4404" s="208" t="s">
        <v>1840</v>
      </c>
      <c r="B4404" s="209" t="s">
        <v>1673</v>
      </c>
      <c r="C4404" s="209" t="s">
        <v>1625</v>
      </c>
      <c r="D4404" s="210" t="s">
        <v>1624</v>
      </c>
      <c r="E4404" s="213" t="s">
        <v>1624</v>
      </c>
      <c r="F4404" s="213" t="s">
        <v>1624</v>
      </c>
      <c r="G4404" s="213" t="s">
        <v>1624</v>
      </c>
      <c r="H4404" s="213" t="s">
        <v>1624</v>
      </c>
      <c r="I4404" s="213" t="s">
        <v>1624</v>
      </c>
      <c r="J4404" s="213" t="s">
        <v>1624</v>
      </c>
      <c r="K4404" s="211">
        <v>19905</v>
      </c>
      <c r="L4404" s="212">
        <v>14932</v>
      </c>
    </row>
    <row r="4405" spans="1:12">
      <c r="A4405" s="208" t="s">
        <v>1840</v>
      </c>
      <c r="B4405" s="209" t="s">
        <v>1673</v>
      </c>
      <c r="C4405" s="209" t="s">
        <v>1626</v>
      </c>
      <c r="D4405" s="210" t="s">
        <v>1624</v>
      </c>
      <c r="E4405" s="213" t="s">
        <v>1624</v>
      </c>
      <c r="F4405" s="213" t="s">
        <v>1624</v>
      </c>
      <c r="G4405" s="213" t="s">
        <v>1624</v>
      </c>
      <c r="H4405" s="213" t="s">
        <v>1624</v>
      </c>
      <c r="I4405" s="213" t="s">
        <v>1624</v>
      </c>
      <c r="J4405" s="213" t="s">
        <v>1624</v>
      </c>
      <c r="K4405" s="211">
        <v>686760</v>
      </c>
      <c r="L4405" s="212">
        <v>542786</v>
      </c>
    </row>
    <row r="4406" spans="1:12">
      <c r="A4406" s="208" t="s">
        <v>1462</v>
      </c>
      <c r="B4406" s="209" t="s">
        <v>1673</v>
      </c>
      <c r="C4406" s="209" t="s">
        <v>1626</v>
      </c>
      <c r="D4406" s="210" t="s">
        <v>1624</v>
      </c>
      <c r="E4406" s="211">
        <v>523601</v>
      </c>
      <c r="F4406" s="211">
        <v>307608</v>
      </c>
      <c r="G4406" s="213" t="s">
        <v>1624</v>
      </c>
      <c r="H4406" s="213" t="s">
        <v>1624</v>
      </c>
      <c r="I4406" s="213" t="s">
        <v>1624</v>
      </c>
      <c r="J4406" s="213" t="s">
        <v>1624</v>
      </c>
      <c r="K4406" s="213" t="s">
        <v>1624</v>
      </c>
      <c r="L4406" s="214" t="s">
        <v>1624</v>
      </c>
    </row>
    <row r="4407" spans="1:12">
      <c r="A4407" s="208" t="s">
        <v>985</v>
      </c>
      <c r="B4407" s="209" t="s">
        <v>1633</v>
      </c>
      <c r="C4407" s="209" t="s">
        <v>1626</v>
      </c>
      <c r="D4407" s="210" t="s">
        <v>1624</v>
      </c>
      <c r="E4407" s="213" t="s">
        <v>1624</v>
      </c>
      <c r="F4407" s="213" t="s">
        <v>1624</v>
      </c>
      <c r="G4407" s="213" t="s">
        <v>1624</v>
      </c>
      <c r="H4407" s="213" t="s">
        <v>1624</v>
      </c>
      <c r="I4407" s="213" t="s">
        <v>1624</v>
      </c>
      <c r="J4407" s="213" t="s">
        <v>1624</v>
      </c>
      <c r="K4407" s="211">
        <v>0</v>
      </c>
      <c r="L4407" s="214" t="s">
        <v>1624</v>
      </c>
    </row>
    <row r="4408" spans="1:12">
      <c r="A4408" s="208" t="s">
        <v>985</v>
      </c>
      <c r="B4408" s="209" t="s">
        <v>1633</v>
      </c>
      <c r="C4408" s="209" t="s">
        <v>1627</v>
      </c>
      <c r="D4408" s="210" t="s">
        <v>1624</v>
      </c>
      <c r="E4408" s="213" t="s">
        <v>1624</v>
      </c>
      <c r="F4408" s="213" t="s">
        <v>1624</v>
      </c>
      <c r="G4408" s="213" t="s">
        <v>1624</v>
      </c>
      <c r="H4408" s="213" t="s">
        <v>1624</v>
      </c>
      <c r="I4408" s="213" t="s">
        <v>1624</v>
      </c>
      <c r="J4408" s="213" t="s">
        <v>1624</v>
      </c>
      <c r="K4408" s="211">
        <v>8435643</v>
      </c>
      <c r="L4408" s="212">
        <v>5662274</v>
      </c>
    </row>
    <row r="4409" spans="1:12">
      <c r="A4409" s="208" t="s">
        <v>985</v>
      </c>
      <c r="B4409" s="209" t="s">
        <v>1637</v>
      </c>
      <c r="C4409" s="209" t="s">
        <v>1627</v>
      </c>
      <c r="D4409" s="210" t="s">
        <v>1624</v>
      </c>
      <c r="E4409" s="213" t="s">
        <v>1624</v>
      </c>
      <c r="F4409" s="213" t="s">
        <v>1624</v>
      </c>
      <c r="G4409" s="213" t="s">
        <v>1624</v>
      </c>
      <c r="H4409" s="213" t="s">
        <v>1624</v>
      </c>
      <c r="I4409" s="213" t="s">
        <v>1624</v>
      </c>
      <c r="J4409" s="213" t="s">
        <v>1624</v>
      </c>
      <c r="K4409" s="211">
        <v>14420441</v>
      </c>
      <c r="L4409" s="212">
        <v>12965422</v>
      </c>
    </row>
    <row r="4410" spans="1:12">
      <c r="A4410" s="208" t="s">
        <v>985</v>
      </c>
      <c r="B4410" s="209" t="s">
        <v>1644</v>
      </c>
      <c r="C4410" s="209" t="s">
        <v>1626</v>
      </c>
      <c r="D4410" s="210" t="s">
        <v>1624</v>
      </c>
      <c r="E4410" s="213" t="s">
        <v>1624</v>
      </c>
      <c r="F4410" s="213" t="s">
        <v>1624</v>
      </c>
      <c r="G4410" s="213" t="s">
        <v>1624</v>
      </c>
      <c r="H4410" s="213" t="s">
        <v>1624</v>
      </c>
      <c r="I4410" s="213" t="s">
        <v>1624</v>
      </c>
      <c r="J4410" s="213" t="s">
        <v>1624</v>
      </c>
      <c r="K4410" s="211">
        <v>268</v>
      </c>
      <c r="L4410" s="212">
        <v>17780</v>
      </c>
    </row>
    <row r="4411" spans="1:12">
      <c r="A4411" s="208" t="s">
        <v>985</v>
      </c>
      <c r="B4411" s="209" t="s">
        <v>1644</v>
      </c>
      <c r="C4411" s="209" t="s">
        <v>1627</v>
      </c>
      <c r="D4411" s="210" t="s">
        <v>1624</v>
      </c>
      <c r="E4411" s="213" t="s">
        <v>1624</v>
      </c>
      <c r="F4411" s="213" t="s">
        <v>1624</v>
      </c>
      <c r="G4411" s="213" t="s">
        <v>1624</v>
      </c>
      <c r="H4411" s="213" t="s">
        <v>1624</v>
      </c>
      <c r="I4411" s="213" t="s">
        <v>1624</v>
      </c>
      <c r="J4411" s="211">
        <v>1560481</v>
      </c>
      <c r="K4411" s="211">
        <v>944352</v>
      </c>
      <c r="L4411" s="212">
        <v>1248870</v>
      </c>
    </row>
    <row r="4412" spans="1:12">
      <c r="A4412" s="208" t="s">
        <v>985</v>
      </c>
      <c r="B4412" s="209" t="s">
        <v>1647</v>
      </c>
      <c r="C4412" s="209" t="s">
        <v>1626</v>
      </c>
      <c r="D4412" s="210" t="s">
        <v>1624</v>
      </c>
      <c r="E4412" s="213" t="s">
        <v>1624</v>
      </c>
      <c r="F4412" s="213" t="s">
        <v>1624</v>
      </c>
      <c r="G4412" s="213" t="s">
        <v>1624</v>
      </c>
      <c r="H4412" s="213" t="s">
        <v>1624</v>
      </c>
      <c r="I4412" s="213" t="s">
        <v>1624</v>
      </c>
      <c r="J4412" s="213" t="s">
        <v>1624</v>
      </c>
      <c r="K4412" s="213" t="s">
        <v>1624</v>
      </c>
      <c r="L4412" s="212">
        <v>2365</v>
      </c>
    </row>
    <row r="4413" spans="1:12">
      <c r="A4413" s="208" t="s">
        <v>985</v>
      </c>
      <c r="B4413" s="209" t="s">
        <v>1647</v>
      </c>
      <c r="C4413" s="209" t="s">
        <v>1627</v>
      </c>
      <c r="D4413" s="210" t="s">
        <v>1624</v>
      </c>
      <c r="E4413" s="213" t="s">
        <v>1624</v>
      </c>
      <c r="F4413" s="213" t="s">
        <v>1624</v>
      </c>
      <c r="G4413" s="213" t="s">
        <v>1624</v>
      </c>
      <c r="H4413" s="213" t="s">
        <v>1624</v>
      </c>
      <c r="I4413" s="213" t="s">
        <v>1624</v>
      </c>
      <c r="J4413" s="213" t="s">
        <v>1624</v>
      </c>
      <c r="K4413" s="213" t="s">
        <v>1624</v>
      </c>
      <c r="L4413" s="212">
        <v>0</v>
      </c>
    </row>
    <row r="4414" spans="1:12">
      <c r="A4414" s="208" t="s">
        <v>985</v>
      </c>
      <c r="B4414" s="209" t="s">
        <v>1648</v>
      </c>
      <c r="C4414" s="209" t="s">
        <v>1626</v>
      </c>
      <c r="D4414" s="210" t="s">
        <v>1624</v>
      </c>
      <c r="E4414" s="213" t="s">
        <v>1624</v>
      </c>
      <c r="F4414" s="213" t="s">
        <v>1624</v>
      </c>
      <c r="G4414" s="213" t="s">
        <v>1624</v>
      </c>
      <c r="H4414" s="213" t="s">
        <v>1624</v>
      </c>
      <c r="I4414" s="213" t="s">
        <v>1624</v>
      </c>
      <c r="J4414" s="211">
        <v>2412254</v>
      </c>
      <c r="K4414" s="211">
        <v>23529742</v>
      </c>
      <c r="L4414" s="212">
        <v>18478786</v>
      </c>
    </row>
    <row r="4415" spans="1:12">
      <c r="A4415" s="208" t="s">
        <v>985</v>
      </c>
      <c r="B4415" s="209" t="s">
        <v>1648</v>
      </c>
      <c r="C4415" s="209" t="s">
        <v>1627</v>
      </c>
      <c r="D4415" s="210" t="s">
        <v>1624</v>
      </c>
      <c r="E4415" s="213" t="s">
        <v>1624</v>
      </c>
      <c r="F4415" s="213" t="s">
        <v>1624</v>
      </c>
      <c r="G4415" s="213" t="s">
        <v>1624</v>
      </c>
      <c r="H4415" s="213" t="s">
        <v>1624</v>
      </c>
      <c r="I4415" s="213" t="s">
        <v>1624</v>
      </c>
      <c r="J4415" s="211">
        <v>4673742</v>
      </c>
      <c r="K4415" s="211">
        <v>1226630</v>
      </c>
      <c r="L4415" s="212">
        <v>1281978</v>
      </c>
    </row>
    <row r="4416" spans="1:12">
      <c r="A4416" s="208" t="s">
        <v>985</v>
      </c>
      <c r="B4416" s="209" t="s">
        <v>1654</v>
      </c>
      <c r="C4416" s="209" t="s">
        <v>1626</v>
      </c>
      <c r="D4416" s="210" t="s">
        <v>1624</v>
      </c>
      <c r="E4416" s="213" t="s">
        <v>1624</v>
      </c>
      <c r="F4416" s="213" t="s">
        <v>1624</v>
      </c>
      <c r="G4416" s="213" t="s">
        <v>1624</v>
      </c>
      <c r="H4416" s="213" t="s">
        <v>1624</v>
      </c>
      <c r="I4416" s="213" t="s">
        <v>1624</v>
      </c>
      <c r="J4416" s="211">
        <v>6665428</v>
      </c>
      <c r="K4416" s="211">
        <v>5356840</v>
      </c>
      <c r="L4416" s="212">
        <v>8275252</v>
      </c>
    </row>
    <row r="4417" spans="1:12">
      <c r="A4417" s="208" t="s">
        <v>985</v>
      </c>
      <c r="B4417" s="209" t="s">
        <v>1654</v>
      </c>
      <c r="C4417" s="209" t="s">
        <v>1627</v>
      </c>
      <c r="D4417" s="210" t="s">
        <v>1624</v>
      </c>
      <c r="E4417" s="213" t="s">
        <v>1624</v>
      </c>
      <c r="F4417" s="213" t="s">
        <v>1624</v>
      </c>
      <c r="G4417" s="213" t="s">
        <v>1624</v>
      </c>
      <c r="H4417" s="213" t="s">
        <v>1624</v>
      </c>
      <c r="I4417" s="213" t="s">
        <v>1624</v>
      </c>
      <c r="J4417" s="211">
        <v>23239247</v>
      </c>
      <c r="K4417" s="211">
        <v>48477733</v>
      </c>
      <c r="L4417" s="212">
        <v>64851665</v>
      </c>
    </row>
    <row r="4418" spans="1:12">
      <c r="A4418" s="208" t="s">
        <v>985</v>
      </c>
      <c r="B4418" s="209" t="s">
        <v>1655</v>
      </c>
      <c r="C4418" s="209" t="s">
        <v>1626</v>
      </c>
      <c r="D4418" s="210" t="s">
        <v>1624</v>
      </c>
      <c r="E4418" s="213" t="s">
        <v>1624</v>
      </c>
      <c r="F4418" s="213" t="s">
        <v>1624</v>
      </c>
      <c r="G4418" s="213" t="s">
        <v>1624</v>
      </c>
      <c r="H4418" s="213" t="s">
        <v>1624</v>
      </c>
      <c r="I4418" s="213" t="s">
        <v>1624</v>
      </c>
      <c r="J4418" s="213" t="s">
        <v>1624</v>
      </c>
      <c r="K4418" s="211">
        <v>393183</v>
      </c>
      <c r="L4418" s="212">
        <v>386649</v>
      </c>
    </row>
    <row r="4419" spans="1:12">
      <c r="A4419" s="208" t="s">
        <v>985</v>
      </c>
      <c r="B4419" s="209" t="s">
        <v>1655</v>
      </c>
      <c r="C4419" s="209" t="s">
        <v>1627</v>
      </c>
      <c r="D4419" s="210" t="s">
        <v>1624</v>
      </c>
      <c r="E4419" s="213" t="s">
        <v>1624</v>
      </c>
      <c r="F4419" s="213" t="s">
        <v>1624</v>
      </c>
      <c r="G4419" s="213" t="s">
        <v>1624</v>
      </c>
      <c r="H4419" s="213" t="s">
        <v>1624</v>
      </c>
      <c r="I4419" s="213" t="s">
        <v>1624</v>
      </c>
      <c r="J4419" s="211">
        <v>5165550</v>
      </c>
      <c r="K4419" s="211">
        <v>5747446</v>
      </c>
      <c r="L4419" s="212">
        <v>8828043</v>
      </c>
    </row>
    <row r="4420" spans="1:12">
      <c r="A4420" s="208" t="s">
        <v>985</v>
      </c>
      <c r="B4420" s="209" t="s">
        <v>1660</v>
      </c>
      <c r="C4420" s="209" t="s">
        <v>1626</v>
      </c>
      <c r="D4420" s="210" t="s">
        <v>1624</v>
      </c>
      <c r="E4420" s="213" t="s">
        <v>1624</v>
      </c>
      <c r="F4420" s="213" t="s">
        <v>1624</v>
      </c>
      <c r="G4420" s="213" t="s">
        <v>1624</v>
      </c>
      <c r="H4420" s="213" t="s">
        <v>1624</v>
      </c>
      <c r="I4420" s="213" t="s">
        <v>1624</v>
      </c>
      <c r="J4420" s="211">
        <v>345231</v>
      </c>
      <c r="K4420" s="211">
        <v>282326</v>
      </c>
      <c r="L4420" s="212">
        <v>307481</v>
      </c>
    </row>
    <row r="4421" spans="1:12">
      <c r="A4421" s="208" t="s">
        <v>985</v>
      </c>
      <c r="B4421" s="209" t="s">
        <v>1660</v>
      </c>
      <c r="C4421" s="209" t="s">
        <v>1629</v>
      </c>
      <c r="D4421" s="210" t="s">
        <v>1624</v>
      </c>
      <c r="E4421" s="213" t="s">
        <v>1624</v>
      </c>
      <c r="F4421" s="213" t="s">
        <v>1624</v>
      </c>
      <c r="G4421" s="213" t="s">
        <v>1624</v>
      </c>
      <c r="H4421" s="213" t="s">
        <v>1624</v>
      </c>
      <c r="I4421" s="213" t="s">
        <v>1624</v>
      </c>
      <c r="J4421" s="213" t="s">
        <v>1624</v>
      </c>
      <c r="K4421" s="213" t="s">
        <v>1624</v>
      </c>
      <c r="L4421" s="212">
        <v>0</v>
      </c>
    </row>
    <row r="4422" spans="1:12">
      <c r="A4422" s="208" t="s">
        <v>985</v>
      </c>
      <c r="B4422" s="209" t="s">
        <v>1665</v>
      </c>
      <c r="C4422" s="209" t="s">
        <v>1626</v>
      </c>
      <c r="D4422" s="210" t="s">
        <v>1624</v>
      </c>
      <c r="E4422" s="213" t="s">
        <v>1624</v>
      </c>
      <c r="F4422" s="213" t="s">
        <v>1624</v>
      </c>
      <c r="G4422" s="213" t="s">
        <v>1624</v>
      </c>
      <c r="H4422" s="213" t="s">
        <v>1624</v>
      </c>
      <c r="I4422" s="213" t="s">
        <v>1624</v>
      </c>
      <c r="J4422" s="211">
        <v>1197680</v>
      </c>
      <c r="K4422" s="211">
        <v>4874103</v>
      </c>
      <c r="L4422" s="212">
        <v>4525660</v>
      </c>
    </row>
    <row r="4423" spans="1:12">
      <c r="A4423" s="208" t="s">
        <v>985</v>
      </c>
      <c r="B4423" s="209" t="s">
        <v>1665</v>
      </c>
      <c r="C4423" s="209" t="s">
        <v>1627</v>
      </c>
      <c r="D4423" s="210" t="s">
        <v>1624</v>
      </c>
      <c r="E4423" s="213" t="s">
        <v>1624</v>
      </c>
      <c r="F4423" s="213" t="s">
        <v>1624</v>
      </c>
      <c r="G4423" s="213" t="s">
        <v>1624</v>
      </c>
      <c r="H4423" s="213" t="s">
        <v>1624</v>
      </c>
      <c r="I4423" s="213" t="s">
        <v>1624</v>
      </c>
      <c r="J4423" s="211">
        <v>38008949</v>
      </c>
      <c r="K4423" s="211">
        <v>84328639</v>
      </c>
      <c r="L4423" s="212">
        <v>131076713</v>
      </c>
    </row>
    <row r="4424" spans="1:12">
      <c r="A4424" s="208" t="s">
        <v>985</v>
      </c>
      <c r="B4424" s="209" t="s">
        <v>1665</v>
      </c>
      <c r="C4424" s="209" t="s">
        <v>1629</v>
      </c>
      <c r="D4424" s="210" t="s">
        <v>1624</v>
      </c>
      <c r="E4424" s="213" t="s">
        <v>1624</v>
      </c>
      <c r="F4424" s="213" t="s">
        <v>1624</v>
      </c>
      <c r="G4424" s="213" t="s">
        <v>1624</v>
      </c>
      <c r="H4424" s="213" t="s">
        <v>1624</v>
      </c>
      <c r="I4424" s="213" t="s">
        <v>1624</v>
      </c>
      <c r="J4424" s="213" t="s">
        <v>1624</v>
      </c>
      <c r="K4424" s="213" t="s">
        <v>1624</v>
      </c>
      <c r="L4424" s="212">
        <v>0</v>
      </c>
    </row>
    <row r="4425" spans="1:12">
      <c r="A4425" s="208" t="s">
        <v>985</v>
      </c>
      <c r="B4425" s="209" t="s">
        <v>1668</v>
      </c>
      <c r="C4425" s="209" t="s">
        <v>1626</v>
      </c>
      <c r="D4425" s="210" t="s">
        <v>1624</v>
      </c>
      <c r="E4425" s="213" t="s">
        <v>1624</v>
      </c>
      <c r="F4425" s="213" t="s">
        <v>1624</v>
      </c>
      <c r="G4425" s="213" t="s">
        <v>1624</v>
      </c>
      <c r="H4425" s="213" t="s">
        <v>1624</v>
      </c>
      <c r="I4425" s="213" t="s">
        <v>1624</v>
      </c>
      <c r="J4425" s="211">
        <v>16275813</v>
      </c>
      <c r="K4425" s="211">
        <v>16677056</v>
      </c>
      <c r="L4425" s="212">
        <v>16915376</v>
      </c>
    </row>
    <row r="4426" spans="1:12">
      <c r="A4426" s="208" t="s">
        <v>985</v>
      </c>
      <c r="B4426" s="209" t="s">
        <v>1668</v>
      </c>
      <c r="C4426" s="209" t="s">
        <v>1627</v>
      </c>
      <c r="D4426" s="210" t="s">
        <v>1624</v>
      </c>
      <c r="E4426" s="213" t="s">
        <v>1624</v>
      </c>
      <c r="F4426" s="213" t="s">
        <v>1624</v>
      </c>
      <c r="G4426" s="213" t="s">
        <v>1624</v>
      </c>
      <c r="H4426" s="213" t="s">
        <v>1624</v>
      </c>
      <c r="I4426" s="213" t="s">
        <v>1624</v>
      </c>
      <c r="J4426" s="211">
        <v>72527145</v>
      </c>
      <c r="K4426" s="211">
        <v>155646618</v>
      </c>
      <c r="L4426" s="212">
        <v>162564224</v>
      </c>
    </row>
    <row r="4427" spans="1:12">
      <c r="A4427" s="208" t="s">
        <v>985</v>
      </c>
      <c r="B4427" s="209" t="s">
        <v>1668</v>
      </c>
      <c r="C4427" s="209" t="s">
        <v>1629</v>
      </c>
      <c r="D4427" s="210" t="s">
        <v>1624</v>
      </c>
      <c r="E4427" s="213" t="s">
        <v>1624</v>
      </c>
      <c r="F4427" s="213" t="s">
        <v>1624</v>
      </c>
      <c r="G4427" s="213" t="s">
        <v>1624</v>
      </c>
      <c r="H4427" s="213" t="s">
        <v>1624</v>
      </c>
      <c r="I4427" s="213" t="s">
        <v>1624</v>
      </c>
      <c r="J4427" s="213" t="s">
        <v>1624</v>
      </c>
      <c r="K4427" s="213" t="s">
        <v>1624</v>
      </c>
      <c r="L4427" s="212">
        <v>0</v>
      </c>
    </row>
    <row r="4428" spans="1:12">
      <c r="A4428" s="208" t="s">
        <v>985</v>
      </c>
      <c r="B4428" s="209" t="s">
        <v>1673</v>
      </c>
      <c r="C4428" s="209" t="s">
        <v>1623</v>
      </c>
      <c r="D4428" s="210" t="s">
        <v>1624</v>
      </c>
      <c r="E4428" s="213" t="s">
        <v>1624</v>
      </c>
      <c r="F4428" s="213" t="s">
        <v>1624</v>
      </c>
      <c r="G4428" s="213" t="s">
        <v>1624</v>
      </c>
      <c r="H4428" s="213" t="s">
        <v>1624</v>
      </c>
      <c r="I4428" s="213" t="s">
        <v>1624</v>
      </c>
      <c r="J4428" s="213" t="s">
        <v>1624</v>
      </c>
      <c r="K4428" s="213" t="s">
        <v>1624</v>
      </c>
      <c r="L4428" s="212">
        <v>0</v>
      </c>
    </row>
    <row r="4429" spans="1:12">
      <c r="A4429" s="208" t="s">
        <v>985</v>
      </c>
      <c r="B4429" s="209" t="s">
        <v>1673</v>
      </c>
      <c r="C4429" s="209" t="s">
        <v>1626</v>
      </c>
      <c r="D4429" s="210" t="s">
        <v>1624</v>
      </c>
      <c r="E4429" s="213" t="s">
        <v>1624</v>
      </c>
      <c r="F4429" s="213" t="s">
        <v>1624</v>
      </c>
      <c r="G4429" s="213" t="s">
        <v>1624</v>
      </c>
      <c r="H4429" s="213" t="s">
        <v>1624</v>
      </c>
      <c r="I4429" s="213" t="s">
        <v>1624</v>
      </c>
      <c r="J4429" s="211">
        <v>44121</v>
      </c>
      <c r="K4429" s="211">
        <v>2109883</v>
      </c>
      <c r="L4429" s="212">
        <v>4596099</v>
      </c>
    </row>
    <row r="4430" spans="1:12">
      <c r="A4430" s="208" t="s">
        <v>985</v>
      </c>
      <c r="B4430" s="209" t="s">
        <v>1673</v>
      </c>
      <c r="C4430" s="209" t="s">
        <v>1627</v>
      </c>
      <c r="D4430" s="210" t="s">
        <v>1624</v>
      </c>
      <c r="E4430" s="213" t="s">
        <v>1624</v>
      </c>
      <c r="F4430" s="213" t="s">
        <v>1624</v>
      </c>
      <c r="G4430" s="213" t="s">
        <v>1624</v>
      </c>
      <c r="H4430" s="213" t="s">
        <v>1624</v>
      </c>
      <c r="I4430" s="213" t="s">
        <v>1624</v>
      </c>
      <c r="J4430" s="211">
        <v>41618519</v>
      </c>
      <c r="K4430" s="211">
        <v>99444399</v>
      </c>
      <c r="L4430" s="212">
        <v>127594618</v>
      </c>
    </row>
    <row r="4431" spans="1:12">
      <c r="A4431" s="208" t="s">
        <v>985</v>
      </c>
      <c r="B4431" s="209" t="s">
        <v>1678</v>
      </c>
      <c r="C4431" s="209" t="s">
        <v>1626</v>
      </c>
      <c r="D4431" s="210" t="s">
        <v>1624</v>
      </c>
      <c r="E4431" s="213" t="s">
        <v>1624</v>
      </c>
      <c r="F4431" s="213" t="s">
        <v>1624</v>
      </c>
      <c r="G4431" s="213" t="s">
        <v>1624</v>
      </c>
      <c r="H4431" s="213" t="s">
        <v>1624</v>
      </c>
      <c r="I4431" s="213" t="s">
        <v>1624</v>
      </c>
      <c r="J4431" s="213" t="s">
        <v>1624</v>
      </c>
      <c r="K4431" s="213" t="s">
        <v>1624</v>
      </c>
      <c r="L4431" s="212">
        <v>0</v>
      </c>
    </row>
    <row r="4432" spans="1:12">
      <c r="A4432" s="208" t="s">
        <v>1463</v>
      </c>
      <c r="B4432" s="209" t="s">
        <v>1673</v>
      </c>
      <c r="C4432" s="209" t="s">
        <v>1623</v>
      </c>
      <c r="D4432" s="210" t="s">
        <v>1624</v>
      </c>
      <c r="E4432" s="211">
        <v>20479501</v>
      </c>
      <c r="F4432" s="211">
        <v>18350399</v>
      </c>
      <c r="G4432" s="211">
        <v>21757501</v>
      </c>
      <c r="H4432" s="211">
        <v>20726123</v>
      </c>
      <c r="I4432" s="211">
        <v>20061262</v>
      </c>
      <c r="J4432" s="211">
        <v>24578905</v>
      </c>
      <c r="K4432" s="211">
        <v>21396297</v>
      </c>
      <c r="L4432" s="212">
        <v>19701776</v>
      </c>
    </row>
    <row r="4433" spans="1:12">
      <c r="A4433" s="208" t="s">
        <v>1463</v>
      </c>
      <c r="B4433" s="209" t="s">
        <v>1673</v>
      </c>
      <c r="C4433" s="209" t="s">
        <v>1625</v>
      </c>
      <c r="D4433" s="210" t="s">
        <v>1624</v>
      </c>
      <c r="E4433" s="211">
        <v>26375205</v>
      </c>
      <c r="F4433" s="211">
        <v>25183382</v>
      </c>
      <c r="G4433" s="211">
        <v>27926319</v>
      </c>
      <c r="H4433" s="211">
        <v>28232676</v>
      </c>
      <c r="I4433" s="211">
        <v>26155634</v>
      </c>
      <c r="J4433" s="211">
        <v>27421977</v>
      </c>
      <c r="K4433" s="211">
        <v>27170620</v>
      </c>
      <c r="L4433" s="212">
        <v>25350679</v>
      </c>
    </row>
    <row r="4434" spans="1:12">
      <c r="A4434" s="208" t="s">
        <v>1463</v>
      </c>
      <c r="B4434" s="209" t="s">
        <v>1673</v>
      </c>
      <c r="C4434" s="209" t="s">
        <v>1626</v>
      </c>
      <c r="D4434" s="210" t="s">
        <v>1624</v>
      </c>
      <c r="E4434" s="211">
        <v>2812653</v>
      </c>
      <c r="F4434" s="211">
        <v>2518581</v>
      </c>
      <c r="G4434" s="211">
        <v>2598014</v>
      </c>
      <c r="H4434" s="211">
        <v>2451040</v>
      </c>
      <c r="I4434" s="211">
        <v>2250856</v>
      </c>
      <c r="J4434" s="211">
        <v>2238911</v>
      </c>
      <c r="K4434" s="211">
        <v>2466186</v>
      </c>
      <c r="L4434" s="212">
        <v>2671357</v>
      </c>
    </row>
    <row r="4435" spans="1:12">
      <c r="A4435" s="208" t="s">
        <v>1463</v>
      </c>
      <c r="B4435" s="209" t="s">
        <v>1673</v>
      </c>
      <c r="C4435" s="209" t="s">
        <v>1627</v>
      </c>
      <c r="D4435" s="210" t="s">
        <v>1624</v>
      </c>
      <c r="E4435" s="213" t="s">
        <v>1624</v>
      </c>
      <c r="F4435" s="213" t="s">
        <v>1624</v>
      </c>
      <c r="G4435" s="213" t="s">
        <v>1624</v>
      </c>
      <c r="H4435" s="213" t="s">
        <v>1624</v>
      </c>
      <c r="I4435" s="213" t="s">
        <v>1624</v>
      </c>
      <c r="J4435" s="213" t="s">
        <v>1624</v>
      </c>
      <c r="K4435" s="213" t="s">
        <v>1624</v>
      </c>
      <c r="L4435" s="212">
        <v>864171</v>
      </c>
    </row>
    <row r="4436" spans="1:12">
      <c r="A4436" s="208" t="s">
        <v>127</v>
      </c>
      <c r="B4436" s="209" t="s">
        <v>1643</v>
      </c>
      <c r="C4436" s="209" t="s">
        <v>1626</v>
      </c>
      <c r="D4436" s="210" t="s">
        <v>1624</v>
      </c>
      <c r="E4436" s="211">
        <v>1546375</v>
      </c>
      <c r="F4436" s="211">
        <v>1535601</v>
      </c>
      <c r="G4436" s="211">
        <v>1415058</v>
      </c>
      <c r="H4436" s="211">
        <v>1351622</v>
      </c>
      <c r="I4436" s="211">
        <v>1201534</v>
      </c>
      <c r="J4436" s="211">
        <v>1072718</v>
      </c>
      <c r="K4436" s="211">
        <v>1183837</v>
      </c>
      <c r="L4436" s="212">
        <v>1034829</v>
      </c>
    </row>
    <row r="4437" spans="1:12">
      <c r="A4437" s="208" t="s">
        <v>127</v>
      </c>
      <c r="B4437" s="209" t="s">
        <v>1644</v>
      </c>
      <c r="C4437" s="209" t="s">
        <v>1626</v>
      </c>
      <c r="D4437" s="210" t="s">
        <v>1624</v>
      </c>
      <c r="E4437" s="211">
        <v>694470</v>
      </c>
      <c r="F4437" s="211">
        <v>1338375</v>
      </c>
      <c r="G4437" s="211">
        <v>1239174</v>
      </c>
      <c r="H4437" s="211">
        <v>550547</v>
      </c>
      <c r="I4437" s="211">
        <v>106216</v>
      </c>
      <c r="J4437" s="211">
        <v>2294238</v>
      </c>
      <c r="K4437" s="211">
        <v>4771316</v>
      </c>
      <c r="L4437" s="214" t="s">
        <v>1624</v>
      </c>
    </row>
    <row r="4438" spans="1:12">
      <c r="A4438" s="208" t="s">
        <v>127</v>
      </c>
      <c r="B4438" s="209" t="s">
        <v>1644</v>
      </c>
      <c r="C4438" s="209" t="s">
        <v>1627</v>
      </c>
      <c r="D4438" s="210" t="s">
        <v>1624</v>
      </c>
      <c r="E4438" s="211">
        <v>445560</v>
      </c>
      <c r="F4438" s="211">
        <v>168185</v>
      </c>
      <c r="G4438" s="211">
        <v>11954080</v>
      </c>
      <c r="H4438" s="211">
        <v>5985662</v>
      </c>
      <c r="I4438" s="211">
        <v>4654164</v>
      </c>
      <c r="J4438" s="211">
        <v>12105659</v>
      </c>
      <c r="K4438" s="211">
        <v>29537908</v>
      </c>
      <c r="L4438" s="212">
        <v>46982031</v>
      </c>
    </row>
    <row r="4439" spans="1:12">
      <c r="A4439" s="208" t="s">
        <v>127</v>
      </c>
      <c r="B4439" s="209" t="s">
        <v>1647</v>
      </c>
      <c r="C4439" s="209" t="s">
        <v>1625</v>
      </c>
      <c r="D4439" s="210" t="s">
        <v>1624</v>
      </c>
      <c r="E4439" s="213" t="s">
        <v>1624</v>
      </c>
      <c r="F4439" s="213" t="s">
        <v>1624</v>
      </c>
      <c r="G4439" s="213" t="s">
        <v>1624</v>
      </c>
      <c r="H4439" s="213" t="s">
        <v>1624</v>
      </c>
      <c r="I4439" s="211">
        <v>411706</v>
      </c>
      <c r="J4439" s="211">
        <v>369457</v>
      </c>
      <c r="K4439" s="211">
        <v>364286</v>
      </c>
      <c r="L4439" s="212">
        <v>316618</v>
      </c>
    </row>
    <row r="4440" spans="1:12">
      <c r="A4440" s="208" t="s">
        <v>127</v>
      </c>
      <c r="B4440" s="209" t="s">
        <v>1647</v>
      </c>
      <c r="C4440" s="209" t="s">
        <v>1626</v>
      </c>
      <c r="D4440" s="210" t="s">
        <v>1624</v>
      </c>
      <c r="E4440" s="211">
        <v>11754834</v>
      </c>
      <c r="F4440" s="211">
        <v>9799759</v>
      </c>
      <c r="G4440" s="211">
        <v>10393207</v>
      </c>
      <c r="H4440" s="211">
        <v>8960446</v>
      </c>
      <c r="I4440" s="211">
        <v>8117068</v>
      </c>
      <c r="J4440" s="211">
        <v>9057500</v>
      </c>
      <c r="K4440" s="211">
        <v>9187553</v>
      </c>
      <c r="L4440" s="212">
        <v>9340320</v>
      </c>
    </row>
    <row r="4441" spans="1:12">
      <c r="A4441" s="208" t="s">
        <v>127</v>
      </c>
      <c r="B4441" s="209" t="s">
        <v>1647</v>
      </c>
      <c r="C4441" s="209" t="s">
        <v>1627</v>
      </c>
      <c r="D4441" s="210" t="s">
        <v>1624</v>
      </c>
      <c r="E4441" s="211">
        <v>3388692</v>
      </c>
      <c r="F4441" s="211">
        <v>3414133</v>
      </c>
      <c r="G4441" s="211">
        <v>9289920</v>
      </c>
      <c r="H4441" s="211">
        <v>5396222</v>
      </c>
      <c r="I4441" s="211">
        <v>3537805</v>
      </c>
      <c r="J4441" s="211">
        <v>11291832</v>
      </c>
      <c r="K4441" s="211">
        <v>6599877</v>
      </c>
      <c r="L4441" s="212">
        <v>13859653</v>
      </c>
    </row>
    <row r="4442" spans="1:12">
      <c r="A4442" s="208" t="s">
        <v>127</v>
      </c>
      <c r="B4442" s="209" t="s">
        <v>1648</v>
      </c>
      <c r="C4442" s="209" t="s">
        <v>1626</v>
      </c>
      <c r="D4442" s="210" t="s">
        <v>1624</v>
      </c>
      <c r="E4442" s="213" t="s">
        <v>1624</v>
      </c>
      <c r="F4442" s="213" t="s">
        <v>1624</v>
      </c>
      <c r="G4442" s="213" t="s">
        <v>1624</v>
      </c>
      <c r="H4442" s="211">
        <v>0</v>
      </c>
      <c r="I4442" s="211">
        <v>0</v>
      </c>
      <c r="J4442" s="213" t="s">
        <v>1624</v>
      </c>
      <c r="K4442" s="213" t="s">
        <v>1624</v>
      </c>
      <c r="L4442" s="214" t="s">
        <v>1624</v>
      </c>
    </row>
    <row r="4443" spans="1:12">
      <c r="A4443" s="208" t="s">
        <v>127</v>
      </c>
      <c r="B4443" s="209" t="s">
        <v>1648</v>
      </c>
      <c r="C4443" s="209" t="s">
        <v>1627</v>
      </c>
      <c r="D4443" s="210" t="s">
        <v>1624</v>
      </c>
      <c r="E4443" s="211">
        <v>1369766</v>
      </c>
      <c r="F4443" s="211">
        <v>5417090</v>
      </c>
      <c r="G4443" s="211">
        <v>5527907</v>
      </c>
      <c r="H4443" s="211">
        <v>4966540</v>
      </c>
      <c r="I4443" s="211">
        <v>4276333</v>
      </c>
      <c r="J4443" s="211">
        <v>1259679</v>
      </c>
      <c r="K4443" s="211">
        <v>13836</v>
      </c>
      <c r="L4443" s="212">
        <v>7878</v>
      </c>
    </row>
    <row r="4444" spans="1:12">
      <c r="A4444" s="208" t="s">
        <v>127</v>
      </c>
      <c r="B4444" s="209" t="s">
        <v>1654</v>
      </c>
      <c r="C4444" s="209" t="s">
        <v>1626</v>
      </c>
      <c r="D4444" s="210" t="s">
        <v>1624</v>
      </c>
      <c r="E4444" s="211">
        <v>1254587</v>
      </c>
      <c r="F4444" s="211">
        <v>910577</v>
      </c>
      <c r="G4444" s="211">
        <v>1004081</v>
      </c>
      <c r="H4444" s="211">
        <v>1030831</v>
      </c>
      <c r="I4444" s="211">
        <v>980749</v>
      </c>
      <c r="J4444" s="211">
        <v>1097572</v>
      </c>
      <c r="K4444" s="211">
        <v>1081820</v>
      </c>
      <c r="L4444" s="212">
        <v>1048407</v>
      </c>
    </row>
    <row r="4445" spans="1:12">
      <c r="A4445" s="208" t="s">
        <v>127</v>
      </c>
      <c r="B4445" s="209" t="s">
        <v>1654</v>
      </c>
      <c r="C4445" s="209" t="s">
        <v>1627</v>
      </c>
      <c r="D4445" s="210" t="s">
        <v>1624</v>
      </c>
      <c r="E4445" s="211">
        <v>9893359</v>
      </c>
      <c r="F4445" s="211">
        <v>14397076</v>
      </c>
      <c r="G4445" s="211">
        <v>20182897</v>
      </c>
      <c r="H4445" s="211">
        <v>13871321</v>
      </c>
      <c r="I4445" s="211">
        <v>25029413</v>
      </c>
      <c r="J4445" s="211">
        <v>32007351</v>
      </c>
      <c r="K4445" s="211">
        <v>25221766</v>
      </c>
      <c r="L4445" s="212">
        <v>33989645</v>
      </c>
    </row>
    <row r="4446" spans="1:12">
      <c r="A4446" s="208" t="s">
        <v>127</v>
      </c>
      <c r="B4446" s="209" t="s">
        <v>1665</v>
      </c>
      <c r="C4446" s="209" t="s">
        <v>1626</v>
      </c>
      <c r="D4446" s="210" t="s">
        <v>1624</v>
      </c>
      <c r="E4446" s="211">
        <v>11163431</v>
      </c>
      <c r="F4446" s="211">
        <v>18432400</v>
      </c>
      <c r="G4446" s="211">
        <v>23936889</v>
      </c>
      <c r="H4446" s="211">
        <v>18305683</v>
      </c>
      <c r="I4446" s="211">
        <v>13063048</v>
      </c>
      <c r="J4446" s="211">
        <v>15138447</v>
      </c>
      <c r="K4446" s="211">
        <v>242361</v>
      </c>
      <c r="L4446" s="212">
        <v>203655</v>
      </c>
    </row>
    <row r="4447" spans="1:12">
      <c r="A4447" s="208" t="s">
        <v>127</v>
      </c>
      <c r="B4447" s="209" t="s">
        <v>1665</v>
      </c>
      <c r="C4447" s="209" t="s">
        <v>1627</v>
      </c>
      <c r="D4447" s="210" t="s">
        <v>1624</v>
      </c>
      <c r="E4447" s="211">
        <v>184801</v>
      </c>
      <c r="F4447" s="213" t="s">
        <v>1624</v>
      </c>
      <c r="G4447" s="211">
        <v>129362</v>
      </c>
      <c r="H4447" s="211">
        <v>33975</v>
      </c>
      <c r="I4447" s="213" t="s">
        <v>1624</v>
      </c>
      <c r="J4447" s="213" t="s">
        <v>1624</v>
      </c>
      <c r="K4447" s="213" t="s">
        <v>1624</v>
      </c>
      <c r="L4447" s="212">
        <v>334</v>
      </c>
    </row>
    <row r="4448" spans="1:12">
      <c r="A4448" s="208" t="s">
        <v>127</v>
      </c>
      <c r="B4448" s="209" t="s">
        <v>1672</v>
      </c>
      <c r="C4448" s="209" t="s">
        <v>1626</v>
      </c>
      <c r="D4448" s="210" t="s">
        <v>1624</v>
      </c>
      <c r="E4448" s="211">
        <v>1210773</v>
      </c>
      <c r="F4448" s="211">
        <v>833843</v>
      </c>
      <c r="G4448" s="211">
        <v>999309</v>
      </c>
      <c r="H4448" s="213" t="s">
        <v>1624</v>
      </c>
      <c r="I4448" s="213" t="s">
        <v>1624</v>
      </c>
      <c r="J4448" s="213" t="s">
        <v>1624</v>
      </c>
      <c r="K4448" s="213" t="s">
        <v>1624</v>
      </c>
      <c r="L4448" s="214" t="s">
        <v>1624</v>
      </c>
    </row>
    <row r="4449" spans="1:12">
      <c r="A4449" s="208" t="s">
        <v>127</v>
      </c>
      <c r="B4449" s="209" t="s">
        <v>1672</v>
      </c>
      <c r="C4449" s="209" t="s">
        <v>1627</v>
      </c>
      <c r="D4449" s="210" t="s">
        <v>1624</v>
      </c>
      <c r="E4449" s="211">
        <v>3680929</v>
      </c>
      <c r="F4449" s="211">
        <v>5400533</v>
      </c>
      <c r="G4449" s="211">
        <v>5080124</v>
      </c>
      <c r="H4449" s="211">
        <v>4303917</v>
      </c>
      <c r="I4449" s="211">
        <v>3424648</v>
      </c>
      <c r="J4449" s="211">
        <v>8376150</v>
      </c>
      <c r="K4449" s="211">
        <v>5453277</v>
      </c>
      <c r="L4449" s="212">
        <v>8121932</v>
      </c>
    </row>
    <row r="4450" spans="1:12">
      <c r="A4450" s="208" t="s">
        <v>127</v>
      </c>
      <c r="B4450" s="209" t="s">
        <v>1673</v>
      </c>
      <c r="C4450" s="209" t="s">
        <v>1627</v>
      </c>
      <c r="D4450" s="210" t="s">
        <v>1624</v>
      </c>
      <c r="E4450" s="213" t="s">
        <v>1624</v>
      </c>
      <c r="F4450" s="211">
        <v>0</v>
      </c>
      <c r="G4450" s="213" t="s">
        <v>1624</v>
      </c>
      <c r="H4450" s="213" t="s">
        <v>1624</v>
      </c>
      <c r="I4450" s="213" t="s">
        <v>1624</v>
      </c>
      <c r="J4450" s="213" t="s">
        <v>1624</v>
      </c>
      <c r="K4450" s="213" t="s">
        <v>1624</v>
      </c>
      <c r="L4450" s="214" t="s">
        <v>1624</v>
      </c>
    </row>
    <row r="4451" spans="1:12">
      <c r="A4451" s="208" t="s">
        <v>1464</v>
      </c>
      <c r="B4451" s="209" t="s">
        <v>1673</v>
      </c>
      <c r="C4451" s="209" t="s">
        <v>1623</v>
      </c>
      <c r="D4451" s="210" t="s">
        <v>1624</v>
      </c>
      <c r="E4451" s="211">
        <v>3719</v>
      </c>
      <c r="F4451" s="211">
        <v>6990</v>
      </c>
      <c r="G4451" s="211">
        <v>7328</v>
      </c>
      <c r="H4451" s="211">
        <v>5274</v>
      </c>
      <c r="I4451" s="211">
        <v>5797</v>
      </c>
      <c r="J4451" s="211">
        <v>5232</v>
      </c>
      <c r="K4451" s="211">
        <v>6370</v>
      </c>
      <c r="L4451" s="212">
        <v>5109</v>
      </c>
    </row>
    <row r="4452" spans="1:12">
      <c r="A4452" s="208" t="s">
        <v>1841</v>
      </c>
      <c r="B4452" s="209" t="s">
        <v>1646</v>
      </c>
      <c r="C4452" s="209" t="s">
        <v>1623</v>
      </c>
      <c r="D4452" s="210" t="s">
        <v>1624</v>
      </c>
      <c r="E4452" s="213" t="s">
        <v>1624</v>
      </c>
      <c r="F4452" s="213" t="s">
        <v>1624</v>
      </c>
      <c r="G4452" s="213" t="s">
        <v>1624</v>
      </c>
      <c r="H4452" s="213" t="s">
        <v>1624</v>
      </c>
      <c r="I4452" s="211">
        <v>349</v>
      </c>
      <c r="J4452" s="211">
        <v>402</v>
      </c>
      <c r="K4452" s="211">
        <v>1287</v>
      </c>
      <c r="L4452" s="212">
        <v>856</v>
      </c>
    </row>
    <row r="4453" spans="1:12">
      <c r="A4453" s="208" t="s">
        <v>1841</v>
      </c>
      <c r="B4453" s="209" t="s">
        <v>1646</v>
      </c>
      <c r="C4453" s="209" t="s">
        <v>1625</v>
      </c>
      <c r="D4453" s="210" t="s">
        <v>1624</v>
      </c>
      <c r="E4453" s="213" t="s">
        <v>1624</v>
      </c>
      <c r="F4453" s="213" t="s">
        <v>1624</v>
      </c>
      <c r="G4453" s="213" t="s">
        <v>1624</v>
      </c>
      <c r="H4453" s="213" t="s">
        <v>1624</v>
      </c>
      <c r="I4453" s="211">
        <v>89787</v>
      </c>
      <c r="J4453" s="211">
        <v>104518</v>
      </c>
      <c r="K4453" s="211">
        <v>154123</v>
      </c>
      <c r="L4453" s="212">
        <v>90862</v>
      </c>
    </row>
    <row r="4454" spans="1:12">
      <c r="A4454" s="208" t="s">
        <v>1841</v>
      </c>
      <c r="B4454" s="209" t="s">
        <v>1646</v>
      </c>
      <c r="C4454" s="209" t="s">
        <v>1626</v>
      </c>
      <c r="D4454" s="210" t="s">
        <v>1624</v>
      </c>
      <c r="E4454" s="213" t="s">
        <v>1624</v>
      </c>
      <c r="F4454" s="213" t="s">
        <v>1624</v>
      </c>
      <c r="G4454" s="213" t="s">
        <v>1624</v>
      </c>
      <c r="H4454" s="213" t="s">
        <v>1624</v>
      </c>
      <c r="I4454" s="213" t="s">
        <v>1624</v>
      </c>
      <c r="J4454" s="213" t="s">
        <v>1624</v>
      </c>
      <c r="K4454" s="211">
        <v>1020263</v>
      </c>
      <c r="L4454" s="212">
        <v>1182280</v>
      </c>
    </row>
    <row r="4455" spans="1:12">
      <c r="A4455" s="208" t="s">
        <v>349</v>
      </c>
      <c r="B4455" s="209" t="s">
        <v>1666</v>
      </c>
      <c r="C4455" s="209" t="s">
        <v>1623</v>
      </c>
      <c r="D4455" s="210" t="s">
        <v>1624</v>
      </c>
      <c r="E4455" s="213" t="s">
        <v>1624</v>
      </c>
      <c r="F4455" s="213" t="s">
        <v>1624</v>
      </c>
      <c r="G4455" s="213" t="s">
        <v>1624</v>
      </c>
      <c r="H4455" s="213" t="s">
        <v>1624</v>
      </c>
      <c r="I4455" s="213" t="s">
        <v>1624</v>
      </c>
      <c r="J4455" s="213" t="s">
        <v>1624</v>
      </c>
      <c r="K4455" s="213" t="s">
        <v>1624</v>
      </c>
      <c r="L4455" s="214" t="s">
        <v>1624</v>
      </c>
    </row>
    <row r="4456" spans="1:12">
      <c r="A4456" s="208" t="s">
        <v>349</v>
      </c>
      <c r="B4456" s="209" t="s">
        <v>1666</v>
      </c>
      <c r="C4456" s="209" t="s">
        <v>1626</v>
      </c>
      <c r="D4456" s="210" t="s">
        <v>1624</v>
      </c>
      <c r="E4456" s="211">
        <v>32796</v>
      </c>
      <c r="F4456" s="211">
        <v>32027</v>
      </c>
      <c r="G4456" s="211">
        <v>39920</v>
      </c>
      <c r="H4456" s="211">
        <v>90869</v>
      </c>
      <c r="I4456" s="211">
        <v>97811</v>
      </c>
      <c r="J4456" s="211">
        <v>100880</v>
      </c>
      <c r="K4456" s="211">
        <v>194227</v>
      </c>
      <c r="L4456" s="212">
        <v>135411</v>
      </c>
    </row>
    <row r="4457" spans="1:12">
      <c r="A4457" s="208" t="s">
        <v>1465</v>
      </c>
      <c r="B4457" s="209" t="s">
        <v>1673</v>
      </c>
      <c r="C4457" s="209" t="s">
        <v>1623</v>
      </c>
      <c r="D4457" s="210" t="s">
        <v>1624</v>
      </c>
      <c r="E4457" s="213" t="s">
        <v>1624</v>
      </c>
      <c r="F4457" s="213" t="s">
        <v>1624</v>
      </c>
      <c r="G4457" s="211">
        <v>49069</v>
      </c>
      <c r="H4457" s="211">
        <v>58648</v>
      </c>
      <c r="I4457" s="211">
        <v>52390</v>
      </c>
      <c r="J4457" s="211">
        <v>30838</v>
      </c>
      <c r="K4457" s="211">
        <v>28170</v>
      </c>
      <c r="L4457" s="212">
        <v>27304</v>
      </c>
    </row>
    <row r="4458" spans="1:12">
      <c r="A4458" s="208" t="s">
        <v>1465</v>
      </c>
      <c r="B4458" s="209" t="s">
        <v>1673</v>
      </c>
      <c r="C4458" s="209" t="s">
        <v>1625</v>
      </c>
      <c r="D4458" s="210" t="s">
        <v>1624</v>
      </c>
      <c r="E4458" s="213" t="s">
        <v>1624</v>
      </c>
      <c r="F4458" s="213" t="s">
        <v>1624</v>
      </c>
      <c r="G4458" s="213" t="s">
        <v>1624</v>
      </c>
      <c r="H4458" s="213" t="s">
        <v>1624</v>
      </c>
      <c r="I4458" s="213" t="s">
        <v>1624</v>
      </c>
      <c r="J4458" s="211">
        <v>26254</v>
      </c>
      <c r="K4458" s="211">
        <v>24206</v>
      </c>
      <c r="L4458" s="212">
        <v>23477</v>
      </c>
    </row>
    <row r="4459" spans="1:12">
      <c r="A4459" s="208" t="s">
        <v>1465</v>
      </c>
      <c r="B4459" s="209" t="s">
        <v>1673</v>
      </c>
      <c r="C4459" s="209" t="s">
        <v>1626</v>
      </c>
      <c r="D4459" s="210" t="s">
        <v>1624</v>
      </c>
      <c r="E4459" s="213" t="s">
        <v>1624</v>
      </c>
      <c r="F4459" s="213" t="s">
        <v>1624</v>
      </c>
      <c r="G4459" s="213" t="s">
        <v>1624</v>
      </c>
      <c r="H4459" s="213" t="s">
        <v>1624</v>
      </c>
      <c r="I4459" s="213" t="s">
        <v>1624</v>
      </c>
      <c r="J4459" s="211">
        <v>6880</v>
      </c>
      <c r="K4459" s="211">
        <v>8934</v>
      </c>
      <c r="L4459" s="212">
        <v>13777</v>
      </c>
    </row>
    <row r="4460" spans="1:12">
      <c r="A4460" s="208" t="s">
        <v>970</v>
      </c>
      <c r="B4460" s="209" t="s">
        <v>1662</v>
      </c>
      <c r="C4460" s="209" t="s">
        <v>1623</v>
      </c>
      <c r="D4460" s="210" t="s">
        <v>1624</v>
      </c>
      <c r="E4460" s="211">
        <v>115537612</v>
      </c>
      <c r="F4460" s="211">
        <v>100274035</v>
      </c>
      <c r="G4460" s="211">
        <v>114790070</v>
      </c>
      <c r="H4460" s="211">
        <v>114361703</v>
      </c>
      <c r="I4460" s="211">
        <v>116866117</v>
      </c>
      <c r="J4460" s="211">
        <v>115923885</v>
      </c>
      <c r="K4460" s="211">
        <v>114278210</v>
      </c>
      <c r="L4460" s="212">
        <v>105503651</v>
      </c>
    </row>
    <row r="4461" spans="1:12">
      <c r="A4461" s="208" t="s">
        <v>970</v>
      </c>
      <c r="B4461" s="209" t="s">
        <v>1662</v>
      </c>
      <c r="C4461" s="209" t="s">
        <v>1625</v>
      </c>
      <c r="D4461" s="210" t="s">
        <v>1624</v>
      </c>
      <c r="E4461" s="211">
        <v>23639768</v>
      </c>
      <c r="F4461" s="211">
        <v>20433656</v>
      </c>
      <c r="G4461" s="211">
        <v>23538806</v>
      </c>
      <c r="H4461" s="211">
        <v>23476784</v>
      </c>
      <c r="I4461" s="211">
        <v>23514866</v>
      </c>
      <c r="J4461" s="211">
        <v>24032731</v>
      </c>
      <c r="K4461" s="211">
        <v>23910078</v>
      </c>
      <c r="L4461" s="212">
        <v>22154185</v>
      </c>
    </row>
    <row r="4462" spans="1:12">
      <c r="A4462" s="208" t="s">
        <v>970</v>
      </c>
      <c r="B4462" s="209" t="s">
        <v>1662</v>
      </c>
      <c r="C4462" s="209" t="s">
        <v>1626</v>
      </c>
      <c r="D4462" s="210" t="s">
        <v>1624</v>
      </c>
      <c r="E4462" s="211">
        <v>4681739</v>
      </c>
      <c r="F4462" s="211">
        <v>3695608</v>
      </c>
      <c r="G4462" s="211">
        <v>4344849</v>
      </c>
      <c r="H4462" s="211">
        <v>4422151</v>
      </c>
      <c r="I4462" s="211">
        <v>3914435</v>
      </c>
      <c r="J4462" s="211">
        <v>4277147</v>
      </c>
      <c r="K4462" s="211">
        <v>3719839</v>
      </c>
      <c r="L4462" s="212">
        <v>3106617</v>
      </c>
    </row>
    <row r="4463" spans="1:12">
      <c r="A4463" s="208" t="s">
        <v>970</v>
      </c>
      <c r="B4463" s="209" t="s">
        <v>1662</v>
      </c>
      <c r="C4463" s="209" t="s">
        <v>1627</v>
      </c>
      <c r="D4463" s="210" t="s">
        <v>1624</v>
      </c>
      <c r="E4463" s="211">
        <v>48968990</v>
      </c>
      <c r="F4463" s="211">
        <v>44227228</v>
      </c>
      <c r="G4463" s="211">
        <v>46234921</v>
      </c>
      <c r="H4463" s="211">
        <v>43943755</v>
      </c>
      <c r="I4463" s="211">
        <v>37527451</v>
      </c>
      <c r="J4463" s="211">
        <v>40997866</v>
      </c>
      <c r="K4463" s="211">
        <v>50202144</v>
      </c>
      <c r="L4463" s="212">
        <v>46208264</v>
      </c>
    </row>
    <row r="4464" spans="1:12">
      <c r="A4464" s="208" t="s">
        <v>970</v>
      </c>
      <c r="B4464" s="209" t="s">
        <v>1662</v>
      </c>
      <c r="C4464" s="209" t="s">
        <v>1628</v>
      </c>
      <c r="D4464" s="210" t="s">
        <v>1624</v>
      </c>
      <c r="E4464" s="211">
        <v>515008</v>
      </c>
      <c r="F4464" s="211">
        <v>783767</v>
      </c>
      <c r="G4464" s="211">
        <v>849171</v>
      </c>
      <c r="H4464" s="211">
        <v>542860</v>
      </c>
      <c r="I4464" s="211">
        <v>256299</v>
      </c>
      <c r="J4464" s="211">
        <v>18797</v>
      </c>
      <c r="K4464" s="211">
        <v>4602</v>
      </c>
      <c r="L4464" s="212">
        <v>4372</v>
      </c>
    </row>
    <row r="4465" spans="1:12">
      <c r="A4465" s="208" t="s">
        <v>970</v>
      </c>
      <c r="B4465" s="209" t="s">
        <v>1662</v>
      </c>
      <c r="C4465" s="209" t="s">
        <v>1629</v>
      </c>
      <c r="D4465" s="210" t="s">
        <v>1624</v>
      </c>
      <c r="E4465" s="213" t="s">
        <v>1624</v>
      </c>
      <c r="F4465" s="211">
        <v>46923142</v>
      </c>
      <c r="G4465" s="213" t="s">
        <v>1624</v>
      </c>
      <c r="H4465" s="213" t="s">
        <v>1624</v>
      </c>
      <c r="I4465" s="213" t="s">
        <v>1624</v>
      </c>
      <c r="J4465" s="213" t="s">
        <v>1624</v>
      </c>
      <c r="K4465" s="213" t="s">
        <v>1624</v>
      </c>
      <c r="L4465" s="214" t="s">
        <v>1624</v>
      </c>
    </row>
    <row r="4466" spans="1:12">
      <c r="A4466" s="208" t="s">
        <v>1379</v>
      </c>
      <c r="B4466" s="209" t="s">
        <v>1641</v>
      </c>
      <c r="C4466" s="209" t="s">
        <v>1623</v>
      </c>
      <c r="D4466" s="210" t="s">
        <v>1624</v>
      </c>
      <c r="E4466" s="211">
        <v>515879</v>
      </c>
      <c r="F4466" s="211">
        <v>517510</v>
      </c>
      <c r="G4466" s="211">
        <v>509308</v>
      </c>
      <c r="H4466" s="211">
        <v>499098</v>
      </c>
      <c r="I4466" s="211">
        <v>510032</v>
      </c>
      <c r="J4466" s="211">
        <v>508780</v>
      </c>
      <c r="K4466" s="211">
        <v>486347</v>
      </c>
      <c r="L4466" s="212">
        <v>481447</v>
      </c>
    </row>
    <row r="4467" spans="1:12">
      <c r="A4467" s="208" t="s">
        <v>1379</v>
      </c>
      <c r="B4467" s="209" t="s">
        <v>1641</v>
      </c>
      <c r="C4467" s="209" t="s">
        <v>1625</v>
      </c>
      <c r="D4467" s="210" t="s">
        <v>1624</v>
      </c>
      <c r="E4467" s="211">
        <v>1837500</v>
      </c>
      <c r="F4467" s="211">
        <v>1812977</v>
      </c>
      <c r="G4467" s="211">
        <v>1835835</v>
      </c>
      <c r="H4467" s="211">
        <v>1769081</v>
      </c>
      <c r="I4467" s="211">
        <v>1751506</v>
      </c>
      <c r="J4467" s="211">
        <v>1777338</v>
      </c>
      <c r="K4467" s="211">
        <v>1767940</v>
      </c>
      <c r="L4467" s="212">
        <v>1850282</v>
      </c>
    </row>
    <row r="4468" spans="1:12">
      <c r="A4468" s="208" t="s">
        <v>1379</v>
      </c>
      <c r="B4468" s="209" t="s">
        <v>1641</v>
      </c>
      <c r="C4468" s="209" t="s">
        <v>1626</v>
      </c>
      <c r="D4468" s="210" t="s">
        <v>1624</v>
      </c>
      <c r="E4468" s="211">
        <v>438681</v>
      </c>
      <c r="F4468" s="211">
        <v>450908</v>
      </c>
      <c r="G4468" s="211">
        <v>502436</v>
      </c>
      <c r="H4468" s="211">
        <v>431322</v>
      </c>
      <c r="I4468" s="211">
        <v>343836</v>
      </c>
      <c r="J4468" s="211">
        <v>338669</v>
      </c>
      <c r="K4468" s="211">
        <v>362084</v>
      </c>
      <c r="L4468" s="212">
        <v>354777</v>
      </c>
    </row>
    <row r="4469" spans="1:12">
      <c r="A4469" s="208" t="s">
        <v>1842</v>
      </c>
      <c r="B4469" s="209" t="s">
        <v>1673</v>
      </c>
      <c r="C4469" s="209" t="s">
        <v>1623</v>
      </c>
      <c r="D4469" s="210" t="s">
        <v>1624</v>
      </c>
      <c r="E4469" s="213" t="s">
        <v>1624</v>
      </c>
      <c r="F4469" s="213" t="s">
        <v>1624</v>
      </c>
      <c r="G4469" s="213" t="s">
        <v>1624</v>
      </c>
      <c r="H4469" s="213" t="s">
        <v>1624</v>
      </c>
      <c r="I4469" s="211">
        <v>3945</v>
      </c>
      <c r="J4469" s="211">
        <v>5587</v>
      </c>
      <c r="K4469" s="211">
        <v>4107</v>
      </c>
      <c r="L4469" s="212">
        <v>4412</v>
      </c>
    </row>
    <row r="4470" spans="1:12">
      <c r="A4470" s="208" t="s">
        <v>871</v>
      </c>
      <c r="B4470" s="209" t="s">
        <v>1643</v>
      </c>
      <c r="C4470" s="209" t="s">
        <v>1623</v>
      </c>
      <c r="D4470" s="210" t="s">
        <v>1624</v>
      </c>
      <c r="E4470" s="211">
        <v>7986</v>
      </c>
      <c r="F4470" s="211">
        <v>6475</v>
      </c>
      <c r="G4470" s="211">
        <v>5914</v>
      </c>
      <c r="H4470" s="211">
        <v>5906</v>
      </c>
      <c r="I4470" s="211">
        <v>6698</v>
      </c>
      <c r="J4470" s="211">
        <v>6698</v>
      </c>
      <c r="K4470" s="211">
        <v>5391</v>
      </c>
      <c r="L4470" s="212">
        <v>5618</v>
      </c>
    </row>
    <row r="4471" spans="1:12">
      <c r="A4471" s="208" t="s">
        <v>832</v>
      </c>
      <c r="B4471" s="209" t="s">
        <v>1648</v>
      </c>
      <c r="C4471" s="209" t="s">
        <v>1623</v>
      </c>
      <c r="D4471" s="210" t="s">
        <v>1624</v>
      </c>
      <c r="E4471" s="211">
        <v>105061</v>
      </c>
      <c r="F4471" s="211">
        <v>97658</v>
      </c>
      <c r="G4471" s="211">
        <v>105312</v>
      </c>
      <c r="H4471" s="211">
        <v>103635</v>
      </c>
      <c r="I4471" s="211">
        <v>100020</v>
      </c>
      <c r="J4471" s="211">
        <v>120167</v>
      </c>
      <c r="K4471" s="211">
        <v>101890</v>
      </c>
      <c r="L4471" s="212">
        <v>83995</v>
      </c>
    </row>
    <row r="4472" spans="1:12">
      <c r="A4472" s="208" t="s">
        <v>832</v>
      </c>
      <c r="B4472" s="209" t="s">
        <v>1648</v>
      </c>
      <c r="C4472" s="209" t="s">
        <v>1625</v>
      </c>
      <c r="D4472" s="210" t="s">
        <v>1624</v>
      </c>
      <c r="E4472" s="211">
        <v>155959</v>
      </c>
      <c r="F4472" s="211">
        <v>132408</v>
      </c>
      <c r="G4472" s="211">
        <v>141759</v>
      </c>
      <c r="H4472" s="211">
        <v>141121</v>
      </c>
      <c r="I4472" s="211">
        <v>132108</v>
      </c>
      <c r="J4472" s="211">
        <v>149959</v>
      </c>
      <c r="K4472" s="211">
        <v>141312</v>
      </c>
      <c r="L4472" s="212">
        <v>134685</v>
      </c>
    </row>
    <row r="4473" spans="1:12">
      <c r="A4473" s="208" t="s">
        <v>1042</v>
      </c>
      <c r="B4473" s="209" t="s">
        <v>1640</v>
      </c>
      <c r="C4473" s="209" t="s">
        <v>1623</v>
      </c>
      <c r="D4473" s="210" t="s">
        <v>1624</v>
      </c>
      <c r="E4473" s="211">
        <v>156433</v>
      </c>
      <c r="F4473" s="211">
        <v>111757</v>
      </c>
      <c r="G4473" s="211">
        <v>103509</v>
      </c>
      <c r="H4473" s="211">
        <v>109392</v>
      </c>
      <c r="I4473" s="211">
        <v>99741</v>
      </c>
      <c r="J4473" s="211">
        <v>126313</v>
      </c>
      <c r="K4473" s="211">
        <v>111460</v>
      </c>
      <c r="L4473" s="212">
        <v>79772</v>
      </c>
    </row>
    <row r="4474" spans="1:12">
      <c r="A4474" s="208" t="s">
        <v>1042</v>
      </c>
      <c r="B4474" s="209" t="s">
        <v>1640</v>
      </c>
      <c r="C4474" s="209" t="s">
        <v>1625</v>
      </c>
      <c r="D4474" s="210" t="s">
        <v>1624</v>
      </c>
      <c r="E4474" s="211">
        <v>146973</v>
      </c>
      <c r="F4474" s="211">
        <v>134990</v>
      </c>
      <c r="G4474" s="211">
        <v>146572</v>
      </c>
      <c r="H4474" s="211">
        <v>174352</v>
      </c>
      <c r="I4474" s="211">
        <v>133685</v>
      </c>
      <c r="J4474" s="211">
        <v>165861</v>
      </c>
      <c r="K4474" s="211">
        <v>167042</v>
      </c>
      <c r="L4474" s="212">
        <v>160321</v>
      </c>
    </row>
    <row r="4475" spans="1:12">
      <c r="A4475" s="208" t="s">
        <v>1042</v>
      </c>
      <c r="B4475" s="209" t="s">
        <v>1640</v>
      </c>
      <c r="C4475" s="209" t="s">
        <v>1626</v>
      </c>
      <c r="D4475" s="210" t="s">
        <v>1624</v>
      </c>
      <c r="E4475" s="211">
        <v>172903</v>
      </c>
      <c r="F4475" s="211">
        <v>158634</v>
      </c>
      <c r="G4475" s="211">
        <v>178168</v>
      </c>
      <c r="H4475" s="211">
        <v>179952</v>
      </c>
      <c r="I4475" s="211">
        <v>147162</v>
      </c>
      <c r="J4475" s="211">
        <v>175032</v>
      </c>
      <c r="K4475" s="211">
        <v>137427</v>
      </c>
      <c r="L4475" s="212">
        <v>158604</v>
      </c>
    </row>
    <row r="4476" spans="1:12">
      <c r="A4476" s="208" t="s">
        <v>1043</v>
      </c>
      <c r="B4476" s="209" t="s">
        <v>1640</v>
      </c>
      <c r="C4476" s="209" t="s">
        <v>1623</v>
      </c>
      <c r="D4476" s="210" t="s">
        <v>1624</v>
      </c>
      <c r="E4476" s="211">
        <v>104800</v>
      </c>
      <c r="F4476" s="211">
        <v>85095</v>
      </c>
      <c r="G4476" s="211">
        <v>92796</v>
      </c>
      <c r="H4476" s="211">
        <v>88167</v>
      </c>
      <c r="I4476" s="211">
        <v>77652</v>
      </c>
      <c r="J4476" s="211">
        <v>106449</v>
      </c>
      <c r="K4476" s="211">
        <v>82765</v>
      </c>
      <c r="L4476" s="212">
        <v>58591</v>
      </c>
    </row>
    <row r="4477" spans="1:12">
      <c r="A4477" s="208" t="s">
        <v>1043</v>
      </c>
      <c r="B4477" s="209" t="s">
        <v>1640</v>
      </c>
      <c r="C4477" s="209" t="s">
        <v>1625</v>
      </c>
      <c r="D4477" s="210" t="s">
        <v>1624</v>
      </c>
      <c r="E4477" s="211">
        <v>95236</v>
      </c>
      <c r="F4477" s="211">
        <v>85858</v>
      </c>
      <c r="G4477" s="211">
        <v>88855</v>
      </c>
      <c r="H4477" s="211">
        <v>81850</v>
      </c>
      <c r="I4477" s="211">
        <v>86680</v>
      </c>
      <c r="J4477" s="211">
        <v>97593</v>
      </c>
      <c r="K4477" s="211">
        <v>84519</v>
      </c>
      <c r="L4477" s="212">
        <v>70903</v>
      </c>
    </row>
    <row r="4478" spans="1:12">
      <c r="A4478" s="208" t="s">
        <v>1043</v>
      </c>
      <c r="B4478" s="209" t="s">
        <v>1640</v>
      </c>
      <c r="C4478" s="209" t="s">
        <v>1626</v>
      </c>
      <c r="D4478" s="210" t="s">
        <v>1624</v>
      </c>
      <c r="E4478" s="211">
        <v>1437648</v>
      </c>
      <c r="F4478" s="211">
        <v>1329405</v>
      </c>
      <c r="G4478" s="211">
        <v>1230164</v>
      </c>
      <c r="H4478" s="211">
        <v>1079901</v>
      </c>
      <c r="I4478" s="211">
        <v>952957</v>
      </c>
      <c r="J4478" s="211">
        <v>1160889</v>
      </c>
      <c r="K4478" s="211">
        <v>1084960</v>
      </c>
      <c r="L4478" s="212">
        <v>1133416</v>
      </c>
    </row>
    <row r="4479" spans="1:12">
      <c r="A4479" s="208" t="s">
        <v>1043</v>
      </c>
      <c r="B4479" s="209" t="s">
        <v>1640</v>
      </c>
      <c r="C4479" s="209" t="s">
        <v>1628</v>
      </c>
      <c r="D4479" s="210" t="s">
        <v>1624</v>
      </c>
      <c r="E4479" s="213" t="s">
        <v>1624</v>
      </c>
      <c r="F4479" s="213" t="s">
        <v>1624</v>
      </c>
      <c r="G4479" s="213" t="s">
        <v>1624</v>
      </c>
      <c r="H4479" s="213" t="s">
        <v>1624</v>
      </c>
      <c r="I4479" s="213" t="s">
        <v>1624</v>
      </c>
      <c r="J4479" s="213" t="s">
        <v>1624</v>
      </c>
      <c r="K4479" s="211">
        <v>773</v>
      </c>
      <c r="L4479" s="212">
        <v>1029</v>
      </c>
    </row>
    <row r="4480" spans="1:12">
      <c r="A4480" s="208" t="s">
        <v>1466</v>
      </c>
      <c r="B4480" s="209" t="s">
        <v>1673</v>
      </c>
      <c r="C4480" s="209" t="s">
        <v>1623</v>
      </c>
      <c r="D4480" s="210" t="s">
        <v>1624</v>
      </c>
      <c r="E4480" s="211">
        <v>7593</v>
      </c>
      <c r="F4480" s="211">
        <v>6883</v>
      </c>
      <c r="G4480" s="211">
        <v>7374</v>
      </c>
      <c r="H4480" s="211">
        <v>6753</v>
      </c>
      <c r="I4480" s="211">
        <v>6297</v>
      </c>
      <c r="J4480" s="211">
        <v>7765</v>
      </c>
      <c r="K4480" s="211">
        <v>6301</v>
      </c>
      <c r="L4480" s="212">
        <v>6862</v>
      </c>
    </row>
    <row r="4481" spans="1:12">
      <c r="A4481" s="208" t="s">
        <v>1466</v>
      </c>
      <c r="B4481" s="209" t="s">
        <v>1673</v>
      </c>
      <c r="C4481" s="209" t="s">
        <v>1625</v>
      </c>
      <c r="D4481" s="210" t="s">
        <v>1624</v>
      </c>
      <c r="E4481" s="211">
        <v>8496</v>
      </c>
      <c r="F4481" s="211">
        <v>8002</v>
      </c>
      <c r="G4481" s="211">
        <v>10295</v>
      </c>
      <c r="H4481" s="211">
        <v>10056</v>
      </c>
      <c r="I4481" s="211">
        <v>9437</v>
      </c>
      <c r="J4481" s="211">
        <v>10812</v>
      </c>
      <c r="K4481" s="211">
        <v>11343</v>
      </c>
      <c r="L4481" s="212">
        <v>24438</v>
      </c>
    </row>
    <row r="4482" spans="1:12">
      <c r="A4482" s="208" t="s">
        <v>1044</v>
      </c>
      <c r="B4482" s="209" t="s">
        <v>1640</v>
      </c>
      <c r="C4482" s="209" t="s">
        <v>1623</v>
      </c>
      <c r="D4482" s="210" t="s">
        <v>1624</v>
      </c>
      <c r="E4482" s="211">
        <v>96355</v>
      </c>
      <c r="F4482" s="211">
        <v>55654</v>
      </c>
      <c r="G4482" s="211">
        <v>49627</v>
      </c>
      <c r="H4482" s="211">
        <v>53848</v>
      </c>
      <c r="I4482" s="211">
        <v>52529</v>
      </c>
      <c r="J4482" s="211">
        <v>68734</v>
      </c>
      <c r="K4482" s="211">
        <v>56677</v>
      </c>
      <c r="L4482" s="212">
        <v>40913</v>
      </c>
    </row>
    <row r="4483" spans="1:12">
      <c r="A4483" s="208" t="s">
        <v>1044</v>
      </c>
      <c r="B4483" s="209" t="s">
        <v>1640</v>
      </c>
      <c r="C4483" s="209" t="s">
        <v>1625</v>
      </c>
      <c r="D4483" s="210" t="s">
        <v>1624</v>
      </c>
      <c r="E4483" s="211">
        <v>166534</v>
      </c>
      <c r="F4483" s="211">
        <v>153273</v>
      </c>
      <c r="G4483" s="211">
        <v>140697</v>
      </c>
      <c r="H4483" s="211">
        <v>140401</v>
      </c>
      <c r="I4483" s="211">
        <v>125117</v>
      </c>
      <c r="J4483" s="211">
        <v>148030</v>
      </c>
      <c r="K4483" s="211">
        <v>149160</v>
      </c>
      <c r="L4483" s="212">
        <v>161025</v>
      </c>
    </row>
    <row r="4484" spans="1:12">
      <c r="A4484" s="208" t="s">
        <v>1044</v>
      </c>
      <c r="B4484" s="209" t="s">
        <v>1640</v>
      </c>
      <c r="C4484" s="209" t="s">
        <v>1626</v>
      </c>
      <c r="D4484" s="210" t="s">
        <v>1624</v>
      </c>
      <c r="E4484" s="211">
        <v>789025</v>
      </c>
      <c r="F4484" s="211">
        <v>527182</v>
      </c>
      <c r="G4484" s="211">
        <v>269531</v>
      </c>
      <c r="H4484" s="211">
        <v>238106</v>
      </c>
      <c r="I4484" s="211">
        <v>236810</v>
      </c>
      <c r="J4484" s="211">
        <v>178177</v>
      </c>
      <c r="K4484" s="211">
        <v>167448</v>
      </c>
      <c r="L4484" s="212">
        <v>167484</v>
      </c>
    </row>
    <row r="4485" spans="1:12">
      <c r="A4485" s="208" t="s">
        <v>198</v>
      </c>
      <c r="B4485" s="209" t="s">
        <v>1645</v>
      </c>
      <c r="C4485" s="209" t="s">
        <v>1623</v>
      </c>
      <c r="D4485" s="210" t="s">
        <v>1624</v>
      </c>
      <c r="E4485" s="211">
        <v>109584</v>
      </c>
      <c r="F4485" s="211">
        <v>104570</v>
      </c>
      <c r="G4485" s="211">
        <v>103504</v>
      </c>
      <c r="H4485" s="211">
        <v>115627</v>
      </c>
      <c r="I4485" s="211">
        <v>111529</v>
      </c>
      <c r="J4485" s="211">
        <v>100050</v>
      </c>
      <c r="K4485" s="211">
        <v>104869</v>
      </c>
      <c r="L4485" s="212">
        <v>84996</v>
      </c>
    </row>
    <row r="4486" spans="1:12">
      <c r="A4486" s="208" t="s">
        <v>198</v>
      </c>
      <c r="B4486" s="209" t="s">
        <v>1645</v>
      </c>
      <c r="C4486" s="209" t="s">
        <v>1625</v>
      </c>
      <c r="D4486" s="210" t="s">
        <v>1624</v>
      </c>
      <c r="E4486" s="211">
        <v>68655</v>
      </c>
      <c r="F4486" s="211">
        <v>65254</v>
      </c>
      <c r="G4486" s="211">
        <v>66558</v>
      </c>
      <c r="H4486" s="211">
        <v>78435</v>
      </c>
      <c r="I4486" s="211">
        <v>81825</v>
      </c>
      <c r="J4486" s="211">
        <v>70600</v>
      </c>
      <c r="K4486" s="211">
        <v>74180</v>
      </c>
      <c r="L4486" s="212">
        <v>67100</v>
      </c>
    </row>
    <row r="4487" spans="1:12">
      <c r="A4487" s="208" t="s">
        <v>198</v>
      </c>
      <c r="B4487" s="209" t="s">
        <v>1645</v>
      </c>
      <c r="C4487" s="209" t="s">
        <v>1627</v>
      </c>
      <c r="D4487" s="210" t="s">
        <v>1624</v>
      </c>
      <c r="E4487" s="211">
        <v>1502</v>
      </c>
      <c r="F4487" s="211">
        <v>1761</v>
      </c>
      <c r="G4487" s="211">
        <v>1860</v>
      </c>
      <c r="H4487" s="211">
        <v>2609</v>
      </c>
      <c r="I4487" s="211">
        <v>2390</v>
      </c>
      <c r="J4487" s="211">
        <v>3186</v>
      </c>
      <c r="K4487" s="211">
        <v>1173</v>
      </c>
      <c r="L4487" s="212">
        <v>757</v>
      </c>
    </row>
    <row r="4488" spans="1:12">
      <c r="A4488" s="208" t="s">
        <v>198</v>
      </c>
      <c r="B4488" s="209" t="s">
        <v>1645</v>
      </c>
      <c r="C4488" s="209" t="s">
        <v>1629</v>
      </c>
      <c r="D4488" s="210" t="s">
        <v>1624</v>
      </c>
      <c r="E4488" s="213" t="s">
        <v>1624</v>
      </c>
      <c r="F4488" s="213" t="s">
        <v>1624</v>
      </c>
      <c r="G4488" s="211">
        <v>0</v>
      </c>
      <c r="H4488" s="213" t="s">
        <v>1624</v>
      </c>
      <c r="I4488" s="213" t="s">
        <v>1624</v>
      </c>
      <c r="J4488" s="213" t="s">
        <v>1624</v>
      </c>
      <c r="K4488" s="213" t="s">
        <v>1624</v>
      </c>
      <c r="L4488" s="214" t="s">
        <v>1624</v>
      </c>
    </row>
    <row r="4489" spans="1:12">
      <c r="A4489" s="208" t="s">
        <v>1280</v>
      </c>
      <c r="B4489" s="209" t="s">
        <v>1654</v>
      </c>
      <c r="C4489" s="209" t="s">
        <v>1623</v>
      </c>
      <c r="D4489" s="210" t="s">
        <v>1624</v>
      </c>
      <c r="E4489" s="211">
        <v>18290</v>
      </c>
      <c r="F4489" s="211">
        <v>27799</v>
      </c>
      <c r="G4489" s="211">
        <v>24646</v>
      </c>
      <c r="H4489" s="211">
        <v>13813</v>
      </c>
      <c r="I4489" s="211">
        <v>12974</v>
      </c>
      <c r="J4489" s="211">
        <v>16256</v>
      </c>
      <c r="K4489" s="211">
        <v>15085</v>
      </c>
      <c r="L4489" s="212">
        <v>11763</v>
      </c>
    </row>
    <row r="4490" spans="1:12">
      <c r="A4490" s="208" t="s">
        <v>1280</v>
      </c>
      <c r="B4490" s="209" t="s">
        <v>1654</v>
      </c>
      <c r="C4490" s="209" t="s">
        <v>1625</v>
      </c>
      <c r="D4490" s="210" t="s">
        <v>1624</v>
      </c>
      <c r="E4490" s="211">
        <v>3058</v>
      </c>
      <c r="F4490" s="211">
        <v>14188</v>
      </c>
      <c r="G4490" s="211">
        <v>11107</v>
      </c>
      <c r="H4490" s="211">
        <v>13460</v>
      </c>
      <c r="I4490" s="211">
        <v>10578</v>
      </c>
      <c r="J4490" s="211">
        <v>11320</v>
      </c>
      <c r="K4490" s="211">
        <v>12922</v>
      </c>
      <c r="L4490" s="212">
        <v>12388</v>
      </c>
    </row>
    <row r="4491" spans="1:12">
      <c r="A4491" s="208" t="s">
        <v>1280</v>
      </c>
      <c r="B4491" s="209" t="s">
        <v>1654</v>
      </c>
      <c r="C4491" s="209" t="s">
        <v>1626</v>
      </c>
      <c r="D4491" s="210" t="s">
        <v>1624</v>
      </c>
      <c r="E4491" s="211">
        <v>22908</v>
      </c>
      <c r="F4491" s="211">
        <v>11089</v>
      </c>
      <c r="G4491" s="211">
        <v>12674</v>
      </c>
      <c r="H4491" s="211">
        <v>19058</v>
      </c>
      <c r="I4491" s="213" t="s">
        <v>1624</v>
      </c>
      <c r="J4491" s="213" t="s">
        <v>1624</v>
      </c>
      <c r="K4491" s="213" t="s">
        <v>1624</v>
      </c>
      <c r="L4491" s="214" t="s">
        <v>1624</v>
      </c>
    </row>
    <row r="4492" spans="1:12">
      <c r="A4492" s="208" t="s">
        <v>1045</v>
      </c>
      <c r="B4492" s="209" t="s">
        <v>1640</v>
      </c>
      <c r="C4492" s="209" t="s">
        <v>1623</v>
      </c>
      <c r="D4492" s="210" t="s">
        <v>1624</v>
      </c>
      <c r="E4492" s="211">
        <v>246090</v>
      </c>
      <c r="F4492" s="211">
        <v>197553</v>
      </c>
      <c r="G4492" s="211">
        <v>205769</v>
      </c>
      <c r="H4492" s="211">
        <v>214822</v>
      </c>
      <c r="I4492" s="211">
        <v>241698</v>
      </c>
      <c r="J4492" s="211">
        <v>288262</v>
      </c>
      <c r="K4492" s="211">
        <v>183096</v>
      </c>
      <c r="L4492" s="212">
        <v>158817</v>
      </c>
    </row>
    <row r="4493" spans="1:12">
      <c r="A4493" s="208" t="s">
        <v>1045</v>
      </c>
      <c r="B4493" s="209" t="s">
        <v>1640</v>
      </c>
      <c r="C4493" s="209" t="s">
        <v>1625</v>
      </c>
      <c r="D4493" s="210" t="s">
        <v>1624</v>
      </c>
      <c r="E4493" s="211">
        <v>337274</v>
      </c>
      <c r="F4493" s="211">
        <v>278893</v>
      </c>
      <c r="G4493" s="211">
        <v>338481</v>
      </c>
      <c r="H4493" s="211">
        <v>372018</v>
      </c>
      <c r="I4493" s="211">
        <v>433225</v>
      </c>
      <c r="J4493" s="211">
        <v>440861</v>
      </c>
      <c r="K4493" s="211">
        <v>350786</v>
      </c>
      <c r="L4493" s="212">
        <v>327412</v>
      </c>
    </row>
    <row r="4494" spans="1:12">
      <c r="A4494" s="208" t="s">
        <v>1045</v>
      </c>
      <c r="B4494" s="209" t="s">
        <v>1640</v>
      </c>
      <c r="C4494" s="209" t="s">
        <v>1626</v>
      </c>
      <c r="D4494" s="210" t="s">
        <v>1624</v>
      </c>
      <c r="E4494" s="211">
        <v>602004</v>
      </c>
      <c r="F4494" s="211">
        <v>598104</v>
      </c>
      <c r="G4494" s="211">
        <v>484102</v>
      </c>
      <c r="H4494" s="211">
        <v>533446</v>
      </c>
      <c r="I4494" s="211">
        <v>470115</v>
      </c>
      <c r="J4494" s="211">
        <v>411076</v>
      </c>
      <c r="K4494" s="211">
        <v>449642</v>
      </c>
      <c r="L4494" s="212">
        <v>434599</v>
      </c>
    </row>
    <row r="4495" spans="1:12">
      <c r="A4495" s="208" t="s">
        <v>1045</v>
      </c>
      <c r="B4495" s="209" t="s">
        <v>1663</v>
      </c>
      <c r="C4495" s="209" t="s">
        <v>1623</v>
      </c>
      <c r="D4495" s="210" t="s">
        <v>1624</v>
      </c>
      <c r="E4495" s="211">
        <v>13403</v>
      </c>
      <c r="F4495" s="211">
        <v>13192</v>
      </c>
      <c r="G4495" s="211">
        <v>13647</v>
      </c>
      <c r="H4495" s="211">
        <v>14599</v>
      </c>
      <c r="I4495" s="211">
        <v>14234</v>
      </c>
      <c r="J4495" s="211">
        <v>21583</v>
      </c>
      <c r="K4495" s="211">
        <v>15038</v>
      </c>
      <c r="L4495" s="212">
        <v>13271</v>
      </c>
    </row>
    <row r="4496" spans="1:12">
      <c r="A4496" s="208" t="s">
        <v>1045</v>
      </c>
      <c r="B4496" s="209" t="s">
        <v>1663</v>
      </c>
      <c r="C4496" s="209" t="s">
        <v>1625</v>
      </c>
      <c r="D4496" s="210" t="s">
        <v>1624</v>
      </c>
      <c r="E4496" s="211">
        <v>66229</v>
      </c>
      <c r="F4496" s="211">
        <v>48229</v>
      </c>
      <c r="G4496" s="211">
        <v>43073</v>
      </c>
      <c r="H4496" s="211">
        <v>48804</v>
      </c>
      <c r="I4496" s="211">
        <v>52207</v>
      </c>
      <c r="J4496" s="211">
        <v>68822</v>
      </c>
      <c r="K4496" s="211">
        <v>52413</v>
      </c>
      <c r="L4496" s="212">
        <v>49173</v>
      </c>
    </row>
    <row r="4497" spans="1:12">
      <c r="A4497" s="208" t="s">
        <v>1045</v>
      </c>
      <c r="B4497" s="209" t="s">
        <v>1663</v>
      </c>
      <c r="C4497" s="209" t="s">
        <v>1626</v>
      </c>
      <c r="D4497" s="210" t="s">
        <v>1624</v>
      </c>
      <c r="E4497" s="211">
        <v>13605</v>
      </c>
      <c r="F4497" s="211">
        <v>12700</v>
      </c>
      <c r="G4497" s="211">
        <v>16546</v>
      </c>
      <c r="H4497" s="211">
        <v>20600</v>
      </c>
      <c r="I4497" s="211">
        <v>37428</v>
      </c>
      <c r="J4497" s="211">
        <v>40108</v>
      </c>
      <c r="K4497" s="211">
        <v>54682</v>
      </c>
      <c r="L4497" s="212">
        <v>44520</v>
      </c>
    </row>
    <row r="4498" spans="1:12">
      <c r="A4498" s="208" t="s">
        <v>872</v>
      </c>
      <c r="B4498" s="209" t="s">
        <v>1643</v>
      </c>
      <c r="C4498" s="209" t="s">
        <v>1623</v>
      </c>
      <c r="D4498" s="210" t="s">
        <v>1624</v>
      </c>
      <c r="E4498" s="211">
        <v>30534</v>
      </c>
      <c r="F4498" s="211">
        <v>28929</v>
      </c>
      <c r="G4498" s="211">
        <v>31707</v>
      </c>
      <c r="H4498" s="211">
        <v>34871</v>
      </c>
      <c r="I4498" s="211">
        <v>30882</v>
      </c>
      <c r="J4498" s="211">
        <v>31374</v>
      </c>
      <c r="K4498" s="211">
        <v>29473</v>
      </c>
      <c r="L4498" s="212">
        <v>25274</v>
      </c>
    </row>
    <row r="4499" spans="1:12">
      <c r="A4499" s="208" t="s">
        <v>872</v>
      </c>
      <c r="B4499" s="209" t="s">
        <v>1643</v>
      </c>
      <c r="C4499" s="209" t="s">
        <v>1625</v>
      </c>
      <c r="D4499" s="210" t="s">
        <v>1624</v>
      </c>
      <c r="E4499" s="211">
        <v>10340</v>
      </c>
      <c r="F4499" s="211">
        <v>8494</v>
      </c>
      <c r="G4499" s="211">
        <v>8494</v>
      </c>
      <c r="H4499" s="211">
        <v>10271</v>
      </c>
      <c r="I4499" s="211">
        <v>9281</v>
      </c>
      <c r="J4499" s="211">
        <v>8881</v>
      </c>
      <c r="K4499" s="211">
        <v>9498</v>
      </c>
      <c r="L4499" s="212">
        <v>6853</v>
      </c>
    </row>
    <row r="4500" spans="1:12">
      <c r="A4500" s="208" t="s">
        <v>872</v>
      </c>
      <c r="B4500" s="209" t="s">
        <v>1643</v>
      </c>
      <c r="C4500" s="209" t="s">
        <v>1626</v>
      </c>
      <c r="D4500" s="210" t="s">
        <v>1624</v>
      </c>
      <c r="E4500" s="211">
        <v>2762</v>
      </c>
      <c r="F4500" s="211">
        <v>2186</v>
      </c>
      <c r="G4500" s="211">
        <v>2020</v>
      </c>
      <c r="H4500" s="211">
        <v>2422</v>
      </c>
      <c r="I4500" s="211">
        <v>1568</v>
      </c>
      <c r="J4500" s="211">
        <v>1950</v>
      </c>
      <c r="K4500" s="211">
        <v>1813</v>
      </c>
      <c r="L4500" s="212">
        <v>1448</v>
      </c>
    </row>
    <row r="4501" spans="1:12">
      <c r="A4501" s="208" t="s">
        <v>1467</v>
      </c>
      <c r="B4501" s="209" t="s">
        <v>1673</v>
      </c>
      <c r="C4501" s="209" t="s">
        <v>1623</v>
      </c>
      <c r="D4501" s="210" t="s">
        <v>1624</v>
      </c>
      <c r="E4501" s="211">
        <v>84285</v>
      </c>
      <c r="F4501" s="211">
        <v>82331</v>
      </c>
      <c r="G4501" s="211">
        <v>107052</v>
      </c>
      <c r="H4501" s="211">
        <v>92173</v>
      </c>
      <c r="I4501" s="211">
        <v>89333</v>
      </c>
      <c r="J4501" s="211">
        <v>118163</v>
      </c>
      <c r="K4501" s="211">
        <v>95293</v>
      </c>
      <c r="L4501" s="212">
        <v>82026</v>
      </c>
    </row>
    <row r="4502" spans="1:12">
      <c r="A4502" s="208" t="s">
        <v>1467</v>
      </c>
      <c r="B4502" s="209" t="s">
        <v>1673</v>
      </c>
      <c r="C4502" s="209" t="s">
        <v>1625</v>
      </c>
      <c r="D4502" s="210" t="s">
        <v>1624</v>
      </c>
      <c r="E4502" s="211">
        <v>143752</v>
      </c>
      <c r="F4502" s="211">
        <v>165951</v>
      </c>
      <c r="G4502" s="211">
        <v>177881</v>
      </c>
      <c r="H4502" s="211">
        <v>201425</v>
      </c>
      <c r="I4502" s="211">
        <v>206466</v>
      </c>
      <c r="J4502" s="211">
        <v>218331</v>
      </c>
      <c r="K4502" s="211">
        <v>200940</v>
      </c>
      <c r="L4502" s="212">
        <v>196616</v>
      </c>
    </row>
    <row r="4503" spans="1:12">
      <c r="A4503" s="208" t="s">
        <v>1505</v>
      </c>
      <c r="B4503" s="209" t="s">
        <v>1647</v>
      </c>
      <c r="C4503" s="209" t="s">
        <v>1623</v>
      </c>
      <c r="D4503" s="210" t="s">
        <v>1624</v>
      </c>
      <c r="E4503" s="211">
        <v>109433</v>
      </c>
      <c r="F4503" s="211">
        <v>101000</v>
      </c>
      <c r="G4503" s="211">
        <v>92038</v>
      </c>
      <c r="H4503" s="213" t="s">
        <v>1624</v>
      </c>
      <c r="I4503" s="211">
        <v>70376</v>
      </c>
      <c r="J4503" s="211">
        <v>90024</v>
      </c>
      <c r="K4503" s="211">
        <v>73623</v>
      </c>
      <c r="L4503" s="212">
        <v>56644</v>
      </c>
    </row>
    <row r="4504" spans="1:12">
      <c r="A4504" s="208" t="s">
        <v>1505</v>
      </c>
      <c r="B4504" s="209" t="s">
        <v>1647</v>
      </c>
      <c r="C4504" s="209" t="s">
        <v>1625</v>
      </c>
      <c r="D4504" s="210" t="s">
        <v>1624</v>
      </c>
      <c r="E4504" s="213" t="s">
        <v>1624</v>
      </c>
      <c r="F4504" s="213" t="s">
        <v>1624</v>
      </c>
      <c r="G4504" s="213" t="s">
        <v>1624</v>
      </c>
      <c r="H4504" s="213" t="s">
        <v>1624</v>
      </c>
      <c r="I4504" s="211">
        <v>15448</v>
      </c>
      <c r="J4504" s="211">
        <v>25347</v>
      </c>
      <c r="K4504" s="211">
        <v>20628</v>
      </c>
      <c r="L4504" s="212">
        <v>18902</v>
      </c>
    </row>
    <row r="4505" spans="1:12">
      <c r="A4505" s="208" t="s">
        <v>1505</v>
      </c>
      <c r="B4505" s="209" t="s">
        <v>1647</v>
      </c>
      <c r="C4505" s="209" t="s">
        <v>1626</v>
      </c>
      <c r="D4505" s="210" t="s">
        <v>1624</v>
      </c>
      <c r="E4505" s="213" t="s">
        <v>1624</v>
      </c>
      <c r="F4505" s="213" t="s">
        <v>1624</v>
      </c>
      <c r="G4505" s="213" t="s">
        <v>1624</v>
      </c>
      <c r="H4505" s="213" t="s">
        <v>1624</v>
      </c>
      <c r="I4505" s="211">
        <v>4297</v>
      </c>
      <c r="J4505" s="211">
        <v>1462</v>
      </c>
      <c r="K4505" s="211">
        <v>5562</v>
      </c>
      <c r="L4505" s="212">
        <v>3295</v>
      </c>
    </row>
    <row r="4506" spans="1:12">
      <c r="A4506" s="208" t="s">
        <v>796</v>
      </c>
      <c r="B4506" s="209" t="s">
        <v>1657</v>
      </c>
      <c r="C4506" s="209" t="s">
        <v>1625</v>
      </c>
      <c r="D4506" s="210" t="s">
        <v>1624</v>
      </c>
      <c r="E4506" s="213" t="s">
        <v>1624</v>
      </c>
      <c r="F4506" s="213" t="s">
        <v>1624</v>
      </c>
      <c r="G4506" s="213" t="s">
        <v>1624</v>
      </c>
      <c r="H4506" s="213" t="s">
        <v>1624</v>
      </c>
      <c r="I4506" s="213" t="s">
        <v>1624</v>
      </c>
      <c r="J4506" s="213" t="s">
        <v>1624</v>
      </c>
      <c r="K4506" s="213" t="s">
        <v>1624</v>
      </c>
      <c r="L4506" s="212">
        <v>27148</v>
      </c>
    </row>
    <row r="4507" spans="1:12">
      <c r="A4507" s="208" t="s">
        <v>796</v>
      </c>
      <c r="B4507" s="209" t="s">
        <v>1657</v>
      </c>
      <c r="C4507" s="209" t="s">
        <v>1626</v>
      </c>
      <c r="D4507" s="210" t="s">
        <v>1624</v>
      </c>
      <c r="E4507" s="211">
        <v>9847520</v>
      </c>
      <c r="F4507" s="211">
        <v>9871026</v>
      </c>
      <c r="G4507" s="211">
        <v>10760202</v>
      </c>
      <c r="H4507" s="211">
        <v>11925810</v>
      </c>
      <c r="I4507" s="211">
        <v>13345822</v>
      </c>
      <c r="J4507" s="211">
        <v>12739062</v>
      </c>
      <c r="K4507" s="211">
        <v>13891575</v>
      </c>
      <c r="L4507" s="212">
        <v>12831330</v>
      </c>
    </row>
    <row r="4508" spans="1:12">
      <c r="A4508" s="208" t="s">
        <v>796</v>
      </c>
      <c r="B4508" s="209" t="s">
        <v>1657</v>
      </c>
      <c r="C4508" s="209" t="s">
        <v>1627</v>
      </c>
      <c r="D4508" s="210" t="s">
        <v>1624</v>
      </c>
      <c r="E4508" s="213" t="s">
        <v>1624</v>
      </c>
      <c r="F4508" s="211">
        <v>593348</v>
      </c>
      <c r="G4508" s="211">
        <v>1872880</v>
      </c>
      <c r="H4508" s="211">
        <v>1673436</v>
      </c>
      <c r="I4508" s="211">
        <v>483853</v>
      </c>
      <c r="J4508" s="211">
        <v>98603</v>
      </c>
      <c r="K4508" s="211">
        <v>149898</v>
      </c>
      <c r="L4508" s="212">
        <v>132954</v>
      </c>
    </row>
    <row r="4509" spans="1:12">
      <c r="A4509" s="208" t="s">
        <v>209</v>
      </c>
      <c r="B4509" s="209" t="s">
        <v>1642</v>
      </c>
      <c r="C4509" s="209" t="s">
        <v>1627</v>
      </c>
      <c r="D4509" s="210" t="s">
        <v>1624</v>
      </c>
      <c r="E4509" s="211">
        <v>9191738</v>
      </c>
      <c r="F4509" s="211">
        <v>7468340</v>
      </c>
      <c r="G4509" s="211">
        <v>9117217</v>
      </c>
      <c r="H4509" s="211">
        <v>9772468</v>
      </c>
      <c r="I4509" s="211">
        <v>8873026</v>
      </c>
      <c r="J4509" s="211">
        <v>10050498</v>
      </c>
      <c r="K4509" s="211">
        <v>6105707</v>
      </c>
      <c r="L4509" s="212">
        <v>8678885</v>
      </c>
    </row>
    <row r="4510" spans="1:12">
      <c r="A4510" s="208" t="s">
        <v>209</v>
      </c>
      <c r="B4510" s="209" t="s">
        <v>1667</v>
      </c>
      <c r="C4510" s="209" t="s">
        <v>1626</v>
      </c>
      <c r="D4510" s="210" t="s">
        <v>1624</v>
      </c>
      <c r="E4510" s="213" t="s">
        <v>1624</v>
      </c>
      <c r="F4510" s="213" t="s">
        <v>1624</v>
      </c>
      <c r="G4510" s="213" t="s">
        <v>1624</v>
      </c>
      <c r="H4510" s="213" t="s">
        <v>1624</v>
      </c>
      <c r="I4510" s="213" t="s">
        <v>1624</v>
      </c>
      <c r="J4510" s="211">
        <v>182710</v>
      </c>
      <c r="K4510" s="211">
        <v>211944</v>
      </c>
      <c r="L4510" s="212">
        <v>172812</v>
      </c>
    </row>
    <row r="4511" spans="1:12">
      <c r="A4511" s="208" t="s">
        <v>209</v>
      </c>
      <c r="B4511" s="209" t="s">
        <v>1667</v>
      </c>
      <c r="C4511" s="209" t="s">
        <v>1627</v>
      </c>
      <c r="D4511" s="210" t="s">
        <v>1624</v>
      </c>
      <c r="E4511" s="211">
        <v>87355122</v>
      </c>
      <c r="F4511" s="211">
        <v>72337295</v>
      </c>
      <c r="G4511" s="211">
        <v>85848626</v>
      </c>
      <c r="H4511" s="211">
        <v>96251314</v>
      </c>
      <c r="I4511" s="211">
        <v>89574202</v>
      </c>
      <c r="J4511" s="211">
        <v>89547842</v>
      </c>
      <c r="K4511" s="211">
        <v>51069137</v>
      </c>
      <c r="L4511" s="212">
        <v>69777311</v>
      </c>
    </row>
    <row r="4512" spans="1:12">
      <c r="A4512" s="208" t="s">
        <v>986</v>
      </c>
      <c r="B4512" s="209" t="s">
        <v>1630</v>
      </c>
      <c r="C4512" s="209" t="s">
        <v>1626</v>
      </c>
      <c r="D4512" s="210" t="s">
        <v>1624</v>
      </c>
      <c r="E4512" s="211">
        <v>1560787</v>
      </c>
      <c r="F4512" s="211">
        <v>1936573</v>
      </c>
      <c r="G4512" s="211">
        <v>2052634</v>
      </c>
      <c r="H4512" s="211">
        <v>2211826</v>
      </c>
      <c r="I4512" s="211">
        <v>3634105</v>
      </c>
      <c r="J4512" s="211">
        <v>3494184</v>
      </c>
      <c r="K4512" s="211">
        <v>6186436</v>
      </c>
      <c r="L4512" s="212">
        <v>8151145</v>
      </c>
    </row>
    <row r="4513" spans="1:12">
      <c r="A4513" s="208" t="s">
        <v>986</v>
      </c>
      <c r="B4513" s="209" t="s">
        <v>1630</v>
      </c>
      <c r="C4513" s="209" t="s">
        <v>1627</v>
      </c>
      <c r="D4513" s="210" t="s">
        <v>1624</v>
      </c>
      <c r="E4513" s="213" t="s">
        <v>1624</v>
      </c>
      <c r="F4513" s="213" t="s">
        <v>1624</v>
      </c>
      <c r="G4513" s="213" t="s">
        <v>1624</v>
      </c>
      <c r="H4513" s="213" t="s">
        <v>1624</v>
      </c>
      <c r="I4513" s="211">
        <v>0</v>
      </c>
      <c r="J4513" s="211">
        <v>24607720</v>
      </c>
      <c r="K4513" s="211">
        <v>40924282</v>
      </c>
      <c r="L4513" s="212">
        <v>84727173</v>
      </c>
    </row>
    <row r="4514" spans="1:12">
      <c r="A4514" s="208" t="s">
        <v>986</v>
      </c>
      <c r="B4514" s="209" t="s">
        <v>1640</v>
      </c>
      <c r="C4514" s="209" t="s">
        <v>1626</v>
      </c>
      <c r="D4514" s="210" t="s">
        <v>1624</v>
      </c>
      <c r="E4514" s="213" t="s">
        <v>1624</v>
      </c>
      <c r="F4514" s="213" t="s">
        <v>1624</v>
      </c>
      <c r="G4514" s="213" t="s">
        <v>1624</v>
      </c>
      <c r="H4514" s="213" t="s">
        <v>1624</v>
      </c>
      <c r="I4514" s="213" t="s">
        <v>1624</v>
      </c>
      <c r="J4514" s="211">
        <v>167352</v>
      </c>
      <c r="K4514" s="211">
        <v>128797</v>
      </c>
      <c r="L4514" s="212">
        <v>139641</v>
      </c>
    </row>
    <row r="4515" spans="1:12">
      <c r="A4515" s="208" t="s">
        <v>986</v>
      </c>
      <c r="B4515" s="209" t="s">
        <v>1640</v>
      </c>
      <c r="C4515" s="209" t="s">
        <v>1627</v>
      </c>
      <c r="D4515" s="210" t="s">
        <v>1624</v>
      </c>
      <c r="E4515" s="211">
        <v>1716069</v>
      </c>
      <c r="F4515" s="211">
        <v>2095011</v>
      </c>
      <c r="G4515" s="211">
        <v>4196266</v>
      </c>
      <c r="H4515" s="211">
        <v>818652</v>
      </c>
      <c r="I4515" s="211">
        <v>912787</v>
      </c>
      <c r="J4515" s="211">
        <v>92563276</v>
      </c>
      <c r="K4515" s="211">
        <v>106088900</v>
      </c>
      <c r="L4515" s="212">
        <v>133772961</v>
      </c>
    </row>
    <row r="4516" spans="1:12">
      <c r="A4516" s="208" t="s">
        <v>986</v>
      </c>
      <c r="B4516" s="209" t="s">
        <v>1648</v>
      </c>
      <c r="C4516" s="209" t="s">
        <v>1626</v>
      </c>
      <c r="D4516" s="210" t="s">
        <v>1624</v>
      </c>
      <c r="E4516" s="211">
        <v>137174</v>
      </c>
      <c r="F4516" s="211">
        <v>115327</v>
      </c>
      <c r="G4516" s="211">
        <v>125567</v>
      </c>
      <c r="H4516" s="211">
        <v>99557</v>
      </c>
      <c r="I4516" s="211">
        <v>102495</v>
      </c>
      <c r="J4516" s="211">
        <v>143321</v>
      </c>
      <c r="K4516" s="211">
        <v>407088</v>
      </c>
      <c r="L4516" s="212">
        <v>1448161</v>
      </c>
    </row>
    <row r="4517" spans="1:12">
      <c r="A4517" s="208" t="s">
        <v>986</v>
      </c>
      <c r="B4517" s="209" t="s">
        <v>1650</v>
      </c>
      <c r="C4517" s="209" t="s">
        <v>1626</v>
      </c>
      <c r="D4517" s="210" t="s">
        <v>1624</v>
      </c>
      <c r="E4517" s="213" t="s">
        <v>1624</v>
      </c>
      <c r="F4517" s="213" t="s">
        <v>1624</v>
      </c>
      <c r="G4517" s="213" t="s">
        <v>1624</v>
      </c>
      <c r="H4517" s="213" t="s">
        <v>1624</v>
      </c>
      <c r="I4517" s="213" t="s">
        <v>1624</v>
      </c>
      <c r="J4517" s="211">
        <v>265016</v>
      </c>
      <c r="K4517" s="211">
        <v>291544</v>
      </c>
      <c r="L4517" s="212">
        <v>47280</v>
      </c>
    </row>
    <row r="4518" spans="1:12">
      <c r="A4518" s="208" t="s">
        <v>986</v>
      </c>
      <c r="B4518" s="209" t="s">
        <v>1660</v>
      </c>
      <c r="C4518" s="209" t="s">
        <v>1626</v>
      </c>
      <c r="D4518" s="210" t="s">
        <v>1624</v>
      </c>
      <c r="E4518" s="211">
        <v>1011643</v>
      </c>
      <c r="F4518" s="213" t="s">
        <v>1624</v>
      </c>
      <c r="G4518" s="211">
        <v>0</v>
      </c>
      <c r="H4518" s="213" t="s">
        <v>1624</v>
      </c>
      <c r="I4518" s="213" t="s">
        <v>1624</v>
      </c>
      <c r="J4518" s="211">
        <v>659566</v>
      </c>
      <c r="K4518" s="211">
        <v>417816</v>
      </c>
      <c r="L4518" s="212">
        <v>349678</v>
      </c>
    </row>
    <row r="4519" spans="1:12">
      <c r="A4519" s="208" t="s">
        <v>986</v>
      </c>
      <c r="B4519" s="209" t="s">
        <v>1660</v>
      </c>
      <c r="C4519" s="209" t="s">
        <v>1627</v>
      </c>
      <c r="D4519" s="210" t="s">
        <v>1624</v>
      </c>
      <c r="E4519" s="213" t="s">
        <v>1624</v>
      </c>
      <c r="F4519" s="213" t="s">
        <v>1624</v>
      </c>
      <c r="G4519" s="213" t="s">
        <v>1624</v>
      </c>
      <c r="H4519" s="213" t="s">
        <v>1624</v>
      </c>
      <c r="I4519" s="213" t="s">
        <v>1624</v>
      </c>
      <c r="J4519" s="211">
        <v>38937575</v>
      </c>
      <c r="K4519" s="211">
        <v>50121895</v>
      </c>
      <c r="L4519" s="212">
        <v>62952159</v>
      </c>
    </row>
    <row r="4520" spans="1:12">
      <c r="A4520" s="208" t="s">
        <v>986</v>
      </c>
      <c r="B4520" s="209" t="s">
        <v>1663</v>
      </c>
      <c r="C4520" s="209" t="s">
        <v>1627</v>
      </c>
      <c r="D4520" s="210" t="s">
        <v>1624</v>
      </c>
      <c r="E4520" s="211">
        <v>22353358</v>
      </c>
      <c r="F4520" s="211">
        <v>15759575</v>
      </c>
      <c r="G4520" s="211">
        <v>23266070</v>
      </c>
      <c r="H4520" s="211">
        <v>24996915</v>
      </c>
      <c r="I4520" s="211">
        <v>30443277</v>
      </c>
      <c r="J4520" s="211">
        <v>70956535</v>
      </c>
      <c r="K4520" s="211">
        <v>88818791</v>
      </c>
      <c r="L4520" s="212">
        <v>110057654</v>
      </c>
    </row>
    <row r="4521" spans="1:12">
      <c r="A4521" s="208" t="s">
        <v>986</v>
      </c>
      <c r="B4521" s="209" t="s">
        <v>1668</v>
      </c>
      <c r="C4521" s="209" t="s">
        <v>1626</v>
      </c>
      <c r="D4521" s="210" t="s">
        <v>1624</v>
      </c>
      <c r="E4521" s="211">
        <v>6480057</v>
      </c>
      <c r="F4521" s="211">
        <v>8900464</v>
      </c>
      <c r="G4521" s="211">
        <v>10653316</v>
      </c>
      <c r="H4521" s="211">
        <v>9200378</v>
      </c>
      <c r="I4521" s="211">
        <v>6241277</v>
      </c>
      <c r="J4521" s="211">
        <v>6445504</v>
      </c>
      <c r="K4521" s="211">
        <v>3036079</v>
      </c>
      <c r="L4521" s="212">
        <v>2754459</v>
      </c>
    </row>
    <row r="4522" spans="1:12">
      <c r="A4522" s="208" t="s">
        <v>986</v>
      </c>
      <c r="B4522" s="209" t="s">
        <v>1668</v>
      </c>
      <c r="C4522" s="209" t="s">
        <v>1627</v>
      </c>
      <c r="D4522" s="210" t="s">
        <v>1624</v>
      </c>
      <c r="E4522" s="213" t="s">
        <v>1624</v>
      </c>
      <c r="F4522" s="213" t="s">
        <v>1624</v>
      </c>
      <c r="G4522" s="213" t="s">
        <v>1624</v>
      </c>
      <c r="H4522" s="213" t="s">
        <v>1624</v>
      </c>
      <c r="I4522" s="213" t="s">
        <v>1624</v>
      </c>
      <c r="J4522" s="211">
        <v>31517135</v>
      </c>
      <c r="K4522" s="211">
        <v>39288100</v>
      </c>
      <c r="L4522" s="212">
        <v>60231186</v>
      </c>
    </row>
    <row r="4523" spans="1:12">
      <c r="A4523" s="208" t="s">
        <v>986</v>
      </c>
      <c r="B4523" s="209" t="s">
        <v>1670</v>
      </c>
      <c r="C4523" s="209" t="s">
        <v>1626</v>
      </c>
      <c r="D4523" s="210" t="s">
        <v>1624</v>
      </c>
      <c r="E4523" s="211">
        <v>1509073</v>
      </c>
      <c r="F4523" s="211">
        <v>1583547</v>
      </c>
      <c r="G4523" s="211">
        <v>1575492</v>
      </c>
      <c r="H4523" s="211">
        <v>919993</v>
      </c>
      <c r="I4523" s="211">
        <v>387943</v>
      </c>
      <c r="J4523" s="211">
        <v>485194</v>
      </c>
      <c r="K4523" s="211">
        <v>547317</v>
      </c>
      <c r="L4523" s="212">
        <v>1437185</v>
      </c>
    </row>
    <row r="4524" spans="1:12">
      <c r="A4524" s="208" t="s">
        <v>986</v>
      </c>
      <c r="B4524" s="209" t="s">
        <v>1670</v>
      </c>
      <c r="C4524" s="209" t="s">
        <v>1627</v>
      </c>
      <c r="D4524" s="210" t="s">
        <v>1624</v>
      </c>
      <c r="E4524" s="211">
        <v>6802052</v>
      </c>
      <c r="F4524" s="211">
        <v>7094312</v>
      </c>
      <c r="G4524" s="211">
        <v>7675443</v>
      </c>
      <c r="H4524" s="211">
        <v>6301710</v>
      </c>
      <c r="I4524" s="211">
        <v>3711117</v>
      </c>
      <c r="J4524" s="211">
        <v>13905642</v>
      </c>
      <c r="K4524" s="211">
        <v>12186988</v>
      </c>
      <c r="L4524" s="212">
        <v>17048426</v>
      </c>
    </row>
    <row r="4525" spans="1:12">
      <c r="A4525" s="208" t="s">
        <v>986</v>
      </c>
      <c r="B4525" s="209" t="s">
        <v>1673</v>
      </c>
      <c r="C4525" s="209" t="s">
        <v>1626</v>
      </c>
      <c r="D4525" s="210" t="s">
        <v>1624</v>
      </c>
      <c r="E4525" s="213" t="s">
        <v>1624</v>
      </c>
      <c r="F4525" s="213" t="s">
        <v>1624</v>
      </c>
      <c r="G4525" s="213" t="s">
        <v>1624</v>
      </c>
      <c r="H4525" s="213" t="s">
        <v>1624</v>
      </c>
      <c r="I4525" s="213" t="s">
        <v>1624</v>
      </c>
      <c r="J4525" s="211">
        <v>12735472</v>
      </c>
      <c r="K4525" s="211">
        <v>11973888</v>
      </c>
      <c r="L4525" s="212">
        <v>11210519</v>
      </c>
    </row>
    <row r="4526" spans="1:12">
      <c r="A4526" s="208" t="s">
        <v>986</v>
      </c>
      <c r="B4526" s="209" t="s">
        <v>1673</v>
      </c>
      <c r="C4526" s="209" t="s">
        <v>1627</v>
      </c>
      <c r="D4526" s="210" t="s">
        <v>1624</v>
      </c>
      <c r="E4526" s="211">
        <v>4140525</v>
      </c>
      <c r="F4526" s="211">
        <v>4010763</v>
      </c>
      <c r="G4526" s="211">
        <v>5139239</v>
      </c>
      <c r="H4526" s="211">
        <v>5151699</v>
      </c>
      <c r="I4526" s="211">
        <v>3376338</v>
      </c>
      <c r="J4526" s="211">
        <v>2339514</v>
      </c>
      <c r="K4526" s="211">
        <v>2907473</v>
      </c>
      <c r="L4526" s="214" t="s">
        <v>1624</v>
      </c>
    </row>
    <row r="4527" spans="1:12">
      <c r="A4527" s="208" t="s">
        <v>986</v>
      </c>
      <c r="B4527" s="209" t="s">
        <v>1676</v>
      </c>
      <c r="C4527" s="209" t="s">
        <v>1627</v>
      </c>
      <c r="D4527" s="210" t="s">
        <v>1624</v>
      </c>
      <c r="E4527" s="213" t="s">
        <v>1624</v>
      </c>
      <c r="F4527" s="213" t="s">
        <v>1624</v>
      </c>
      <c r="G4527" s="213" t="s">
        <v>1624</v>
      </c>
      <c r="H4527" s="213" t="s">
        <v>1624</v>
      </c>
      <c r="I4527" s="213" t="s">
        <v>1624</v>
      </c>
      <c r="J4527" s="211">
        <v>40288444</v>
      </c>
      <c r="K4527" s="211">
        <v>55746879</v>
      </c>
      <c r="L4527" s="212">
        <v>71768740</v>
      </c>
    </row>
    <row r="4528" spans="1:12">
      <c r="A4528" s="208" t="s">
        <v>1468</v>
      </c>
      <c r="B4528" s="209" t="s">
        <v>1673</v>
      </c>
      <c r="C4528" s="209" t="s">
        <v>1628</v>
      </c>
      <c r="D4528" s="210" t="s">
        <v>1624</v>
      </c>
      <c r="E4528" s="213" t="s">
        <v>1624</v>
      </c>
      <c r="F4528" s="213" t="s">
        <v>1624</v>
      </c>
      <c r="G4528" s="213" t="s">
        <v>1624</v>
      </c>
      <c r="H4528" s="211">
        <v>354602</v>
      </c>
      <c r="I4528" s="211">
        <v>324564</v>
      </c>
      <c r="J4528" s="211">
        <v>361067</v>
      </c>
      <c r="K4528" s="211">
        <v>565171</v>
      </c>
      <c r="L4528" s="212">
        <v>562575</v>
      </c>
    </row>
    <row r="4529" spans="1:12">
      <c r="A4529" s="208" t="s">
        <v>128</v>
      </c>
      <c r="B4529" s="209" t="s">
        <v>1633</v>
      </c>
      <c r="C4529" s="209" t="s">
        <v>1627</v>
      </c>
      <c r="D4529" s="210" t="s">
        <v>1624</v>
      </c>
      <c r="E4529" s="211">
        <v>20423397</v>
      </c>
      <c r="F4529" s="211">
        <v>32865581</v>
      </c>
      <c r="G4529" s="211">
        <v>25853189</v>
      </c>
      <c r="H4529" s="211">
        <v>17712343</v>
      </c>
      <c r="I4529" s="211">
        <v>29539771</v>
      </c>
      <c r="J4529" s="211">
        <v>45414321</v>
      </c>
      <c r="K4529" s="211">
        <v>51438177</v>
      </c>
      <c r="L4529" s="212">
        <v>70702425</v>
      </c>
    </row>
    <row r="4530" spans="1:12">
      <c r="A4530" s="208" t="s">
        <v>128</v>
      </c>
      <c r="B4530" s="209" t="s">
        <v>1648</v>
      </c>
      <c r="C4530" s="209" t="s">
        <v>1627</v>
      </c>
      <c r="D4530" s="210" t="s">
        <v>1624</v>
      </c>
      <c r="E4530" s="213" t="s">
        <v>1624</v>
      </c>
      <c r="F4530" s="213" t="s">
        <v>1624</v>
      </c>
      <c r="G4530" s="213" t="s">
        <v>1624</v>
      </c>
      <c r="H4530" s="213" t="s">
        <v>1624</v>
      </c>
      <c r="I4530" s="213" t="s">
        <v>1624</v>
      </c>
      <c r="J4530" s="211">
        <v>0</v>
      </c>
      <c r="K4530" s="213" t="s">
        <v>1624</v>
      </c>
      <c r="L4530" s="214" t="s">
        <v>1624</v>
      </c>
    </row>
    <row r="4531" spans="1:12">
      <c r="A4531" s="208" t="s">
        <v>137</v>
      </c>
      <c r="B4531" s="209" t="s">
        <v>1632</v>
      </c>
      <c r="C4531" s="209" t="s">
        <v>1623</v>
      </c>
      <c r="D4531" s="210" t="s">
        <v>1624</v>
      </c>
      <c r="E4531" s="213" t="s">
        <v>1624</v>
      </c>
      <c r="F4531" s="213" t="s">
        <v>1624</v>
      </c>
      <c r="G4531" s="213" t="s">
        <v>1624</v>
      </c>
      <c r="H4531" s="213" t="s">
        <v>1624</v>
      </c>
      <c r="I4531" s="213" t="s">
        <v>1624</v>
      </c>
      <c r="J4531" s="213" t="s">
        <v>1624</v>
      </c>
      <c r="K4531" s="211">
        <v>2371</v>
      </c>
      <c r="L4531" s="212">
        <v>2168</v>
      </c>
    </row>
    <row r="4532" spans="1:12">
      <c r="A4532" s="208" t="s">
        <v>137</v>
      </c>
      <c r="B4532" s="209" t="s">
        <v>1632</v>
      </c>
      <c r="C4532" s="209" t="s">
        <v>1625</v>
      </c>
      <c r="D4532" s="210" t="s">
        <v>1624</v>
      </c>
      <c r="E4532" s="213" t="s">
        <v>1624</v>
      </c>
      <c r="F4532" s="213" t="s">
        <v>1624</v>
      </c>
      <c r="G4532" s="213" t="s">
        <v>1624</v>
      </c>
      <c r="H4532" s="213" t="s">
        <v>1624</v>
      </c>
      <c r="I4532" s="213" t="s">
        <v>1624</v>
      </c>
      <c r="J4532" s="213" t="s">
        <v>1624</v>
      </c>
      <c r="K4532" s="211">
        <v>626</v>
      </c>
      <c r="L4532" s="212">
        <v>578</v>
      </c>
    </row>
    <row r="4533" spans="1:12">
      <c r="A4533" s="208" t="s">
        <v>137</v>
      </c>
      <c r="B4533" s="209" t="s">
        <v>1632</v>
      </c>
      <c r="C4533" s="209" t="s">
        <v>1626</v>
      </c>
      <c r="D4533" s="210" t="s">
        <v>1624</v>
      </c>
      <c r="E4533" s="211">
        <v>34469</v>
      </c>
      <c r="F4533" s="211">
        <v>40996</v>
      </c>
      <c r="G4533" s="211">
        <v>36319</v>
      </c>
      <c r="H4533" s="211">
        <v>37286</v>
      </c>
      <c r="I4533" s="211">
        <v>31352</v>
      </c>
      <c r="J4533" s="211">
        <v>33393</v>
      </c>
      <c r="K4533" s="211">
        <v>970314</v>
      </c>
      <c r="L4533" s="212">
        <v>2873991</v>
      </c>
    </row>
    <row r="4534" spans="1:12">
      <c r="A4534" s="208" t="s">
        <v>137</v>
      </c>
      <c r="B4534" s="209" t="s">
        <v>1632</v>
      </c>
      <c r="C4534" s="209" t="s">
        <v>1627</v>
      </c>
      <c r="D4534" s="210" t="s">
        <v>1624</v>
      </c>
      <c r="E4534" s="213" t="s">
        <v>1624</v>
      </c>
      <c r="F4534" s="213" t="s">
        <v>1624</v>
      </c>
      <c r="G4534" s="213" t="s">
        <v>1624</v>
      </c>
      <c r="H4534" s="213" t="s">
        <v>1624</v>
      </c>
      <c r="I4534" s="213" t="s">
        <v>1624</v>
      </c>
      <c r="J4534" s="213" t="s">
        <v>1624</v>
      </c>
      <c r="K4534" s="211">
        <v>65163629</v>
      </c>
      <c r="L4534" s="212">
        <v>94868116</v>
      </c>
    </row>
    <row r="4535" spans="1:12">
      <c r="A4535" s="208" t="s">
        <v>137</v>
      </c>
      <c r="B4535" s="209" t="s">
        <v>1661</v>
      </c>
      <c r="C4535" s="209" t="s">
        <v>1623</v>
      </c>
      <c r="D4535" s="210" t="s">
        <v>1624</v>
      </c>
      <c r="E4535" s="213" t="s">
        <v>1624</v>
      </c>
      <c r="F4535" s="213" t="s">
        <v>1624</v>
      </c>
      <c r="G4535" s="213" t="s">
        <v>1624</v>
      </c>
      <c r="H4535" s="213" t="s">
        <v>1624</v>
      </c>
      <c r="I4535" s="213" t="s">
        <v>1624</v>
      </c>
      <c r="J4535" s="213" t="s">
        <v>1624</v>
      </c>
      <c r="K4535" s="211">
        <v>52</v>
      </c>
      <c r="L4535" s="212">
        <v>857</v>
      </c>
    </row>
    <row r="4536" spans="1:12">
      <c r="A4536" s="208" t="s">
        <v>137</v>
      </c>
      <c r="B4536" s="209" t="s">
        <v>1661</v>
      </c>
      <c r="C4536" s="209" t="s">
        <v>1626</v>
      </c>
      <c r="D4536" s="210" t="s">
        <v>1624</v>
      </c>
      <c r="E4536" s="213" t="s">
        <v>1624</v>
      </c>
      <c r="F4536" s="213" t="s">
        <v>1624</v>
      </c>
      <c r="G4536" s="213" t="s">
        <v>1624</v>
      </c>
      <c r="H4536" s="213" t="s">
        <v>1624</v>
      </c>
      <c r="I4536" s="213" t="s">
        <v>1624</v>
      </c>
      <c r="J4536" s="213" t="s">
        <v>1624</v>
      </c>
      <c r="K4536" s="211">
        <v>2058314</v>
      </c>
      <c r="L4536" s="212">
        <v>2026779</v>
      </c>
    </row>
    <row r="4537" spans="1:12">
      <c r="A4537" s="208" t="s">
        <v>137</v>
      </c>
      <c r="B4537" s="209" t="s">
        <v>1661</v>
      </c>
      <c r="C4537" s="209" t="s">
        <v>1627</v>
      </c>
      <c r="D4537" s="210" t="s">
        <v>1624</v>
      </c>
      <c r="E4537" s="213" t="s">
        <v>1624</v>
      </c>
      <c r="F4537" s="213" t="s">
        <v>1624</v>
      </c>
      <c r="G4537" s="213" t="s">
        <v>1624</v>
      </c>
      <c r="H4537" s="213" t="s">
        <v>1624</v>
      </c>
      <c r="I4537" s="213" t="s">
        <v>1624</v>
      </c>
      <c r="J4537" s="213" t="s">
        <v>1624</v>
      </c>
      <c r="K4537" s="213" t="s">
        <v>1624</v>
      </c>
      <c r="L4537" s="212">
        <v>583567</v>
      </c>
    </row>
    <row r="4538" spans="1:12">
      <c r="A4538" s="208" t="s">
        <v>137</v>
      </c>
      <c r="B4538" s="209" t="s">
        <v>1661</v>
      </c>
      <c r="C4538" s="209" t="s">
        <v>1628</v>
      </c>
      <c r="D4538" s="210" t="s">
        <v>1624</v>
      </c>
      <c r="E4538" s="213" t="s">
        <v>1624</v>
      </c>
      <c r="F4538" s="213" t="s">
        <v>1624</v>
      </c>
      <c r="G4538" s="213" t="s">
        <v>1624</v>
      </c>
      <c r="H4538" s="213" t="s">
        <v>1624</v>
      </c>
      <c r="I4538" s="213" t="s">
        <v>1624</v>
      </c>
      <c r="J4538" s="213" t="s">
        <v>1624</v>
      </c>
      <c r="K4538" s="213" t="s">
        <v>1624</v>
      </c>
      <c r="L4538" s="212">
        <v>72</v>
      </c>
    </row>
    <row r="4539" spans="1:12">
      <c r="A4539" s="208" t="s">
        <v>137</v>
      </c>
      <c r="B4539" s="209" t="s">
        <v>1673</v>
      </c>
      <c r="C4539" s="209" t="s">
        <v>1623</v>
      </c>
      <c r="D4539" s="210" t="s">
        <v>1624</v>
      </c>
      <c r="E4539" s="213" t="s">
        <v>1624</v>
      </c>
      <c r="F4539" s="213" t="s">
        <v>1624</v>
      </c>
      <c r="G4539" s="213" t="s">
        <v>1624</v>
      </c>
      <c r="H4539" s="213" t="s">
        <v>1624</v>
      </c>
      <c r="I4539" s="213" t="s">
        <v>1624</v>
      </c>
      <c r="J4539" s="213" t="s">
        <v>1624</v>
      </c>
      <c r="K4539" s="211">
        <v>618702</v>
      </c>
      <c r="L4539" s="212">
        <v>566817</v>
      </c>
    </row>
    <row r="4540" spans="1:12">
      <c r="A4540" s="208" t="s">
        <v>137</v>
      </c>
      <c r="B4540" s="209" t="s">
        <v>1673</v>
      </c>
      <c r="C4540" s="209" t="s">
        <v>1625</v>
      </c>
      <c r="D4540" s="210" t="s">
        <v>1624</v>
      </c>
      <c r="E4540" s="213" t="s">
        <v>1624</v>
      </c>
      <c r="F4540" s="213" t="s">
        <v>1624</v>
      </c>
      <c r="G4540" s="213" t="s">
        <v>1624</v>
      </c>
      <c r="H4540" s="213" t="s">
        <v>1624</v>
      </c>
      <c r="I4540" s="213" t="s">
        <v>1624</v>
      </c>
      <c r="J4540" s="213" t="s">
        <v>1624</v>
      </c>
      <c r="K4540" s="211">
        <v>4387</v>
      </c>
      <c r="L4540" s="212">
        <v>4452</v>
      </c>
    </row>
    <row r="4541" spans="1:12">
      <c r="A4541" s="208" t="s">
        <v>137</v>
      </c>
      <c r="B4541" s="209" t="s">
        <v>1673</v>
      </c>
      <c r="C4541" s="209" t="s">
        <v>1626</v>
      </c>
      <c r="D4541" s="210" t="s">
        <v>1624</v>
      </c>
      <c r="E4541" s="211">
        <v>13779</v>
      </c>
      <c r="F4541" s="211">
        <v>14369</v>
      </c>
      <c r="G4541" s="211">
        <v>10469</v>
      </c>
      <c r="H4541" s="211">
        <v>10032</v>
      </c>
      <c r="I4541" s="211">
        <v>10718</v>
      </c>
      <c r="J4541" s="211">
        <v>11750</v>
      </c>
      <c r="K4541" s="211">
        <v>1951553</v>
      </c>
      <c r="L4541" s="212">
        <v>1665761</v>
      </c>
    </row>
    <row r="4542" spans="1:12">
      <c r="A4542" s="208" t="s">
        <v>1046</v>
      </c>
      <c r="B4542" s="209" t="s">
        <v>1640</v>
      </c>
      <c r="C4542" s="209" t="s">
        <v>1623</v>
      </c>
      <c r="D4542" s="210" t="s">
        <v>1624</v>
      </c>
      <c r="E4542" s="213" t="s">
        <v>1624</v>
      </c>
      <c r="F4542" s="211">
        <v>39749</v>
      </c>
      <c r="G4542" s="211">
        <v>41065</v>
      </c>
      <c r="H4542" s="211">
        <v>46503</v>
      </c>
      <c r="I4542" s="211">
        <v>44784</v>
      </c>
      <c r="J4542" s="211">
        <v>54567</v>
      </c>
      <c r="K4542" s="211">
        <v>43359</v>
      </c>
      <c r="L4542" s="212">
        <v>33344</v>
      </c>
    </row>
    <row r="4543" spans="1:12">
      <c r="A4543" s="208" t="s">
        <v>1046</v>
      </c>
      <c r="B4543" s="209" t="s">
        <v>1640</v>
      </c>
      <c r="C4543" s="209" t="s">
        <v>1625</v>
      </c>
      <c r="D4543" s="210" t="s">
        <v>1624</v>
      </c>
      <c r="E4543" s="213" t="s">
        <v>1624</v>
      </c>
      <c r="F4543" s="211">
        <v>26660</v>
      </c>
      <c r="G4543" s="211">
        <v>27653</v>
      </c>
      <c r="H4543" s="211">
        <v>28899</v>
      </c>
      <c r="I4543" s="211">
        <v>37761</v>
      </c>
      <c r="J4543" s="211">
        <v>41442</v>
      </c>
      <c r="K4543" s="211">
        <v>39354</v>
      </c>
      <c r="L4543" s="212">
        <v>41215</v>
      </c>
    </row>
    <row r="4544" spans="1:12">
      <c r="A4544" s="208" t="s">
        <v>650</v>
      </c>
      <c r="B4544" s="209" t="s">
        <v>1672</v>
      </c>
      <c r="C4544" s="209" t="s">
        <v>1623</v>
      </c>
      <c r="D4544" s="210" t="s">
        <v>1624</v>
      </c>
      <c r="E4544" s="211">
        <v>7698</v>
      </c>
      <c r="F4544" s="211">
        <v>6177</v>
      </c>
      <c r="G4544" s="211">
        <v>7436</v>
      </c>
      <c r="H4544" s="211">
        <v>7129</v>
      </c>
      <c r="I4544" s="211">
        <v>6244</v>
      </c>
      <c r="J4544" s="211">
        <v>6520</v>
      </c>
      <c r="K4544" s="211">
        <v>7374</v>
      </c>
      <c r="L4544" s="212">
        <v>4889</v>
      </c>
    </row>
    <row r="4545" spans="1:12">
      <c r="A4545" s="208" t="s">
        <v>650</v>
      </c>
      <c r="B4545" s="209" t="s">
        <v>1672</v>
      </c>
      <c r="C4545" s="209" t="s">
        <v>1625</v>
      </c>
      <c r="D4545" s="210" t="s">
        <v>1624</v>
      </c>
      <c r="E4545" s="211">
        <v>3478</v>
      </c>
      <c r="F4545" s="211">
        <v>2559</v>
      </c>
      <c r="G4545" s="211">
        <v>2669</v>
      </c>
      <c r="H4545" s="211">
        <v>3155</v>
      </c>
      <c r="I4545" s="211">
        <v>2553</v>
      </c>
      <c r="J4545" s="211">
        <v>3640</v>
      </c>
      <c r="K4545" s="211">
        <v>2029</v>
      </c>
      <c r="L4545" s="212">
        <v>1963</v>
      </c>
    </row>
    <row r="4546" spans="1:12">
      <c r="A4546" s="208" t="s">
        <v>797</v>
      </c>
      <c r="B4546" s="209" t="s">
        <v>1635</v>
      </c>
      <c r="C4546" s="209" t="s">
        <v>1623</v>
      </c>
      <c r="D4546" s="210" t="s">
        <v>1624</v>
      </c>
      <c r="E4546" s="211">
        <v>373828</v>
      </c>
      <c r="F4546" s="211">
        <v>334237</v>
      </c>
      <c r="G4546" s="211">
        <v>367777</v>
      </c>
      <c r="H4546" s="211">
        <v>374281</v>
      </c>
      <c r="I4546" s="211">
        <v>358324</v>
      </c>
      <c r="J4546" s="211">
        <v>365722</v>
      </c>
      <c r="K4546" s="211">
        <v>298772</v>
      </c>
      <c r="L4546" s="212">
        <v>288323</v>
      </c>
    </row>
    <row r="4547" spans="1:12">
      <c r="A4547" s="208" t="s">
        <v>797</v>
      </c>
      <c r="B4547" s="209" t="s">
        <v>1635</v>
      </c>
      <c r="C4547" s="209" t="s">
        <v>1625</v>
      </c>
      <c r="D4547" s="210" t="s">
        <v>1624</v>
      </c>
      <c r="E4547" s="211">
        <v>291773</v>
      </c>
      <c r="F4547" s="211">
        <v>259236</v>
      </c>
      <c r="G4547" s="211">
        <v>276872</v>
      </c>
      <c r="H4547" s="211">
        <v>282893</v>
      </c>
      <c r="I4547" s="211">
        <v>275223</v>
      </c>
      <c r="J4547" s="211">
        <v>269445</v>
      </c>
      <c r="K4547" s="211">
        <v>233795</v>
      </c>
      <c r="L4547" s="212">
        <v>225931</v>
      </c>
    </row>
    <row r="4548" spans="1:12">
      <c r="A4548" s="208" t="s">
        <v>1047</v>
      </c>
      <c r="B4548" s="209" t="s">
        <v>1640</v>
      </c>
      <c r="C4548" s="209" t="s">
        <v>1623</v>
      </c>
      <c r="D4548" s="210" t="s">
        <v>1624</v>
      </c>
      <c r="E4548" s="211">
        <v>63432</v>
      </c>
      <c r="F4548" s="211">
        <v>54953</v>
      </c>
      <c r="G4548" s="211">
        <v>54312</v>
      </c>
      <c r="H4548" s="211">
        <v>57458</v>
      </c>
      <c r="I4548" s="211">
        <v>57635</v>
      </c>
      <c r="J4548" s="211">
        <v>66969</v>
      </c>
      <c r="K4548" s="211">
        <v>49878</v>
      </c>
      <c r="L4548" s="212">
        <v>40702</v>
      </c>
    </row>
    <row r="4549" spans="1:12">
      <c r="A4549" s="208" t="s">
        <v>1047</v>
      </c>
      <c r="B4549" s="209" t="s">
        <v>1640</v>
      </c>
      <c r="C4549" s="209" t="s">
        <v>1625</v>
      </c>
      <c r="D4549" s="210" t="s">
        <v>1624</v>
      </c>
      <c r="E4549" s="211">
        <v>2829</v>
      </c>
      <c r="F4549" s="211">
        <v>2538</v>
      </c>
      <c r="G4549" s="211">
        <v>3439</v>
      </c>
      <c r="H4549" s="211">
        <v>4340</v>
      </c>
      <c r="I4549" s="211">
        <v>6316</v>
      </c>
      <c r="J4549" s="211">
        <v>7962</v>
      </c>
      <c r="K4549" s="211">
        <v>7541</v>
      </c>
      <c r="L4549" s="212">
        <v>7337</v>
      </c>
    </row>
    <row r="4550" spans="1:12">
      <c r="A4550" s="208" t="s">
        <v>1047</v>
      </c>
      <c r="B4550" s="209" t="s">
        <v>1640</v>
      </c>
      <c r="C4550" s="209" t="s">
        <v>1626</v>
      </c>
      <c r="D4550" s="210" t="s">
        <v>1624</v>
      </c>
      <c r="E4550" s="211">
        <v>346857</v>
      </c>
      <c r="F4550" s="211">
        <v>370526</v>
      </c>
      <c r="G4550" s="211">
        <v>399077</v>
      </c>
      <c r="H4550" s="211">
        <v>389145</v>
      </c>
      <c r="I4550" s="211">
        <v>656946</v>
      </c>
      <c r="J4550" s="211">
        <v>606312</v>
      </c>
      <c r="K4550" s="211">
        <v>1089919</v>
      </c>
      <c r="L4550" s="212">
        <v>1801246</v>
      </c>
    </row>
    <row r="4551" spans="1:12">
      <c r="A4551" s="208" t="s">
        <v>651</v>
      </c>
      <c r="B4551" s="209" t="s">
        <v>1672</v>
      </c>
      <c r="C4551" s="209" t="s">
        <v>1623</v>
      </c>
      <c r="D4551" s="210" t="s">
        <v>1624</v>
      </c>
      <c r="E4551" s="211">
        <v>30595</v>
      </c>
      <c r="F4551" s="211">
        <v>15471</v>
      </c>
      <c r="G4551" s="211">
        <v>20599</v>
      </c>
      <c r="H4551" s="211">
        <v>18092</v>
      </c>
      <c r="I4551" s="211">
        <v>18358</v>
      </c>
      <c r="J4551" s="211">
        <v>17956</v>
      </c>
      <c r="K4551" s="211">
        <v>17497</v>
      </c>
      <c r="L4551" s="212">
        <v>12458</v>
      </c>
    </row>
    <row r="4552" spans="1:12">
      <c r="A4552" s="208" t="s">
        <v>651</v>
      </c>
      <c r="B4552" s="209" t="s">
        <v>1672</v>
      </c>
      <c r="C4552" s="209" t="s">
        <v>1625</v>
      </c>
      <c r="D4552" s="210" t="s">
        <v>1624</v>
      </c>
      <c r="E4552" s="211">
        <v>27180</v>
      </c>
      <c r="F4552" s="211">
        <v>16023</v>
      </c>
      <c r="G4552" s="211">
        <v>13303</v>
      </c>
      <c r="H4552" s="211">
        <v>17038</v>
      </c>
      <c r="I4552" s="211">
        <v>15702</v>
      </c>
      <c r="J4552" s="211">
        <v>16184</v>
      </c>
      <c r="K4552" s="211">
        <v>18811</v>
      </c>
      <c r="L4552" s="212">
        <v>17853</v>
      </c>
    </row>
    <row r="4553" spans="1:12">
      <c r="A4553" s="208" t="s">
        <v>1843</v>
      </c>
      <c r="B4553" s="209" t="s">
        <v>1680</v>
      </c>
      <c r="C4553" s="209" t="s">
        <v>1626</v>
      </c>
      <c r="D4553" s="210" t="s">
        <v>1624</v>
      </c>
      <c r="E4553" s="211">
        <v>13921</v>
      </c>
      <c r="F4553" s="211">
        <v>8957</v>
      </c>
      <c r="G4553" s="211">
        <v>1004</v>
      </c>
      <c r="H4553" s="211">
        <v>1393</v>
      </c>
      <c r="I4553" s="211">
        <v>531</v>
      </c>
      <c r="J4553" s="211">
        <v>88</v>
      </c>
      <c r="K4553" s="211">
        <v>251</v>
      </c>
      <c r="L4553" s="212">
        <v>20</v>
      </c>
    </row>
    <row r="4554" spans="1:12">
      <c r="A4554" s="208" t="s">
        <v>129</v>
      </c>
      <c r="B4554" s="209" t="s">
        <v>1643</v>
      </c>
      <c r="C4554" s="209" t="s">
        <v>1625</v>
      </c>
      <c r="D4554" s="210" t="s">
        <v>1624</v>
      </c>
      <c r="E4554" s="213" t="s">
        <v>1624</v>
      </c>
      <c r="F4554" s="213" t="s">
        <v>1624</v>
      </c>
      <c r="G4554" s="213" t="s">
        <v>1624</v>
      </c>
      <c r="H4554" s="213" t="s">
        <v>1624</v>
      </c>
      <c r="I4554" s="213" t="s">
        <v>1624</v>
      </c>
      <c r="J4554" s="211">
        <v>255804</v>
      </c>
      <c r="K4554" s="211">
        <v>243280</v>
      </c>
      <c r="L4554" s="212">
        <v>147767</v>
      </c>
    </row>
    <row r="4555" spans="1:12">
      <c r="A4555" s="208" t="s">
        <v>129</v>
      </c>
      <c r="B4555" s="209" t="s">
        <v>1643</v>
      </c>
      <c r="C4555" s="209" t="s">
        <v>1626</v>
      </c>
      <c r="D4555" s="210" t="s">
        <v>1624</v>
      </c>
      <c r="E4555" s="213" t="s">
        <v>1624</v>
      </c>
      <c r="F4555" s="213" t="s">
        <v>1624</v>
      </c>
      <c r="G4555" s="213" t="s">
        <v>1624</v>
      </c>
      <c r="H4555" s="213" t="s">
        <v>1624</v>
      </c>
      <c r="I4555" s="213" t="s">
        <v>1624</v>
      </c>
      <c r="J4555" s="211">
        <v>21867465</v>
      </c>
      <c r="K4555" s="211">
        <v>23868615</v>
      </c>
      <c r="L4555" s="212">
        <v>12686149</v>
      </c>
    </row>
    <row r="4556" spans="1:12">
      <c r="A4556" s="208" t="s">
        <v>129</v>
      </c>
      <c r="B4556" s="209" t="s">
        <v>1643</v>
      </c>
      <c r="C4556" s="209" t="s">
        <v>1627</v>
      </c>
      <c r="D4556" s="210" t="s">
        <v>1624</v>
      </c>
      <c r="E4556" s="213" t="s">
        <v>1624</v>
      </c>
      <c r="F4556" s="213" t="s">
        <v>1624</v>
      </c>
      <c r="G4556" s="213" t="s">
        <v>1624</v>
      </c>
      <c r="H4556" s="213" t="s">
        <v>1624</v>
      </c>
      <c r="I4556" s="213" t="s">
        <v>1624</v>
      </c>
      <c r="J4556" s="211">
        <v>791370</v>
      </c>
      <c r="K4556" s="213" t="s">
        <v>1624</v>
      </c>
      <c r="L4556" s="214" t="s">
        <v>1624</v>
      </c>
    </row>
    <row r="4557" spans="1:12">
      <c r="A4557" s="208" t="s">
        <v>129</v>
      </c>
      <c r="B4557" s="209" t="s">
        <v>1654</v>
      </c>
      <c r="C4557" s="209" t="s">
        <v>1626</v>
      </c>
      <c r="D4557" s="210" t="s">
        <v>1624</v>
      </c>
      <c r="E4557" s="213" t="s">
        <v>1624</v>
      </c>
      <c r="F4557" s="213" t="s">
        <v>1624</v>
      </c>
      <c r="G4557" s="213" t="s">
        <v>1624</v>
      </c>
      <c r="H4557" s="213" t="s">
        <v>1624</v>
      </c>
      <c r="I4557" s="213" t="s">
        <v>1624</v>
      </c>
      <c r="J4557" s="211">
        <v>1772</v>
      </c>
      <c r="K4557" s="211">
        <v>3178</v>
      </c>
      <c r="L4557" s="212">
        <v>765</v>
      </c>
    </row>
    <row r="4558" spans="1:12">
      <c r="A4558" s="208" t="s">
        <v>129</v>
      </c>
      <c r="B4558" s="209" t="s">
        <v>1672</v>
      </c>
      <c r="C4558" s="209" t="s">
        <v>1626</v>
      </c>
      <c r="D4558" s="210" t="s">
        <v>1624</v>
      </c>
      <c r="E4558" s="213" t="s">
        <v>1624</v>
      </c>
      <c r="F4558" s="213" t="s">
        <v>1624</v>
      </c>
      <c r="G4558" s="213" t="s">
        <v>1624</v>
      </c>
      <c r="H4558" s="213" t="s">
        <v>1624</v>
      </c>
      <c r="I4558" s="213" t="s">
        <v>1624</v>
      </c>
      <c r="J4558" s="211">
        <v>3184848</v>
      </c>
      <c r="K4558" s="211">
        <v>3408110</v>
      </c>
      <c r="L4558" s="212">
        <v>1936773</v>
      </c>
    </row>
    <row r="4559" spans="1:12">
      <c r="A4559" s="208" t="s">
        <v>987</v>
      </c>
      <c r="B4559" s="209" t="s">
        <v>1630</v>
      </c>
      <c r="C4559" s="209" t="s">
        <v>1623</v>
      </c>
      <c r="D4559" s="210" t="s">
        <v>1624</v>
      </c>
      <c r="E4559" s="211">
        <v>1192830</v>
      </c>
      <c r="F4559" s="211">
        <v>1139241</v>
      </c>
      <c r="G4559" s="211">
        <v>1106049</v>
      </c>
      <c r="H4559" s="211">
        <v>1156376</v>
      </c>
      <c r="I4559" s="211">
        <v>1096957</v>
      </c>
      <c r="J4559" s="211">
        <v>1237314</v>
      </c>
      <c r="K4559" s="211">
        <v>1240978</v>
      </c>
      <c r="L4559" s="212">
        <v>841446</v>
      </c>
    </row>
    <row r="4560" spans="1:12">
      <c r="A4560" s="208" t="s">
        <v>987</v>
      </c>
      <c r="B4560" s="209" t="s">
        <v>1630</v>
      </c>
      <c r="C4560" s="209" t="s">
        <v>1625</v>
      </c>
      <c r="D4560" s="210" t="s">
        <v>1624</v>
      </c>
      <c r="E4560" s="211">
        <v>265591</v>
      </c>
      <c r="F4560" s="211">
        <v>311533</v>
      </c>
      <c r="G4560" s="211">
        <v>293776</v>
      </c>
      <c r="H4560" s="211">
        <v>316881</v>
      </c>
      <c r="I4560" s="211">
        <v>296835</v>
      </c>
      <c r="J4560" s="211">
        <v>309273</v>
      </c>
      <c r="K4560" s="211">
        <v>310426</v>
      </c>
      <c r="L4560" s="212">
        <v>231238</v>
      </c>
    </row>
    <row r="4561" spans="1:12">
      <c r="A4561" s="208" t="s">
        <v>987</v>
      </c>
      <c r="B4561" s="209" t="s">
        <v>1630</v>
      </c>
      <c r="C4561" s="209" t="s">
        <v>1626</v>
      </c>
      <c r="D4561" s="210" t="s">
        <v>1624</v>
      </c>
      <c r="E4561" s="211">
        <v>147300</v>
      </c>
      <c r="F4561" s="211">
        <v>103481</v>
      </c>
      <c r="G4561" s="211">
        <v>125784</v>
      </c>
      <c r="H4561" s="211">
        <v>106898</v>
      </c>
      <c r="I4561" s="211">
        <v>94919</v>
      </c>
      <c r="J4561" s="211">
        <v>102142</v>
      </c>
      <c r="K4561" s="211">
        <v>107341</v>
      </c>
      <c r="L4561" s="212">
        <v>215400</v>
      </c>
    </row>
    <row r="4562" spans="1:12">
      <c r="A4562" s="208" t="s">
        <v>987</v>
      </c>
      <c r="B4562" s="209" t="s">
        <v>1630</v>
      </c>
      <c r="C4562" s="209" t="s">
        <v>1628</v>
      </c>
      <c r="D4562" s="210" t="s">
        <v>1624</v>
      </c>
      <c r="E4562" s="213" t="s">
        <v>1624</v>
      </c>
      <c r="F4562" s="213" t="s">
        <v>1624</v>
      </c>
      <c r="G4562" s="213" t="s">
        <v>1624</v>
      </c>
      <c r="H4562" s="213" t="s">
        <v>1624</v>
      </c>
      <c r="I4562" s="211">
        <v>10945</v>
      </c>
      <c r="J4562" s="211">
        <v>10709</v>
      </c>
      <c r="K4562" s="211">
        <v>447</v>
      </c>
      <c r="L4562" s="214" t="s">
        <v>1624</v>
      </c>
    </row>
    <row r="4563" spans="1:12">
      <c r="A4563" s="208" t="s">
        <v>987</v>
      </c>
      <c r="B4563" s="209" t="s">
        <v>1630</v>
      </c>
      <c r="C4563" s="209" t="s">
        <v>1629</v>
      </c>
      <c r="D4563" s="210" t="s">
        <v>1624</v>
      </c>
      <c r="E4563" s="213" t="s">
        <v>1624</v>
      </c>
      <c r="F4563" s="213" t="s">
        <v>1624</v>
      </c>
      <c r="G4563" s="213" t="s">
        <v>1624</v>
      </c>
      <c r="H4563" s="211">
        <v>3184</v>
      </c>
      <c r="I4563" s="213" t="s">
        <v>1624</v>
      </c>
      <c r="J4563" s="213" t="s">
        <v>1624</v>
      </c>
      <c r="K4563" s="213" t="s">
        <v>1624</v>
      </c>
      <c r="L4563" s="214" t="s">
        <v>1624</v>
      </c>
    </row>
    <row r="4564" spans="1:12">
      <c r="A4564" s="208" t="s">
        <v>772</v>
      </c>
      <c r="B4564" s="209" t="s">
        <v>1634</v>
      </c>
      <c r="C4564" s="209" t="s">
        <v>1625</v>
      </c>
      <c r="D4564" s="210" t="s">
        <v>1624</v>
      </c>
      <c r="E4564" s="211">
        <v>132093</v>
      </c>
      <c r="F4564" s="211">
        <v>151051</v>
      </c>
      <c r="G4564" s="211">
        <v>158411</v>
      </c>
      <c r="H4564" s="211">
        <v>177831</v>
      </c>
      <c r="I4564" s="211">
        <v>167393</v>
      </c>
      <c r="J4564" s="211">
        <v>157849</v>
      </c>
      <c r="K4564" s="211">
        <v>165966</v>
      </c>
      <c r="L4564" s="212">
        <v>154807</v>
      </c>
    </row>
    <row r="4565" spans="1:12">
      <c r="A4565" s="208" t="s">
        <v>772</v>
      </c>
      <c r="B4565" s="209" t="s">
        <v>1634</v>
      </c>
      <c r="C4565" s="209" t="s">
        <v>1627</v>
      </c>
      <c r="D4565" s="210" t="s">
        <v>1624</v>
      </c>
      <c r="E4565" s="213" t="s">
        <v>1624</v>
      </c>
      <c r="F4565" s="213" t="s">
        <v>1624</v>
      </c>
      <c r="G4565" s="213" t="s">
        <v>1624</v>
      </c>
      <c r="H4565" s="213" t="s">
        <v>1624</v>
      </c>
      <c r="I4565" s="213" t="s">
        <v>1624</v>
      </c>
      <c r="J4565" s="213" t="s">
        <v>1624</v>
      </c>
      <c r="K4565" s="211">
        <v>26771</v>
      </c>
      <c r="L4565" s="212">
        <v>21157</v>
      </c>
    </row>
    <row r="4566" spans="1:12">
      <c r="A4566" s="208" t="s">
        <v>772</v>
      </c>
      <c r="B4566" s="209" t="s">
        <v>1658</v>
      </c>
      <c r="C4566" s="209" t="s">
        <v>1626</v>
      </c>
      <c r="D4566" s="210" t="s">
        <v>1624</v>
      </c>
      <c r="E4566" s="211">
        <v>621248</v>
      </c>
      <c r="F4566" s="211">
        <v>571722</v>
      </c>
      <c r="G4566" s="211">
        <v>441734</v>
      </c>
      <c r="H4566" s="211">
        <v>308538</v>
      </c>
      <c r="I4566" s="211">
        <v>289049</v>
      </c>
      <c r="J4566" s="211">
        <v>219315</v>
      </c>
      <c r="K4566" s="211">
        <v>5582</v>
      </c>
      <c r="L4566" s="212">
        <v>3701</v>
      </c>
    </row>
    <row r="4567" spans="1:12">
      <c r="A4567" s="208" t="s">
        <v>772</v>
      </c>
      <c r="B4567" s="209" t="s">
        <v>1658</v>
      </c>
      <c r="C4567" s="209" t="s">
        <v>1627</v>
      </c>
      <c r="D4567" s="210" t="s">
        <v>1624</v>
      </c>
      <c r="E4567" s="211">
        <v>11496505</v>
      </c>
      <c r="F4567" s="211">
        <v>11642564</v>
      </c>
      <c r="G4567" s="211">
        <v>13137030</v>
      </c>
      <c r="H4567" s="211">
        <v>17999974</v>
      </c>
      <c r="I4567" s="211">
        <v>25510118</v>
      </c>
      <c r="J4567" s="211">
        <v>25803451</v>
      </c>
      <c r="K4567" s="211">
        <v>24009187</v>
      </c>
      <c r="L4567" s="212">
        <v>28450976</v>
      </c>
    </row>
    <row r="4568" spans="1:12">
      <c r="A4568" s="208" t="s">
        <v>988</v>
      </c>
      <c r="B4568" s="209" t="s">
        <v>1630</v>
      </c>
      <c r="C4568" s="209" t="s">
        <v>1623</v>
      </c>
      <c r="D4568" s="210" t="s">
        <v>1624</v>
      </c>
      <c r="E4568" s="211">
        <v>107097</v>
      </c>
      <c r="F4568" s="211">
        <v>91919</v>
      </c>
      <c r="G4568" s="211">
        <v>93725</v>
      </c>
      <c r="H4568" s="211">
        <v>107069</v>
      </c>
      <c r="I4568" s="211">
        <v>100809</v>
      </c>
      <c r="J4568" s="211">
        <v>114293</v>
      </c>
      <c r="K4568" s="211">
        <v>96035</v>
      </c>
      <c r="L4568" s="212">
        <v>77759</v>
      </c>
    </row>
    <row r="4569" spans="1:12">
      <c r="A4569" s="208" t="s">
        <v>988</v>
      </c>
      <c r="B4569" s="209" t="s">
        <v>1630</v>
      </c>
      <c r="C4569" s="209" t="s">
        <v>1625</v>
      </c>
      <c r="D4569" s="210" t="s">
        <v>1624</v>
      </c>
      <c r="E4569" s="211">
        <v>68718</v>
      </c>
      <c r="F4569" s="211">
        <v>66292</v>
      </c>
      <c r="G4569" s="211">
        <v>67505</v>
      </c>
      <c r="H4569" s="211">
        <v>71664</v>
      </c>
      <c r="I4569" s="211">
        <v>68485</v>
      </c>
      <c r="J4569" s="211">
        <v>108948</v>
      </c>
      <c r="K4569" s="211">
        <v>95807</v>
      </c>
      <c r="L4569" s="212">
        <v>93428</v>
      </c>
    </row>
    <row r="4570" spans="1:12">
      <c r="A4570" s="208" t="s">
        <v>988</v>
      </c>
      <c r="B4570" s="209" t="s">
        <v>1630</v>
      </c>
      <c r="C4570" s="209" t="s">
        <v>1626</v>
      </c>
      <c r="D4570" s="210" t="s">
        <v>1624</v>
      </c>
      <c r="E4570" s="211">
        <v>145432</v>
      </c>
      <c r="F4570" s="211">
        <v>128746</v>
      </c>
      <c r="G4570" s="211">
        <v>158463</v>
      </c>
      <c r="H4570" s="211">
        <v>156203</v>
      </c>
      <c r="I4570" s="211">
        <v>138032</v>
      </c>
      <c r="J4570" s="211">
        <v>158032</v>
      </c>
      <c r="K4570" s="211">
        <v>148404</v>
      </c>
      <c r="L4570" s="212">
        <v>123650</v>
      </c>
    </row>
    <row r="4571" spans="1:12">
      <c r="A4571" s="208" t="s">
        <v>988</v>
      </c>
      <c r="B4571" s="209" t="s">
        <v>1630</v>
      </c>
      <c r="C4571" s="209" t="s">
        <v>1629</v>
      </c>
      <c r="D4571" s="210" t="s">
        <v>1624</v>
      </c>
      <c r="E4571" s="213" t="s">
        <v>1624</v>
      </c>
      <c r="F4571" s="213" t="s">
        <v>1624</v>
      </c>
      <c r="G4571" s="213" t="s">
        <v>1624</v>
      </c>
      <c r="H4571" s="213" t="s">
        <v>1624</v>
      </c>
      <c r="I4571" s="213" t="s">
        <v>1624</v>
      </c>
      <c r="J4571" s="213" t="s">
        <v>1624</v>
      </c>
      <c r="K4571" s="213" t="s">
        <v>1624</v>
      </c>
      <c r="L4571" s="212">
        <v>0</v>
      </c>
    </row>
    <row r="4572" spans="1:12">
      <c r="A4572" s="208" t="s">
        <v>350</v>
      </c>
      <c r="B4572" s="209" t="s">
        <v>1666</v>
      </c>
      <c r="C4572" s="209" t="s">
        <v>1623</v>
      </c>
      <c r="D4572" s="210" t="s">
        <v>1624</v>
      </c>
      <c r="E4572" s="211">
        <v>51965</v>
      </c>
      <c r="F4572" s="211">
        <v>48582</v>
      </c>
      <c r="G4572" s="211">
        <v>67269</v>
      </c>
      <c r="H4572" s="211">
        <v>66706</v>
      </c>
      <c r="I4572" s="211">
        <v>66628</v>
      </c>
      <c r="J4572" s="213" t="s">
        <v>1624</v>
      </c>
      <c r="K4572" s="213" t="s">
        <v>1624</v>
      </c>
      <c r="L4572" s="212">
        <v>59202</v>
      </c>
    </row>
    <row r="4573" spans="1:12">
      <c r="A4573" s="208" t="s">
        <v>350</v>
      </c>
      <c r="B4573" s="209" t="s">
        <v>1666</v>
      </c>
      <c r="C4573" s="209" t="s">
        <v>1625</v>
      </c>
      <c r="D4573" s="210" t="s">
        <v>1624</v>
      </c>
      <c r="E4573" s="211">
        <v>22200</v>
      </c>
      <c r="F4573" s="211">
        <v>18497</v>
      </c>
      <c r="G4573" s="211">
        <v>16760</v>
      </c>
      <c r="H4573" s="211">
        <v>20926</v>
      </c>
      <c r="I4573" s="211">
        <v>19948</v>
      </c>
      <c r="J4573" s="213" t="s">
        <v>1624</v>
      </c>
      <c r="K4573" s="213" t="s">
        <v>1624</v>
      </c>
      <c r="L4573" s="212">
        <v>16997</v>
      </c>
    </row>
    <row r="4574" spans="1:12">
      <c r="A4574" s="208" t="s">
        <v>315</v>
      </c>
      <c r="B4574" s="209" t="s">
        <v>1653</v>
      </c>
      <c r="C4574" s="209" t="s">
        <v>1623</v>
      </c>
      <c r="D4574" s="210" t="s">
        <v>1624</v>
      </c>
      <c r="E4574" s="211">
        <v>165738</v>
      </c>
      <c r="F4574" s="211">
        <v>146991</v>
      </c>
      <c r="G4574" s="211">
        <v>164644</v>
      </c>
      <c r="H4574" s="211">
        <v>169671</v>
      </c>
      <c r="I4574" s="211">
        <v>161454</v>
      </c>
      <c r="J4574" s="211">
        <v>147803</v>
      </c>
      <c r="K4574" s="211">
        <v>157620</v>
      </c>
      <c r="L4574" s="212">
        <v>139955</v>
      </c>
    </row>
    <row r="4575" spans="1:12">
      <c r="A4575" s="208" t="s">
        <v>315</v>
      </c>
      <c r="B4575" s="209" t="s">
        <v>1653</v>
      </c>
      <c r="C4575" s="209" t="s">
        <v>1625</v>
      </c>
      <c r="D4575" s="210" t="s">
        <v>1624</v>
      </c>
      <c r="E4575" s="211">
        <v>124064</v>
      </c>
      <c r="F4575" s="211">
        <v>110603</v>
      </c>
      <c r="G4575" s="211">
        <v>118896</v>
      </c>
      <c r="H4575" s="211">
        <v>125494</v>
      </c>
      <c r="I4575" s="211">
        <v>116395</v>
      </c>
      <c r="J4575" s="211">
        <v>108501</v>
      </c>
      <c r="K4575" s="211">
        <v>112811</v>
      </c>
      <c r="L4575" s="212">
        <v>103032</v>
      </c>
    </row>
    <row r="4576" spans="1:12">
      <c r="A4576" s="208" t="s">
        <v>315</v>
      </c>
      <c r="B4576" s="209" t="s">
        <v>1653</v>
      </c>
      <c r="C4576" s="209" t="s">
        <v>1626</v>
      </c>
      <c r="D4576" s="210" t="s">
        <v>1624</v>
      </c>
      <c r="E4576" s="211">
        <v>208033</v>
      </c>
      <c r="F4576" s="211">
        <v>163635</v>
      </c>
      <c r="G4576" s="211">
        <v>123782</v>
      </c>
      <c r="H4576" s="211">
        <v>150999</v>
      </c>
      <c r="I4576" s="211">
        <v>86617</v>
      </c>
      <c r="J4576" s="211">
        <v>83252</v>
      </c>
      <c r="K4576" s="211">
        <v>83026</v>
      </c>
      <c r="L4576" s="212">
        <v>86150</v>
      </c>
    </row>
    <row r="4577" spans="1:12">
      <c r="A4577" s="208" t="s">
        <v>316</v>
      </c>
      <c r="B4577" s="209" t="s">
        <v>1653</v>
      </c>
      <c r="C4577" s="209" t="s">
        <v>1623</v>
      </c>
      <c r="D4577" s="210" t="s">
        <v>1624</v>
      </c>
      <c r="E4577" s="211">
        <v>31605</v>
      </c>
      <c r="F4577" s="211">
        <v>33856</v>
      </c>
      <c r="G4577" s="211">
        <v>34610</v>
      </c>
      <c r="H4577" s="211">
        <v>35160</v>
      </c>
      <c r="I4577" s="211">
        <v>34070</v>
      </c>
      <c r="J4577" s="211">
        <v>34445</v>
      </c>
      <c r="K4577" s="211">
        <v>35920</v>
      </c>
      <c r="L4577" s="212">
        <v>33014</v>
      </c>
    </row>
    <row r="4578" spans="1:12">
      <c r="A4578" s="208" t="s">
        <v>316</v>
      </c>
      <c r="B4578" s="209" t="s">
        <v>1653</v>
      </c>
      <c r="C4578" s="209" t="s">
        <v>1625</v>
      </c>
      <c r="D4578" s="210" t="s">
        <v>1624</v>
      </c>
      <c r="E4578" s="211">
        <v>5577</v>
      </c>
      <c r="F4578" s="211">
        <v>5975</v>
      </c>
      <c r="G4578" s="211">
        <v>5095</v>
      </c>
      <c r="H4578" s="211">
        <v>8351</v>
      </c>
      <c r="I4578" s="211">
        <v>19634</v>
      </c>
      <c r="J4578" s="211">
        <v>7420</v>
      </c>
      <c r="K4578" s="211">
        <v>7617</v>
      </c>
      <c r="L4578" s="212">
        <v>6584</v>
      </c>
    </row>
    <row r="4579" spans="1:12">
      <c r="A4579" s="208" t="s">
        <v>1844</v>
      </c>
      <c r="B4579" s="209" t="s">
        <v>1650</v>
      </c>
      <c r="C4579" s="209" t="s">
        <v>1623</v>
      </c>
      <c r="D4579" s="210" t="s">
        <v>1624</v>
      </c>
      <c r="E4579" s="211">
        <v>33759</v>
      </c>
      <c r="F4579" s="211">
        <v>28312</v>
      </c>
      <c r="G4579" s="211">
        <v>33737</v>
      </c>
      <c r="H4579" s="211">
        <v>32543</v>
      </c>
      <c r="I4579" s="211">
        <v>33897</v>
      </c>
      <c r="J4579" s="211">
        <v>34695</v>
      </c>
      <c r="K4579" s="211">
        <v>32805</v>
      </c>
      <c r="L4579" s="212">
        <v>29573</v>
      </c>
    </row>
    <row r="4580" spans="1:12">
      <c r="A4580" s="208" t="s">
        <v>1844</v>
      </c>
      <c r="B4580" s="209" t="s">
        <v>1650</v>
      </c>
      <c r="C4580" s="209" t="s">
        <v>1625</v>
      </c>
      <c r="D4580" s="210" t="s">
        <v>1624</v>
      </c>
      <c r="E4580" s="211">
        <v>169253</v>
      </c>
      <c r="F4580" s="211">
        <v>149861</v>
      </c>
      <c r="G4580" s="211">
        <v>161317</v>
      </c>
      <c r="H4580" s="211">
        <v>147671</v>
      </c>
      <c r="I4580" s="211">
        <v>161995</v>
      </c>
      <c r="J4580" s="211">
        <v>181627</v>
      </c>
      <c r="K4580" s="211">
        <v>161572</v>
      </c>
      <c r="L4580" s="212">
        <v>135389</v>
      </c>
    </row>
    <row r="4581" spans="1:12">
      <c r="A4581" s="208" t="s">
        <v>1844</v>
      </c>
      <c r="B4581" s="209" t="s">
        <v>1650</v>
      </c>
      <c r="C4581" s="209" t="s">
        <v>1626</v>
      </c>
      <c r="D4581" s="210" t="s">
        <v>1624</v>
      </c>
      <c r="E4581" s="211">
        <v>112544</v>
      </c>
      <c r="F4581" s="211">
        <v>73503</v>
      </c>
      <c r="G4581" s="211">
        <v>64974</v>
      </c>
      <c r="H4581" s="211">
        <v>60184</v>
      </c>
      <c r="I4581" s="211">
        <v>33001</v>
      </c>
      <c r="J4581" s="211">
        <v>36618</v>
      </c>
      <c r="K4581" s="211">
        <v>53337</v>
      </c>
      <c r="L4581" s="212">
        <v>24895</v>
      </c>
    </row>
    <row r="4582" spans="1:12">
      <c r="A4582" s="208" t="s">
        <v>1844</v>
      </c>
      <c r="B4582" s="209" t="s">
        <v>1668</v>
      </c>
      <c r="C4582" s="209" t="s">
        <v>1623</v>
      </c>
      <c r="D4582" s="210" t="s">
        <v>1624</v>
      </c>
      <c r="E4582" s="211">
        <v>6386948</v>
      </c>
      <c r="F4582" s="211">
        <v>5365644</v>
      </c>
      <c r="G4582" s="211">
        <v>5673559</v>
      </c>
      <c r="H4582" s="211">
        <v>5683400</v>
      </c>
      <c r="I4582" s="211">
        <v>5544190</v>
      </c>
      <c r="J4582" s="211">
        <v>5472103</v>
      </c>
      <c r="K4582" s="211">
        <v>5828711</v>
      </c>
      <c r="L4582" s="212">
        <v>5064802</v>
      </c>
    </row>
    <row r="4583" spans="1:12">
      <c r="A4583" s="208" t="s">
        <v>1844</v>
      </c>
      <c r="B4583" s="209" t="s">
        <v>1668</v>
      </c>
      <c r="C4583" s="209" t="s">
        <v>1625</v>
      </c>
      <c r="D4583" s="210" t="s">
        <v>1624</v>
      </c>
      <c r="E4583" s="211">
        <v>6772810</v>
      </c>
      <c r="F4583" s="211">
        <v>6275825</v>
      </c>
      <c r="G4583" s="211">
        <v>6953038</v>
      </c>
      <c r="H4583" s="211">
        <v>6911362</v>
      </c>
      <c r="I4583" s="211">
        <v>7192873</v>
      </c>
      <c r="J4583" s="211">
        <v>7237394</v>
      </c>
      <c r="K4583" s="211">
        <v>7066409</v>
      </c>
      <c r="L4583" s="212">
        <v>5381953</v>
      </c>
    </row>
    <row r="4584" spans="1:12">
      <c r="A4584" s="208" t="s">
        <v>1844</v>
      </c>
      <c r="B4584" s="209" t="s">
        <v>1668</v>
      </c>
      <c r="C4584" s="209" t="s">
        <v>1626</v>
      </c>
      <c r="D4584" s="210" t="s">
        <v>1624</v>
      </c>
      <c r="E4584" s="211">
        <v>9793032</v>
      </c>
      <c r="F4584" s="211">
        <v>9634814</v>
      </c>
      <c r="G4584" s="211">
        <v>9444394</v>
      </c>
      <c r="H4584" s="211">
        <v>10110127</v>
      </c>
      <c r="I4584" s="211">
        <v>8860414</v>
      </c>
      <c r="J4584" s="211">
        <v>9338615</v>
      </c>
      <c r="K4584" s="211">
        <v>9944335</v>
      </c>
      <c r="L4584" s="212">
        <v>10132977</v>
      </c>
    </row>
    <row r="4585" spans="1:12">
      <c r="A4585" s="208" t="s">
        <v>1844</v>
      </c>
      <c r="B4585" s="209" t="s">
        <v>1668</v>
      </c>
      <c r="C4585" s="209" t="s">
        <v>1627</v>
      </c>
      <c r="D4585" s="210" t="s">
        <v>1624</v>
      </c>
      <c r="E4585" s="211">
        <v>19565</v>
      </c>
      <c r="F4585" s="211">
        <v>41127</v>
      </c>
      <c r="G4585" s="211">
        <v>28954</v>
      </c>
      <c r="H4585" s="211">
        <v>749</v>
      </c>
      <c r="I4585" s="211">
        <v>699</v>
      </c>
      <c r="J4585" s="211">
        <v>689</v>
      </c>
      <c r="K4585" s="213" t="s">
        <v>1624</v>
      </c>
      <c r="L4585" s="214" t="s">
        <v>1624</v>
      </c>
    </row>
    <row r="4586" spans="1:12">
      <c r="A4586" s="208" t="s">
        <v>756</v>
      </c>
      <c r="B4586" s="209" t="s">
        <v>1668</v>
      </c>
      <c r="C4586" s="209" t="s">
        <v>1623</v>
      </c>
      <c r="D4586" s="210" t="s">
        <v>1624</v>
      </c>
      <c r="E4586" s="211">
        <v>16667433</v>
      </c>
      <c r="F4586" s="211">
        <v>14615463</v>
      </c>
      <c r="G4586" s="211">
        <v>15726843</v>
      </c>
      <c r="H4586" s="211">
        <v>15260180</v>
      </c>
      <c r="I4586" s="211">
        <v>15345904</v>
      </c>
      <c r="J4586" s="211">
        <v>14417535</v>
      </c>
      <c r="K4586" s="211">
        <v>15077374</v>
      </c>
      <c r="L4586" s="212">
        <v>13327418</v>
      </c>
    </row>
    <row r="4587" spans="1:12">
      <c r="A4587" s="208" t="s">
        <v>756</v>
      </c>
      <c r="B4587" s="209" t="s">
        <v>1668</v>
      </c>
      <c r="C4587" s="209" t="s">
        <v>1625</v>
      </c>
      <c r="D4587" s="210" t="s">
        <v>1624</v>
      </c>
      <c r="E4587" s="211">
        <v>10883652</v>
      </c>
      <c r="F4587" s="211">
        <v>9719320</v>
      </c>
      <c r="G4587" s="211">
        <v>10905581</v>
      </c>
      <c r="H4587" s="211">
        <v>10955779</v>
      </c>
      <c r="I4587" s="211">
        <v>10609891</v>
      </c>
      <c r="J4587" s="211">
        <v>10351364</v>
      </c>
      <c r="K4587" s="211">
        <v>10867897</v>
      </c>
      <c r="L4587" s="212">
        <v>10231668</v>
      </c>
    </row>
    <row r="4588" spans="1:12">
      <c r="A4588" s="208" t="s">
        <v>756</v>
      </c>
      <c r="B4588" s="209" t="s">
        <v>1668</v>
      </c>
      <c r="C4588" s="209" t="s">
        <v>1626</v>
      </c>
      <c r="D4588" s="210" t="s">
        <v>1624</v>
      </c>
      <c r="E4588" s="211">
        <v>19403323</v>
      </c>
      <c r="F4588" s="211">
        <v>19168668</v>
      </c>
      <c r="G4588" s="211">
        <v>19595338</v>
      </c>
      <c r="H4588" s="211">
        <v>18118712</v>
      </c>
      <c r="I4588" s="211">
        <v>17114939</v>
      </c>
      <c r="J4588" s="211">
        <v>17368142</v>
      </c>
      <c r="K4588" s="211">
        <v>17257053</v>
      </c>
      <c r="L4588" s="212">
        <v>17430453</v>
      </c>
    </row>
    <row r="4589" spans="1:12">
      <c r="A4589" s="208" t="s">
        <v>756</v>
      </c>
      <c r="B4589" s="209" t="s">
        <v>1668</v>
      </c>
      <c r="C4589" s="209" t="s">
        <v>1627</v>
      </c>
      <c r="D4589" s="210" t="s">
        <v>1624</v>
      </c>
      <c r="E4589" s="211">
        <v>1050377</v>
      </c>
      <c r="F4589" s="211">
        <v>248967</v>
      </c>
      <c r="G4589" s="211">
        <v>768061</v>
      </c>
      <c r="H4589" s="211">
        <v>531001</v>
      </c>
      <c r="I4589" s="211">
        <v>213863</v>
      </c>
      <c r="J4589" s="211">
        <v>435723</v>
      </c>
      <c r="K4589" s="211">
        <v>908768</v>
      </c>
      <c r="L4589" s="212">
        <v>3159728</v>
      </c>
    </row>
    <row r="4590" spans="1:12">
      <c r="A4590" s="208" t="s">
        <v>756</v>
      </c>
      <c r="B4590" s="209" t="s">
        <v>1668</v>
      </c>
      <c r="C4590" s="209" t="s">
        <v>1628</v>
      </c>
      <c r="D4590" s="210" t="s">
        <v>1624</v>
      </c>
      <c r="E4590" s="211">
        <v>27</v>
      </c>
      <c r="F4590" s="213" t="s">
        <v>1624</v>
      </c>
      <c r="G4590" s="213" t="s">
        <v>1624</v>
      </c>
      <c r="H4590" s="213" t="s">
        <v>1624</v>
      </c>
      <c r="I4590" s="213" t="s">
        <v>1624</v>
      </c>
      <c r="J4590" s="213" t="s">
        <v>1624</v>
      </c>
      <c r="K4590" s="213" t="s">
        <v>1624</v>
      </c>
      <c r="L4590" s="214" t="s">
        <v>1624</v>
      </c>
    </row>
    <row r="4591" spans="1:12">
      <c r="A4591" s="208" t="s">
        <v>757</v>
      </c>
      <c r="B4591" s="209" t="s">
        <v>1668</v>
      </c>
      <c r="C4591" s="209" t="s">
        <v>1623</v>
      </c>
      <c r="D4591" s="210" t="s">
        <v>1624</v>
      </c>
      <c r="E4591" s="211">
        <v>21412106</v>
      </c>
      <c r="F4591" s="211">
        <v>17959868</v>
      </c>
      <c r="G4591" s="211">
        <v>21478312</v>
      </c>
      <c r="H4591" s="211">
        <v>20864369</v>
      </c>
      <c r="I4591" s="211">
        <v>21364071</v>
      </c>
      <c r="J4591" s="211">
        <v>20923000</v>
      </c>
      <c r="K4591" s="211">
        <v>20875659</v>
      </c>
      <c r="L4591" s="212">
        <v>19249189</v>
      </c>
    </row>
    <row r="4592" spans="1:12">
      <c r="A4592" s="208" t="s">
        <v>757</v>
      </c>
      <c r="B4592" s="209" t="s">
        <v>1668</v>
      </c>
      <c r="C4592" s="209" t="s">
        <v>1625</v>
      </c>
      <c r="D4592" s="210" t="s">
        <v>1624</v>
      </c>
      <c r="E4592" s="211">
        <v>21487819</v>
      </c>
      <c r="F4592" s="211">
        <v>19576367</v>
      </c>
      <c r="G4592" s="211">
        <v>22396744</v>
      </c>
      <c r="H4592" s="211">
        <v>23093143</v>
      </c>
      <c r="I4592" s="211">
        <v>22904068</v>
      </c>
      <c r="J4592" s="211">
        <v>22879184</v>
      </c>
      <c r="K4592" s="211">
        <v>23206200</v>
      </c>
      <c r="L4592" s="212">
        <v>21684297</v>
      </c>
    </row>
    <row r="4593" spans="1:12">
      <c r="A4593" s="208" t="s">
        <v>757</v>
      </c>
      <c r="B4593" s="209" t="s">
        <v>1668</v>
      </c>
      <c r="C4593" s="209" t="s">
        <v>1626</v>
      </c>
      <c r="D4593" s="210" t="s">
        <v>1624</v>
      </c>
      <c r="E4593" s="211">
        <v>32882813</v>
      </c>
      <c r="F4593" s="211">
        <v>32416023</v>
      </c>
      <c r="G4593" s="211">
        <v>33170428</v>
      </c>
      <c r="H4593" s="211">
        <v>32032616</v>
      </c>
      <c r="I4593" s="211">
        <v>28957182</v>
      </c>
      <c r="J4593" s="211">
        <v>30381589</v>
      </c>
      <c r="K4593" s="211">
        <v>30858002</v>
      </c>
      <c r="L4593" s="212">
        <v>30959789</v>
      </c>
    </row>
    <row r="4594" spans="1:12">
      <c r="A4594" s="208" t="s">
        <v>757</v>
      </c>
      <c r="B4594" s="209" t="s">
        <v>1668</v>
      </c>
      <c r="C4594" s="209" t="s">
        <v>1627</v>
      </c>
      <c r="D4594" s="210" t="s">
        <v>1624</v>
      </c>
      <c r="E4594" s="211">
        <v>8842521</v>
      </c>
      <c r="F4594" s="211">
        <v>8245547</v>
      </c>
      <c r="G4594" s="211">
        <v>13389691</v>
      </c>
      <c r="H4594" s="211">
        <v>10056287</v>
      </c>
      <c r="I4594" s="211">
        <v>10085870</v>
      </c>
      <c r="J4594" s="211">
        <v>21374436</v>
      </c>
      <c r="K4594" s="211">
        <v>31756716</v>
      </c>
      <c r="L4594" s="212">
        <v>44537832</v>
      </c>
    </row>
    <row r="4595" spans="1:12">
      <c r="A4595" s="208" t="s">
        <v>757</v>
      </c>
      <c r="B4595" s="209" t="s">
        <v>1668</v>
      </c>
      <c r="C4595" s="209" t="s">
        <v>1628</v>
      </c>
      <c r="D4595" s="210" t="s">
        <v>1624</v>
      </c>
      <c r="E4595" s="211">
        <v>3801</v>
      </c>
      <c r="F4595" s="211">
        <v>1699</v>
      </c>
      <c r="G4595" s="211">
        <v>1229</v>
      </c>
      <c r="H4595" s="211">
        <v>710</v>
      </c>
      <c r="I4595" s="211">
        <v>579</v>
      </c>
      <c r="J4595" s="211">
        <v>387</v>
      </c>
      <c r="K4595" s="211">
        <v>24</v>
      </c>
      <c r="L4595" s="212">
        <v>16</v>
      </c>
    </row>
    <row r="4596" spans="1:12">
      <c r="A4596" s="208" t="s">
        <v>1845</v>
      </c>
      <c r="B4596" s="209" t="s">
        <v>1640</v>
      </c>
      <c r="C4596" s="209" t="s">
        <v>1623</v>
      </c>
      <c r="D4596" s="210" t="s">
        <v>1624</v>
      </c>
      <c r="E4596" s="211">
        <v>24442</v>
      </c>
      <c r="F4596" s="211">
        <v>23226</v>
      </c>
      <c r="G4596" s="211">
        <v>18710</v>
      </c>
      <c r="H4596" s="211">
        <v>20880</v>
      </c>
      <c r="I4596" s="211">
        <v>20530</v>
      </c>
      <c r="J4596" s="211">
        <v>23380</v>
      </c>
      <c r="K4596" s="211">
        <v>19320</v>
      </c>
      <c r="L4596" s="212">
        <v>18240</v>
      </c>
    </row>
    <row r="4597" spans="1:12">
      <c r="A4597" s="208" t="s">
        <v>1845</v>
      </c>
      <c r="B4597" s="209" t="s">
        <v>1640</v>
      </c>
      <c r="C4597" s="209" t="s">
        <v>1625</v>
      </c>
      <c r="D4597" s="210" t="s">
        <v>1624</v>
      </c>
      <c r="E4597" s="211">
        <v>32376</v>
      </c>
      <c r="F4597" s="211">
        <v>30143</v>
      </c>
      <c r="G4597" s="211">
        <v>26276</v>
      </c>
      <c r="H4597" s="211">
        <v>31423</v>
      </c>
      <c r="I4597" s="211">
        <v>31822</v>
      </c>
      <c r="J4597" s="211">
        <v>32148</v>
      </c>
      <c r="K4597" s="211">
        <v>21131</v>
      </c>
      <c r="L4597" s="212">
        <v>26734</v>
      </c>
    </row>
    <row r="4598" spans="1:12">
      <c r="A4598" s="208" t="s">
        <v>1845</v>
      </c>
      <c r="B4598" s="209" t="s">
        <v>1640</v>
      </c>
      <c r="C4598" s="209" t="s">
        <v>1626</v>
      </c>
      <c r="D4598" s="210" t="s">
        <v>1624</v>
      </c>
      <c r="E4598" s="213" t="s">
        <v>1624</v>
      </c>
      <c r="F4598" s="213" t="s">
        <v>1624</v>
      </c>
      <c r="G4598" s="213" t="s">
        <v>1624</v>
      </c>
      <c r="H4598" s="213" t="s">
        <v>1624</v>
      </c>
      <c r="I4598" s="213" t="s">
        <v>1624</v>
      </c>
      <c r="J4598" s="211">
        <v>2685</v>
      </c>
      <c r="K4598" s="211">
        <v>2801</v>
      </c>
      <c r="L4598" s="212">
        <v>2270</v>
      </c>
    </row>
    <row r="4599" spans="1:12">
      <c r="A4599" s="208" t="s">
        <v>652</v>
      </c>
      <c r="B4599" s="209" t="s">
        <v>1672</v>
      </c>
      <c r="C4599" s="209" t="s">
        <v>1623</v>
      </c>
      <c r="D4599" s="210" t="s">
        <v>1624</v>
      </c>
      <c r="E4599" s="211">
        <v>188935</v>
      </c>
      <c r="F4599" s="211">
        <v>161132</v>
      </c>
      <c r="G4599" s="211">
        <v>157352</v>
      </c>
      <c r="H4599" s="211">
        <v>172982</v>
      </c>
      <c r="I4599" s="211">
        <v>162644</v>
      </c>
      <c r="J4599" s="211">
        <v>192771</v>
      </c>
      <c r="K4599" s="211">
        <v>172614</v>
      </c>
      <c r="L4599" s="212">
        <v>145004</v>
      </c>
    </row>
    <row r="4600" spans="1:12">
      <c r="A4600" s="208" t="s">
        <v>652</v>
      </c>
      <c r="B4600" s="209" t="s">
        <v>1672</v>
      </c>
      <c r="C4600" s="209" t="s">
        <v>1625</v>
      </c>
      <c r="D4600" s="210" t="s">
        <v>1624</v>
      </c>
      <c r="E4600" s="211">
        <v>97046</v>
      </c>
      <c r="F4600" s="211">
        <v>81770</v>
      </c>
      <c r="G4600" s="211">
        <v>86833</v>
      </c>
      <c r="H4600" s="211">
        <v>93732</v>
      </c>
      <c r="I4600" s="211">
        <v>84755</v>
      </c>
      <c r="J4600" s="211">
        <v>98872</v>
      </c>
      <c r="K4600" s="211">
        <v>87840</v>
      </c>
      <c r="L4600" s="212">
        <v>82448</v>
      </c>
    </row>
    <row r="4601" spans="1:12">
      <c r="A4601" s="208" t="s">
        <v>652</v>
      </c>
      <c r="B4601" s="209" t="s">
        <v>1672</v>
      </c>
      <c r="C4601" s="209" t="s">
        <v>1626</v>
      </c>
      <c r="D4601" s="210" t="s">
        <v>1624</v>
      </c>
      <c r="E4601" s="211">
        <v>265766</v>
      </c>
      <c r="F4601" s="211">
        <v>231906</v>
      </c>
      <c r="G4601" s="211">
        <v>229391</v>
      </c>
      <c r="H4601" s="211">
        <v>232251</v>
      </c>
      <c r="I4601" s="211">
        <v>180027</v>
      </c>
      <c r="J4601" s="211">
        <v>215712</v>
      </c>
      <c r="K4601" s="211">
        <v>213193</v>
      </c>
      <c r="L4601" s="212">
        <v>202901</v>
      </c>
    </row>
    <row r="4602" spans="1:12">
      <c r="A4602" s="208" t="s">
        <v>522</v>
      </c>
      <c r="B4602" s="209" t="s">
        <v>1670</v>
      </c>
      <c r="C4602" s="209" t="s">
        <v>1623</v>
      </c>
      <c r="D4602" s="210" t="s">
        <v>1624</v>
      </c>
      <c r="E4602" s="211">
        <v>344280</v>
      </c>
      <c r="F4602" s="211">
        <v>293797</v>
      </c>
      <c r="G4602" s="211">
        <v>288726</v>
      </c>
      <c r="H4602" s="211">
        <v>318280</v>
      </c>
      <c r="I4602" s="211">
        <v>300190</v>
      </c>
      <c r="J4602" s="211">
        <v>330871</v>
      </c>
      <c r="K4602" s="211">
        <v>321589</v>
      </c>
      <c r="L4602" s="212">
        <v>240932</v>
      </c>
    </row>
    <row r="4603" spans="1:12">
      <c r="A4603" s="208" t="s">
        <v>522</v>
      </c>
      <c r="B4603" s="209" t="s">
        <v>1670</v>
      </c>
      <c r="C4603" s="209" t="s">
        <v>1625</v>
      </c>
      <c r="D4603" s="210" t="s">
        <v>1624</v>
      </c>
      <c r="E4603" s="211">
        <v>159695</v>
      </c>
      <c r="F4603" s="211">
        <v>129180</v>
      </c>
      <c r="G4603" s="211">
        <v>127204</v>
      </c>
      <c r="H4603" s="211">
        <v>147980</v>
      </c>
      <c r="I4603" s="211">
        <v>152941</v>
      </c>
      <c r="J4603" s="211">
        <v>189932</v>
      </c>
      <c r="K4603" s="211">
        <v>187244</v>
      </c>
      <c r="L4603" s="212">
        <v>180531</v>
      </c>
    </row>
    <row r="4604" spans="1:12">
      <c r="A4604" s="208" t="s">
        <v>522</v>
      </c>
      <c r="B4604" s="209" t="s">
        <v>1670</v>
      </c>
      <c r="C4604" s="209" t="s">
        <v>1626</v>
      </c>
      <c r="D4604" s="210" t="s">
        <v>1624</v>
      </c>
      <c r="E4604" s="211">
        <v>1181773</v>
      </c>
      <c r="F4604" s="211">
        <v>1133025</v>
      </c>
      <c r="G4604" s="211">
        <v>1177213</v>
      </c>
      <c r="H4604" s="211">
        <v>1089015</v>
      </c>
      <c r="I4604" s="211">
        <v>1003873</v>
      </c>
      <c r="J4604" s="211">
        <v>1039610</v>
      </c>
      <c r="K4604" s="211">
        <v>989680</v>
      </c>
      <c r="L4604" s="212">
        <v>893124</v>
      </c>
    </row>
    <row r="4605" spans="1:12">
      <c r="A4605" s="208" t="s">
        <v>1398</v>
      </c>
      <c r="B4605" s="209" t="s">
        <v>1643</v>
      </c>
      <c r="C4605" s="209" t="s">
        <v>1623</v>
      </c>
      <c r="D4605" s="210" t="s">
        <v>1624</v>
      </c>
      <c r="E4605" s="211">
        <v>771297</v>
      </c>
      <c r="F4605" s="213" t="s">
        <v>1624</v>
      </c>
      <c r="G4605" s="213" t="s">
        <v>1624</v>
      </c>
      <c r="H4605" s="213" t="s">
        <v>1624</v>
      </c>
      <c r="I4605" s="213" t="s">
        <v>1624</v>
      </c>
      <c r="J4605" s="213" t="s">
        <v>1624</v>
      </c>
      <c r="K4605" s="213" t="s">
        <v>1624</v>
      </c>
      <c r="L4605" s="214" t="s">
        <v>1624</v>
      </c>
    </row>
    <row r="4606" spans="1:12">
      <c r="A4606" s="208" t="s">
        <v>1398</v>
      </c>
      <c r="B4606" s="209" t="s">
        <v>1643</v>
      </c>
      <c r="C4606" s="209" t="s">
        <v>1625</v>
      </c>
      <c r="D4606" s="210" t="s">
        <v>1624</v>
      </c>
      <c r="E4606" s="211">
        <v>457009</v>
      </c>
      <c r="F4606" s="213" t="s">
        <v>1624</v>
      </c>
      <c r="G4606" s="213" t="s">
        <v>1624</v>
      </c>
      <c r="H4606" s="213" t="s">
        <v>1624</v>
      </c>
      <c r="I4606" s="213" t="s">
        <v>1624</v>
      </c>
      <c r="J4606" s="213" t="s">
        <v>1624</v>
      </c>
      <c r="K4606" s="213" t="s">
        <v>1624</v>
      </c>
      <c r="L4606" s="214" t="s">
        <v>1624</v>
      </c>
    </row>
    <row r="4607" spans="1:12">
      <c r="A4607" s="208" t="s">
        <v>1398</v>
      </c>
      <c r="B4607" s="209" t="s">
        <v>1643</v>
      </c>
      <c r="C4607" s="209" t="s">
        <v>1626</v>
      </c>
      <c r="D4607" s="210" t="s">
        <v>1624</v>
      </c>
      <c r="E4607" s="211">
        <v>59182</v>
      </c>
      <c r="F4607" s="213" t="s">
        <v>1624</v>
      </c>
      <c r="G4607" s="213" t="s">
        <v>1624</v>
      </c>
      <c r="H4607" s="213" t="s">
        <v>1624</v>
      </c>
      <c r="I4607" s="213" t="s">
        <v>1624</v>
      </c>
      <c r="J4607" s="213" t="s">
        <v>1624</v>
      </c>
      <c r="K4607" s="213" t="s">
        <v>1624</v>
      </c>
      <c r="L4607" s="214" t="s">
        <v>1624</v>
      </c>
    </row>
    <row r="4608" spans="1:12">
      <c r="A4608" s="208" t="s">
        <v>1398</v>
      </c>
      <c r="B4608" s="209" t="s">
        <v>1655</v>
      </c>
      <c r="C4608" s="209" t="s">
        <v>1623</v>
      </c>
      <c r="D4608" s="210" t="s">
        <v>1624</v>
      </c>
      <c r="E4608" s="211">
        <v>7072980</v>
      </c>
      <c r="F4608" s="211">
        <v>6621987</v>
      </c>
      <c r="G4608" s="211">
        <v>6965631</v>
      </c>
      <c r="H4608" s="211">
        <v>7834761</v>
      </c>
      <c r="I4608" s="211">
        <v>7188577</v>
      </c>
      <c r="J4608" s="211">
        <v>7278340</v>
      </c>
      <c r="K4608" s="211">
        <v>6804629</v>
      </c>
      <c r="L4608" s="212">
        <v>5721092</v>
      </c>
    </row>
    <row r="4609" spans="1:12">
      <c r="A4609" s="208" t="s">
        <v>1398</v>
      </c>
      <c r="B4609" s="209" t="s">
        <v>1655</v>
      </c>
      <c r="C4609" s="209" t="s">
        <v>1625</v>
      </c>
      <c r="D4609" s="210" t="s">
        <v>1624</v>
      </c>
      <c r="E4609" s="211">
        <v>3379622</v>
      </c>
      <c r="F4609" s="211">
        <v>3276331</v>
      </c>
      <c r="G4609" s="211">
        <v>3437352</v>
      </c>
      <c r="H4609" s="211">
        <v>3537245</v>
      </c>
      <c r="I4609" s="211">
        <v>3579607</v>
      </c>
      <c r="J4609" s="211">
        <v>3650295</v>
      </c>
      <c r="K4609" s="211">
        <v>5999021</v>
      </c>
      <c r="L4609" s="212">
        <v>6470316</v>
      </c>
    </row>
    <row r="4610" spans="1:12">
      <c r="A4610" s="208" t="s">
        <v>1398</v>
      </c>
      <c r="B4610" s="209" t="s">
        <v>1655</v>
      </c>
      <c r="C4610" s="209" t="s">
        <v>1626</v>
      </c>
      <c r="D4610" s="210" t="s">
        <v>1624</v>
      </c>
      <c r="E4610" s="211">
        <v>6612538</v>
      </c>
      <c r="F4610" s="211">
        <v>6515728</v>
      </c>
      <c r="G4610" s="211">
        <v>6272505</v>
      </c>
      <c r="H4610" s="211">
        <v>5956837</v>
      </c>
      <c r="I4610" s="211">
        <v>5280877</v>
      </c>
      <c r="J4610" s="211">
        <v>5614755</v>
      </c>
      <c r="K4610" s="211">
        <v>3295026</v>
      </c>
      <c r="L4610" s="212">
        <v>3349569</v>
      </c>
    </row>
    <row r="4611" spans="1:12">
      <c r="A4611" s="208" t="s">
        <v>1398</v>
      </c>
      <c r="B4611" s="209" t="s">
        <v>1655</v>
      </c>
      <c r="C4611" s="209" t="s">
        <v>1627</v>
      </c>
      <c r="D4611" s="210" t="s">
        <v>1624</v>
      </c>
      <c r="E4611" s="213" t="s">
        <v>1624</v>
      </c>
      <c r="F4611" s="213" t="s">
        <v>1624</v>
      </c>
      <c r="G4611" s="213" t="s">
        <v>1624</v>
      </c>
      <c r="H4611" s="213" t="s">
        <v>1624</v>
      </c>
      <c r="I4611" s="213" t="s">
        <v>1624</v>
      </c>
      <c r="J4611" s="213" t="s">
        <v>1624</v>
      </c>
      <c r="K4611" s="211">
        <v>51134</v>
      </c>
      <c r="L4611" s="212">
        <v>31623</v>
      </c>
    </row>
    <row r="4612" spans="1:12">
      <c r="A4612" s="208" t="s">
        <v>1072</v>
      </c>
      <c r="B4612" s="209" t="s">
        <v>1678</v>
      </c>
      <c r="C4612" s="209" t="s">
        <v>1623</v>
      </c>
      <c r="D4612" s="210" t="s">
        <v>1624</v>
      </c>
      <c r="E4612" s="211">
        <v>299783</v>
      </c>
      <c r="F4612" s="211">
        <v>268565</v>
      </c>
      <c r="G4612" s="211">
        <v>295405</v>
      </c>
      <c r="H4612" s="211">
        <v>311317</v>
      </c>
      <c r="I4612" s="211">
        <v>302999</v>
      </c>
      <c r="J4612" s="211">
        <v>324595</v>
      </c>
      <c r="K4612" s="211">
        <v>289230</v>
      </c>
      <c r="L4612" s="212">
        <v>263464</v>
      </c>
    </row>
    <row r="4613" spans="1:12">
      <c r="A4613" s="208" t="s">
        <v>1072</v>
      </c>
      <c r="B4613" s="209" t="s">
        <v>1678</v>
      </c>
      <c r="C4613" s="209" t="s">
        <v>1625</v>
      </c>
      <c r="D4613" s="210" t="s">
        <v>1624</v>
      </c>
      <c r="E4613" s="211">
        <v>254774</v>
      </c>
      <c r="F4613" s="211">
        <v>314233</v>
      </c>
      <c r="G4613" s="211">
        <v>403834</v>
      </c>
      <c r="H4613" s="211">
        <v>390759</v>
      </c>
      <c r="I4613" s="211">
        <v>307570</v>
      </c>
      <c r="J4613" s="211">
        <v>322532</v>
      </c>
      <c r="K4613" s="211">
        <v>290287</v>
      </c>
      <c r="L4613" s="212">
        <v>257737</v>
      </c>
    </row>
    <row r="4614" spans="1:12">
      <c r="A4614" s="208" t="s">
        <v>1048</v>
      </c>
      <c r="B4614" s="209" t="s">
        <v>1640</v>
      </c>
      <c r="C4614" s="209" t="s">
        <v>1623</v>
      </c>
      <c r="D4614" s="210" t="s">
        <v>1624</v>
      </c>
      <c r="E4614" s="211">
        <v>21397</v>
      </c>
      <c r="F4614" s="211">
        <v>16450</v>
      </c>
      <c r="G4614" s="211">
        <v>15176</v>
      </c>
      <c r="H4614" s="211">
        <v>15500</v>
      </c>
      <c r="I4614" s="211">
        <v>15500</v>
      </c>
      <c r="J4614" s="211">
        <v>17529</v>
      </c>
      <c r="K4614" s="211">
        <v>15133</v>
      </c>
      <c r="L4614" s="212">
        <v>10925</v>
      </c>
    </row>
    <row r="4615" spans="1:12">
      <c r="A4615" s="208" t="s">
        <v>1048</v>
      </c>
      <c r="B4615" s="209" t="s">
        <v>1640</v>
      </c>
      <c r="C4615" s="209" t="s">
        <v>1625</v>
      </c>
      <c r="D4615" s="210" t="s">
        <v>1624</v>
      </c>
      <c r="E4615" s="211">
        <v>5604</v>
      </c>
      <c r="F4615" s="211">
        <v>5362</v>
      </c>
      <c r="G4615" s="211">
        <v>5698</v>
      </c>
      <c r="H4615" s="211">
        <v>5531</v>
      </c>
      <c r="I4615" s="211">
        <v>5531</v>
      </c>
      <c r="J4615" s="211">
        <v>6595</v>
      </c>
      <c r="K4615" s="211">
        <v>5201</v>
      </c>
      <c r="L4615" s="212">
        <v>3973</v>
      </c>
    </row>
    <row r="4616" spans="1:12">
      <c r="A4616" s="208" t="s">
        <v>1048</v>
      </c>
      <c r="B4616" s="209" t="s">
        <v>1640</v>
      </c>
      <c r="C4616" s="209" t="s">
        <v>1626</v>
      </c>
      <c r="D4616" s="210" t="s">
        <v>1624</v>
      </c>
      <c r="E4616" s="211">
        <v>10580</v>
      </c>
      <c r="F4616" s="211">
        <v>7333</v>
      </c>
      <c r="G4616" s="211">
        <v>4166</v>
      </c>
      <c r="H4616" s="211">
        <v>3650</v>
      </c>
      <c r="I4616" s="211">
        <v>3650</v>
      </c>
      <c r="J4616" s="211">
        <v>182</v>
      </c>
      <c r="K4616" s="213" t="s">
        <v>1624</v>
      </c>
      <c r="L4616" s="214" t="s">
        <v>1624</v>
      </c>
    </row>
    <row r="4617" spans="1:12">
      <c r="A4617" s="208" t="s">
        <v>633</v>
      </c>
      <c r="B4617" s="209" t="s">
        <v>1646</v>
      </c>
      <c r="C4617" s="209" t="s">
        <v>1623</v>
      </c>
      <c r="D4617" s="210" t="s">
        <v>1624</v>
      </c>
      <c r="E4617" s="211">
        <v>8118</v>
      </c>
      <c r="F4617" s="211">
        <v>7480</v>
      </c>
      <c r="G4617" s="211">
        <v>8750</v>
      </c>
      <c r="H4617" s="211">
        <v>7941</v>
      </c>
      <c r="I4617" s="211">
        <v>6851</v>
      </c>
      <c r="J4617" s="211">
        <v>7578</v>
      </c>
      <c r="K4617" s="211">
        <v>6637</v>
      </c>
      <c r="L4617" s="212">
        <v>4748</v>
      </c>
    </row>
    <row r="4618" spans="1:12">
      <c r="A4618" s="208" t="s">
        <v>633</v>
      </c>
      <c r="B4618" s="209" t="s">
        <v>1646</v>
      </c>
      <c r="C4618" s="209" t="s">
        <v>1625</v>
      </c>
      <c r="D4618" s="210" t="s">
        <v>1624</v>
      </c>
      <c r="E4618" s="211">
        <v>3700</v>
      </c>
      <c r="F4618" s="211">
        <v>2563</v>
      </c>
      <c r="G4618" s="211">
        <v>3719</v>
      </c>
      <c r="H4618" s="211">
        <v>3368</v>
      </c>
      <c r="I4618" s="211">
        <v>2999</v>
      </c>
      <c r="J4618" s="211">
        <v>4293</v>
      </c>
      <c r="K4618" s="211">
        <v>3613</v>
      </c>
      <c r="L4618" s="212">
        <v>2255</v>
      </c>
    </row>
    <row r="4619" spans="1:12">
      <c r="A4619" s="208" t="s">
        <v>1399</v>
      </c>
      <c r="B4619" s="209" t="s">
        <v>1655</v>
      </c>
      <c r="C4619" s="209" t="s">
        <v>1623</v>
      </c>
      <c r="D4619" s="210" t="s">
        <v>1624</v>
      </c>
      <c r="E4619" s="211">
        <v>61432</v>
      </c>
      <c r="F4619" s="211">
        <v>54269</v>
      </c>
      <c r="G4619" s="211">
        <v>60444</v>
      </c>
      <c r="H4619" s="211">
        <v>66115</v>
      </c>
      <c r="I4619" s="211">
        <v>61458</v>
      </c>
      <c r="J4619" s="211">
        <v>63478</v>
      </c>
      <c r="K4619" s="211">
        <v>57477</v>
      </c>
      <c r="L4619" s="212">
        <v>45802</v>
      </c>
    </row>
    <row r="4620" spans="1:12">
      <c r="A4620" s="208" t="s">
        <v>1399</v>
      </c>
      <c r="B4620" s="209" t="s">
        <v>1655</v>
      </c>
      <c r="C4620" s="209" t="s">
        <v>1625</v>
      </c>
      <c r="D4620" s="210" t="s">
        <v>1624</v>
      </c>
      <c r="E4620" s="211">
        <v>27192</v>
      </c>
      <c r="F4620" s="211">
        <v>23584</v>
      </c>
      <c r="G4620" s="211">
        <v>24623</v>
      </c>
      <c r="H4620" s="211">
        <v>30093</v>
      </c>
      <c r="I4620" s="211">
        <v>32283</v>
      </c>
      <c r="J4620" s="211">
        <v>33313</v>
      </c>
      <c r="K4620" s="211">
        <v>28188</v>
      </c>
      <c r="L4620" s="212">
        <v>23537</v>
      </c>
    </row>
    <row r="4621" spans="1:12">
      <c r="A4621" s="208" t="s">
        <v>1399</v>
      </c>
      <c r="B4621" s="209" t="s">
        <v>1655</v>
      </c>
      <c r="C4621" s="209" t="s">
        <v>1627</v>
      </c>
      <c r="D4621" s="210" t="s">
        <v>1624</v>
      </c>
      <c r="E4621" s="211">
        <v>563</v>
      </c>
      <c r="F4621" s="211">
        <v>455</v>
      </c>
      <c r="G4621" s="211">
        <v>545</v>
      </c>
      <c r="H4621" s="211">
        <v>584</v>
      </c>
      <c r="I4621" s="211">
        <v>526</v>
      </c>
      <c r="J4621" s="211">
        <v>533</v>
      </c>
      <c r="K4621" s="211">
        <v>440</v>
      </c>
      <c r="L4621" s="212">
        <v>248</v>
      </c>
    </row>
    <row r="4622" spans="1:12">
      <c r="A4622" s="208" t="s">
        <v>1469</v>
      </c>
      <c r="B4622" s="209" t="s">
        <v>1673</v>
      </c>
      <c r="C4622" s="209" t="s">
        <v>1623</v>
      </c>
      <c r="D4622" s="210" t="s">
        <v>1624</v>
      </c>
      <c r="E4622" s="211">
        <v>190156</v>
      </c>
      <c r="F4622" s="211">
        <v>190130</v>
      </c>
      <c r="G4622" s="211">
        <v>247931</v>
      </c>
      <c r="H4622" s="211">
        <v>262574</v>
      </c>
      <c r="I4622" s="211">
        <v>268180</v>
      </c>
      <c r="J4622" s="211">
        <v>339760</v>
      </c>
      <c r="K4622" s="211">
        <v>305214</v>
      </c>
      <c r="L4622" s="212">
        <v>238348</v>
      </c>
    </row>
    <row r="4623" spans="1:12">
      <c r="A4623" s="208" t="s">
        <v>1469</v>
      </c>
      <c r="B4623" s="209" t="s">
        <v>1673</v>
      </c>
      <c r="C4623" s="209" t="s">
        <v>1625</v>
      </c>
      <c r="D4623" s="210" t="s">
        <v>1624</v>
      </c>
      <c r="E4623" s="211">
        <v>56156</v>
      </c>
      <c r="F4623" s="211">
        <v>64226</v>
      </c>
      <c r="G4623" s="211">
        <v>65726</v>
      </c>
      <c r="H4623" s="211">
        <v>69583</v>
      </c>
      <c r="I4623" s="211">
        <v>72453</v>
      </c>
      <c r="J4623" s="211">
        <v>87780</v>
      </c>
      <c r="K4623" s="211">
        <v>78430</v>
      </c>
      <c r="L4623" s="212">
        <v>80700</v>
      </c>
    </row>
    <row r="4624" spans="1:12">
      <c r="A4624" s="208" t="s">
        <v>759</v>
      </c>
      <c r="B4624" s="209" t="s">
        <v>1632</v>
      </c>
      <c r="C4624" s="209" t="s">
        <v>1623</v>
      </c>
      <c r="D4624" s="210" t="s">
        <v>1624</v>
      </c>
      <c r="E4624" s="211">
        <v>6808939</v>
      </c>
      <c r="F4624" s="211">
        <v>6881346</v>
      </c>
      <c r="G4624" s="211">
        <v>7045975</v>
      </c>
      <c r="H4624" s="211">
        <v>7068430</v>
      </c>
      <c r="I4624" s="211">
        <v>6847920</v>
      </c>
      <c r="J4624" s="211">
        <v>7236212</v>
      </c>
      <c r="K4624" s="211">
        <v>7353294</v>
      </c>
      <c r="L4624" s="212">
        <v>6659501</v>
      </c>
    </row>
    <row r="4625" spans="1:12">
      <c r="A4625" s="208" t="s">
        <v>759</v>
      </c>
      <c r="B4625" s="209" t="s">
        <v>1632</v>
      </c>
      <c r="C4625" s="209" t="s">
        <v>1625</v>
      </c>
      <c r="D4625" s="210" t="s">
        <v>1624</v>
      </c>
      <c r="E4625" s="211">
        <v>4636496</v>
      </c>
      <c r="F4625" s="211">
        <v>4729355</v>
      </c>
      <c r="G4625" s="211">
        <v>4807627</v>
      </c>
      <c r="H4625" s="211">
        <v>4580254</v>
      </c>
      <c r="I4625" s="211">
        <v>4417320</v>
      </c>
      <c r="J4625" s="211">
        <v>4465541</v>
      </c>
      <c r="K4625" s="211">
        <v>4587885</v>
      </c>
      <c r="L4625" s="212">
        <v>4250984</v>
      </c>
    </row>
    <row r="4626" spans="1:12">
      <c r="A4626" s="208" t="s">
        <v>759</v>
      </c>
      <c r="B4626" s="209" t="s">
        <v>1632</v>
      </c>
      <c r="C4626" s="209" t="s">
        <v>1626</v>
      </c>
      <c r="D4626" s="210" t="s">
        <v>1624</v>
      </c>
      <c r="E4626" s="211">
        <v>1910541</v>
      </c>
      <c r="F4626" s="211">
        <v>1540692</v>
      </c>
      <c r="G4626" s="211">
        <v>1609980</v>
      </c>
      <c r="H4626" s="211">
        <v>2059979</v>
      </c>
      <c r="I4626" s="211">
        <v>1783599</v>
      </c>
      <c r="J4626" s="211">
        <v>1800928</v>
      </c>
      <c r="K4626" s="211">
        <v>2158170</v>
      </c>
      <c r="L4626" s="212">
        <v>1969962</v>
      </c>
    </row>
    <row r="4627" spans="1:12">
      <c r="A4627" s="208" t="s">
        <v>759</v>
      </c>
      <c r="B4627" s="209" t="s">
        <v>1632</v>
      </c>
      <c r="C4627" s="209" t="s">
        <v>1627</v>
      </c>
      <c r="D4627" s="210" t="s">
        <v>1624</v>
      </c>
      <c r="E4627" s="211">
        <v>5871630</v>
      </c>
      <c r="F4627" s="211">
        <v>10041849</v>
      </c>
      <c r="G4627" s="211">
        <v>14266009</v>
      </c>
      <c r="H4627" s="211">
        <v>12852575</v>
      </c>
      <c r="I4627" s="211">
        <v>13230478</v>
      </c>
      <c r="J4627" s="211">
        <v>11387608</v>
      </c>
      <c r="K4627" s="211">
        <v>9912657</v>
      </c>
      <c r="L4627" s="212">
        <v>12624714</v>
      </c>
    </row>
    <row r="4628" spans="1:12">
      <c r="A4628" s="208" t="s">
        <v>653</v>
      </c>
      <c r="B4628" s="209" t="s">
        <v>1672</v>
      </c>
      <c r="C4628" s="209" t="s">
        <v>1623</v>
      </c>
      <c r="D4628" s="210" t="s">
        <v>1624</v>
      </c>
      <c r="E4628" s="211">
        <v>117175</v>
      </c>
      <c r="F4628" s="211">
        <v>104416</v>
      </c>
      <c r="G4628" s="211">
        <v>106512</v>
      </c>
      <c r="H4628" s="211">
        <v>127025</v>
      </c>
      <c r="I4628" s="211">
        <v>127107</v>
      </c>
      <c r="J4628" s="211">
        <v>143044</v>
      </c>
      <c r="K4628" s="211">
        <v>127993</v>
      </c>
      <c r="L4628" s="212">
        <v>107803</v>
      </c>
    </row>
    <row r="4629" spans="1:12">
      <c r="A4629" s="208" t="s">
        <v>653</v>
      </c>
      <c r="B4629" s="209" t="s">
        <v>1672</v>
      </c>
      <c r="C4629" s="209" t="s">
        <v>1625</v>
      </c>
      <c r="D4629" s="210" t="s">
        <v>1624</v>
      </c>
      <c r="E4629" s="211">
        <v>20588</v>
      </c>
      <c r="F4629" s="211">
        <v>18919</v>
      </c>
      <c r="G4629" s="211">
        <v>20236</v>
      </c>
      <c r="H4629" s="211">
        <v>22838</v>
      </c>
      <c r="I4629" s="211">
        <v>21623</v>
      </c>
      <c r="J4629" s="211">
        <v>25138</v>
      </c>
      <c r="K4629" s="211">
        <v>23358</v>
      </c>
      <c r="L4629" s="212">
        <v>20931</v>
      </c>
    </row>
    <row r="4630" spans="1:12">
      <c r="A4630" s="208" t="s">
        <v>653</v>
      </c>
      <c r="B4630" s="209" t="s">
        <v>1672</v>
      </c>
      <c r="C4630" s="209" t="s">
        <v>1626</v>
      </c>
      <c r="D4630" s="210" t="s">
        <v>1624</v>
      </c>
      <c r="E4630" s="211">
        <v>796</v>
      </c>
      <c r="F4630" s="211">
        <v>1527</v>
      </c>
      <c r="G4630" s="211">
        <v>2341</v>
      </c>
      <c r="H4630" s="211">
        <v>1871</v>
      </c>
      <c r="I4630" s="211">
        <v>1584</v>
      </c>
      <c r="J4630" s="211">
        <v>2031</v>
      </c>
      <c r="K4630" s="211">
        <v>2766</v>
      </c>
      <c r="L4630" s="212">
        <v>7751</v>
      </c>
    </row>
    <row r="4631" spans="1:12">
      <c r="A4631" s="208" t="s">
        <v>989</v>
      </c>
      <c r="B4631" s="209" t="s">
        <v>1630</v>
      </c>
      <c r="C4631" s="209" t="s">
        <v>1626</v>
      </c>
      <c r="D4631" s="210" t="s">
        <v>1624</v>
      </c>
      <c r="E4631" s="211">
        <v>1612098</v>
      </c>
      <c r="F4631" s="211">
        <v>1819343</v>
      </c>
      <c r="G4631" s="211">
        <v>1855783</v>
      </c>
      <c r="H4631" s="211">
        <v>1255533</v>
      </c>
      <c r="I4631" s="211">
        <v>690229</v>
      </c>
      <c r="J4631" s="211">
        <v>552047</v>
      </c>
      <c r="K4631" s="211">
        <v>535810</v>
      </c>
      <c r="L4631" s="212">
        <v>2257093</v>
      </c>
    </row>
    <row r="4632" spans="1:12">
      <c r="A4632" s="208" t="s">
        <v>1281</v>
      </c>
      <c r="B4632" s="209" t="s">
        <v>1654</v>
      </c>
      <c r="C4632" s="209" t="s">
        <v>1623</v>
      </c>
      <c r="D4632" s="210" t="s">
        <v>1624</v>
      </c>
      <c r="E4632" s="213" t="s">
        <v>1624</v>
      </c>
      <c r="F4632" s="213" t="s">
        <v>1624</v>
      </c>
      <c r="G4632" s="211">
        <v>11472</v>
      </c>
      <c r="H4632" s="211">
        <v>42621</v>
      </c>
      <c r="I4632" s="211">
        <v>98248</v>
      </c>
      <c r="J4632" s="211">
        <v>128067</v>
      </c>
      <c r="K4632" s="211">
        <v>91301</v>
      </c>
      <c r="L4632" s="212">
        <v>80848</v>
      </c>
    </row>
    <row r="4633" spans="1:12">
      <c r="A4633" s="208" t="s">
        <v>1281</v>
      </c>
      <c r="B4633" s="209" t="s">
        <v>1654</v>
      </c>
      <c r="C4633" s="209" t="s">
        <v>1625</v>
      </c>
      <c r="D4633" s="210" t="s">
        <v>1624</v>
      </c>
      <c r="E4633" s="213" t="s">
        <v>1624</v>
      </c>
      <c r="F4633" s="213" t="s">
        <v>1624</v>
      </c>
      <c r="G4633" s="211">
        <v>2450</v>
      </c>
      <c r="H4633" s="211">
        <v>2638</v>
      </c>
      <c r="I4633" s="211">
        <v>1782</v>
      </c>
      <c r="J4633" s="211">
        <v>2339</v>
      </c>
      <c r="K4633" s="211">
        <v>2102</v>
      </c>
      <c r="L4633" s="212">
        <v>1929</v>
      </c>
    </row>
    <row r="4634" spans="1:12">
      <c r="A4634" s="208" t="s">
        <v>990</v>
      </c>
      <c r="B4634" s="209" t="s">
        <v>1630</v>
      </c>
      <c r="C4634" s="209" t="s">
        <v>1623</v>
      </c>
      <c r="D4634" s="210" t="s">
        <v>1624</v>
      </c>
      <c r="E4634" s="211">
        <v>24249</v>
      </c>
      <c r="F4634" s="211">
        <v>24949</v>
      </c>
      <c r="G4634" s="211">
        <v>32579</v>
      </c>
      <c r="H4634" s="211">
        <v>32405</v>
      </c>
      <c r="I4634" s="211">
        <v>29435</v>
      </c>
      <c r="J4634" s="211">
        <v>31795</v>
      </c>
      <c r="K4634" s="211">
        <v>25833</v>
      </c>
      <c r="L4634" s="212">
        <v>18358</v>
      </c>
    </row>
    <row r="4635" spans="1:12">
      <c r="A4635" s="208" t="s">
        <v>990</v>
      </c>
      <c r="B4635" s="209" t="s">
        <v>1630</v>
      </c>
      <c r="C4635" s="209" t="s">
        <v>1625</v>
      </c>
      <c r="D4635" s="210" t="s">
        <v>1624</v>
      </c>
      <c r="E4635" s="211">
        <v>48986</v>
      </c>
      <c r="F4635" s="211">
        <v>51646</v>
      </c>
      <c r="G4635" s="211">
        <v>67116</v>
      </c>
      <c r="H4635" s="211">
        <v>56717</v>
      </c>
      <c r="I4635" s="211">
        <v>47747</v>
      </c>
      <c r="J4635" s="211">
        <v>49758</v>
      </c>
      <c r="K4635" s="211">
        <v>46913</v>
      </c>
      <c r="L4635" s="212">
        <v>47240</v>
      </c>
    </row>
    <row r="4636" spans="1:12">
      <c r="A4636" s="208" t="s">
        <v>990</v>
      </c>
      <c r="B4636" s="209" t="s">
        <v>1630</v>
      </c>
      <c r="C4636" s="209" t="s">
        <v>1626</v>
      </c>
      <c r="D4636" s="210" t="s">
        <v>1624</v>
      </c>
      <c r="E4636" s="211">
        <v>62796</v>
      </c>
      <c r="F4636" s="211">
        <v>68368</v>
      </c>
      <c r="G4636" s="211">
        <v>65980</v>
      </c>
      <c r="H4636" s="211">
        <v>63380</v>
      </c>
      <c r="I4636" s="211">
        <v>60774</v>
      </c>
      <c r="J4636" s="211">
        <v>62332</v>
      </c>
      <c r="K4636" s="211">
        <v>65479</v>
      </c>
      <c r="L4636" s="212">
        <v>67022</v>
      </c>
    </row>
    <row r="4637" spans="1:12">
      <c r="A4637" s="208" t="s">
        <v>991</v>
      </c>
      <c r="B4637" s="209" t="s">
        <v>1630</v>
      </c>
      <c r="C4637" s="209" t="s">
        <v>1623</v>
      </c>
      <c r="D4637" s="210" t="s">
        <v>1624</v>
      </c>
      <c r="E4637" s="211">
        <v>51901</v>
      </c>
      <c r="F4637" s="211">
        <v>50352</v>
      </c>
      <c r="G4637" s="211">
        <v>39274</v>
      </c>
      <c r="H4637" s="211">
        <v>41523</v>
      </c>
      <c r="I4637" s="211">
        <v>39994</v>
      </c>
      <c r="J4637" s="211">
        <v>46009</v>
      </c>
      <c r="K4637" s="211">
        <v>46184</v>
      </c>
      <c r="L4637" s="212">
        <v>34099</v>
      </c>
    </row>
    <row r="4638" spans="1:12">
      <c r="A4638" s="208" t="s">
        <v>991</v>
      </c>
      <c r="B4638" s="209" t="s">
        <v>1630</v>
      </c>
      <c r="C4638" s="209" t="s">
        <v>1625</v>
      </c>
      <c r="D4638" s="210" t="s">
        <v>1624</v>
      </c>
      <c r="E4638" s="211">
        <v>19196</v>
      </c>
      <c r="F4638" s="211">
        <v>18528</v>
      </c>
      <c r="G4638" s="211">
        <v>18588</v>
      </c>
      <c r="H4638" s="211">
        <v>19348</v>
      </c>
      <c r="I4638" s="211">
        <v>13110</v>
      </c>
      <c r="J4638" s="211">
        <v>10920</v>
      </c>
      <c r="K4638" s="211">
        <v>14497</v>
      </c>
      <c r="L4638" s="212">
        <v>15330</v>
      </c>
    </row>
    <row r="4639" spans="1:12">
      <c r="A4639" s="208" t="s">
        <v>991</v>
      </c>
      <c r="B4639" s="209" t="s">
        <v>1630</v>
      </c>
      <c r="C4639" s="209" t="s">
        <v>1626</v>
      </c>
      <c r="D4639" s="210" t="s">
        <v>1624</v>
      </c>
      <c r="E4639" s="211">
        <v>125234</v>
      </c>
      <c r="F4639" s="211">
        <v>129959</v>
      </c>
      <c r="G4639" s="211">
        <v>152789</v>
      </c>
      <c r="H4639" s="211">
        <v>146798</v>
      </c>
      <c r="I4639" s="211">
        <v>126630</v>
      </c>
      <c r="J4639" s="211">
        <v>150184</v>
      </c>
      <c r="K4639" s="211">
        <v>144332</v>
      </c>
      <c r="L4639" s="212">
        <v>142959</v>
      </c>
    </row>
    <row r="4640" spans="1:12">
      <c r="A4640" s="208" t="s">
        <v>992</v>
      </c>
      <c r="B4640" s="209" t="s">
        <v>1630</v>
      </c>
      <c r="C4640" s="209" t="s">
        <v>1623</v>
      </c>
      <c r="D4640" s="210" t="s">
        <v>1624</v>
      </c>
      <c r="E4640" s="211">
        <v>151144</v>
      </c>
      <c r="F4640" s="211">
        <v>135611</v>
      </c>
      <c r="G4640" s="211">
        <v>147981</v>
      </c>
      <c r="H4640" s="211">
        <v>153720</v>
      </c>
      <c r="I4640" s="211">
        <v>135982</v>
      </c>
      <c r="J4640" s="211">
        <v>174951</v>
      </c>
      <c r="K4640" s="211">
        <v>149851</v>
      </c>
      <c r="L4640" s="212">
        <v>118168</v>
      </c>
    </row>
    <row r="4641" spans="1:12">
      <c r="A4641" s="208" t="s">
        <v>992</v>
      </c>
      <c r="B4641" s="209" t="s">
        <v>1630</v>
      </c>
      <c r="C4641" s="209" t="s">
        <v>1625</v>
      </c>
      <c r="D4641" s="210" t="s">
        <v>1624</v>
      </c>
      <c r="E4641" s="211">
        <v>47384</v>
      </c>
      <c r="F4641" s="211">
        <v>37369</v>
      </c>
      <c r="G4641" s="211">
        <v>37177</v>
      </c>
      <c r="H4641" s="211">
        <v>39048</v>
      </c>
      <c r="I4641" s="211">
        <v>41499</v>
      </c>
      <c r="J4641" s="211">
        <v>37039</v>
      </c>
      <c r="K4641" s="211">
        <v>19547</v>
      </c>
      <c r="L4641" s="212">
        <v>15563</v>
      </c>
    </row>
    <row r="4642" spans="1:12">
      <c r="A4642" s="208" t="s">
        <v>992</v>
      </c>
      <c r="B4642" s="209" t="s">
        <v>1630</v>
      </c>
      <c r="C4642" s="209" t="s">
        <v>1626</v>
      </c>
      <c r="D4642" s="210" t="s">
        <v>1624</v>
      </c>
      <c r="E4642" s="211">
        <v>35604</v>
      </c>
      <c r="F4642" s="211">
        <v>42118</v>
      </c>
      <c r="G4642" s="211">
        <v>50543</v>
      </c>
      <c r="H4642" s="211">
        <v>54216</v>
      </c>
      <c r="I4642" s="211">
        <v>46466</v>
      </c>
      <c r="J4642" s="211">
        <v>51751</v>
      </c>
      <c r="K4642" s="211">
        <v>59060</v>
      </c>
      <c r="L4642" s="212">
        <v>61286</v>
      </c>
    </row>
    <row r="4643" spans="1:12">
      <c r="A4643" s="208" t="s">
        <v>1470</v>
      </c>
      <c r="B4643" s="209" t="s">
        <v>1673</v>
      </c>
      <c r="C4643" s="209" t="s">
        <v>1623</v>
      </c>
      <c r="D4643" s="210" t="s">
        <v>1624</v>
      </c>
      <c r="E4643" s="211">
        <v>80750</v>
      </c>
      <c r="F4643" s="211">
        <v>65141</v>
      </c>
      <c r="G4643" s="211">
        <v>64324</v>
      </c>
      <c r="H4643" s="211">
        <v>65295</v>
      </c>
      <c r="I4643" s="211">
        <v>53334</v>
      </c>
      <c r="J4643" s="211">
        <v>61767</v>
      </c>
      <c r="K4643" s="211">
        <v>49718</v>
      </c>
      <c r="L4643" s="212">
        <v>140243</v>
      </c>
    </row>
    <row r="4644" spans="1:12">
      <c r="A4644" s="208" t="s">
        <v>1470</v>
      </c>
      <c r="B4644" s="209" t="s">
        <v>1673</v>
      </c>
      <c r="C4644" s="209" t="s">
        <v>1625</v>
      </c>
      <c r="D4644" s="210" t="s">
        <v>1624</v>
      </c>
      <c r="E4644" s="211">
        <v>89045</v>
      </c>
      <c r="F4644" s="211">
        <v>75410</v>
      </c>
      <c r="G4644" s="211">
        <v>81370</v>
      </c>
      <c r="H4644" s="211">
        <v>75532</v>
      </c>
      <c r="I4644" s="211">
        <v>73875</v>
      </c>
      <c r="J4644" s="211">
        <v>77799</v>
      </c>
      <c r="K4644" s="211">
        <v>86028</v>
      </c>
      <c r="L4644" s="212">
        <v>172931</v>
      </c>
    </row>
    <row r="4645" spans="1:12">
      <c r="A4645" s="208" t="s">
        <v>1470</v>
      </c>
      <c r="B4645" s="209" t="s">
        <v>1673</v>
      </c>
      <c r="C4645" s="209" t="s">
        <v>1626</v>
      </c>
      <c r="D4645" s="210" t="s">
        <v>1624</v>
      </c>
      <c r="E4645" s="213" t="s">
        <v>1624</v>
      </c>
      <c r="F4645" s="213" t="s">
        <v>1624</v>
      </c>
      <c r="G4645" s="213" t="s">
        <v>1624</v>
      </c>
      <c r="H4645" s="213" t="s">
        <v>1624</v>
      </c>
      <c r="I4645" s="213" t="s">
        <v>1624</v>
      </c>
      <c r="J4645" s="213" t="s">
        <v>1624</v>
      </c>
      <c r="K4645" s="211">
        <v>144</v>
      </c>
      <c r="L4645" s="212">
        <v>169</v>
      </c>
    </row>
    <row r="4646" spans="1:12">
      <c r="A4646" s="208" t="s">
        <v>971</v>
      </c>
      <c r="B4646" s="209" t="s">
        <v>1662</v>
      </c>
      <c r="C4646" s="209" t="s">
        <v>1623</v>
      </c>
      <c r="D4646" s="210" t="s">
        <v>1624</v>
      </c>
      <c r="E4646" s="211">
        <v>132815</v>
      </c>
      <c r="F4646" s="211">
        <v>119673</v>
      </c>
      <c r="G4646" s="211">
        <v>131794</v>
      </c>
      <c r="H4646" s="211">
        <v>130343</v>
      </c>
      <c r="I4646" s="211">
        <v>134241</v>
      </c>
      <c r="J4646" s="211">
        <v>138716</v>
      </c>
      <c r="K4646" s="211">
        <v>140646</v>
      </c>
      <c r="L4646" s="212">
        <v>125859</v>
      </c>
    </row>
    <row r="4647" spans="1:12">
      <c r="A4647" s="208" t="s">
        <v>971</v>
      </c>
      <c r="B4647" s="209" t="s">
        <v>1662</v>
      </c>
      <c r="C4647" s="209" t="s">
        <v>1625</v>
      </c>
      <c r="D4647" s="210" t="s">
        <v>1624</v>
      </c>
      <c r="E4647" s="211">
        <v>138621</v>
      </c>
      <c r="F4647" s="211">
        <v>72066</v>
      </c>
      <c r="G4647" s="211">
        <v>76103</v>
      </c>
      <c r="H4647" s="211">
        <v>72199</v>
      </c>
      <c r="I4647" s="211">
        <v>71918</v>
      </c>
      <c r="J4647" s="211">
        <v>82295</v>
      </c>
      <c r="K4647" s="211">
        <v>81579</v>
      </c>
      <c r="L4647" s="212">
        <v>68815</v>
      </c>
    </row>
    <row r="4648" spans="1:12">
      <c r="A4648" s="208" t="s">
        <v>971</v>
      </c>
      <c r="B4648" s="209" t="s">
        <v>1662</v>
      </c>
      <c r="C4648" s="209" t="s">
        <v>1626</v>
      </c>
      <c r="D4648" s="210" t="s">
        <v>1624</v>
      </c>
      <c r="E4648" s="211">
        <v>66477</v>
      </c>
      <c r="F4648" s="211">
        <v>118447</v>
      </c>
      <c r="G4648" s="211">
        <v>117958</v>
      </c>
      <c r="H4648" s="211">
        <v>115290</v>
      </c>
      <c r="I4648" s="211">
        <v>95262</v>
      </c>
      <c r="J4648" s="211">
        <v>96957</v>
      </c>
      <c r="K4648" s="211">
        <v>107035</v>
      </c>
      <c r="L4648" s="212">
        <v>106618</v>
      </c>
    </row>
    <row r="4649" spans="1:12">
      <c r="A4649" s="208" t="s">
        <v>1846</v>
      </c>
      <c r="B4649" s="209" t="s">
        <v>1678</v>
      </c>
      <c r="C4649" s="209" t="s">
        <v>1623</v>
      </c>
      <c r="D4649" s="210" t="s">
        <v>1624</v>
      </c>
      <c r="E4649" s="213" t="s">
        <v>1624</v>
      </c>
      <c r="F4649" s="211">
        <v>18935</v>
      </c>
      <c r="G4649" s="213" t="s">
        <v>1624</v>
      </c>
      <c r="H4649" s="213" t="s">
        <v>1624</v>
      </c>
      <c r="I4649" s="213" t="s">
        <v>1624</v>
      </c>
      <c r="J4649" s="213" t="s">
        <v>1624</v>
      </c>
      <c r="K4649" s="213" t="s">
        <v>1624</v>
      </c>
      <c r="L4649" s="214" t="s">
        <v>1624</v>
      </c>
    </row>
    <row r="4650" spans="1:12">
      <c r="A4650" s="208" t="s">
        <v>1846</v>
      </c>
      <c r="B4650" s="209" t="s">
        <v>1678</v>
      </c>
      <c r="C4650" s="209" t="s">
        <v>1625</v>
      </c>
      <c r="D4650" s="210" t="s">
        <v>1624</v>
      </c>
      <c r="E4650" s="213" t="s">
        <v>1624</v>
      </c>
      <c r="F4650" s="211">
        <v>14876</v>
      </c>
      <c r="G4650" s="213" t="s">
        <v>1624</v>
      </c>
      <c r="H4650" s="213" t="s">
        <v>1624</v>
      </c>
      <c r="I4650" s="213" t="s">
        <v>1624</v>
      </c>
      <c r="J4650" s="213" t="s">
        <v>1624</v>
      </c>
      <c r="K4650" s="213" t="s">
        <v>1624</v>
      </c>
      <c r="L4650" s="214" t="s">
        <v>1624</v>
      </c>
    </row>
    <row r="4651" spans="1:12">
      <c r="A4651" s="208" t="s">
        <v>1506</v>
      </c>
      <c r="B4651" s="209" t="s">
        <v>1647</v>
      </c>
      <c r="C4651" s="209" t="s">
        <v>1623</v>
      </c>
      <c r="D4651" s="210" t="s">
        <v>1624</v>
      </c>
      <c r="E4651" s="211">
        <v>33344</v>
      </c>
      <c r="F4651" s="211">
        <v>29185</v>
      </c>
      <c r="G4651" s="211">
        <v>28956</v>
      </c>
      <c r="H4651" s="211">
        <v>33346</v>
      </c>
      <c r="I4651" s="211">
        <v>31141</v>
      </c>
      <c r="J4651" s="211">
        <v>47634</v>
      </c>
      <c r="K4651" s="211">
        <v>27239</v>
      </c>
      <c r="L4651" s="212">
        <v>24733</v>
      </c>
    </row>
    <row r="4652" spans="1:12">
      <c r="A4652" s="208" t="s">
        <v>1506</v>
      </c>
      <c r="B4652" s="209" t="s">
        <v>1647</v>
      </c>
      <c r="C4652" s="209" t="s">
        <v>1625</v>
      </c>
      <c r="D4652" s="210" t="s">
        <v>1624</v>
      </c>
      <c r="E4652" s="211">
        <v>6390</v>
      </c>
      <c r="F4652" s="211">
        <v>5828</v>
      </c>
      <c r="G4652" s="211">
        <v>5491</v>
      </c>
      <c r="H4652" s="211">
        <v>6110</v>
      </c>
      <c r="I4652" s="211">
        <v>5511</v>
      </c>
      <c r="J4652" s="211">
        <v>10320</v>
      </c>
      <c r="K4652" s="211">
        <v>8060</v>
      </c>
      <c r="L4652" s="212">
        <v>4979</v>
      </c>
    </row>
    <row r="4653" spans="1:12">
      <c r="A4653" s="208" t="s">
        <v>1162</v>
      </c>
      <c r="B4653" s="209" t="s">
        <v>1644</v>
      </c>
      <c r="C4653" s="209" t="s">
        <v>1623</v>
      </c>
      <c r="D4653" s="210" t="s">
        <v>1624</v>
      </c>
      <c r="E4653" s="213" t="s">
        <v>1624</v>
      </c>
      <c r="F4653" s="213" t="s">
        <v>1624</v>
      </c>
      <c r="G4653" s="211">
        <v>22005</v>
      </c>
      <c r="H4653" s="211">
        <v>21967</v>
      </c>
      <c r="I4653" s="211">
        <v>23464</v>
      </c>
      <c r="J4653" s="211">
        <v>25224</v>
      </c>
      <c r="K4653" s="211">
        <v>24416</v>
      </c>
      <c r="L4653" s="212">
        <v>22617</v>
      </c>
    </row>
    <row r="4654" spans="1:12">
      <c r="A4654" s="208" t="s">
        <v>1507</v>
      </c>
      <c r="B4654" s="209" t="s">
        <v>1647</v>
      </c>
      <c r="C4654" s="209" t="s">
        <v>1623</v>
      </c>
      <c r="D4654" s="210" t="s">
        <v>1624</v>
      </c>
      <c r="E4654" s="211">
        <v>25040</v>
      </c>
      <c r="F4654" s="211">
        <v>24950</v>
      </c>
      <c r="G4654" s="211">
        <v>23770</v>
      </c>
      <c r="H4654" s="211">
        <v>20991</v>
      </c>
      <c r="I4654" s="211">
        <v>20949</v>
      </c>
      <c r="J4654" s="211">
        <v>19752</v>
      </c>
      <c r="K4654" s="211">
        <v>19019</v>
      </c>
      <c r="L4654" s="212">
        <v>16053</v>
      </c>
    </row>
    <row r="4655" spans="1:12">
      <c r="A4655" s="208" t="s">
        <v>1507</v>
      </c>
      <c r="B4655" s="209" t="s">
        <v>1647</v>
      </c>
      <c r="C4655" s="209" t="s">
        <v>1625</v>
      </c>
      <c r="D4655" s="210" t="s">
        <v>1624</v>
      </c>
      <c r="E4655" s="211">
        <v>26900</v>
      </c>
      <c r="F4655" s="211">
        <v>26540</v>
      </c>
      <c r="G4655" s="211">
        <v>24516</v>
      </c>
      <c r="H4655" s="211">
        <v>21946</v>
      </c>
      <c r="I4655" s="211">
        <v>22181</v>
      </c>
      <c r="J4655" s="211">
        <v>21416</v>
      </c>
      <c r="K4655" s="211">
        <v>20781</v>
      </c>
      <c r="L4655" s="212">
        <v>17348</v>
      </c>
    </row>
    <row r="4656" spans="1:12">
      <c r="A4656" s="208" t="s">
        <v>1507</v>
      </c>
      <c r="B4656" s="209" t="s">
        <v>1647</v>
      </c>
      <c r="C4656" s="209" t="s">
        <v>1626</v>
      </c>
      <c r="D4656" s="210" t="s">
        <v>1624</v>
      </c>
      <c r="E4656" s="211">
        <v>80348</v>
      </c>
      <c r="F4656" s="211">
        <v>87322</v>
      </c>
      <c r="G4656" s="211">
        <v>91280</v>
      </c>
      <c r="H4656" s="211">
        <v>82422</v>
      </c>
      <c r="I4656" s="211">
        <v>73164</v>
      </c>
      <c r="J4656" s="211">
        <v>82086</v>
      </c>
      <c r="K4656" s="211">
        <v>82001</v>
      </c>
      <c r="L4656" s="212">
        <v>78628</v>
      </c>
    </row>
    <row r="4657" spans="1:12">
      <c r="A4657" s="208" t="s">
        <v>833</v>
      </c>
      <c r="B4657" s="209" t="s">
        <v>1648</v>
      </c>
      <c r="C4657" s="209" t="s">
        <v>1626</v>
      </c>
      <c r="D4657" s="210" t="s">
        <v>1624</v>
      </c>
      <c r="E4657" s="211">
        <v>16357791</v>
      </c>
      <c r="F4657" s="211">
        <v>9455475</v>
      </c>
      <c r="G4657" s="211">
        <v>10895507</v>
      </c>
      <c r="H4657" s="211">
        <v>10532304</v>
      </c>
      <c r="I4657" s="211">
        <v>8246041</v>
      </c>
      <c r="J4657" s="211">
        <v>7752327</v>
      </c>
      <c r="K4657" s="211">
        <v>13230917</v>
      </c>
      <c r="L4657" s="212">
        <v>16058983</v>
      </c>
    </row>
    <row r="4658" spans="1:12">
      <c r="A4658" s="208" t="s">
        <v>833</v>
      </c>
      <c r="B4658" s="209" t="s">
        <v>1648</v>
      </c>
      <c r="C4658" s="209" t="s">
        <v>1627</v>
      </c>
      <c r="D4658" s="210" t="s">
        <v>1624</v>
      </c>
      <c r="E4658" s="211">
        <v>16962376</v>
      </c>
      <c r="F4658" s="211">
        <v>10139028</v>
      </c>
      <c r="G4658" s="211">
        <v>14624185</v>
      </c>
      <c r="H4658" s="211">
        <v>17315296</v>
      </c>
      <c r="I4658" s="211">
        <v>17837202</v>
      </c>
      <c r="J4658" s="211">
        <v>22825748</v>
      </c>
      <c r="K4658" s="211">
        <v>22096114</v>
      </c>
      <c r="L4658" s="212">
        <v>24551851</v>
      </c>
    </row>
    <row r="4659" spans="1:12">
      <c r="A4659" s="208" t="s">
        <v>873</v>
      </c>
      <c r="B4659" s="209" t="s">
        <v>1643</v>
      </c>
      <c r="C4659" s="209" t="s">
        <v>1627</v>
      </c>
      <c r="D4659" s="210" t="s">
        <v>1624</v>
      </c>
      <c r="E4659" s="211">
        <v>0</v>
      </c>
      <c r="F4659" s="213" t="s">
        <v>1624</v>
      </c>
      <c r="G4659" s="213" t="s">
        <v>1624</v>
      </c>
      <c r="H4659" s="213" t="s">
        <v>1624</v>
      </c>
      <c r="I4659" s="213" t="s">
        <v>1624</v>
      </c>
      <c r="J4659" s="213" t="s">
        <v>1624</v>
      </c>
      <c r="K4659" s="213" t="s">
        <v>1624</v>
      </c>
      <c r="L4659" s="214" t="s">
        <v>1624</v>
      </c>
    </row>
    <row r="4660" spans="1:12">
      <c r="A4660" s="208" t="s">
        <v>873</v>
      </c>
      <c r="B4660" s="209" t="s">
        <v>1652</v>
      </c>
      <c r="C4660" s="209" t="s">
        <v>1627</v>
      </c>
      <c r="D4660" s="210" t="s">
        <v>1624</v>
      </c>
      <c r="E4660" s="211">
        <v>2148025</v>
      </c>
      <c r="F4660" s="211">
        <v>3149871</v>
      </c>
      <c r="G4660" s="211">
        <v>5779004</v>
      </c>
      <c r="H4660" s="211">
        <v>4053494</v>
      </c>
      <c r="I4660" s="211">
        <v>2926289</v>
      </c>
      <c r="J4660" s="211">
        <v>5132530</v>
      </c>
      <c r="K4660" s="211">
        <v>8544793</v>
      </c>
      <c r="L4660" s="212">
        <v>14096340</v>
      </c>
    </row>
    <row r="4661" spans="1:12">
      <c r="A4661" s="208" t="s">
        <v>20</v>
      </c>
      <c r="B4661" s="209" t="s">
        <v>1665</v>
      </c>
      <c r="C4661" s="209" t="s">
        <v>1623</v>
      </c>
      <c r="D4661" s="210" t="s">
        <v>1624</v>
      </c>
      <c r="E4661" s="211">
        <v>25580513</v>
      </c>
      <c r="F4661" s="211">
        <v>22115470</v>
      </c>
      <c r="G4661" s="211">
        <v>24441722</v>
      </c>
      <c r="H4661" s="211">
        <v>25120548</v>
      </c>
      <c r="I4661" s="211">
        <v>23569038</v>
      </c>
      <c r="J4661" s="211">
        <v>23421535</v>
      </c>
      <c r="K4661" s="211">
        <v>22394967</v>
      </c>
      <c r="L4661" s="212">
        <v>20321521</v>
      </c>
    </row>
    <row r="4662" spans="1:12">
      <c r="A4662" s="208" t="s">
        <v>20</v>
      </c>
      <c r="B4662" s="209" t="s">
        <v>1665</v>
      </c>
      <c r="C4662" s="209" t="s">
        <v>1625</v>
      </c>
      <c r="D4662" s="210" t="s">
        <v>1624</v>
      </c>
      <c r="E4662" s="211">
        <v>10056378</v>
      </c>
      <c r="F4662" s="211">
        <v>9130824</v>
      </c>
      <c r="G4662" s="211">
        <v>9985002</v>
      </c>
      <c r="H4662" s="211">
        <v>10357775</v>
      </c>
      <c r="I4662" s="211">
        <v>9769257</v>
      </c>
      <c r="J4662" s="211">
        <v>9381731</v>
      </c>
      <c r="K4662" s="211">
        <v>9096862</v>
      </c>
      <c r="L4662" s="212">
        <v>8076535</v>
      </c>
    </row>
    <row r="4663" spans="1:12">
      <c r="A4663" s="208" t="s">
        <v>20</v>
      </c>
      <c r="B4663" s="209" t="s">
        <v>1665</v>
      </c>
      <c r="C4663" s="209" t="s">
        <v>1626</v>
      </c>
      <c r="D4663" s="210" t="s">
        <v>1624</v>
      </c>
      <c r="E4663" s="211">
        <v>17609655</v>
      </c>
      <c r="F4663" s="211">
        <v>16756444</v>
      </c>
      <c r="G4663" s="211">
        <v>16681751</v>
      </c>
      <c r="H4663" s="211">
        <v>20883440</v>
      </c>
      <c r="I4663" s="211">
        <v>17645481</v>
      </c>
      <c r="J4663" s="211">
        <v>20434051</v>
      </c>
      <c r="K4663" s="211">
        <v>20996615</v>
      </c>
      <c r="L4663" s="212">
        <v>21300126</v>
      </c>
    </row>
    <row r="4664" spans="1:12">
      <c r="A4664" s="208" t="s">
        <v>20</v>
      </c>
      <c r="B4664" s="209" t="s">
        <v>1665</v>
      </c>
      <c r="C4664" s="209" t="s">
        <v>1627</v>
      </c>
      <c r="D4664" s="210" t="s">
        <v>1624</v>
      </c>
      <c r="E4664" s="211">
        <v>284165</v>
      </c>
      <c r="F4664" s="211">
        <v>182106</v>
      </c>
      <c r="G4664" s="211">
        <v>212576</v>
      </c>
      <c r="H4664" s="211">
        <v>185397</v>
      </c>
      <c r="I4664" s="211">
        <v>73920</v>
      </c>
      <c r="J4664" s="211">
        <v>95425</v>
      </c>
      <c r="K4664" s="211">
        <v>68520</v>
      </c>
      <c r="L4664" s="212">
        <v>34588</v>
      </c>
    </row>
    <row r="4665" spans="1:12">
      <c r="A4665" s="208" t="s">
        <v>351</v>
      </c>
      <c r="B4665" s="209" t="s">
        <v>1666</v>
      </c>
      <c r="C4665" s="209" t="s">
        <v>1623</v>
      </c>
      <c r="D4665" s="210" t="s">
        <v>1624</v>
      </c>
      <c r="E4665" s="211">
        <v>16613</v>
      </c>
      <c r="F4665" s="211">
        <v>14898</v>
      </c>
      <c r="G4665" s="211">
        <v>14760</v>
      </c>
      <c r="H4665" s="213" t="s">
        <v>1624</v>
      </c>
      <c r="I4665" s="213" t="s">
        <v>1624</v>
      </c>
      <c r="J4665" s="213" t="s">
        <v>1624</v>
      </c>
      <c r="K4665" s="213" t="s">
        <v>1624</v>
      </c>
      <c r="L4665" s="214" t="s">
        <v>1624</v>
      </c>
    </row>
    <row r="4666" spans="1:12">
      <c r="A4666" s="208" t="s">
        <v>351</v>
      </c>
      <c r="B4666" s="209" t="s">
        <v>1666</v>
      </c>
      <c r="C4666" s="209" t="s">
        <v>1625</v>
      </c>
      <c r="D4666" s="210" t="s">
        <v>1624</v>
      </c>
      <c r="E4666" s="211">
        <v>4199</v>
      </c>
      <c r="F4666" s="211">
        <v>2310</v>
      </c>
      <c r="G4666" s="211">
        <v>2952</v>
      </c>
      <c r="H4666" s="213" t="s">
        <v>1624</v>
      </c>
      <c r="I4666" s="213" t="s">
        <v>1624</v>
      </c>
      <c r="J4666" s="213" t="s">
        <v>1624</v>
      </c>
      <c r="K4666" s="213" t="s">
        <v>1624</v>
      </c>
      <c r="L4666" s="214" t="s">
        <v>1624</v>
      </c>
    </row>
    <row r="4667" spans="1:12">
      <c r="A4667" s="208" t="s">
        <v>251</v>
      </c>
      <c r="B4667" s="209" t="s">
        <v>1675</v>
      </c>
      <c r="C4667" s="209" t="s">
        <v>1623</v>
      </c>
      <c r="D4667" s="210" t="s">
        <v>1624</v>
      </c>
      <c r="E4667" s="211">
        <v>3088201</v>
      </c>
      <c r="F4667" s="211">
        <v>2874431</v>
      </c>
      <c r="G4667" s="211">
        <v>3206971</v>
      </c>
      <c r="H4667" s="211">
        <v>3074844</v>
      </c>
      <c r="I4667" s="211">
        <v>3183422</v>
      </c>
      <c r="J4667" s="211">
        <v>3078179</v>
      </c>
      <c r="K4667" s="211">
        <v>3214383</v>
      </c>
      <c r="L4667" s="212">
        <v>3011635</v>
      </c>
    </row>
    <row r="4668" spans="1:12">
      <c r="A4668" s="208" t="s">
        <v>251</v>
      </c>
      <c r="B4668" s="209" t="s">
        <v>1675</v>
      </c>
      <c r="C4668" s="209" t="s">
        <v>1625</v>
      </c>
      <c r="D4668" s="210" t="s">
        <v>1624</v>
      </c>
      <c r="E4668" s="211">
        <v>2609589</v>
      </c>
      <c r="F4668" s="211">
        <v>2373653</v>
      </c>
      <c r="G4668" s="211">
        <v>2630999</v>
      </c>
      <c r="H4668" s="211">
        <v>2494815</v>
      </c>
      <c r="I4668" s="211">
        <v>2482603</v>
      </c>
      <c r="J4668" s="211">
        <v>2383831</v>
      </c>
      <c r="K4668" s="211">
        <v>2479198</v>
      </c>
      <c r="L4668" s="212">
        <v>2313877</v>
      </c>
    </row>
    <row r="4669" spans="1:12">
      <c r="A4669" s="208" t="s">
        <v>251</v>
      </c>
      <c r="B4669" s="209" t="s">
        <v>1675</v>
      </c>
      <c r="C4669" s="209" t="s">
        <v>1626</v>
      </c>
      <c r="D4669" s="210" t="s">
        <v>1624</v>
      </c>
      <c r="E4669" s="211">
        <v>2627530</v>
      </c>
      <c r="F4669" s="211">
        <v>2762251</v>
      </c>
      <c r="G4669" s="211">
        <v>2986687</v>
      </c>
      <c r="H4669" s="211">
        <v>3000352</v>
      </c>
      <c r="I4669" s="211">
        <v>2890437</v>
      </c>
      <c r="J4669" s="211">
        <v>2909490</v>
      </c>
      <c r="K4669" s="211">
        <v>2812288</v>
      </c>
      <c r="L4669" s="212">
        <v>2711093</v>
      </c>
    </row>
    <row r="4670" spans="1:12">
      <c r="A4670" s="208" t="s">
        <v>251</v>
      </c>
      <c r="B4670" s="209" t="s">
        <v>1675</v>
      </c>
      <c r="C4670" s="209" t="s">
        <v>1627</v>
      </c>
      <c r="D4670" s="210" t="s">
        <v>1624</v>
      </c>
      <c r="E4670" s="211">
        <v>32046</v>
      </c>
      <c r="F4670" s="211">
        <v>30548</v>
      </c>
      <c r="G4670" s="211">
        <v>25939</v>
      </c>
      <c r="H4670" s="211">
        <v>38003</v>
      </c>
      <c r="I4670" s="211">
        <v>63800</v>
      </c>
      <c r="J4670" s="211">
        <v>53019</v>
      </c>
      <c r="K4670" s="211">
        <v>49404</v>
      </c>
      <c r="L4670" s="212">
        <v>37570</v>
      </c>
    </row>
    <row r="4671" spans="1:12">
      <c r="A4671" s="208" t="s">
        <v>251</v>
      </c>
      <c r="B4671" s="209" t="s">
        <v>1675</v>
      </c>
      <c r="C4671" s="209" t="s">
        <v>1628</v>
      </c>
      <c r="D4671" s="210" t="s">
        <v>1624</v>
      </c>
      <c r="E4671" s="213" t="s">
        <v>1624</v>
      </c>
      <c r="F4671" s="213" t="s">
        <v>1624</v>
      </c>
      <c r="G4671" s="213" t="s">
        <v>1624</v>
      </c>
      <c r="H4671" s="213" t="s">
        <v>1624</v>
      </c>
      <c r="I4671" s="213" t="s">
        <v>1624</v>
      </c>
      <c r="J4671" s="213" t="s">
        <v>1624</v>
      </c>
      <c r="K4671" s="213" t="s">
        <v>1624</v>
      </c>
      <c r="L4671" s="212">
        <v>899</v>
      </c>
    </row>
    <row r="4672" spans="1:12">
      <c r="A4672" s="208" t="s">
        <v>1847</v>
      </c>
      <c r="B4672" s="209" t="s">
        <v>1634</v>
      </c>
      <c r="C4672" s="209" t="s">
        <v>1625</v>
      </c>
      <c r="D4672" s="210" t="s">
        <v>1624</v>
      </c>
      <c r="E4672" s="213" t="s">
        <v>1624</v>
      </c>
      <c r="F4672" s="213" t="s">
        <v>1624</v>
      </c>
      <c r="G4672" s="213" t="s">
        <v>1624</v>
      </c>
      <c r="H4672" s="213" t="s">
        <v>1624</v>
      </c>
      <c r="I4672" s="211">
        <v>111</v>
      </c>
      <c r="J4672" s="211">
        <v>118</v>
      </c>
      <c r="K4672" s="211">
        <v>124</v>
      </c>
      <c r="L4672" s="212">
        <v>143</v>
      </c>
    </row>
    <row r="4673" spans="1:12">
      <c r="A4673" s="208" t="s">
        <v>1847</v>
      </c>
      <c r="B4673" s="209" t="s">
        <v>1634</v>
      </c>
      <c r="C4673" s="209" t="s">
        <v>1626</v>
      </c>
      <c r="D4673" s="210" t="s">
        <v>1624</v>
      </c>
      <c r="E4673" s="213" t="s">
        <v>1624</v>
      </c>
      <c r="F4673" s="213" t="s">
        <v>1624</v>
      </c>
      <c r="G4673" s="213" t="s">
        <v>1624</v>
      </c>
      <c r="H4673" s="213" t="s">
        <v>1624</v>
      </c>
      <c r="I4673" s="211">
        <v>2227860</v>
      </c>
      <c r="J4673" s="211">
        <v>2719268</v>
      </c>
      <c r="K4673" s="211">
        <v>3086929</v>
      </c>
      <c r="L4673" s="212">
        <v>3184426</v>
      </c>
    </row>
    <row r="4674" spans="1:12">
      <c r="A4674" s="208" t="s">
        <v>1847</v>
      </c>
      <c r="B4674" s="209" t="s">
        <v>1634</v>
      </c>
      <c r="C4674" s="209" t="s">
        <v>1627</v>
      </c>
      <c r="D4674" s="210" t="s">
        <v>1624</v>
      </c>
      <c r="E4674" s="213" t="s">
        <v>1624</v>
      </c>
      <c r="F4674" s="213" t="s">
        <v>1624</v>
      </c>
      <c r="G4674" s="213" t="s">
        <v>1624</v>
      </c>
      <c r="H4674" s="213" t="s">
        <v>1624</v>
      </c>
      <c r="I4674" s="211">
        <v>6513488</v>
      </c>
      <c r="J4674" s="211">
        <v>5562369</v>
      </c>
      <c r="K4674" s="211">
        <v>5012263</v>
      </c>
      <c r="L4674" s="212">
        <v>5562468</v>
      </c>
    </row>
    <row r="4675" spans="1:12">
      <c r="A4675" s="208" t="s">
        <v>352</v>
      </c>
      <c r="B4675" s="209" t="s">
        <v>1666</v>
      </c>
      <c r="C4675" s="209" t="s">
        <v>1623</v>
      </c>
      <c r="D4675" s="210" t="s">
        <v>1624</v>
      </c>
      <c r="E4675" s="211">
        <v>17242</v>
      </c>
      <c r="F4675" s="211">
        <v>14304</v>
      </c>
      <c r="G4675" s="211">
        <v>14800</v>
      </c>
      <c r="H4675" s="211">
        <v>14650</v>
      </c>
      <c r="I4675" s="211">
        <v>13513</v>
      </c>
      <c r="J4675" s="211">
        <v>11063</v>
      </c>
      <c r="K4675" s="211">
        <v>12079</v>
      </c>
      <c r="L4675" s="212">
        <v>11594</v>
      </c>
    </row>
    <row r="4676" spans="1:12">
      <c r="A4676" s="208" t="s">
        <v>352</v>
      </c>
      <c r="B4676" s="209" t="s">
        <v>1666</v>
      </c>
      <c r="C4676" s="209" t="s">
        <v>1625</v>
      </c>
      <c r="D4676" s="210" t="s">
        <v>1624</v>
      </c>
      <c r="E4676" s="211">
        <v>9162</v>
      </c>
      <c r="F4676" s="211">
        <v>9354</v>
      </c>
      <c r="G4676" s="211">
        <v>7333</v>
      </c>
      <c r="H4676" s="211">
        <v>8604</v>
      </c>
      <c r="I4676" s="211">
        <v>7864</v>
      </c>
      <c r="J4676" s="211">
        <v>8700</v>
      </c>
      <c r="K4676" s="211">
        <v>6678</v>
      </c>
      <c r="L4676" s="212">
        <v>6697</v>
      </c>
    </row>
    <row r="4677" spans="1:12">
      <c r="A4677" s="208" t="s">
        <v>1848</v>
      </c>
      <c r="B4677" s="209" t="s">
        <v>1634</v>
      </c>
      <c r="C4677" s="209" t="s">
        <v>1625</v>
      </c>
      <c r="D4677" s="210" t="s">
        <v>1624</v>
      </c>
      <c r="E4677" s="213" t="s">
        <v>1624</v>
      </c>
      <c r="F4677" s="213" t="s">
        <v>1624</v>
      </c>
      <c r="G4677" s="213" t="s">
        <v>1624</v>
      </c>
      <c r="H4677" s="213" t="s">
        <v>1624</v>
      </c>
      <c r="I4677" s="211">
        <v>40357</v>
      </c>
      <c r="J4677" s="211">
        <v>50913</v>
      </c>
      <c r="K4677" s="211">
        <v>76823</v>
      </c>
      <c r="L4677" s="212">
        <v>70343</v>
      </c>
    </row>
    <row r="4678" spans="1:12">
      <c r="A4678" s="208" t="s">
        <v>834</v>
      </c>
      <c r="B4678" s="209" t="s">
        <v>1648</v>
      </c>
      <c r="C4678" s="209" t="s">
        <v>1623</v>
      </c>
      <c r="D4678" s="210" t="s">
        <v>1624</v>
      </c>
      <c r="E4678" s="211">
        <v>71992</v>
      </c>
      <c r="F4678" s="211">
        <v>64589</v>
      </c>
      <c r="G4678" s="211">
        <v>63937</v>
      </c>
      <c r="H4678" s="211">
        <v>68031</v>
      </c>
      <c r="I4678" s="211">
        <v>66372</v>
      </c>
      <c r="J4678" s="211">
        <v>78853</v>
      </c>
      <c r="K4678" s="211">
        <v>67719</v>
      </c>
      <c r="L4678" s="212">
        <v>52447</v>
      </c>
    </row>
    <row r="4679" spans="1:12">
      <c r="A4679" s="208" t="s">
        <v>834</v>
      </c>
      <c r="B4679" s="209" t="s">
        <v>1648</v>
      </c>
      <c r="C4679" s="209" t="s">
        <v>1625</v>
      </c>
      <c r="D4679" s="210" t="s">
        <v>1624</v>
      </c>
      <c r="E4679" s="211">
        <v>26505</v>
      </c>
      <c r="F4679" s="211">
        <v>25407</v>
      </c>
      <c r="G4679" s="211">
        <v>24818</v>
      </c>
      <c r="H4679" s="211">
        <v>23610</v>
      </c>
      <c r="I4679" s="211">
        <v>24185</v>
      </c>
      <c r="J4679" s="211">
        <v>26661</v>
      </c>
      <c r="K4679" s="211">
        <v>24307</v>
      </c>
      <c r="L4679" s="212">
        <v>20322</v>
      </c>
    </row>
    <row r="4680" spans="1:12">
      <c r="A4680" s="208" t="s">
        <v>834</v>
      </c>
      <c r="B4680" s="209" t="s">
        <v>1648</v>
      </c>
      <c r="C4680" s="209" t="s">
        <v>1626</v>
      </c>
      <c r="D4680" s="210" t="s">
        <v>1624</v>
      </c>
      <c r="E4680" s="211">
        <v>188192</v>
      </c>
      <c r="F4680" s="211">
        <v>193280</v>
      </c>
      <c r="G4680" s="211">
        <v>193534</v>
      </c>
      <c r="H4680" s="211">
        <v>198004</v>
      </c>
      <c r="I4680" s="211">
        <v>155058</v>
      </c>
      <c r="J4680" s="211">
        <v>184787</v>
      </c>
      <c r="K4680" s="211">
        <v>172839</v>
      </c>
      <c r="L4680" s="212">
        <v>196726</v>
      </c>
    </row>
    <row r="4681" spans="1:12">
      <c r="A4681" s="208" t="s">
        <v>1049</v>
      </c>
      <c r="B4681" s="209" t="s">
        <v>1640</v>
      </c>
      <c r="C4681" s="209" t="s">
        <v>1623</v>
      </c>
      <c r="D4681" s="210" t="s">
        <v>1624</v>
      </c>
      <c r="E4681" s="211">
        <v>18230</v>
      </c>
      <c r="F4681" s="211">
        <v>15140</v>
      </c>
      <c r="G4681" s="211">
        <v>12116</v>
      </c>
      <c r="H4681" s="211">
        <v>12401</v>
      </c>
      <c r="I4681" s="211">
        <v>28103</v>
      </c>
      <c r="J4681" s="211">
        <v>17811</v>
      </c>
      <c r="K4681" s="211">
        <v>15312</v>
      </c>
      <c r="L4681" s="212">
        <v>7463</v>
      </c>
    </row>
    <row r="4682" spans="1:12">
      <c r="A4682" s="208" t="s">
        <v>1049</v>
      </c>
      <c r="B4682" s="209" t="s">
        <v>1640</v>
      </c>
      <c r="C4682" s="209" t="s">
        <v>1625</v>
      </c>
      <c r="D4682" s="210" t="s">
        <v>1624</v>
      </c>
      <c r="E4682" s="211">
        <v>12552</v>
      </c>
      <c r="F4682" s="211">
        <v>9715</v>
      </c>
      <c r="G4682" s="211">
        <v>8838</v>
      </c>
      <c r="H4682" s="211">
        <v>17209</v>
      </c>
      <c r="I4682" s="211">
        <v>6012</v>
      </c>
      <c r="J4682" s="211">
        <v>13322</v>
      </c>
      <c r="K4682" s="211">
        <v>13012</v>
      </c>
      <c r="L4682" s="212">
        <v>5529</v>
      </c>
    </row>
    <row r="4683" spans="1:12">
      <c r="A4683" s="208" t="s">
        <v>1049</v>
      </c>
      <c r="B4683" s="209" t="s">
        <v>1640</v>
      </c>
      <c r="C4683" s="209" t="s">
        <v>1626</v>
      </c>
      <c r="D4683" s="210" t="s">
        <v>1624</v>
      </c>
      <c r="E4683" s="211">
        <v>185213</v>
      </c>
      <c r="F4683" s="211">
        <v>181992</v>
      </c>
      <c r="G4683" s="211">
        <v>278486</v>
      </c>
      <c r="H4683" s="211">
        <v>240824</v>
      </c>
      <c r="I4683" s="211">
        <v>215841</v>
      </c>
      <c r="J4683" s="211">
        <v>225345</v>
      </c>
      <c r="K4683" s="211">
        <v>184828</v>
      </c>
      <c r="L4683" s="212">
        <v>185596</v>
      </c>
    </row>
    <row r="4684" spans="1:12">
      <c r="A4684" s="208" t="s">
        <v>874</v>
      </c>
      <c r="B4684" s="209" t="s">
        <v>1643</v>
      </c>
      <c r="C4684" s="209" t="s">
        <v>1623</v>
      </c>
      <c r="D4684" s="210" t="s">
        <v>1624</v>
      </c>
      <c r="E4684" s="211">
        <v>31202</v>
      </c>
      <c r="F4684" s="211">
        <v>25554</v>
      </c>
      <c r="G4684" s="211">
        <v>30328</v>
      </c>
      <c r="H4684" s="211">
        <v>30674</v>
      </c>
      <c r="I4684" s="211">
        <v>28597</v>
      </c>
      <c r="J4684" s="211">
        <v>29692</v>
      </c>
      <c r="K4684" s="211">
        <v>26789</v>
      </c>
      <c r="L4684" s="212">
        <v>22538</v>
      </c>
    </row>
    <row r="4685" spans="1:12">
      <c r="A4685" s="208" t="s">
        <v>874</v>
      </c>
      <c r="B4685" s="209" t="s">
        <v>1643</v>
      </c>
      <c r="C4685" s="209" t="s">
        <v>1625</v>
      </c>
      <c r="D4685" s="210" t="s">
        <v>1624</v>
      </c>
      <c r="E4685" s="211">
        <v>19301</v>
      </c>
      <c r="F4685" s="211">
        <v>19361</v>
      </c>
      <c r="G4685" s="211">
        <v>22403</v>
      </c>
      <c r="H4685" s="211">
        <v>23484</v>
      </c>
      <c r="I4685" s="211">
        <v>22313</v>
      </c>
      <c r="J4685" s="211">
        <v>24242</v>
      </c>
      <c r="K4685" s="211">
        <v>22055</v>
      </c>
      <c r="L4685" s="212">
        <v>18721</v>
      </c>
    </row>
    <row r="4686" spans="1:12">
      <c r="A4686" s="208" t="s">
        <v>317</v>
      </c>
      <c r="B4686" s="209" t="s">
        <v>1653</v>
      </c>
      <c r="C4686" s="209" t="s">
        <v>1626</v>
      </c>
      <c r="D4686" s="210" t="s">
        <v>1624</v>
      </c>
      <c r="E4686" s="213" t="s">
        <v>1624</v>
      </c>
      <c r="F4686" s="213" t="s">
        <v>1624</v>
      </c>
      <c r="G4686" s="213" t="s">
        <v>1624</v>
      </c>
      <c r="H4686" s="213" t="s">
        <v>1624</v>
      </c>
      <c r="I4686" s="213" t="s">
        <v>1624</v>
      </c>
      <c r="J4686" s="213" t="s">
        <v>1624</v>
      </c>
      <c r="K4686" s="211">
        <v>3127</v>
      </c>
      <c r="L4686" s="212">
        <v>147628</v>
      </c>
    </row>
    <row r="4687" spans="1:12">
      <c r="A4687" s="208" t="s">
        <v>317</v>
      </c>
      <c r="B4687" s="209" t="s">
        <v>1664</v>
      </c>
      <c r="C4687" s="209" t="s">
        <v>1626</v>
      </c>
      <c r="D4687" s="210" t="s">
        <v>1624</v>
      </c>
      <c r="E4687" s="211">
        <v>168763</v>
      </c>
      <c r="F4687" s="211">
        <v>183565</v>
      </c>
      <c r="G4687" s="211">
        <v>289773</v>
      </c>
      <c r="H4687" s="211">
        <v>102127</v>
      </c>
      <c r="I4687" s="211">
        <v>2203</v>
      </c>
      <c r="J4687" s="211">
        <v>129</v>
      </c>
      <c r="K4687" s="211">
        <v>147</v>
      </c>
      <c r="L4687" s="214" t="s">
        <v>1624</v>
      </c>
    </row>
    <row r="4688" spans="1:12">
      <c r="A4688" s="208" t="s">
        <v>875</v>
      </c>
      <c r="B4688" s="209" t="s">
        <v>1643</v>
      </c>
      <c r="C4688" s="209" t="s">
        <v>1623</v>
      </c>
      <c r="D4688" s="210" t="s">
        <v>1624</v>
      </c>
      <c r="E4688" s="211">
        <v>24063</v>
      </c>
      <c r="F4688" s="211">
        <v>23349</v>
      </c>
      <c r="G4688" s="211">
        <v>23659</v>
      </c>
      <c r="H4688" s="211">
        <v>24186</v>
      </c>
      <c r="I4688" s="211">
        <v>23009</v>
      </c>
      <c r="J4688" s="211">
        <v>21821</v>
      </c>
      <c r="K4688" s="211">
        <v>20264</v>
      </c>
      <c r="L4688" s="212">
        <v>17056</v>
      </c>
    </row>
    <row r="4689" spans="1:12">
      <c r="A4689" s="208" t="s">
        <v>875</v>
      </c>
      <c r="B4689" s="209" t="s">
        <v>1643</v>
      </c>
      <c r="C4689" s="209" t="s">
        <v>1625</v>
      </c>
      <c r="D4689" s="210" t="s">
        <v>1624</v>
      </c>
      <c r="E4689" s="211">
        <v>4045</v>
      </c>
      <c r="F4689" s="211">
        <v>4124</v>
      </c>
      <c r="G4689" s="211">
        <v>4499</v>
      </c>
      <c r="H4689" s="211">
        <v>5658</v>
      </c>
      <c r="I4689" s="211">
        <v>5201</v>
      </c>
      <c r="J4689" s="211">
        <v>5454</v>
      </c>
      <c r="K4689" s="211">
        <v>4466</v>
      </c>
      <c r="L4689" s="212">
        <v>3592</v>
      </c>
    </row>
    <row r="4690" spans="1:12">
      <c r="A4690" s="208" t="s">
        <v>1849</v>
      </c>
      <c r="B4690" s="209" t="s">
        <v>1665</v>
      </c>
      <c r="C4690" s="209" t="s">
        <v>1623</v>
      </c>
      <c r="D4690" s="210" t="s">
        <v>1624</v>
      </c>
      <c r="E4690" s="211">
        <v>15063</v>
      </c>
      <c r="F4690" s="211">
        <v>15496</v>
      </c>
      <c r="G4690" s="211">
        <v>15496</v>
      </c>
      <c r="H4690" s="211">
        <v>16972</v>
      </c>
      <c r="I4690" s="211">
        <v>6043</v>
      </c>
      <c r="J4690" s="211">
        <v>17385</v>
      </c>
      <c r="K4690" s="211">
        <v>16644</v>
      </c>
      <c r="L4690" s="212">
        <v>13769</v>
      </c>
    </row>
    <row r="4691" spans="1:12">
      <c r="A4691" s="208" t="s">
        <v>1849</v>
      </c>
      <c r="B4691" s="209" t="s">
        <v>1665</v>
      </c>
      <c r="C4691" s="209" t="s">
        <v>1625</v>
      </c>
      <c r="D4691" s="210" t="s">
        <v>1624</v>
      </c>
      <c r="E4691" s="211">
        <v>1617</v>
      </c>
      <c r="F4691" s="211">
        <v>1364</v>
      </c>
      <c r="G4691" s="211">
        <v>1364</v>
      </c>
      <c r="H4691" s="211">
        <v>2114</v>
      </c>
      <c r="I4691" s="211">
        <v>989</v>
      </c>
      <c r="J4691" s="211">
        <v>1256</v>
      </c>
      <c r="K4691" s="211">
        <v>830</v>
      </c>
      <c r="L4691" s="212">
        <v>606</v>
      </c>
    </row>
    <row r="4692" spans="1:12">
      <c r="A4692" s="208" t="s">
        <v>1849</v>
      </c>
      <c r="B4692" s="209" t="s">
        <v>1665</v>
      </c>
      <c r="C4692" s="209" t="s">
        <v>1626</v>
      </c>
      <c r="D4692" s="210" t="s">
        <v>1624</v>
      </c>
      <c r="E4692" s="213" t="s">
        <v>1624</v>
      </c>
      <c r="F4692" s="211">
        <v>2145</v>
      </c>
      <c r="G4692" s="211">
        <v>2145</v>
      </c>
      <c r="H4692" s="213" t="s">
        <v>1624</v>
      </c>
      <c r="I4692" s="211">
        <v>3077</v>
      </c>
      <c r="J4692" s="213" t="s">
        <v>1624</v>
      </c>
      <c r="K4692" s="211">
        <v>2737</v>
      </c>
      <c r="L4692" s="212">
        <v>739</v>
      </c>
    </row>
    <row r="4693" spans="1:12">
      <c r="A4693" s="208" t="s">
        <v>835</v>
      </c>
      <c r="B4693" s="209" t="s">
        <v>1648</v>
      </c>
      <c r="C4693" s="209" t="s">
        <v>1623</v>
      </c>
      <c r="D4693" s="210" t="s">
        <v>1624</v>
      </c>
      <c r="E4693" s="211">
        <v>86654</v>
      </c>
      <c r="F4693" s="211">
        <v>67742</v>
      </c>
      <c r="G4693" s="211">
        <v>73782</v>
      </c>
      <c r="H4693" s="211">
        <v>68128</v>
      </c>
      <c r="I4693" s="211">
        <v>64416</v>
      </c>
      <c r="J4693" s="211">
        <v>75762</v>
      </c>
      <c r="K4693" s="211">
        <v>64843</v>
      </c>
      <c r="L4693" s="212">
        <v>49951</v>
      </c>
    </row>
    <row r="4694" spans="1:12">
      <c r="A4694" s="208" t="s">
        <v>835</v>
      </c>
      <c r="B4694" s="209" t="s">
        <v>1648</v>
      </c>
      <c r="C4694" s="209" t="s">
        <v>1625</v>
      </c>
      <c r="D4694" s="210" t="s">
        <v>1624</v>
      </c>
      <c r="E4694" s="211">
        <v>23995</v>
      </c>
      <c r="F4694" s="211">
        <v>22486</v>
      </c>
      <c r="G4694" s="211">
        <v>24778</v>
      </c>
      <c r="H4694" s="211">
        <v>24359</v>
      </c>
      <c r="I4694" s="211">
        <v>24654</v>
      </c>
      <c r="J4694" s="211">
        <v>27336</v>
      </c>
      <c r="K4694" s="211">
        <v>23776</v>
      </c>
      <c r="L4694" s="212">
        <v>23666</v>
      </c>
    </row>
    <row r="4695" spans="1:12">
      <c r="A4695" s="208" t="s">
        <v>835</v>
      </c>
      <c r="B4695" s="209" t="s">
        <v>1648</v>
      </c>
      <c r="C4695" s="209" t="s">
        <v>1626</v>
      </c>
      <c r="D4695" s="210" t="s">
        <v>1624</v>
      </c>
      <c r="E4695" s="211">
        <v>66316</v>
      </c>
      <c r="F4695" s="211">
        <v>64268</v>
      </c>
      <c r="G4695" s="211">
        <v>65593</v>
      </c>
      <c r="H4695" s="211">
        <v>74351</v>
      </c>
      <c r="I4695" s="211">
        <v>78344</v>
      </c>
      <c r="J4695" s="211">
        <v>94738</v>
      </c>
      <c r="K4695" s="211">
        <v>82144</v>
      </c>
      <c r="L4695" s="212">
        <v>76364</v>
      </c>
    </row>
    <row r="4696" spans="1:12">
      <c r="A4696" s="208" t="s">
        <v>1850</v>
      </c>
      <c r="B4696" s="209" t="s">
        <v>1630</v>
      </c>
      <c r="C4696" s="209" t="s">
        <v>1623</v>
      </c>
      <c r="D4696" s="210" t="s">
        <v>1624</v>
      </c>
      <c r="E4696" s="211">
        <v>15995</v>
      </c>
      <c r="F4696" s="211">
        <v>12086</v>
      </c>
      <c r="G4696" s="211">
        <v>15533</v>
      </c>
      <c r="H4696" s="211">
        <v>12337</v>
      </c>
      <c r="I4696" s="211">
        <v>11670</v>
      </c>
      <c r="J4696" s="211">
        <v>11501</v>
      </c>
      <c r="K4696" s="211">
        <v>11631</v>
      </c>
      <c r="L4696" s="212">
        <v>8595</v>
      </c>
    </row>
    <row r="4697" spans="1:12">
      <c r="A4697" s="208" t="s">
        <v>1850</v>
      </c>
      <c r="B4697" s="209" t="s">
        <v>1630</v>
      </c>
      <c r="C4697" s="209" t="s">
        <v>1625</v>
      </c>
      <c r="D4697" s="210" t="s">
        <v>1624</v>
      </c>
      <c r="E4697" s="211">
        <v>415</v>
      </c>
      <c r="F4697" s="211">
        <v>376</v>
      </c>
      <c r="G4697" s="211">
        <v>224</v>
      </c>
      <c r="H4697" s="211">
        <v>380</v>
      </c>
      <c r="I4697" s="211">
        <v>12262</v>
      </c>
      <c r="J4697" s="211">
        <v>14099</v>
      </c>
      <c r="K4697" s="211">
        <v>8132</v>
      </c>
      <c r="L4697" s="212">
        <v>6922</v>
      </c>
    </row>
    <row r="4698" spans="1:12">
      <c r="A4698" s="208" t="s">
        <v>1850</v>
      </c>
      <c r="B4698" s="209" t="s">
        <v>1630</v>
      </c>
      <c r="C4698" s="209" t="s">
        <v>1626</v>
      </c>
      <c r="D4698" s="210" t="s">
        <v>1624</v>
      </c>
      <c r="E4698" s="211">
        <v>13332</v>
      </c>
      <c r="F4698" s="211">
        <v>9940</v>
      </c>
      <c r="G4698" s="211">
        <v>6752</v>
      </c>
      <c r="H4698" s="211">
        <v>1251</v>
      </c>
      <c r="I4698" s="211">
        <v>701</v>
      </c>
      <c r="J4698" s="211">
        <v>2562</v>
      </c>
      <c r="K4698" s="211">
        <v>1223</v>
      </c>
      <c r="L4698" s="212">
        <v>4009</v>
      </c>
    </row>
    <row r="4699" spans="1:12">
      <c r="A4699" s="208" t="s">
        <v>634</v>
      </c>
      <c r="B4699" s="209" t="s">
        <v>1646</v>
      </c>
      <c r="C4699" s="209" t="s">
        <v>1623</v>
      </c>
      <c r="D4699" s="210" t="s">
        <v>1624</v>
      </c>
      <c r="E4699" s="211">
        <v>4668</v>
      </c>
      <c r="F4699" s="211">
        <v>4090</v>
      </c>
      <c r="G4699" s="211">
        <v>4237</v>
      </c>
      <c r="H4699" s="211">
        <v>4289</v>
      </c>
      <c r="I4699" s="211">
        <v>3804</v>
      </c>
      <c r="J4699" s="211">
        <v>4116</v>
      </c>
      <c r="K4699" s="211">
        <v>3958</v>
      </c>
      <c r="L4699" s="212">
        <v>1989</v>
      </c>
    </row>
    <row r="4700" spans="1:12">
      <c r="A4700" s="208" t="s">
        <v>634</v>
      </c>
      <c r="B4700" s="209" t="s">
        <v>1646</v>
      </c>
      <c r="C4700" s="209" t="s">
        <v>1625</v>
      </c>
      <c r="D4700" s="210" t="s">
        <v>1624</v>
      </c>
      <c r="E4700" s="211">
        <v>935</v>
      </c>
      <c r="F4700" s="211">
        <v>744</v>
      </c>
      <c r="G4700" s="211">
        <v>974</v>
      </c>
      <c r="H4700" s="211">
        <v>1031</v>
      </c>
      <c r="I4700" s="211">
        <v>879</v>
      </c>
      <c r="J4700" s="211">
        <v>1060</v>
      </c>
      <c r="K4700" s="211">
        <v>927</v>
      </c>
      <c r="L4700" s="212">
        <v>419</v>
      </c>
    </row>
    <row r="4701" spans="1:12">
      <c r="A4701" s="208" t="s">
        <v>250</v>
      </c>
      <c r="B4701" s="209" t="s">
        <v>1676</v>
      </c>
      <c r="C4701" s="209" t="s">
        <v>1623</v>
      </c>
      <c r="D4701" s="210" t="s">
        <v>1624</v>
      </c>
      <c r="E4701" s="211">
        <v>16652635</v>
      </c>
      <c r="F4701" s="211">
        <v>13813886</v>
      </c>
      <c r="G4701" s="211">
        <v>14552086</v>
      </c>
      <c r="H4701" s="211">
        <v>14226255</v>
      </c>
      <c r="I4701" s="211">
        <v>15780130</v>
      </c>
      <c r="J4701" s="211">
        <v>17447010</v>
      </c>
      <c r="K4701" s="211">
        <v>14329774</v>
      </c>
      <c r="L4701" s="212">
        <v>12927508</v>
      </c>
    </row>
    <row r="4702" spans="1:12">
      <c r="A4702" s="208" t="s">
        <v>250</v>
      </c>
      <c r="B4702" s="209" t="s">
        <v>1676</v>
      </c>
      <c r="C4702" s="209" t="s">
        <v>1625</v>
      </c>
      <c r="D4702" s="210" t="s">
        <v>1624</v>
      </c>
      <c r="E4702" s="211">
        <v>13601727</v>
      </c>
      <c r="F4702" s="211">
        <v>15031708</v>
      </c>
      <c r="G4702" s="211">
        <v>15476047</v>
      </c>
      <c r="H4702" s="211">
        <v>14966013</v>
      </c>
      <c r="I4702" s="211">
        <v>16060185</v>
      </c>
      <c r="J4702" s="211">
        <v>16414760</v>
      </c>
      <c r="K4702" s="211">
        <v>14190877</v>
      </c>
      <c r="L4702" s="212">
        <v>12768142</v>
      </c>
    </row>
    <row r="4703" spans="1:12">
      <c r="A4703" s="208" t="s">
        <v>250</v>
      </c>
      <c r="B4703" s="209" t="s">
        <v>1676</v>
      </c>
      <c r="C4703" s="209" t="s">
        <v>1626</v>
      </c>
      <c r="D4703" s="210" t="s">
        <v>1624</v>
      </c>
      <c r="E4703" s="211">
        <v>4713430</v>
      </c>
      <c r="F4703" s="211">
        <v>4843568</v>
      </c>
      <c r="G4703" s="211">
        <v>4798526</v>
      </c>
      <c r="H4703" s="211">
        <v>4665933</v>
      </c>
      <c r="I4703" s="211">
        <v>4243375</v>
      </c>
      <c r="J4703" s="211">
        <v>4798714</v>
      </c>
      <c r="K4703" s="211">
        <v>5945993</v>
      </c>
      <c r="L4703" s="212">
        <v>6172951</v>
      </c>
    </row>
    <row r="4704" spans="1:12">
      <c r="A4704" s="208" t="s">
        <v>250</v>
      </c>
      <c r="B4704" s="209" t="s">
        <v>1676</v>
      </c>
      <c r="C4704" s="209" t="s">
        <v>1627</v>
      </c>
      <c r="D4704" s="210" t="s">
        <v>1624</v>
      </c>
      <c r="E4704" s="211">
        <v>21137316</v>
      </c>
      <c r="F4704" s="211">
        <v>17026082</v>
      </c>
      <c r="G4704" s="211">
        <v>25065740</v>
      </c>
      <c r="H4704" s="211">
        <v>22647914</v>
      </c>
      <c r="I4704" s="211">
        <v>28771951</v>
      </c>
      <c r="J4704" s="211">
        <v>40762533</v>
      </c>
      <c r="K4704" s="211">
        <v>37821169</v>
      </c>
      <c r="L4704" s="212">
        <v>44714909</v>
      </c>
    </row>
    <row r="4705" spans="1:12">
      <c r="A4705" s="208" t="s">
        <v>250</v>
      </c>
      <c r="B4705" s="209" t="s">
        <v>1676</v>
      </c>
      <c r="C4705" s="209" t="s">
        <v>1628</v>
      </c>
      <c r="D4705" s="210" t="s">
        <v>1624</v>
      </c>
      <c r="E4705" s="211">
        <v>31689</v>
      </c>
      <c r="F4705" s="211">
        <v>37143</v>
      </c>
      <c r="G4705" s="211">
        <v>35262</v>
      </c>
      <c r="H4705" s="211">
        <v>26137</v>
      </c>
      <c r="I4705" s="211">
        <v>19022</v>
      </c>
      <c r="J4705" s="211">
        <v>15905</v>
      </c>
      <c r="K4705" s="211">
        <v>19353</v>
      </c>
      <c r="L4705" s="212">
        <v>33252</v>
      </c>
    </row>
    <row r="4706" spans="1:12">
      <c r="A4706" s="208" t="s">
        <v>318</v>
      </c>
      <c r="B4706" s="209" t="s">
        <v>1653</v>
      </c>
      <c r="C4706" s="209" t="s">
        <v>1623</v>
      </c>
      <c r="D4706" s="210" t="s">
        <v>1624</v>
      </c>
      <c r="E4706" s="211">
        <v>142052</v>
      </c>
      <c r="F4706" s="211">
        <v>131645</v>
      </c>
      <c r="G4706" s="211">
        <v>139077</v>
      </c>
      <c r="H4706" s="211">
        <v>162080</v>
      </c>
      <c r="I4706" s="211">
        <v>155594</v>
      </c>
      <c r="J4706" s="211">
        <v>132764</v>
      </c>
      <c r="K4706" s="211">
        <v>150413</v>
      </c>
      <c r="L4706" s="212">
        <v>130655</v>
      </c>
    </row>
    <row r="4707" spans="1:12">
      <c r="A4707" s="208" t="s">
        <v>318</v>
      </c>
      <c r="B4707" s="209" t="s">
        <v>1653</v>
      </c>
      <c r="C4707" s="209" t="s">
        <v>1625</v>
      </c>
      <c r="D4707" s="210" t="s">
        <v>1624</v>
      </c>
      <c r="E4707" s="211">
        <v>191248</v>
      </c>
      <c r="F4707" s="211">
        <v>200712</v>
      </c>
      <c r="G4707" s="211">
        <v>222243</v>
      </c>
      <c r="H4707" s="211">
        <v>191124</v>
      </c>
      <c r="I4707" s="211">
        <v>162236</v>
      </c>
      <c r="J4707" s="211">
        <v>147401</v>
      </c>
      <c r="K4707" s="211">
        <v>161153</v>
      </c>
      <c r="L4707" s="212">
        <v>151967</v>
      </c>
    </row>
    <row r="4708" spans="1:12">
      <c r="A4708" s="208" t="s">
        <v>318</v>
      </c>
      <c r="B4708" s="209" t="s">
        <v>1653</v>
      </c>
      <c r="C4708" s="209" t="s">
        <v>1627</v>
      </c>
      <c r="D4708" s="210" t="s">
        <v>1624</v>
      </c>
      <c r="E4708" s="211">
        <v>237</v>
      </c>
      <c r="F4708" s="211">
        <v>2437</v>
      </c>
      <c r="G4708" s="211">
        <v>118564</v>
      </c>
      <c r="H4708" s="211">
        <v>87012</v>
      </c>
      <c r="I4708" s="211">
        <v>167106</v>
      </c>
      <c r="J4708" s="211">
        <v>45953</v>
      </c>
      <c r="K4708" s="211">
        <v>178947</v>
      </c>
      <c r="L4708" s="212">
        <v>775313</v>
      </c>
    </row>
    <row r="4709" spans="1:12">
      <c r="A4709" s="208" t="s">
        <v>654</v>
      </c>
      <c r="B4709" s="209" t="s">
        <v>1672</v>
      </c>
      <c r="C4709" s="209" t="s">
        <v>1623</v>
      </c>
      <c r="D4709" s="210" t="s">
        <v>1624</v>
      </c>
      <c r="E4709" s="213" t="s">
        <v>1624</v>
      </c>
      <c r="F4709" s="213" t="s">
        <v>1624</v>
      </c>
      <c r="G4709" s="211">
        <v>190</v>
      </c>
      <c r="H4709" s="211">
        <v>112</v>
      </c>
      <c r="I4709" s="211">
        <v>151</v>
      </c>
      <c r="J4709" s="211">
        <v>380</v>
      </c>
      <c r="K4709" s="211">
        <v>363</v>
      </c>
      <c r="L4709" s="212">
        <v>327</v>
      </c>
    </row>
    <row r="4710" spans="1:12">
      <c r="A4710" s="208" t="s">
        <v>654</v>
      </c>
      <c r="B4710" s="209" t="s">
        <v>1672</v>
      </c>
      <c r="C4710" s="209" t="s">
        <v>1625</v>
      </c>
      <c r="D4710" s="210" t="s">
        <v>1624</v>
      </c>
      <c r="E4710" s="213" t="s">
        <v>1624</v>
      </c>
      <c r="F4710" s="213" t="s">
        <v>1624</v>
      </c>
      <c r="G4710" s="211">
        <v>803</v>
      </c>
      <c r="H4710" s="211">
        <v>4800</v>
      </c>
      <c r="I4710" s="211">
        <v>4835</v>
      </c>
      <c r="J4710" s="211">
        <v>4880</v>
      </c>
      <c r="K4710" s="211">
        <v>5682</v>
      </c>
      <c r="L4710" s="212">
        <v>5740</v>
      </c>
    </row>
    <row r="4711" spans="1:12">
      <c r="A4711" s="208" t="s">
        <v>1073</v>
      </c>
      <c r="B4711" s="209" t="s">
        <v>1678</v>
      </c>
      <c r="C4711" s="209" t="s">
        <v>1623</v>
      </c>
      <c r="D4711" s="210" t="s">
        <v>1624</v>
      </c>
      <c r="E4711" s="211">
        <v>2251</v>
      </c>
      <c r="F4711" s="211">
        <v>1982</v>
      </c>
      <c r="G4711" s="211">
        <v>2001</v>
      </c>
      <c r="H4711" s="213" t="s">
        <v>1624</v>
      </c>
      <c r="I4711" s="213" t="s">
        <v>1624</v>
      </c>
      <c r="J4711" s="213" t="s">
        <v>1624</v>
      </c>
      <c r="K4711" s="213" t="s">
        <v>1624</v>
      </c>
      <c r="L4711" s="214" t="s">
        <v>1624</v>
      </c>
    </row>
    <row r="4712" spans="1:12">
      <c r="A4712" s="208" t="s">
        <v>1073</v>
      </c>
      <c r="B4712" s="209" t="s">
        <v>1678</v>
      </c>
      <c r="C4712" s="209" t="s">
        <v>1625</v>
      </c>
      <c r="D4712" s="210" t="s">
        <v>1624</v>
      </c>
      <c r="E4712" s="211">
        <v>124</v>
      </c>
      <c r="F4712" s="211">
        <v>126</v>
      </c>
      <c r="G4712" s="211">
        <v>115</v>
      </c>
      <c r="H4712" s="213" t="s">
        <v>1624</v>
      </c>
      <c r="I4712" s="213" t="s">
        <v>1624</v>
      </c>
      <c r="J4712" s="213" t="s">
        <v>1624</v>
      </c>
      <c r="K4712" s="213" t="s">
        <v>1624</v>
      </c>
      <c r="L4712" s="214" t="s">
        <v>1624</v>
      </c>
    </row>
    <row r="4713" spans="1:12">
      <c r="A4713" s="208" t="s">
        <v>993</v>
      </c>
      <c r="B4713" s="209" t="s">
        <v>1630</v>
      </c>
      <c r="C4713" s="209" t="s">
        <v>1623</v>
      </c>
      <c r="D4713" s="210" t="s">
        <v>1624</v>
      </c>
      <c r="E4713" s="211">
        <v>3294</v>
      </c>
      <c r="F4713" s="211">
        <v>3735</v>
      </c>
      <c r="G4713" s="211">
        <v>5622</v>
      </c>
      <c r="H4713" s="211">
        <v>19720</v>
      </c>
      <c r="I4713" s="213" t="s">
        <v>1624</v>
      </c>
      <c r="J4713" s="213" t="s">
        <v>1624</v>
      </c>
      <c r="K4713" s="211">
        <v>3884</v>
      </c>
      <c r="L4713" s="212">
        <v>2831</v>
      </c>
    </row>
    <row r="4714" spans="1:12">
      <c r="A4714" s="208" t="s">
        <v>993</v>
      </c>
      <c r="B4714" s="209" t="s">
        <v>1630</v>
      </c>
      <c r="C4714" s="209" t="s">
        <v>1625</v>
      </c>
      <c r="D4714" s="210" t="s">
        <v>1624</v>
      </c>
      <c r="E4714" s="211">
        <v>3739</v>
      </c>
      <c r="F4714" s="211">
        <v>6488</v>
      </c>
      <c r="G4714" s="211">
        <v>7207</v>
      </c>
      <c r="H4714" s="211">
        <v>10500</v>
      </c>
      <c r="I4714" s="213" t="s">
        <v>1624</v>
      </c>
      <c r="J4714" s="213" t="s">
        <v>1624</v>
      </c>
      <c r="K4714" s="211">
        <v>9262</v>
      </c>
      <c r="L4714" s="212">
        <v>9476</v>
      </c>
    </row>
    <row r="4715" spans="1:12">
      <c r="A4715" s="208" t="s">
        <v>993</v>
      </c>
      <c r="B4715" s="209" t="s">
        <v>1630</v>
      </c>
      <c r="C4715" s="209" t="s">
        <v>1626</v>
      </c>
      <c r="D4715" s="210" t="s">
        <v>1624</v>
      </c>
      <c r="E4715" s="211">
        <v>59554</v>
      </c>
      <c r="F4715" s="211">
        <v>62703</v>
      </c>
      <c r="G4715" s="211">
        <v>48559</v>
      </c>
      <c r="H4715" s="211">
        <v>52000</v>
      </c>
      <c r="I4715" s="213" t="s">
        <v>1624</v>
      </c>
      <c r="J4715" s="213" t="s">
        <v>1624</v>
      </c>
      <c r="K4715" s="211">
        <v>25094</v>
      </c>
      <c r="L4715" s="212">
        <v>32974</v>
      </c>
    </row>
    <row r="4716" spans="1:12">
      <c r="A4716" s="208" t="s">
        <v>1851</v>
      </c>
      <c r="B4716" s="209" t="s">
        <v>1678</v>
      </c>
      <c r="C4716" s="209" t="s">
        <v>1623</v>
      </c>
      <c r="D4716" s="210" t="s">
        <v>1624</v>
      </c>
      <c r="E4716" s="213" t="s">
        <v>1624</v>
      </c>
      <c r="F4716" s="211">
        <v>12120</v>
      </c>
      <c r="G4716" s="213" t="s">
        <v>1624</v>
      </c>
      <c r="H4716" s="213" t="s">
        <v>1624</v>
      </c>
      <c r="I4716" s="213" t="s">
        <v>1624</v>
      </c>
      <c r="J4716" s="213" t="s">
        <v>1624</v>
      </c>
      <c r="K4716" s="213" t="s">
        <v>1624</v>
      </c>
      <c r="L4716" s="214" t="s">
        <v>1624</v>
      </c>
    </row>
    <row r="4717" spans="1:12">
      <c r="A4717" s="208" t="s">
        <v>1851</v>
      </c>
      <c r="B4717" s="209" t="s">
        <v>1678</v>
      </c>
      <c r="C4717" s="209" t="s">
        <v>1625</v>
      </c>
      <c r="D4717" s="210" t="s">
        <v>1624</v>
      </c>
      <c r="E4717" s="213" t="s">
        <v>1624</v>
      </c>
      <c r="F4717" s="211">
        <v>1747</v>
      </c>
      <c r="G4717" s="213" t="s">
        <v>1624</v>
      </c>
      <c r="H4717" s="213" t="s">
        <v>1624</v>
      </c>
      <c r="I4717" s="213" t="s">
        <v>1624</v>
      </c>
      <c r="J4717" s="213" t="s">
        <v>1624</v>
      </c>
      <c r="K4717" s="213" t="s">
        <v>1624</v>
      </c>
      <c r="L4717" s="214" t="s">
        <v>1624</v>
      </c>
    </row>
    <row r="4718" spans="1:12">
      <c r="A4718" s="208" t="s">
        <v>949</v>
      </c>
      <c r="B4718" s="209" t="s">
        <v>1661</v>
      </c>
      <c r="C4718" s="209" t="s">
        <v>1623</v>
      </c>
      <c r="D4718" s="210" t="s">
        <v>1624</v>
      </c>
      <c r="E4718" s="211">
        <v>8979</v>
      </c>
      <c r="F4718" s="211">
        <v>9070</v>
      </c>
      <c r="G4718" s="211">
        <v>10165</v>
      </c>
      <c r="H4718" s="211">
        <v>12066</v>
      </c>
      <c r="I4718" s="211">
        <v>11649</v>
      </c>
      <c r="J4718" s="211">
        <v>11222</v>
      </c>
      <c r="K4718" s="213" t="s">
        <v>1624</v>
      </c>
      <c r="L4718" s="214" t="s">
        <v>1624</v>
      </c>
    </row>
    <row r="4719" spans="1:12">
      <c r="A4719" s="208" t="s">
        <v>939</v>
      </c>
      <c r="B4719" s="209" t="s">
        <v>1657</v>
      </c>
      <c r="C4719" s="209" t="s">
        <v>1623</v>
      </c>
      <c r="D4719" s="210" t="s">
        <v>1624</v>
      </c>
      <c r="E4719" s="211">
        <v>101955</v>
      </c>
      <c r="F4719" s="211">
        <v>92596</v>
      </c>
      <c r="G4719" s="211">
        <v>96380</v>
      </c>
      <c r="H4719" s="211">
        <v>104562</v>
      </c>
      <c r="I4719" s="211">
        <v>97100</v>
      </c>
      <c r="J4719" s="211">
        <v>99732</v>
      </c>
      <c r="K4719" s="211">
        <v>96989</v>
      </c>
      <c r="L4719" s="212">
        <v>74877</v>
      </c>
    </row>
    <row r="4720" spans="1:12">
      <c r="A4720" s="208" t="s">
        <v>939</v>
      </c>
      <c r="B4720" s="209" t="s">
        <v>1657</v>
      </c>
      <c r="C4720" s="209" t="s">
        <v>1625</v>
      </c>
      <c r="D4720" s="210" t="s">
        <v>1624</v>
      </c>
      <c r="E4720" s="211">
        <v>54882</v>
      </c>
      <c r="F4720" s="211">
        <v>50193</v>
      </c>
      <c r="G4720" s="211">
        <v>60943</v>
      </c>
      <c r="H4720" s="211">
        <v>71689</v>
      </c>
      <c r="I4720" s="211">
        <v>58175</v>
      </c>
      <c r="J4720" s="211">
        <v>72704</v>
      </c>
      <c r="K4720" s="211">
        <v>72747</v>
      </c>
      <c r="L4720" s="212">
        <v>55094</v>
      </c>
    </row>
    <row r="4721" spans="1:12">
      <c r="A4721" s="208" t="s">
        <v>939</v>
      </c>
      <c r="B4721" s="209" t="s">
        <v>1657</v>
      </c>
      <c r="C4721" s="209" t="s">
        <v>1626</v>
      </c>
      <c r="D4721" s="210" t="s">
        <v>1624</v>
      </c>
      <c r="E4721" s="213" t="s">
        <v>1624</v>
      </c>
      <c r="F4721" s="213" t="s">
        <v>1624</v>
      </c>
      <c r="G4721" s="213" t="s">
        <v>1624</v>
      </c>
      <c r="H4721" s="213" t="s">
        <v>1624</v>
      </c>
      <c r="I4721" s="213" t="s">
        <v>1624</v>
      </c>
      <c r="J4721" s="213" t="s">
        <v>1624</v>
      </c>
      <c r="K4721" s="213" t="s">
        <v>1624</v>
      </c>
      <c r="L4721" s="212">
        <v>0</v>
      </c>
    </row>
    <row r="4722" spans="1:12">
      <c r="A4722" s="208" t="s">
        <v>939</v>
      </c>
      <c r="B4722" s="209" t="s">
        <v>1657</v>
      </c>
      <c r="C4722" s="209" t="s">
        <v>1627</v>
      </c>
      <c r="D4722" s="210" t="s">
        <v>1624</v>
      </c>
      <c r="E4722" s="211">
        <v>9010</v>
      </c>
      <c r="F4722" s="211">
        <v>10538</v>
      </c>
      <c r="G4722" s="211">
        <v>11068</v>
      </c>
      <c r="H4722" s="211">
        <v>2923</v>
      </c>
      <c r="I4722" s="211">
        <v>3427</v>
      </c>
      <c r="J4722" s="211">
        <v>1608</v>
      </c>
      <c r="K4722" s="211">
        <v>2438</v>
      </c>
      <c r="L4722" s="212">
        <v>1687</v>
      </c>
    </row>
    <row r="4723" spans="1:12">
      <c r="A4723" s="208" t="s">
        <v>1372</v>
      </c>
      <c r="B4723" s="209" t="s">
        <v>1651</v>
      </c>
      <c r="C4723" s="209" t="s">
        <v>1623</v>
      </c>
      <c r="D4723" s="210" t="s">
        <v>1624</v>
      </c>
      <c r="E4723" s="211">
        <v>458485</v>
      </c>
      <c r="F4723" s="211">
        <v>300939</v>
      </c>
      <c r="G4723" s="211">
        <v>338213</v>
      </c>
      <c r="H4723" s="211">
        <v>463691</v>
      </c>
      <c r="I4723" s="211">
        <v>323718</v>
      </c>
      <c r="J4723" s="211">
        <v>442903</v>
      </c>
      <c r="K4723" s="211">
        <v>476903</v>
      </c>
      <c r="L4723" s="212">
        <v>316947</v>
      </c>
    </row>
    <row r="4724" spans="1:12">
      <c r="A4724" s="208" t="s">
        <v>1372</v>
      </c>
      <c r="B4724" s="209" t="s">
        <v>1651</v>
      </c>
      <c r="C4724" s="209" t="s">
        <v>1625</v>
      </c>
      <c r="D4724" s="210" t="s">
        <v>1624</v>
      </c>
      <c r="E4724" s="211">
        <v>31662</v>
      </c>
      <c r="F4724" s="211">
        <v>128620</v>
      </c>
      <c r="G4724" s="211">
        <v>152161</v>
      </c>
      <c r="H4724" s="211">
        <v>16032</v>
      </c>
      <c r="I4724" s="211">
        <v>153823</v>
      </c>
      <c r="J4724" s="211">
        <v>37404</v>
      </c>
      <c r="K4724" s="211">
        <v>39681</v>
      </c>
      <c r="L4724" s="212">
        <v>136873</v>
      </c>
    </row>
    <row r="4725" spans="1:12">
      <c r="A4725" s="208" t="s">
        <v>353</v>
      </c>
      <c r="B4725" s="209" t="s">
        <v>1666</v>
      </c>
      <c r="C4725" s="209" t="s">
        <v>1623</v>
      </c>
      <c r="D4725" s="210" t="s">
        <v>1624</v>
      </c>
      <c r="E4725" s="211">
        <v>8570</v>
      </c>
      <c r="F4725" s="211">
        <v>6248</v>
      </c>
      <c r="G4725" s="211">
        <v>7233</v>
      </c>
      <c r="H4725" s="211">
        <v>8251</v>
      </c>
      <c r="I4725" s="211">
        <v>7342</v>
      </c>
      <c r="J4725" s="211">
        <v>7235</v>
      </c>
      <c r="K4725" s="211">
        <v>7141</v>
      </c>
      <c r="L4725" s="212">
        <v>5227</v>
      </c>
    </row>
    <row r="4726" spans="1:12">
      <c r="A4726" s="208" t="s">
        <v>353</v>
      </c>
      <c r="B4726" s="209" t="s">
        <v>1666</v>
      </c>
      <c r="C4726" s="209" t="s">
        <v>1625</v>
      </c>
      <c r="D4726" s="210" t="s">
        <v>1624</v>
      </c>
      <c r="E4726" s="211">
        <v>8184</v>
      </c>
      <c r="F4726" s="211">
        <v>6023</v>
      </c>
      <c r="G4726" s="211">
        <v>7142</v>
      </c>
      <c r="H4726" s="211">
        <v>8468</v>
      </c>
      <c r="I4726" s="211">
        <v>6179</v>
      </c>
      <c r="J4726" s="211">
        <v>6888</v>
      </c>
      <c r="K4726" s="211">
        <v>6898</v>
      </c>
      <c r="L4726" s="212">
        <v>4274</v>
      </c>
    </row>
    <row r="4727" spans="1:12">
      <c r="A4727" s="208" t="s">
        <v>1852</v>
      </c>
      <c r="B4727" s="209" t="s">
        <v>1668</v>
      </c>
      <c r="C4727" s="209" t="s">
        <v>1623</v>
      </c>
      <c r="D4727" s="210" t="s">
        <v>1624</v>
      </c>
      <c r="E4727" s="211">
        <v>19244</v>
      </c>
      <c r="F4727" s="213" t="s">
        <v>1624</v>
      </c>
      <c r="G4727" s="213" t="s">
        <v>1624</v>
      </c>
      <c r="H4727" s="213" t="s">
        <v>1624</v>
      </c>
      <c r="I4727" s="213" t="s">
        <v>1624</v>
      </c>
      <c r="J4727" s="213" t="s">
        <v>1624</v>
      </c>
      <c r="K4727" s="213" t="s">
        <v>1624</v>
      </c>
      <c r="L4727" s="214" t="s">
        <v>1624</v>
      </c>
    </row>
    <row r="4728" spans="1:12">
      <c r="A4728" s="208" t="s">
        <v>1852</v>
      </c>
      <c r="B4728" s="209" t="s">
        <v>1668</v>
      </c>
      <c r="C4728" s="209" t="s">
        <v>1625</v>
      </c>
      <c r="D4728" s="210" t="s">
        <v>1624</v>
      </c>
      <c r="E4728" s="211">
        <v>505</v>
      </c>
      <c r="F4728" s="213" t="s">
        <v>1624</v>
      </c>
      <c r="G4728" s="213" t="s">
        <v>1624</v>
      </c>
      <c r="H4728" s="213" t="s">
        <v>1624</v>
      </c>
      <c r="I4728" s="213" t="s">
        <v>1624</v>
      </c>
      <c r="J4728" s="213" t="s">
        <v>1624</v>
      </c>
      <c r="K4728" s="213" t="s">
        <v>1624</v>
      </c>
      <c r="L4728" s="214" t="s">
        <v>1624</v>
      </c>
    </row>
    <row r="4729" spans="1:12">
      <c r="A4729" s="208" t="s">
        <v>836</v>
      </c>
      <c r="B4729" s="209" t="s">
        <v>1648</v>
      </c>
      <c r="C4729" s="209" t="s">
        <v>1623</v>
      </c>
      <c r="D4729" s="210" t="s">
        <v>1624</v>
      </c>
      <c r="E4729" s="213" t="s">
        <v>1624</v>
      </c>
      <c r="F4729" s="213" t="s">
        <v>1624</v>
      </c>
      <c r="G4729" s="211">
        <v>260180</v>
      </c>
      <c r="H4729" s="211">
        <v>272607</v>
      </c>
      <c r="I4729" s="211">
        <v>291682</v>
      </c>
      <c r="J4729" s="211">
        <v>354384</v>
      </c>
      <c r="K4729" s="211">
        <v>297893</v>
      </c>
      <c r="L4729" s="212">
        <v>250605</v>
      </c>
    </row>
    <row r="4730" spans="1:12">
      <c r="A4730" s="208" t="s">
        <v>836</v>
      </c>
      <c r="B4730" s="209" t="s">
        <v>1648</v>
      </c>
      <c r="C4730" s="209" t="s">
        <v>1625</v>
      </c>
      <c r="D4730" s="210" t="s">
        <v>1624</v>
      </c>
      <c r="E4730" s="213" t="s">
        <v>1624</v>
      </c>
      <c r="F4730" s="213" t="s">
        <v>1624</v>
      </c>
      <c r="G4730" s="211">
        <v>47479</v>
      </c>
      <c r="H4730" s="211">
        <v>45537</v>
      </c>
      <c r="I4730" s="211">
        <v>48803</v>
      </c>
      <c r="J4730" s="211">
        <v>56576</v>
      </c>
      <c r="K4730" s="211">
        <v>53339</v>
      </c>
      <c r="L4730" s="212">
        <v>75742</v>
      </c>
    </row>
    <row r="4731" spans="1:12">
      <c r="A4731" s="208" t="s">
        <v>836</v>
      </c>
      <c r="B4731" s="209" t="s">
        <v>1648</v>
      </c>
      <c r="C4731" s="209" t="s">
        <v>1626</v>
      </c>
      <c r="D4731" s="210" t="s">
        <v>1624</v>
      </c>
      <c r="E4731" s="213" t="s">
        <v>1624</v>
      </c>
      <c r="F4731" s="213" t="s">
        <v>1624</v>
      </c>
      <c r="G4731" s="211">
        <v>7640</v>
      </c>
      <c r="H4731" s="211">
        <v>13243</v>
      </c>
      <c r="I4731" s="211">
        <v>14057</v>
      </c>
      <c r="J4731" s="211">
        <v>22620</v>
      </c>
      <c r="K4731" s="211">
        <v>25792</v>
      </c>
      <c r="L4731" s="212">
        <v>24568</v>
      </c>
    </row>
    <row r="4732" spans="1:12">
      <c r="A4732" s="208" t="s">
        <v>199</v>
      </c>
      <c r="B4732" s="209" t="s">
        <v>1645</v>
      </c>
      <c r="C4732" s="209" t="s">
        <v>1623</v>
      </c>
      <c r="D4732" s="210" t="s">
        <v>1624</v>
      </c>
      <c r="E4732" s="211">
        <v>18707</v>
      </c>
      <c r="F4732" s="211">
        <v>18067</v>
      </c>
      <c r="G4732" s="211">
        <v>18631</v>
      </c>
      <c r="H4732" s="211">
        <v>24791</v>
      </c>
      <c r="I4732" s="211">
        <v>30337</v>
      </c>
      <c r="J4732" s="211">
        <v>19236</v>
      </c>
      <c r="K4732" s="211">
        <v>14220</v>
      </c>
      <c r="L4732" s="212">
        <v>14875</v>
      </c>
    </row>
    <row r="4733" spans="1:12">
      <c r="A4733" s="208" t="s">
        <v>199</v>
      </c>
      <c r="B4733" s="209" t="s">
        <v>1645</v>
      </c>
      <c r="C4733" s="209" t="s">
        <v>1625</v>
      </c>
      <c r="D4733" s="210" t="s">
        <v>1624</v>
      </c>
      <c r="E4733" s="211">
        <v>3073</v>
      </c>
      <c r="F4733" s="211">
        <v>3468</v>
      </c>
      <c r="G4733" s="211">
        <v>2630</v>
      </c>
      <c r="H4733" s="211">
        <v>3715</v>
      </c>
      <c r="I4733" s="211">
        <v>3997</v>
      </c>
      <c r="J4733" s="211">
        <v>7122</v>
      </c>
      <c r="K4733" s="211">
        <v>14840</v>
      </c>
      <c r="L4733" s="212">
        <v>13827</v>
      </c>
    </row>
    <row r="4734" spans="1:12">
      <c r="A4734" s="208" t="s">
        <v>199</v>
      </c>
      <c r="B4734" s="209" t="s">
        <v>1645</v>
      </c>
      <c r="C4734" s="209" t="s">
        <v>1626</v>
      </c>
      <c r="D4734" s="210" t="s">
        <v>1624</v>
      </c>
      <c r="E4734" s="213" t="s">
        <v>1624</v>
      </c>
      <c r="F4734" s="211">
        <v>42451</v>
      </c>
      <c r="G4734" s="211">
        <v>98895</v>
      </c>
      <c r="H4734" s="211">
        <v>10852</v>
      </c>
      <c r="I4734" s="211">
        <v>109204</v>
      </c>
      <c r="J4734" s="211">
        <v>43910</v>
      </c>
      <c r="K4734" s="211">
        <v>127734</v>
      </c>
      <c r="L4734" s="212">
        <v>106725</v>
      </c>
    </row>
    <row r="4735" spans="1:12">
      <c r="A4735" s="208" t="s">
        <v>1471</v>
      </c>
      <c r="B4735" s="209" t="s">
        <v>1673</v>
      </c>
      <c r="C4735" s="209" t="s">
        <v>1623</v>
      </c>
      <c r="D4735" s="210" t="s">
        <v>1624</v>
      </c>
      <c r="E4735" s="211">
        <v>18940</v>
      </c>
      <c r="F4735" s="211">
        <v>15939</v>
      </c>
      <c r="G4735" s="211">
        <v>18300</v>
      </c>
      <c r="H4735" s="211">
        <v>17179</v>
      </c>
      <c r="I4735" s="211">
        <v>16796</v>
      </c>
      <c r="J4735" s="211">
        <v>20883</v>
      </c>
      <c r="K4735" s="211">
        <v>16848</v>
      </c>
      <c r="L4735" s="212">
        <v>13174</v>
      </c>
    </row>
    <row r="4736" spans="1:12">
      <c r="A4736" s="208" t="s">
        <v>1471</v>
      </c>
      <c r="B4736" s="209" t="s">
        <v>1673</v>
      </c>
      <c r="C4736" s="209" t="s">
        <v>1625</v>
      </c>
      <c r="D4736" s="210" t="s">
        <v>1624</v>
      </c>
      <c r="E4736" s="211">
        <v>21976</v>
      </c>
      <c r="F4736" s="211">
        <v>21620</v>
      </c>
      <c r="G4736" s="211">
        <v>26028</v>
      </c>
      <c r="H4736" s="211">
        <v>22575</v>
      </c>
      <c r="I4736" s="211">
        <v>26030</v>
      </c>
      <c r="J4736" s="211">
        <v>28801</v>
      </c>
      <c r="K4736" s="211">
        <v>32164</v>
      </c>
      <c r="L4736" s="212">
        <v>17577</v>
      </c>
    </row>
    <row r="4737" spans="1:12">
      <c r="A4737" s="208" t="s">
        <v>1282</v>
      </c>
      <c r="B4737" s="209" t="s">
        <v>1654</v>
      </c>
      <c r="C4737" s="209" t="s">
        <v>1623</v>
      </c>
      <c r="D4737" s="210" t="s">
        <v>1624</v>
      </c>
      <c r="E4737" s="211">
        <v>26546</v>
      </c>
      <c r="F4737" s="211">
        <v>26314</v>
      </c>
      <c r="G4737" s="211">
        <v>26324</v>
      </c>
      <c r="H4737" s="211">
        <v>23406</v>
      </c>
      <c r="I4737" s="211">
        <v>25103</v>
      </c>
      <c r="J4737" s="211">
        <v>28705</v>
      </c>
      <c r="K4737" s="211">
        <v>28492</v>
      </c>
      <c r="L4737" s="212">
        <v>14449</v>
      </c>
    </row>
    <row r="4738" spans="1:12">
      <c r="A4738" s="208" t="s">
        <v>1282</v>
      </c>
      <c r="B4738" s="209" t="s">
        <v>1654</v>
      </c>
      <c r="C4738" s="209" t="s">
        <v>1625</v>
      </c>
      <c r="D4738" s="210" t="s">
        <v>1624</v>
      </c>
      <c r="E4738" s="211">
        <v>17698</v>
      </c>
      <c r="F4738" s="211">
        <v>20466</v>
      </c>
      <c r="G4738" s="211">
        <v>17549</v>
      </c>
      <c r="H4738" s="211">
        <v>20482</v>
      </c>
      <c r="I4738" s="211">
        <v>18459</v>
      </c>
      <c r="J4738" s="211">
        <v>21003</v>
      </c>
      <c r="K4738" s="211">
        <v>33313</v>
      </c>
      <c r="L4738" s="212">
        <v>32161</v>
      </c>
    </row>
    <row r="4739" spans="1:12">
      <c r="A4739" s="208" t="s">
        <v>1282</v>
      </c>
      <c r="B4739" s="209" t="s">
        <v>1654</v>
      </c>
      <c r="C4739" s="209" t="s">
        <v>1626</v>
      </c>
      <c r="D4739" s="210" t="s">
        <v>1624</v>
      </c>
      <c r="E4739" s="211">
        <v>11061</v>
      </c>
      <c r="F4739" s="211">
        <v>11695</v>
      </c>
      <c r="G4739" s="211">
        <v>10968</v>
      </c>
      <c r="H4739" s="211">
        <v>14633</v>
      </c>
      <c r="I4739" s="211">
        <v>18010</v>
      </c>
      <c r="J4739" s="211">
        <v>20303</v>
      </c>
      <c r="K4739" s="213" t="s">
        <v>1624</v>
      </c>
      <c r="L4739" s="214" t="s">
        <v>1624</v>
      </c>
    </row>
    <row r="4740" spans="1:12">
      <c r="A4740" s="208" t="s">
        <v>1283</v>
      </c>
      <c r="B4740" s="209" t="s">
        <v>1654</v>
      </c>
      <c r="C4740" s="209" t="s">
        <v>1623</v>
      </c>
      <c r="D4740" s="210" t="s">
        <v>1624</v>
      </c>
      <c r="E4740" s="211">
        <v>41007</v>
      </c>
      <c r="F4740" s="211">
        <v>35360</v>
      </c>
      <c r="G4740" s="211">
        <v>34070</v>
      </c>
      <c r="H4740" s="211">
        <v>43099</v>
      </c>
      <c r="I4740" s="211">
        <v>38122</v>
      </c>
      <c r="J4740" s="211">
        <v>40198</v>
      </c>
      <c r="K4740" s="211">
        <v>38933</v>
      </c>
      <c r="L4740" s="212">
        <v>29950</v>
      </c>
    </row>
    <row r="4741" spans="1:12">
      <c r="A4741" s="208" t="s">
        <v>1283</v>
      </c>
      <c r="B4741" s="209" t="s">
        <v>1654</v>
      </c>
      <c r="C4741" s="209" t="s">
        <v>1625</v>
      </c>
      <c r="D4741" s="210" t="s">
        <v>1624</v>
      </c>
      <c r="E4741" s="211">
        <v>6275</v>
      </c>
      <c r="F4741" s="211">
        <v>5848</v>
      </c>
      <c r="G4741" s="211">
        <v>13946</v>
      </c>
      <c r="H4741" s="211">
        <v>6104</v>
      </c>
      <c r="I4741" s="211">
        <v>5774</v>
      </c>
      <c r="J4741" s="211">
        <v>11269</v>
      </c>
      <c r="K4741" s="211">
        <v>9517</v>
      </c>
      <c r="L4741" s="212">
        <v>7556</v>
      </c>
    </row>
    <row r="4742" spans="1:12">
      <c r="A4742" s="208" t="s">
        <v>1283</v>
      </c>
      <c r="B4742" s="209" t="s">
        <v>1654</v>
      </c>
      <c r="C4742" s="209" t="s">
        <v>1626</v>
      </c>
      <c r="D4742" s="210" t="s">
        <v>1624</v>
      </c>
      <c r="E4742" s="211">
        <v>2648</v>
      </c>
      <c r="F4742" s="211">
        <v>2172</v>
      </c>
      <c r="G4742" s="211">
        <v>2130</v>
      </c>
      <c r="H4742" s="211">
        <v>2389</v>
      </c>
      <c r="I4742" s="211">
        <v>1137</v>
      </c>
      <c r="J4742" s="211">
        <v>239086</v>
      </c>
      <c r="K4742" s="211">
        <v>413973</v>
      </c>
      <c r="L4742" s="212">
        <v>373933</v>
      </c>
    </row>
    <row r="4743" spans="1:12">
      <c r="A4743" s="208" t="s">
        <v>798</v>
      </c>
      <c r="B4743" s="209" t="s">
        <v>1635</v>
      </c>
      <c r="C4743" s="209" t="s">
        <v>1623</v>
      </c>
      <c r="D4743" s="210" t="s">
        <v>1624</v>
      </c>
      <c r="E4743" s="211">
        <v>136459</v>
      </c>
      <c r="F4743" s="211">
        <v>97691</v>
      </c>
      <c r="G4743" s="211">
        <v>122008</v>
      </c>
      <c r="H4743" s="211">
        <v>123221</v>
      </c>
      <c r="I4743" s="211">
        <v>108596</v>
      </c>
      <c r="J4743" s="211">
        <v>110492</v>
      </c>
      <c r="K4743" s="211">
        <v>106743</v>
      </c>
      <c r="L4743" s="212">
        <v>95079</v>
      </c>
    </row>
    <row r="4744" spans="1:12">
      <c r="A4744" s="208" t="s">
        <v>798</v>
      </c>
      <c r="B4744" s="209" t="s">
        <v>1635</v>
      </c>
      <c r="C4744" s="209" t="s">
        <v>1625</v>
      </c>
      <c r="D4744" s="210" t="s">
        <v>1624</v>
      </c>
      <c r="E4744" s="211">
        <v>93326</v>
      </c>
      <c r="F4744" s="211">
        <v>88107</v>
      </c>
      <c r="G4744" s="211">
        <v>89925</v>
      </c>
      <c r="H4744" s="211">
        <v>83037</v>
      </c>
      <c r="I4744" s="211">
        <v>71479</v>
      </c>
      <c r="J4744" s="211">
        <v>58765</v>
      </c>
      <c r="K4744" s="211">
        <v>57701</v>
      </c>
      <c r="L4744" s="212">
        <v>53579</v>
      </c>
    </row>
    <row r="4745" spans="1:12">
      <c r="A4745" s="208" t="s">
        <v>1853</v>
      </c>
      <c r="B4745" s="209" t="s">
        <v>1654</v>
      </c>
      <c r="C4745" s="209" t="s">
        <v>1623</v>
      </c>
      <c r="D4745" s="210" t="s">
        <v>1624</v>
      </c>
      <c r="E4745" s="211">
        <v>19433</v>
      </c>
      <c r="F4745" s="211">
        <v>16347</v>
      </c>
      <c r="G4745" s="211">
        <v>17306</v>
      </c>
      <c r="H4745" s="211">
        <v>17879</v>
      </c>
      <c r="I4745" s="211">
        <v>16692</v>
      </c>
      <c r="J4745" s="211">
        <v>21195</v>
      </c>
      <c r="K4745" s="211">
        <v>16945</v>
      </c>
      <c r="L4745" s="212">
        <v>12456</v>
      </c>
    </row>
    <row r="4746" spans="1:12">
      <c r="A4746" s="208" t="s">
        <v>1853</v>
      </c>
      <c r="B4746" s="209" t="s">
        <v>1654</v>
      </c>
      <c r="C4746" s="209" t="s">
        <v>1625</v>
      </c>
      <c r="D4746" s="210" t="s">
        <v>1624</v>
      </c>
      <c r="E4746" s="211">
        <v>35520</v>
      </c>
      <c r="F4746" s="211">
        <v>30067</v>
      </c>
      <c r="G4746" s="211">
        <v>34728</v>
      </c>
      <c r="H4746" s="211">
        <v>34378</v>
      </c>
      <c r="I4746" s="211">
        <v>29814</v>
      </c>
      <c r="J4746" s="211">
        <v>34852</v>
      </c>
      <c r="K4746" s="211">
        <v>30684</v>
      </c>
      <c r="L4746" s="212">
        <v>20863</v>
      </c>
    </row>
    <row r="4747" spans="1:12">
      <c r="A4747" s="208" t="s">
        <v>707</v>
      </c>
      <c r="B4747" s="209" t="s">
        <v>1646</v>
      </c>
      <c r="C4747" s="209" t="s">
        <v>1623</v>
      </c>
      <c r="D4747" s="210" t="s">
        <v>1624</v>
      </c>
      <c r="E4747" s="211">
        <v>8658</v>
      </c>
      <c r="F4747" s="211">
        <v>5476</v>
      </c>
      <c r="G4747" s="211">
        <v>8082</v>
      </c>
      <c r="H4747" s="211">
        <v>5686</v>
      </c>
      <c r="I4747" s="211">
        <v>5218</v>
      </c>
      <c r="J4747" s="211">
        <v>10604</v>
      </c>
      <c r="K4747" s="211">
        <v>5479</v>
      </c>
      <c r="L4747" s="212">
        <v>5777</v>
      </c>
    </row>
    <row r="4748" spans="1:12">
      <c r="A4748" s="208" t="s">
        <v>707</v>
      </c>
      <c r="B4748" s="209" t="s">
        <v>1646</v>
      </c>
      <c r="C4748" s="209" t="s">
        <v>1625</v>
      </c>
      <c r="D4748" s="210" t="s">
        <v>1624</v>
      </c>
      <c r="E4748" s="211">
        <v>381</v>
      </c>
      <c r="F4748" s="211">
        <v>236</v>
      </c>
      <c r="G4748" s="211">
        <v>347</v>
      </c>
      <c r="H4748" s="211">
        <v>1975</v>
      </c>
      <c r="I4748" s="211">
        <v>1977</v>
      </c>
      <c r="J4748" s="211">
        <v>1053</v>
      </c>
      <c r="K4748" s="211">
        <v>3036</v>
      </c>
      <c r="L4748" s="212">
        <v>992</v>
      </c>
    </row>
    <row r="4749" spans="1:12">
      <c r="A4749" s="208" t="s">
        <v>707</v>
      </c>
      <c r="B4749" s="209" t="s">
        <v>1646</v>
      </c>
      <c r="C4749" s="209" t="s">
        <v>1626</v>
      </c>
      <c r="D4749" s="210" t="s">
        <v>1624</v>
      </c>
      <c r="E4749" s="211">
        <v>476</v>
      </c>
      <c r="F4749" s="211">
        <v>176</v>
      </c>
      <c r="G4749" s="211">
        <v>261</v>
      </c>
      <c r="H4749" s="211">
        <v>909</v>
      </c>
      <c r="I4749" s="211">
        <v>3871</v>
      </c>
      <c r="J4749" s="211">
        <v>1330</v>
      </c>
      <c r="K4749" s="211">
        <v>2265</v>
      </c>
      <c r="L4749" s="212">
        <v>434</v>
      </c>
    </row>
    <row r="4750" spans="1:12">
      <c r="A4750" s="208" t="s">
        <v>707</v>
      </c>
      <c r="B4750" s="209" t="s">
        <v>1646</v>
      </c>
      <c r="C4750" s="209" t="s">
        <v>1629</v>
      </c>
      <c r="D4750" s="210" t="s">
        <v>1624</v>
      </c>
      <c r="E4750" s="213" t="s">
        <v>1624</v>
      </c>
      <c r="F4750" s="213" t="s">
        <v>1624</v>
      </c>
      <c r="G4750" s="213" t="s">
        <v>1624</v>
      </c>
      <c r="H4750" s="213" t="s">
        <v>1624</v>
      </c>
      <c r="I4750" s="213" t="s">
        <v>1624</v>
      </c>
      <c r="J4750" s="213" t="s">
        <v>1624</v>
      </c>
      <c r="K4750" s="213" t="s">
        <v>1624</v>
      </c>
      <c r="L4750" s="212">
        <v>0</v>
      </c>
    </row>
    <row r="4751" spans="1:12">
      <c r="A4751" s="208" t="s">
        <v>354</v>
      </c>
      <c r="B4751" s="209" t="s">
        <v>1666</v>
      </c>
      <c r="C4751" s="209" t="s">
        <v>1623</v>
      </c>
      <c r="D4751" s="210" t="s">
        <v>1624</v>
      </c>
      <c r="E4751" s="211">
        <v>3200</v>
      </c>
      <c r="F4751" s="211">
        <v>2655</v>
      </c>
      <c r="G4751" s="211">
        <v>3096</v>
      </c>
      <c r="H4751" s="211">
        <v>3055</v>
      </c>
      <c r="I4751" s="211">
        <v>3514</v>
      </c>
      <c r="J4751" s="211">
        <v>2804</v>
      </c>
      <c r="K4751" s="211">
        <v>2748</v>
      </c>
      <c r="L4751" s="212">
        <v>2088</v>
      </c>
    </row>
    <row r="4752" spans="1:12">
      <c r="A4752" s="208" t="s">
        <v>354</v>
      </c>
      <c r="B4752" s="209" t="s">
        <v>1666</v>
      </c>
      <c r="C4752" s="209" t="s">
        <v>1625</v>
      </c>
      <c r="D4752" s="210" t="s">
        <v>1624</v>
      </c>
      <c r="E4752" s="211">
        <v>368</v>
      </c>
      <c r="F4752" s="211">
        <v>241</v>
      </c>
      <c r="G4752" s="211">
        <v>363</v>
      </c>
      <c r="H4752" s="211">
        <v>474</v>
      </c>
      <c r="I4752" s="211">
        <v>519</v>
      </c>
      <c r="J4752" s="211">
        <v>604</v>
      </c>
      <c r="K4752" s="211">
        <v>458</v>
      </c>
      <c r="L4752" s="212">
        <v>313</v>
      </c>
    </row>
    <row r="4753" spans="1:12">
      <c r="A4753" s="208" t="s">
        <v>1050</v>
      </c>
      <c r="B4753" s="209" t="s">
        <v>1640</v>
      </c>
      <c r="C4753" s="209" t="s">
        <v>1623</v>
      </c>
      <c r="D4753" s="210" t="s">
        <v>1624</v>
      </c>
      <c r="E4753" s="211">
        <v>511991</v>
      </c>
      <c r="F4753" s="211">
        <v>435612</v>
      </c>
      <c r="G4753" s="211">
        <v>421285</v>
      </c>
      <c r="H4753" s="211">
        <v>450145</v>
      </c>
      <c r="I4753" s="211">
        <v>300989</v>
      </c>
      <c r="J4753" s="211">
        <v>374461</v>
      </c>
      <c r="K4753" s="211">
        <v>301704</v>
      </c>
      <c r="L4753" s="212">
        <v>221361</v>
      </c>
    </row>
    <row r="4754" spans="1:12">
      <c r="A4754" s="208" t="s">
        <v>1050</v>
      </c>
      <c r="B4754" s="209" t="s">
        <v>1640</v>
      </c>
      <c r="C4754" s="209" t="s">
        <v>1625</v>
      </c>
      <c r="D4754" s="210" t="s">
        <v>1624</v>
      </c>
      <c r="E4754" s="211">
        <v>226964</v>
      </c>
      <c r="F4754" s="211">
        <v>207933</v>
      </c>
      <c r="G4754" s="211">
        <v>207520</v>
      </c>
      <c r="H4754" s="211">
        <v>214658</v>
      </c>
      <c r="I4754" s="211">
        <v>356570</v>
      </c>
      <c r="J4754" s="211">
        <v>246457</v>
      </c>
      <c r="K4754" s="211">
        <v>226662</v>
      </c>
      <c r="L4754" s="212">
        <v>198755</v>
      </c>
    </row>
    <row r="4755" spans="1:12">
      <c r="A4755" s="208" t="s">
        <v>1050</v>
      </c>
      <c r="B4755" s="209" t="s">
        <v>1640</v>
      </c>
      <c r="C4755" s="209" t="s">
        <v>1626</v>
      </c>
      <c r="D4755" s="210" t="s">
        <v>1624</v>
      </c>
      <c r="E4755" s="211">
        <v>3043191</v>
      </c>
      <c r="F4755" s="211">
        <v>3061575</v>
      </c>
      <c r="G4755" s="211">
        <v>3061504</v>
      </c>
      <c r="H4755" s="211">
        <v>3000483</v>
      </c>
      <c r="I4755" s="211">
        <v>3024000</v>
      </c>
      <c r="J4755" s="211">
        <v>3160126</v>
      </c>
      <c r="K4755" s="211">
        <v>3101357</v>
      </c>
      <c r="L4755" s="212">
        <v>3049952</v>
      </c>
    </row>
    <row r="4756" spans="1:12">
      <c r="A4756" s="208" t="s">
        <v>1050</v>
      </c>
      <c r="B4756" s="209" t="s">
        <v>1640</v>
      </c>
      <c r="C4756" s="209" t="s">
        <v>1627</v>
      </c>
      <c r="D4756" s="210" t="s">
        <v>1624</v>
      </c>
      <c r="E4756" s="211">
        <v>1570291</v>
      </c>
      <c r="F4756" s="211">
        <v>2054915</v>
      </c>
      <c r="G4756" s="211">
        <v>2967293</v>
      </c>
      <c r="H4756" s="211">
        <v>1604526</v>
      </c>
      <c r="I4756" s="211">
        <v>702092</v>
      </c>
      <c r="J4756" s="211">
        <v>1720620</v>
      </c>
      <c r="K4756" s="211">
        <v>2294776</v>
      </c>
      <c r="L4756" s="212">
        <v>3363652</v>
      </c>
    </row>
    <row r="4757" spans="1:12">
      <c r="A4757" s="208" t="s">
        <v>1050</v>
      </c>
      <c r="B4757" s="209" t="s">
        <v>1640</v>
      </c>
      <c r="C4757" s="209" t="s">
        <v>1628</v>
      </c>
      <c r="D4757" s="210" t="s">
        <v>1624</v>
      </c>
      <c r="E4757" s="213" t="s">
        <v>1624</v>
      </c>
      <c r="F4757" s="213" t="s">
        <v>1624</v>
      </c>
      <c r="G4757" s="213" t="s">
        <v>1624</v>
      </c>
      <c r="H4757" s="213" t="s">
        <v>1624</v>
      </c>
      <c r="I4757" s="213" t="s">
        <v>1624</v>
      </c>
      <c r="J4757" s="213" t="s">
        <v>1624</v>
      </c>
      <c r="K4757" s="213" t="s">
        <v>1624</v>
      </c>
      <c r="L4757" s="212">
        <v>0</v>
      </c>
    </row>
    <row r="4758" spans="1:12">
      <c r="A4758" s="208" t="s">
        <v>319</v>
      </c>
      <c r="B4758" s="209" t="s">
        <v>1653</v>
      </c>
      <c r="C4758" s="209" t="s">
        <v>1623</v>
      </c>
      <c r="D4758" s="210" t="s">
        <v>1624</v>
      </c>
      <c r="E4758" s="211">
        <v>47271</v>
      </c>
      <c r="F4758" s="211">
        <v>39095</v>
      </c>
      <c r="G4758" s="211">
        <v>45120</v>
      </c>
      <c r="H4758" s="211">
        <v>46250</v>
      </c>
      <c r="I4758" s="211">
        <v>44912</v>
      </c>
      <c r="J4758" s="211">
        <v>37360</v>
      </c>
      <c r="K4758" s="211">
        <v>41407</v>
      </c>
      <c r="L4758" s="212">
        <v>40436</v>
      </c>
    </row>
    <row r="4759" spans="1:12">
      <c r="A4759" s="208" t="s">
        <v>319</v>
      </c>
      <c r="B4759" s="209" t="s">
        <v>1653</v>
      </c>
      <c r="C4759" s="209" t="s">
        <v>1625</v>
      </c>
      <c r="D4759" s="210" t="s">
        <v>1624</v>
      </c>
      <c r="E4759" s="211">
        <v>54033</v>
      </c>
      <c r="F4759" s="211">
        <v>43558</v>
      </c>
      <c r="G4759" s="211">
        <v>49308</v>
      </c>
      <c r="H4759" s="211">
        <v>53305</v>
      </c>
      <c r="I4759" s="211">
        <v>51182</v>
      </c>
      <c r="J4759" s="211">
        <v>44527</v>
      </c>
      <c r="K4759" s="211">
        <v>41580</v>
      </c>
      <c r="L4759" s="212">
        <v>39687</v>
      </c>
    </row>
    <row r="4760" spans="1:12">
      <c r="A4760" s="208" t="s">
        <v>806</v>
      </c>
      <c r="B4760" s="209" t="s">
        <v>1638</v>
      </c>
      <c r="C4760" s="209" t="s">
        <v>1623</v>
      </c>
      <c r="D4760" s="210" t="s">
        <v>1624</v>
      </c>
      <c r="E4760" s="211">
        <v>13852727</v>
      </c>
      <c r="F4760" s="211">
        <v>11412481</v>
      </c>
      <c r="G4760" s="211">
        <v>13370956</v>
      </c>
      <c r="H4760" s="211">
        <v>13221777</v>
      </c>
      <c r="I4760" s="211">
        <v>13465669</v>
      </c>
      <c r="J4760" s="211">
        <v>13608088</v>
      </c>
      <c r="K4760" s="211">
        <v>12385509</v>
      </c>
      <c r="L4760" s="212">
        <v>11259554</v>
      </c>
    </row>
    <row r="4761" spans="1:12">
      <c r="A4761" s="208" t="s">
        <v>806</v>
      </c>
      <c r="B4761" s="209" t="s">
        <v>1638</v>
      </c>
      <c r="C4761" s="209" t="s">
        <v>1625</v>
      </c>
      <c r="D4761" s="210" t="s">
        <v>1624</v>
      </c>
      <c r="E4761" s="211">
        <v>17682569</v>
      </c>
      <c r="F4761" s="211">
        <v>17107244</v>
      </c>
      <c r="G4761" s="211">
        <v>19296632</v>
      </c>
      <c r="H4761" s="211">
        <v>18411123</v>
      </c>
      <c r="I4761" s="211">
        <v>18704910</v>
      </c>
      <c r="J4761" s="211">
        <v>18547347</v>
      </c>
      <c r="K4761" s="211">
        <v>16891945</v>
      </c>
      <c r="L4761" s="212">
        <v>15362785</v>
      </c>
    </row>
    <row r="4762" spans="1:12">
      <c r="A4762" s="208" t="s">
        <v>806</v>
      </c>
      <c r="B4762" s="209" t="s">
        <v>1638</v>
      </c>
      <c r="C4762" s="209" t="s">
        <v>1628</v>
      </c>
      <c r="D4762" s="210" t="s">
        <v>1624</v>
      </c>
      <c r="E4762" s="211">
        <v>3913</v>
      </c>
      <c r="F4762" s="211">
        <v>2546</v>
      </c>
      <c r="G4762" s="211">
        <v>383</v>
      </c>
      <c r="H4762" s="211">
        <v>996</v>
      </c>
      <c r="I4762" s="211">
        <v>300</v>
      </c>
      <c r="J4762" s="211">
        <v>126</v>
      </c>
      <c r="K4762" s="211">
        <v>35667</v>
      </c>
      <c r="L4762" s="212">
        <v>384422</v>
      </c>
    </row>
    <row r="4763" spans="1:12">
      <c r="A4763" s="208" t="s">
        <v>806</v>
      </c>
      <c r="B4763" s="209" t="s">
        <v>1650</v>
      </c>
      <c r="C4763" s="209" t="s">
        <v>1623</v>
      </c>
      <c r="D4763" s="210" t="s">
        <v>1624</v>
      </c>
      <c r="E4763" s="211">
        <v>39633864</v>
      </c>
      <c r="F4763" s="211">
        <v>32974130</v>
      </c>
      <c r="G4763" s="211">
        <v>38411233</v>
      </c>
      <c r="H4763" s="211">
        <v>37675795</v>
      </c>
      <c r="I4763" s="211">
        <v>38716106</v>
      </c>
      <c r="J4763" s="211">
        <v>39079346</v>
      </c>
      <c r="K4763" s="211">
        <v>36025604</v>
      </c>
      <c r="L4763" s="212">
        <v>33092022</v>
      </c>
    </row>
    <row r="4764" spans="1:12">
      <c r="A4764" s="208" t="s">
        <v>806</v>
      </c>
      <c r="B4764" s="209" t="s">
        <v>1650</v>
      </c>
      <c r="C4764" s="209" t="s">
        <v>1625</v>
      </c>
      <c r="D4764" s="210" t="s">
        <v>1624</v>
      </c>
      <c r="E4764" s="211">
        <v>27794425</v>
      </c>
      <c r="F4764" s="211">
        <v>25610291</v>
      </c>
      <c r="G4764" s="211">
        <v>28610036</v>
      </c>
      <c r="H4764" s="211">
        <v>28602179</v>
      </c>
      <c r="I4764" s="211">
        <v>29701867</v>
      </c>
      <c r="J4764" s="211">
        <v>29445289</v>
      </c>
      <c r="K4764" s="211">
        <v>28507375</v>
      </c>
      <c r="L4764" s="212">
        <v>28026962</v>
      </c>
    </row>
    <row r="4765" spans="1:12">
      <c r="A4765" s="208" t="s">
        <v>806</v>
      </c>
      <c r="B4765" s="209" t="s">
        <v>1650</v>
      </c>
      <c r="C4765" s="209" t="s">
        <v>1627</v>
      </c>
      <c r="D4765" s="210" t="s">
        <v>1624</v>
      </c>
      <c r="E4765" s="211">
        <v>8131585</v>
      </c>
      <c r="F4765" s="211">
        <v>10250630</v>
      </c>
      <c r="G4765" s="211">
        <v>12384940</v>
      </c>
      <c r="H4765" s="211">
        <v>9536977</v>
      </c>
      <c r="I4765" s="211">
        <v>9042745</v>
      </c>
      <c r="J4765" s="211">
        <v>17817492</v>
      </c>
      <c r="K4765" s="211">
        <v>13207160</v>
      </c>
      <c r="L4765" s="212">
        <v>38670610</v>
      </c>
    </row>
    <row r="4766" spans="1:12">
      <c r="A4766" s="208" t="s">
        <v>806</v>
      </c>
      <c r="B4766" s="209" t="s">
        <v>1650</v>
      </c>
      <c r="C4766" s="209" t="s">
        <v>1628</v>
      </c>
      <c r="D4766" s="210" t="s">
        <v>1624</v>
      </c>
      <c r="E4766" s="211">
        <v>42723</v>
      </c>
      <c r="F4766" s="211">
        <v>4596</v>
      </c>
      <c r="G4766" s="211">
        <v>3083</v>
      </c>
      <c r="H4766" s="211">
        <v>1554</v>
      </c>
      <c r="I4766" s="211">
        <v>750</v>
      </c>
      <c r="J4766" s="211">
        <v>681</v>
      </c>
      <c r="K4766" s="211">
        <v>500</v>
      </c>
      <c r="L4766" s="212">
        <v>312769</v>
      </c>
    </row>
    <row r="4767" spans="1:12">
      <c r="A4767" s="208" t="s">
        <v>806</v>
      </c>
      <c r="B4767" s="209" t="s">
        <v>1676</v>
      </c>
      <c r="C4767" s="209" t="s">
        <v>1623</v>
      </c>
      <c r="D4767" s="210" t="s">
        <v>1624</v>
      </c>
      <c r="E4767" s="211">
        <v>38217391</v>
      </c>
      <c r="F4767" s="211">
        <v>32317917</v>
      </c>
      <c r="G4767" s="211">
        <v>37969447</v>
      </c>
      <c r="H4767" s="211">
        <v>37491709</v>
      </c>
      <c r="I4767" s="211">
        <v>39012386</v>
      </c>
      <c r="J4767" s="211">
        <v>39844432</v>
      </c>
      <c r="K4767" s="211">
        <v>36901853</v>
      </c>
      <c r="L4767" s="212">
        <v>33356114</v>
      </c>
    </row>
    <row r="4768" spans="1:12">
      <c r="A4768" s="208" t="s">
        <v>806</v>
      </c>
      <c r="B4768" s="209" t="s">
        <v>1676</v>
      </c>
      <c r="C4768" s="209" t="s">
        <v>1625</v>
      </c>
      <c r="D4768" s="210" t="s">
        <v>1624</v>
      </c>
      <c r="E4768" s="211">
        <v>25135058</v>
      </c>
      <c r="F4768" s="211">
        <v>22505857</v>
      </c>
      <c r="G4768" s="211">
        <v>24969832</v>
      </c>
      <c r="H4768" s="211">
        <v>24250591</v>
      </c>
      <c r="I4768" s="211">
        <v>24365607</v>
      </c>
      <c r="J4768" s="211">
        <v>24255541</v>
      </c>
      <c r="K4768" s="211">
        <v>23395218</v>
      </c>
      <c r="L4768" s="212">
        <v>22403319</v>
      </c>
    </row>
    <row r="4769" spans="1:12">
      <c r="A4769" s="208" t="s">
        <v>806</v>
      </c>
      <c r="B4769" s="209" t="s">
        <v>1676</v>
      </c>
      <c r="C4769" s="209" t="s">
        <v>1628</v>
      </c>
      <c r="D4769" s="210" t="s">
        <v>1624</v>
      </c>
      <c r="E4769" s="211">
        <v>37630</v>
      </c>
      <c r="F4769" s="211">
        <v>17061</v>
      </c>
      <c r="G4769" s="211">
        <v>22112</v>
      </c>
      <c r="H4769" s="211">
        <v>21742</v>
      </c>
      <c r="I4769" s="211">
        <v>10385</v>
      </c>
      <c r="J4769" s="211">
        <v>6288</v>
      </c>
      <c r="K4769" s="211">
        <v>38419</v>
      </c>
      <c r="L4769" s="212">
        <v>416496</v>
      </c>
    </row>
    <row r="4770" spans="1:12">
      <c r="A4770" s="208" t="s">
        <v>1854</v>
      </c>
      <c r="B4770" s="209" t="s">
        <v>1648</v>
      </c>
      <c r="C4770" s="209" t="s">
        <v>1623</v>
      </c>
      <c r="D4770" s="210" t="s">
        <v>1624</v>
      </c>
      <c r="E4770" s="211">
        <v>25852</v>
      </c>
      <c r="F4770" s="211">
        <v>26167</v>
      </c>
      <c r="G4770" s="211">
        <v>17898</v>
      </c>
      <c r="H4770" s="211">
        <v>23040</v>
      </c>
      <c r="I4770" s="211">
        <v>14887</v>
      </c>
      <c r="J4770" s="211">
        <v>21086</v>
      </c>
      <c r="K4770" s="211">
        <v>15602</v>
      </c>
      <c r="L4770" s="212">
        <v>10891</v>
      </c>
    </row>
    <row r="4771" spans="1:12">
      <c r="A4771" s="208" t="s">
        <v>1854</v>
      </c>
      <c r="B4771" s="209" t="s">
        <v>1648</v>
      </c>
      <c r="C4771" s="209" t="s">
        <v>1625</v>
      </c>
      <c r="D4771" s="210" t="s">
        <v>1624</v>
      </c>
      <c r="E4771" s="211">
        <v>2721</v>
      </c>
      <c r="F4771" s="211">
        <v>1977</v>
      </c>
      <c r="G4771" s="211">
        <v>1770</v>
      </c>
      <c r="H4771" s="211">
        <v>1800</v>
      </c>
      <c r="I4771" s="211">
        <v>1982</v>
      </c>
      <c r="J4771" s="211">
        <v>4682</v>
      </c>
      <c r="K4771" s="211">
        <v>4046</v>
      </c>
      <c r="L4771" s="212">
        <v>3123</v>
      </c>
    </row>
    <row r="4772" spans="1:12">
      <c r="A4772" s="208" t="s">
        <v>837</v>
      </c>
      <c r="B4772" s="209" t="s">
        <v>1648</v>
      </c>
      <c r="C4772" s="209" t="s">
        <v>1623</v>
      </c>
      <c r="D4772" s="210" t="s">
        <v>1624</v>
      </c>
      <c r="E4772" s="211">
        <v>23509</v>
      </c>
      <c r="F4772" s="211">
        <v>19910</v>
      </c>
      <c r="G4772" s="211">
        <v>18837</v>
      </c>
      <c r="H4772" s="211">
        <v>18153</v>
      </c>
      <c r="I4772" s="211">
        <v>17135</v>
      </c>
      <c r="J4772" s="211">
        <v>18153</v>
      </c>
      <c r="K4772" s="211">
        <v>15840</v>
      </c>
      <c r="L4772" s="212">
        <v>11581</v>
      </c>
    </row>
    <row r="4773" spans="1:12">
      <c r="A4773" s="208" t="s">
        <v>837</v>
      </c>
      <c r="B4773" s="209" t="s">
        <v>1648</v>
      </c>
      <c r="C4773" s="209" t="s">
        <v>1625</v>
      </c>
      <c r="D4773" s="210" t="s">
        <v>1624</v>
      </c>
      <c r="E4773" s="211">
        <v>1723</v>
      </c>
      <c r="F4773" s="211">
        <v>1061</v>
      </c>
      <c r="G4773" s="211">
        <v>1670</v>
      </c>
      <c r="H4773" s="211">
        <v>2063</v>
      </c>
      <c r="I4773" s="211">
        <v>1820</v>
      </c>
      <c r="J4773" s="211">
        <v>2063</v>
      </c>
      <c r="K4773" s="211">
        <v>1670</v>
      </c>
      <c r="L4773" s="212">
        <v>1537</v>
      </c>
    </row>
    <row r="4774" spans="1:12">
      <c r="A4774" s="208" t="s">
        <v>837</v>
      </c>
      <c r="B4774" s="209" t="s">
        <v>1648</v>
      </c>
      <c r="C4774" s="209" t="s">
        <v>1626</v>
      </c>
      <c r="D4774" s="210" t="s">
        <v>1624</v>
      </c>
      <c r="E4774" s="211">
        <v>1265</v>
      </c>
      <c r="F4774" s="213" t="s">
        <v>1624</v>
      </c>
      <c r="G4774" s="213" t="s">
        <v>1624</v>
      </c>
      <c r="H4774" s="213" t="s">
        <v>1624</v>
      </c>
      <c r="I4774" s="213" t="s">
        <v>1624</v>
      </c>
      <c r="J4774" s="213" t="s">
        <v>1624</v>
      </c>
      <c r="K4774" s="213" t="s">
        <v>1624</v>
      </c>
      <c r="L4774" s="214" t="s">
        <v>1624</v>
      </c>
    </row>
    <row r="4775" spans="1:12">
      <c r="A4775" s="208" t="s">
        <v>876</v>
      </c>
      <c r="B4775" s="209" t="s">
        <v>1643</v>
      </c>
      <c r="C4775" s="209" t="s">
        <v>1623</v>
      </c>
      <c r="D4775" s="210" t="s">
        <v>1624</v>
      </c>
      <c r="E4775" s="211">
        <v>193589</v>
      </c>
      <c r="F4775" s="211">
        <v>183961</v>
      </c>
      <c r="G4775" s="211">
        <v>199278</v>
      </c>
      <c r="H4775" s="211">
        <v>230483</v>
      </c>
      <c r="I4775" s="211">
        <v>214492</v>
      </c>
      <c r="J4775" s="211">
        <v>219198</v>
      </c>
      <c r="K4775" s="211">
        <v>205062</v>
      </c>
      <c r="L4775" s="212">
        <v>174233</v>
      </c>
    </row>
    <row r="4776" spans="1:12">
      <c r="A4776" s="208" t="s">
        <v>876</v>
      </c>
      <c r="B4776" s="209" t="s">
        <v>1643</v>
      </c>
      <c r="C4776" s="209" t="s">
        <v>1625</v>
      </c>
      <c r="D4776" s="210" t="s">
        <v>1624</v>
      </c>
      <c r="E4776" s="211">
        <v>70604</v>
      </c>
      <c r="F4776" s="211">
        <v>69007</v>
      </c>
      <c r="G4776" s="211">
        <v>75367</v>
      </c>
      <c r="H4776" s="211">
        <v>92708</v>
      </c>
      <c r="I4776" s="211">
        <v>83756</v>
      </c>
      <c r="J4776" s="211">
        <v>89882</v>
      </c>
      <c r="K4776" s="211">
        <v>80456</v>
      </c>
      <c r="L4776" s="212">
        <v>67784</v>
      </c>
    </row>
    <row r="4777" spans="1:12">
      <c r="A4777" s="208" t="s">
        <v>876</v>
      </c>
      <c r="B4777" s="209" t="s">
        <v>1643</v>
      </c>
      <c r="C4777" s="209" t="s">
        <v>1626</v>
      </c>
      <c r="D4777" s="210" t="s">
        <v>1624</v>
      </c>
      <c r="E4777" s="211">
        <v>14758</v>
      </c>
      <c r="F4777" s="211">
        <v>1926</v>
      </c>
      <c r="G4777" s="211">
        <v>298</v>
      </c>
      <c r="H4777" s="211">
        <v>3221</v>
      </c>
      <c r="I4777" s="211">
        <v>1818</v>
      </c>
      <c r="J4777" s="211">
        <v>992</v>
      </c>
      <c r="K4777" s="211">
        <v>3026</v>
      </c>
      <c r="L4777" s="212">
        <v>3141</v>
      </c>
    </row>
    <row r="4778" spans="1:12">
      <c r="A4778" s="208" t="s">
        <v>838</v>
      </c>
      <c r="B4778" s="209" t="s">
        <v>1648</v>
      </c>
      <c r="C4778" s="209" t="s">
        <v>1623</v>
      </c>
      <c r="D4778" s="210" t="s">
        <v>1624</v>
      </c>
      <c r="E4778" s="211">
        <v>37672</v>
      </c>
      <c r="F4778" s="213" t="s">
        <v>1624</v>
      </c>
      <c r="G4778" s="213" t="s">
        <v>1624</v>
      </c>
      <c r="H4778" s="213" t="s">
        <v>1624</v>
      </c>
      <c r="I4778" s="213" t="s">
        <v>1624</v>
      </c>
      <c r="J4778" s="213" t="s">
        <v>1624</v>
      </c>
      <c r="K4778" s="211">
        <v>29348</v>
      </c>
      <c r="L4778" s="212">
        <v>9700</v>
      </c>
    </row>
    <row r="4779" spans="1:12">
      <c r="A4779" s="208" t="s">
        <v>838</v>
      </c>
      <c r="B4779" s="209" t="s">
        <v>1648</v>
      </c>
      <c r="C4779" s="209" t="s">
        <v>1625</v>
      </c>
      <c r="D4779" s="210" t="s">
        <v>1624</v>
      </c>
      <c r="E4779" s="211">
        <v>5308</v>
      </c>
      <c r="F4779" s="213" t="s">
        <v>1624</v>
      </c>
      <c r="G4779" s="213" t="s">
        <v>1624</v>
      </c>
      <c r="H4779" s="213" t="s">
        <v>1624</v>
      </c>
      <c r="I4779" s="213" t="s">
        <v>1624</v>
      </c>
      <c r="J4779" s="213" t="s">
        <v>1624</v>
      </c>
      <c r="K4779" s="211">
        <v>14035</v>
      </c>
      <c r="L4779" s="212">
        <v>5400</v>
      </c>
    </row>
    <row r="4780" spans="1:12">
      <c r="A4780" s="208" t="s">
        <v>21</v>
      </c>
      <c r="B4780" s="209" t="s">
        <v>1665</v>
      </c>
      <c r="C4780" s="209" t="s">
        <v>1623</v>
      </c>
      <c r="D4780" s="210" t="s">
        <v>1624</v>
      </c>
      <c r="E4780" s="211">
        <v>480046</v>
      </c>
      <c r="F4780" s="211">
        <v>440279</v>
      </c>
      <c r="G4780" s="211">
        <v>509471</v>
      </c>
      <c r="H4780" s="211">
        <v>534946</v>
      </c>
      <c r="I4780" s="211">
        <v>546246</v>
      </c>
      <c r="J4780" s="211">
        <v>512230</v>
      </c>
      <c r="K4780" s="211">
        <v>540610</v>
      </c>
      <c r="L4780" s="212">
        <v>465965</v>
      </c>
    </row>
    <row r="4781" spans="1:12">
      <c r="A4781" s="208" t="s">
        <v>21</v>
      </c>
      <c r="B4781" s="209" t="s">
        <v>1665</v>
      </c>
      <c r="C4781" s="209" t="s">
        <v>1625</v>
      </c>
      <c r="D4781" s="210" t="s">
        <v>1624</v>
      </c>
      <c r="E4781" s="211">
        <v>100744</v>
      </c>
      <c r="F4781" s="211">
        <v>85375</v>
      </c>
      <c r="G4781" s="211">
        <v>99317</v>
      </c>
      <c r="H4781" s="211">
        <v>113263</v>
      </c>
      <c r="I4781" s="211">
        <v>108625</v>
      </c>
      <c r="J4781" s="211">
        <v>103608</v>
      </c>
      <c r="K4781" s="211">
        <v>111488</v>
      </c>
      <c r="L4781" s="212">
        <v>101232</v>
      </c>
    </row>
    <row r="4782" spans="1:12">
      <c r="A4782" s="208" t="s">
        <v>22</v>
      </c>
      <c r="B4782" s="209" t="s">
        <v>1665</v>
      </c>
      <c r="C4782" s="209" t="s">
        <v>1626</v>
      </c>
      <c r="D4782" s="210" t="s">
        <v>1624</v>
      </c>
      <c r="E4782" s="211">
        <v>1107111</v>
      </c>
      <c r="F4782" s="211">
        <v>827073</v>
      </c>
      <c r="G4782" s="211">
        <v>817615</v>
      </c>
      <c r="H4782" s="211">
        <v>887808</v>
      </c>
      <c r="I4782" s="211">
        <v>433605</v>
      </c>
      <c r="J4782" s="211">
        <v>785989</v>
      </c>
      <c r="K4782" s="211">
        <v>1090653</v>
      </c>
      <c r="L4782" s="212">
        <v>897253</v>
      </c>
    </row>
    <row r="4783" spans="1:12">
      <c r="A4783" s="208" t="s">
        <v>200</v>
      </c>
      <c r="B4783" s="209" t="s">
        <v>1645</v>
      </c>
      <c r="C4783" s="209" t="s">
        <v>1623</v>
      </c>
      <c r="D4783" s="210" t="s">
        <v>1624</v>
      </c>
      <c r="E4783" s="211">
        <v>266403</v>
      </c>
      <c r="F4783" s="211">
        <v>281022</v>
      </c>
      <c r="G4783" s="211">
        <v>329148</v>
      </c>
      <c r="H4783" s="211">
        <v>341752</v>
      </c>
      <c r="I4783" s="211">
        <v>331343</v>
      </c>
      <c r="J4783" s="211">
        <v>335764</v>
      </c>
      <c r="K4783" s="211">
        <v>340261</v>
      </c>
      <c r="L4783" s="212">
        <v>268912</v>
      </c>
    </row>
    <row r="4784" spans="1:12">
      <c r="A4784" s="208" t="s">
        <v>200</v>
      </c>
      <c r="B4784" s="209" t="s">
        <v>1645</v>
      </c>
      <c r="C4784" s="209" t="s">
        <v>1625</v>
      </c>
      <c r="D4784" s="210" t="s">
        <v>1624</v>
      </c>
      <c r="E4784" s="211">
        <v>33941</v>
      </c>
      <c r="F4784" s="211">
        <v>40454</v>
      </c>
      <c r="G4784" s="211">
        <v>44843</v>
      </c>
      <c r="H4784" s="211">
        <v>57224</v>
      </c>
      <c r="I4784" s="211">
        <v>98093</v>
      </c>
      <c r="J4784" s="211">
        <v>37518</v>
      </c>
      <c r="K4784" s="211">
        <v>37162</v>
      </c>
      <c r="L4784" s="212">
        <v>28351</v>
      </c>
    </row>
    <row r="4785" spans="1:12">
      <c r="A4785" s="208" t="s">
        <v>200</v>
      </c>
      <c r="B4785" s="209" t="s">
        <v>1645</v>
      </c>
      <c r="C4785" s="209" t="s">
        <v>1626</v>
      </c>
      <c r="D4785" s="210" t="s">
        <v>1624</v>
      </c>
      <c r="E4785" s="213" t="s">
        <v>1624</v>
      </c>
      <c r="F4785" s="213" t="s">
        <v>1624</v>
      </c>
      <c r="G4785" s="213" t="s">
        <v>1624</v>
      </c>
      <c r="H4785" s="213" t="s">
        <v>1624</v>
      </c>
      <c r="I4785" s="213" t="s">
        <v>1624</v>
      </c>
      <c r="J4785" s="211">
        <v>65998</v>
      </c>
      <c r="K4785" s="211">
        <v>62198</v>
      </c>
      <c r="L4785" s="212">
        <v>51144</v>
      </c>
    </row>
    <row r="4786" spans="1:12">
      <c r="A4786" s="208" t="s">
        <v>1284</v>
      </c>
      <c r="B4786" s="209" t="s">
        <v>1654</v>
      </c>
      <c r="C4786" s="209" t="s">
        <v>1623</v>
      </c>
      <c r="D4786" s="210" t="s">
        <v>1624</v>
      </c>
      <c r="E4786" s="213" t="s">
        <v>1624</v>
      </c>
      <c r="F4786" s="213" t="s">
        <v>1624</v>
      </c>
      <c r="G4786" s="213" t="s">
        <v>1624</v>
      </c>
      <c r="H4786" s="213" t="s">
        <v>1624</v>
      </c>
      <c r="I4786" s="213" t="s">
        <v>1624</v>
      </c>
      <c r="J4786" s="213" t="s">
        <v>1624</v>
      </c>
      <c r="K4786" s="213" t="s">
        <v>1624</v>
      </c>
      <c r="L4786" s="212">
        <v>0</v>
      </c>
    </row>
    <row r="4787" spans="1:12">
      <c r="A4787" s="208" t="s">
        <v>1284</v>
      </c>
      <c r="B4787" s="209" t="s">
        <v>1654</v>
      </c>
      <c r="C4787" s="209" t="s">
        <v>1625</v>
      </c>
      <c r="D4787" s="210" t="s">
        <v>1624</v>
      </c>
      <c r="E4787" s="213" t="s">
        <v>1624</v>
      </c>
      <c r="F4787" s="211">
        <v>5141</v>
      </c>
      <c r="G4787" s="211">
        <v>8195</v>
      </c>
      <c r="H4787" s="211">
        <v>9321</v>
      </c>
      <c r="I4787" s="211">
        <v>9210</v>
      </c>
      <c r="J4787" s="211">
        <v>11923</v>
      </c>
      <c r="K4787" s="211">
        <v>12310</v>
      </c>
      <c r="L4787" s="212">
        <v>10434</v>
      </c>
    </row>
    <row r="4788" spans="1:12">
      <c r="A4788" s="208" t="s">
        <v>877</v>
      </c>
      <c r="B4788" s="209" t="s">
        <v>1643</v>
      </c>
      <c r="C4788" s="209" t="s">
        <v>1623</v>
      </c>
      <c r="D4788" s="210" t="s">
        <v>1624</v>
      </c>
      <c r="E4788" s="211">
        <v>54972</v>
      </c>
      <c r="F4788" s="211">
        <v>48796</v>
      </c>
      <c r="G4788" s="211">
        <v>48543</v>
      </c>
      <c r="H4788" s="211">
        <v>57391</v>
      </c>
      <c r="I4788" s="211">
        <v>52620</v>
      </c>
      <c r="J4788" s="211">
        <v>52495</v>
      </c>
      <c r="K4788" s="211">
        <v>45858</v>
      </c>
      <c r="L4788" s="212">
        <v>37582</v>
      </c>
    </row>
    <row r="4789" spans="1:12">
      <c r="A4789" s="208" t="s">
        <v>877</v>
      </c>
      <c r="B4789" s="209" t="s">
        <v>1643</v>
      </c>
      <c r="C4789" s="209" t="s">
        <v>1625</v>
      </c>
      <c r="D4789" s="210" t="s">
        <v>1624</v>
      </c>
      <c r="E4789" s="211">
        <v>2312</v>
      </c>
      <c r="F4789" s="211">
        <v>1215</v>
      </c>
      <c r="G4789" s="211">
        <v>1237</v>
      </c>
      <c r="H4789" s="211">
        <v>1420</v>
      </c>
      <c r="I4789" s="211">
        <v>1618</v>
      </c>
      <c r="J4789" s="211">
        <v>1821</v>
      </c>
      <c r="K4789" s="211">
        <v>3211</v>
      </c>
      <c r="L4789" s="212">
        <v>2935</v>
      </c>
    </row>
    <row r="4790" spans="1:12">
      <c r="A4790" s="208" t="s">
        <v>201</v>
      </c>
      <c r="B4790" s="209" t="s">
        <v>1645</v>
      </c>
      <c r="C4790" s="209" t="s">
        <v>1623</v>
      </c>
      <c r="D4790" s="210" t="s">
        <v>1624</v>
      </c>
      <c r="E4790" s="211">
        <v>24857</v>
      </c>
      <c r="F4790" s="211">
        <v>22307</v>
      </c>
      <c r="G4790" s="211">
        <v>25237</v>
      </c>
      <c r="H4790" s="211">
        <v>28295</v>
      </c>
      <c r="I4790" s="211">
        <v>25005</v>
      </c>
      <c r="J4790" s="211">
        <v>24292</v>
      </c>
      <c r="K4790" s="211">
        <v>24004</v>
      </c>
      <c r="L4790" s="212">
        <v>20377</v>
      </c>
    </row>
    <row r="4791" spans="1:12">
      <c r="A4791" s="208" t="s">
        <v>201</v>
      </c>
      <c r="B4791" s="209" t="s">
        <v>1645</v>
      </c>
      <c r="C4791" s="209" t="s">
        <v>1625</v>
      </c>
      <c r="D4791" s="210" t="s">
        <v>1624</v>
      </c>
      <c r="E4791" s="211">
        <v>13323</v>
      </c>
      <c r="F4791" s="211">
        <v>11244</v>
      </c>
      <c r="G4791" s="211">
        <v>12472</v>
      </c>
      <c r="H4791" s="211">
        <v>13026</v>
      </c>
      <c r="I4791" s="211">
        <v>11674</v>
      </c>
      <c r="J4791" s="211">
        <v>12065</v>
      </c>
      <c r="K4791" s="211">
        <v>14875</v>
      </c>
      <c r="L4791" s="212">
        <v>19018</v>
      </c>
    </row>
    <row r="4792" spans="1:12">
      <c r="A4792" s="208" t="s">
        <v>201</v>
      </c>
      <c r="B4792" s="209" t="s">
        <v>1645</v>
      </c>
      <c r="C4792" s="209" t="s">
        <v>1626</v>
      </c>
      <c r="D4792" s="210" t="s">
        <v>1624</v>
      </c>
      <c r="E4792" s="211">
        <v>10703</v>
      </c>
      <c r="F4792" s="211">
        <v>11043</v>
      </c>
      <c r="G4792" s="211">
        <v>11600</v>
      </c>
      <c r="H4792" s="211">
        <v>13517</v>
      </c>
      <c r="I4792" s="211">
        <v>10079</v>
      </c>
      <c r="J4792" s="211">
        <v>9583</v>
      </c>
      <c r="K4792" s="211">
        <v>12431</v>
      </c>
      <c r="L4792" s="212">
        <v>16723</v>
      </c>
    </row>
    <row r="4793" spans="1:12">
      <c r="A4793" s="208" t="s">
        <v>878</v>
      </c>
      <c r="B4793" s="209" t="s">
        <v>1643</v>
      </c>
      <c r="C4793" s="209" t="s">
        <v>1623</v>
      </c>
      <c r="D4793" s="210" t="s">
        <v>1624</v>
      </c>
      <c r="E4793" s="211">
        <v>35747</v>
      </c>
      <c r="F4793" s="211">
        <v>33446</v>
      </c>
      <c r="G4793" s="211">
        <v>36762</v>
      </c>
      <c r="H4793" s="211">
        <v>38681</v>
      </c>
      <c r="I4793" s="211">
        <v>36526</v>
      </c>
      <c r="J4793" s="211">
        <v>32199</v>
      </c>
      <c r="K4793" s="211">
        <v>32437</v>
      </c>
      <c r="L4793" s="212">
        <v>25565</v>
      </c>
    </row>
    <row r="4794" spans="1:12">
      <c r="A4794" s="208" t="s">
        <v>878</v>
      </c>
      <c r="B4794" s="209" t="s">
        <v>1643</v>
      </c>
      <c r="C4794" s="209" t="s">
        <v>1625</v>
      </c>
      <c r="D4794" s="210" t="s">
        <v>1624</v>
      </c>
      <c r="E4794" s="211">
        <v>10303</v>
      </c>
      <c r="F4794" s="211">
        <v>8269</v>
      </c>
      <c r="G4794" s="211">
        <v>11417</v>
      </c>
      <c r="H4794" s="211">
        <v>9709</v>
      </c>
      <c r="I4794" s="211">
        <v>8425</v>
      </c>
      <c r="J4794" s="211">
        <v>8980</v>
      </c>
      <c r="K4794" s="211">
        <v>9242</v>
      </c>
      <c r="L4794" s="212">
        <v>7653</v>
      </c>
    </row>
    <row r="4795" spans="1:12">
      <c r="A4795" s="208" t="s">
        <v>878</v>
      </c>
      <c r="B4795" s="209" t="s">
        <v>1643</v>
      </c>
      <c r="C4795" s="209" t="s">
        <v>1626</v>
      </c>
      <c r="D4795" s="210" t="s">
        <v>1624</v>
      </c>
      <c r="E4795" s="211">
        <v>7715</v>
      </c>
      <c r="F4795" s="211">
        <v>5836</v>
      </c>
      <c r="G4795" s="211">
        <v>4580</v>
      </c>
      <c r="H4795" s="211">
        <v>17695</v>
      </c>
      <c r="I4795" s="211">
        <v>12127</v>
      </c>
      <c r="J4795" s="211">
        <v>7376</v>
      </c>
      <c r="K4795" s="211">
        <v>8524</v>
      </c>
      <c r="L4795" s="212">
        <v>5446</v>
      </c>
    </row>
    <row r="4796" spans="1:12">
      <c r="A4796" s="208" t="s">
        <v>1374</v>
      </c>
      <c r="B4796" s="209" t="s">
        <v>1640</v>
      </c>
      <c r="C4796" s="209" t="s">
        <v>1623</v>
      </c>
      <c r="D4796" s="210" t="s">
        <v>1624</v>
      </c>
      <c r="E4796" s="213" t="s">
        <v>1624</v>
      </c>
      <c r="F4796" s="211">
        <v>70538</v>
      </c>
      <c r="G4796" s="211">
        <v>65077</v>
      </c>
      <c r="H4796" s="211">
        <v>67994</v>
      </c>
      <c r="I4796" s="211">
        <v>68931</v>
      </c>
      <c r="J4796" s="211">
        <v>82136</v>
      </c>
      <c r="K4796" s="211">
        <v>71859</v>
      </c>
      <c r="L4796" s="212">
        <v>62613</v>
      </c>
    </row>
    <row r="4797" spans="1:12">
      <c r="A4797" s="208" t="s">
        <v>1374</v>
      </c>
      <c r="B4797" s="209" t="s">
        <v>1640</v>
      </c>
      <c r="C4797" s="209" t="s">
        <v>1625</v>
      </c>
      <c r="D4797" s="210" t="s">
        <v>1624</v>
      </c>
      <c r="E4797" s="213" t="s">
        <v>1624</v>
      </c>
      <c r="F4797" s="211">
        <v>20932</v>
      </c>
      <c r="G4797" s="211">
        <v>20601</v>
      </c>
      <c r="H4797" s="211">
        <v>21391</v>
      </c>
      <c r="I4797" s="211">
        <v>19725</v>
      </c>
      <c r="J4797" s="211">
        <v>22426</v>
      </c>
      <c r="K4797" s="211">
        <v>7809</v>
      </c>
      <c r="L4797" s="212">
        <v>4601</v>
      </c>
    </row>
    <row r="4798" spans="1:12">
      <c r="A4798" s="208" t="s">
        <v>1374</v>
      </c>
      <c r="B4798" s="209" t="s">
        <v>1640</v>
      </c>
      <c r="C4798" s="209" t="s">
        <v>1626</v>
      </c>
      <c r="D4798" s="210" t="s">
        <v>1624</v>
      </c>
      <c r="E4798" s="213" t="s">
        <v>1624</v>
      </c>
      <c r="F4798" s="211">
        <v>41810</v>
      </c>
      <c r="G4798" s="211">
        <v>37120</v>
      </c>
      <c r="H4798" s="211">
        <v>41888</v>
      </c>
      <c r="I4798" s="211">
        <v>36357</v>
      </c>
      <c r="J4798" s="211">
        <v>34522</v>
      </c>
      <c r="K4798" s="211">
        <v>26361</v>
      </c>
      <c r="L4798" s="212">
        <v>33866</v>
      </c>
    </row>
    <row r="4799" spans="1:12">
      <c r="A4799" s="208" t="s">
        <v>1374</v>
      </c>
      <c r="B4799" s="209" t="s">
        <v>1672</v>
      </c>
      <c r="C4799" s="209" t="s">
        <v>1623</v>
      </c>
      <c r="D4799" s="210" t="s">
        <v>1624</v>
      </c>
      <c r="E4799" s="211">
        <v>38996</v>
      </c>
      <c r="F4799" s="211">
        <v>32581</v>
      </c>
      <c r="G4799" s="211">
        <v>32561</v>
      </c>
      <c r="H4799" s="211">
        <v>40949</v>
      </c>
      <c r="I4799" s="211">
        <v>36348</v>
      </c>
      <c r="J4799" s="211">
        <v>41924</v>
      </c>
      <c r="K4799" s="211">
        <v>37566</v>
      </c>
      <c r="L4799" s="212">
        <v>27725</v>
      </c>
    </row>
    <row r="4800" spans="1:12">
      <c r="A4800" s="208" t="s">
        <v>1374</v>
      </c>
      <c r="B4800" s="209" t="s">
        <v>1672</v>
      </c>
      <c r="C4800" s="209" t="s">
        <v>1625</v>
      </c>
      <c r="D4800" s="210" t="s">
        <v>1624</v>
      </c>
      <c r="E4800" s="211">
        <v>32371</v>
      </c>
      <c r="F4800" s="211">
        <v>29112</v>
      </c>
      <c r="G4800" s="211">
        <v>29826</v>
      </c>
      <c r="H4800" s="211">
        <v>35846</v>
      </c>
      <c r="I4800" s="211">
        <v>29736</v>
      </c>
      <c r="J4800" s="211">
        <v>35473</v>
      </c>
      <c r="K4800" s="211">
        <v>34118</v>
      </c>
      <c r="L4800" s="212">
        <v>28230</v>
      </c>
    </row>
    <row r="4801" spans="1:12">
      <c r="A4801" s="208" t="s">
        <v>1374</v>
      </c>
      <c r="B4801" s="209" t="s">
        <v>1672</v>
      </c>
      <c r="C4801" s="209" t="s">
        <v>1626</v>
      </c>
      <c r="D4801" s="210" t="s">
        <v>1624</v>
      </c>
      <c r="E4801" s="211">
        <v>4787</v>
      </c>
      <c r="F4801" s="211">
        <v>4764</v>
      </c>
      <c r="G4801" s="211">
        <v>5194</v>
      </c>
      <c r="H4801" s="211">
        <v>4809</v>
      </c>
      <c r="I4801" s="211">
        <v>4232</v>
      </c>
      <c r="J4801" s="211">
        <v>5067</v>
      </c>
      <c r="K4801" s="211">
        <v>4513</v>
      </c>
      <c r="L4801" s="212">
        <v>3456</v>
      </c>
    </row>
    <row r="4802" spans="1:12">
      <c r="A4802" s="208" t="s">
        <v>1400</v>
      </c>
      <c r="B4802" s="209" t="s">
        <v>1655</v>
      </c>
      <c r="C4802" s="209" t="s">
        <v>1623</v>
      </c>
      <c r="D4802" s="210" t="s">
        <v>1624</v>
      </c>
      <c r="E4802" s="211">
        <v>21418</v>
      </c>
      <c r="F4802" s="211">
        <v>22158</v>
      </c>
      <c r="G4802" s="211">
        <v>22131</v>
      </c>
      <c r="H4802" s="211">
        <v>23874</v>
      </c>
      <c r="I4802" s="211">
        <v>20525</v>
      </c>
      <c r="J4802" s="211">
        <v>21818</v>
      </c>
      <c r="K4802" s="211">
        <v>22027</v>
      </c>
      <c r="L4802" s="212">
        <v>16458</v>
      </c>
    </row>
    <row r="4803" spans="1:12">
      <c r="A4803" s="208" t="s">
        <v>1400</v>
      </c>
      <c r="B4803" s="209" t="s">
        <v>1655</v>
      </c>
      <c r="C4803" s="209" t="s">
        <v>1625</v>
      </c>
      <c r="D4803" s="210" t="s">
        <v>1624</v>
      </c>
      <c r="E4803" s="211">
        <v>29076</v>
      </c>
      <c r="F4803" s="211">
        <v>28051</v>
      </c>
      <c r="G4803" s="211">
        <v>29563</v>
      </c>
      <c r="H4803" s="211">
        <v>34273</v>
      </c>
      <c r="I4803" s="211">
        <v>33269</v>
      </c>
      <c r="J4803" s="211">
        <v>37735</v>
      </c>
      <c r="K4803" s="211">
        <v>37140</v>
      </c>
      <c r="L4803" s="212">
        <v>32257</v>
      </c>
    </row>
    <row r="4804" spans="1:12">
      <c r="A4804" s="208" t="s">
        <v>1945</v>
      </c>
      <c r="B4804" s="209" t="s">
        <v>1656</v>
      </c>
      <c r="C4804" s="209" t="s">
        <v>1623</v>
      </c>
      <c r="D4804" s="210" t="s">
        <v>1624</v>
      </c>
      <c r="E4804" s="213" t="s">
        <v>1624</v>
      </c>
      <c r="F4804" s="213" t="s">
        <v>1624</v>
      </c>
      <c r="G4804" s="213" t="s">
        <v>1624</v>
      </c>
      <c r="H4804" s="213" t="s">
        <v>1624</v>
      </c>
      <c r="I4804" s="211">
        <v>3443</v>
      </c>
      <c r="J4804" s="211">
        <v>3218</v>
      </c>
      <c r="K4804" s="211">
        <v>3961</v>
      </c>
      <c r="L4804" s="212">
        <v>3199</v>
      </c>
    </row>
    <row r="4805" spans="1:12">
      <c r="A4805" s="208" t="s">
        <v>1945</v>
      </c>
      <c r="B4805" s="209" t="s">
        <v>1656</v>
      </c>
      <c r="C4805" s="209" t="s">
        <v>1626</v>
      </c>
      <c r="D4805" s="210" t="s">
        <v>1624</v>
      </c>
      <c r="E4805" s="211">
        <v>67378</v>
      </c>
      <c r="F4805" s="211">
        <v>3099020</v>
      </c>
      <c r="G4805" s="211">
        <v>4323240</v>
      </c>
      <c r="H4805" s="211">
        <v>4220937</v>
      </c>
      <c r="I4805" s="211">
        <v>4293158</v>
      </c>
      <c r="J4805" s="211">
        <v>4514380</v>
      </c>
      <c r="K4805" s="211">
        <v>4787253</v>
      </c>
      <c r="L4805" s="212">
        <v>4620883</v>
      </c>
    </row>
    <row r="4806" spans="1:12">
      <c r="A4806" s="208" t="s">
        <v>1945</v>
      </c>
      <c r="B4806" s="209" t="s">
        <v>1664</v>
      </c>
      <c r="C4806" s="209" t="s">
        <v>1626</v>
      </c>
      <c r="D4806" s="210" t="s">
        <v>1624</v>
      </c>
      <c r="E4806" s="211">
        <v>2618021</v>
      </c>
      <c r="F4806" s="211">
        <v>3024616</v>
      </c>
      <c r="G4806" s="211">
        <v>3566989</v>
      </c>
      <c r="H4806" s="211">
        <v>4066685</v>
      </c>
      <c r="I4806" s="211">
        <v>4225007</v>
      </c>
      <c r="J4806" s="211">
        <v>6438580</v>
      </c>
      <c r="K4806" s="211">
        <v>7559716</v>
      </c>
      <c r="L4806" s="212">
        <v>7677893</v>
      </c>
    </row>
    <row r="4807" spans="1:12">
      <c r="A4807" s="208" t="s">
        <v>1945</v>
      </c>
      <c r="B4807" s="209" t="s">
        <v>1671</v>
      </c>
      <c r="C4807" s="209" t="s">
        <v>1626</v>
      </c>
      <c r="D4807" s="210" t="s">
        <v>1624</v>
      </c>
      <c r="E4807" s="211">
        <v>68180</v>
      </c>
      <c r="F4807" s="211">
        <v>140521</v>
      </c>
      <c r="G4807" s="211">
        <v>142007</v>
      </c>
      <c r="H4807" s="211">
        <v>147041</v>
      </c>
      <c r="I4807" s="211">
        <v>107255</v>
      </c>
      <c r="J4807" s="211">
        <v>108449</v>
      </c>
      <c r="K4807" s="211">
        <v>138071</v>
      </c>
      <c r="L4807" s="212">
        <v>155501</v>
      </c>
    </row>
    <row r="4808" spans="1:12">
      <c r="A4808" s="208" t="s">
        <v>1945</v>
      </c>
      <c r="B4808" s="209" t="s">
        <v>1671</v>
      </c>
      <c r="C4808" s="209" t="s">
        <v>1627</v>
      </c>
      <c r="D4808" s="210" t="s">
        <v>1624</v>
      </c>
      <c r="E4808" s="211">
        <v>218175</v>
      </c>
      <c r="F4808" s="211">
        <v>321772</v>
      </c>
      <c r="G4808" s="211">
        <v>466412</v>
      </c>
      <c r="H4808" s="211">
        <v>330676</v>
      </c>
      <c r="I4808" s="211">
        <v>231993</v>
      </c>
      <c r="J4808" s="211">
        <v>117332</v>
      </c>
      <c r="K4808" s="211">
        <v>101904</v>
      </c>
      <c r="L4808" s="212">
        <v>250806</v>
      </c>
    </row>
    <row r="4809" spans="1:12">
      <c r="A4809" s="208" t="s">
        <v>1945</v>
      </c>
      <c r="B4809" s="209" t="s">
        <v>1680</v>
      </c>
      <c r="C4809" s="209" t="s">
        <v>1623</v>
      </c>
      <c r="D4809" s="210" t="s">
        <v>1624</v>
      </c>
      <c r="E4809" s="213" t="s">
        <v>1624</v>
      </c>
      <c r="F4809" s="213" t="s">
        <v>1624</v>
      </c>
      <c r="G4809" s="213" t="s">
        <v>1624</v>
      </c>
      <c r="H4809" s="213" t="s">
        <v>1624</v>
      </c>
      <c r="I4809" s="211">
        <v>425</v>
      </c>
      <c r="J4809" s="211">
        <v>447</v>
      </c>
      <c r="K4809" s="211">
        <v>491</v>
      </c>
      <c r="L4809" s="212">
        <v>442</v>
      </c>
    </row>
    <row r="4810" spans="1:12">
      <c r="A4810" s="208" t="s">
        <v>1945</v>
      </c>
      <c r="B4810" s="209" t="s">
        <v>1680</v>
      </c>
      <c r="C4810" s="209" t="s">
        <v>1626</v>
      </c>
      <c r="D4810" s="210" t="s">
        <v>1624</v>
      </c>
      <c r="E4810" s="211">
        <v>4943144</v>
      </c>
      <c r="F4810" s="211">
        <v>4595218</v>
      </c>
      <c r="G4810" s="211">
        <v>4105418</v>
      </c>
      <c r="H4810" s="211">
        <v>3717035</v>
      </c>
      <c r="I4810" s="211">
        <v>229600</v>
      </c>
      <c r="J4810" s="211">
        <v>370351</v>
      </c>
      <c r="K4810" s="211">
        <v>467868</v>
      </c>
      <c r="L4810" s="212">
        <v>530577</v>
      </c>
    </row>
    <row r="4811" spans="1:12">
      <c r="A4811" s="208" t="s">
        <v>1945</v>
      </c>
      <c r="B4811" s="209" t="s">
        <v>1680</v>
      </c>
      <c r="C4811" s="209" t="s">
        <v>1627</v>
      </c>
      <c r="D4811" s="210" t="s">
        <v>1624</v>
      </c>
      <c r="E4811" s="211">
        <v>465530</v>
      </c>
      <c r="F4811" s="211">
        <v>634721</v>
      </c>
      <c r="G4811" s="211">
        <v>882866</v>
      </c>
      <c r="H4811" s="211">
        <v>500070</v>
      </c>
      <c r="I4811" s="211">
        <v>372677</v>
      </c>
      <c r="J4811" s="211">
        <v>280384</v>
      </c>
      <c r="K4811" s="211">
        <v>239930</v>
      </c>
      <c r="L4811" s="212">
        <v>376389</v>
      </c>
    </row>
    <row r="4812" spans="1:12">
      <c r="A4812" s="208" t="s">
        <v>994</v>
      </c>
      <c r="B4812" s="209" t="s">
        <v>1630</v>
      </c>
      <c r="C4812" s="209" t="s">
        <v>1623</v>
      </c>
      <c r="D4812" s="210" t="s">
        <v>1624</v>
      </c>
      <c r="E4812" s="211">
        <v>30244</v>
      </c>
      <c r="F4812" s="211">
        <v>31794</v>
      </c>
      <c r="G4812" s="213" t="s">
        <v>1624</v>
      </c>
      <c r="H4812" s="213" t="s">
        <v>1624</v>
      </c>
      <c r="I4812" s="213" t="s">
        <v>1624</v>
      </c>
      <c r="J4812" s="213" t="s">
        <v>1624</v>
      </c>
      <c r="K4812" s="213" t="s">
        <v>1624</v>
      </c>
      <c r="L4812" s="214" t="s">
        <v>1624</v>
      </c>
    </row>
    <row r="4813" spans="1:12">
      <c r="A4813" s="208" t="s">
        <v>994</v>
      </c>
      <c r="B4813" s="209" t="s">
        <v>1630</v>
      </c>
      <c r="C4813" s="209" t="s">
        <v>1625</v>
      </c>
      <c r="D4813" s="210" t="s">
        <v>1624</v>
      </c>
      <c r="E4813" s="211">
        <v>10255</v>
      </c>
      <c r="F4813" s="211">
        <v>5059</v>
      </c>
      <c r="G4813" s="213" t="s">
        <v>1624</v>
      </c>
      <c r="H4813" s="213" t="s">
        <v>1624</v>
      </c>
      <c r="I4813" s="213" t="s">
        <v>1624</v>
      </c>
      <c r="J4813" s="213" t="s">
        <v>1624</v>
      </c>
      <c r="K4813" s="213" t="s">
        <v>1624</v>
      </c>
      <c r="L4813" s="214" t="s">
        <v>1624</v>
      </c>
    </row>
    <row r="4814" spans="1:12">
      <c r="A4814" s="208" t="s">
        <v>1855</v>
      </c>
      <c r="B4814" s="209" t="s">
        <v>1654</v>
      </c>
      <c r="C4814" s="209" t="s">
        <v>1623</v>
      </c>
      <c r="D4814" s="210" t="s">
        <v>1624</v>
      </c>
      <c r="E4814" s="211">
        <v>6664</v>
      </c>
      <c r="F4814" s="211">
        <v>4933</v>
      </c>
      <c r="G4814" s="211">
        <v>5743</v>
      </c>
      <c r="H4814" s="211">
        <v>4899</v>
      </c>
      <c r="I4814" s="211">
        <v>10590</v>
      </c>
      <c r="J4814" s="211">
        <v>4399</v>
      </c>
      <c r="K4814" s="211">
        <v>5831</v>
      </c>
      <c r="L4814" s="212">
        <v>513</v>
      </c>
    </row>
    <row r="4815" spans="1:12">
      <c r="A4815" s="208" t="s">
        <v>1855</v>
      </c>
      <c r="B4815" s="209" t="s">
        <v>1654</v>
      </c>
      <c r="C4815" s="209" t="s">
        <v>1625</v>
      </c>
      <c r="D4815" s="210" t="s">
        <v>1624</v>
      </c>
      <c r="E4815" s="211">
        <v>13077</v>
      </c>
      <c r="F4815" s="211">
        <v>11680</v>
      </c>
      <c r="G4815" s="211">
        <v>7454</v>
      </c>
      <c r="H4815" s="211">
        <v>4495</v>
      </c>
      <c r="I4815" s="211">
        <v>2495</v>
      </c>
      <c r="J4815" s="211">
        <v>3368</v>
      </c>
      <c r="K4815" s="211">
        <v>2903</v>
      </c>
      <c r="L4815" s="212">
        <v>1832</v>
      </c>
    </row>
    <row r="4816" spans="1:12">
      <c r="A4816" s="208" t="s">
        <v>1074</v>
      </c>
      <c r="B4816" s="209" t="s">
        <v>1678</v>
      </c>
      <c r="C4816" s="209" t="s">
        <v>1623</v>
      </c>
      <c r="D4816" s="210" t="s">
        <v>1624</v>
      </c>
      <c r="E4816" s="211">
        <v>80083</v>
      </c>
      <c r="F4816" s="211">
        <v>77710</v>
      </c>
      <c r="G4816" s="211">
        <v>76139</v>
      </c>
      <c r="H4816" s="211">
        <v>69104</v>
      </c>
      <c r="I4816" s="211">
        <v>71336</v>
      </c>
      <c r="J4816" s="211">
        <v>74977</v>
      </c>
      <c r="K4816" s="211">
        <v>72567</v>
      </c>
      <c r="L4816" s="212">
        <v>74846</v>
      </c>
    </row>
    <row r="4817" spans="1:12">
      <c r="A4817" s="208" t="s">
        <v>1074</v>
      </c>
      <c r="B4817" s="209" t="s">
        <v>1678</v>
      </c>
      <c r="C4817" s="209" t="s">
        <v>1625</v>
      </c>
      <c r="D4817" s="210" t="s">
        <v>1624</v>
      </c>
      <c r="E4817" s="211">
        <v>68218</v>
      </c>
      <c r="F4817" s="211">
        <v>66197</v>
      </c>
      <c r="G4817" s="211">
        <v>64857</v>
      </c>
      <c r="H4817" s="211">
        <v>69075</v>
      </c>
      <c r="I4817" s="211">
        <v>70832</v>
      </c>
      <c r="J4817" s="211">
        <v>74852</v>
      </c>
      <c r="K4817" s="211">
        <v>61817</v>
      </c>
      <c r="L4817" s="212">
        <v>63757</v>
      </c>
    </row>
    <row r="4818" spans="1:12">
      <c r="A4818" s="208" t="s">
        <v>202</v>
      </c>
      <c r="B4818" s="209" t="s">
        <v>1645</v>
      </c>
      <c r="C4818" s="209" t="s">
        <v>1623</v>
      </c>
      <c r="D4818" s="210" t="s">
        <v>1624</v>
      </c>
      <c r="E4818" s="211">
        <v>39539</v>
      </c>
      <c r="F4818" s="211">
        <v>36757</v>
      </c>
      <c r="G4818" s="211">
        <v>40361</v>
      </c>
      <c r="H4818" s="211">
        <v>46228</v>
      </c>
      <c r="I4818" s="211">
        <v>41227</v>
      </c>
      <c r="J4818" s="211">
        <v>39538</v>
      </c>
      <c r="K4818" s="211">
        <v>38216</v>
      </c>
      <c r="L4818" s="212">
        <v>31813</v>
      </c>
    </row>
    <row r="4819" spans="1:12">
      <c r="A4819" s="208" t="s">
        <v>202</v>
      </c>
      <c r="B4819" s="209" t="s">
        <v>1645</v>
      </c>
      <c r="C4819" s="209" t="s">
        <v>1625</v>
      </c>
      <c r="D4819" s="210" t="s">
        <v>1624</v>
      </c>
      <c r="E4819" s="211">
        <v>24939</v>
      </c>
      <c r="F4819" s="211">
        <v>21033</v>
      </c>
      <c r="G4819" s="211">
        <v>21067</v>
      </c>
      <c r="H4819" s="211">
        <v>21965</v>
      </c>
      <c r="I4819" s="211">
        <v>26229</v>
      </c>
      <c r="J4819" s="211">
        <v>17378</v>
      </c>
      <c r="K4819" s="211">
        <v>16921</v>
      </c>
      <c r="L4819" s="212">
        <v>9091</v>
      </c>
    </row>
    <row r="4820" spans="1:12">
      <c r="A4820" s="208" t="s">
        <v>202</v>
      </c>
      <c r="B4820" s="209" t="s">
        <v>1645</v>
      </c>
      <c r="C4820" s="209" t="s">
        <v>1626</v>
      </c>
      <c r="D4820" s="210" t="s">
        <v>1624</v>
      </c>
      <c r="E4820" s="211">
        <v>157</v>
      </c>
      <c r="F4820" s="211">
        <v>229</v>
      </c>
      <c r="G4820" s="211">
        <v>150</v>
      </c>
      <c r="H4820" s="211">
        <v>624</v>
      </c>
      <c r="I4820" s="211">
        <v>225</v>
      </c>
      <c r="J4820" s="211">
        <v>171</v>
      </c>
      <c r="K4820" s="211">
        <v>21</v>
      </c>
      <c r="L4820" s="212">
        <v>5650</v>
      </c>
    </row>
    <row r="4821" spans="1:12">
      <c r="A4821" s="208" t="s">
        <v>839</v>
      </c>
      <c r="B4821" s="209" t="s">
        <v>1648</v>
      </c>
      <c r="C4821" s="209" t="s">
        <v>1623</v>
      </c>
      <c r="D4821" s="210" t="s">
        <v>1624</v>
      </c>
      <c r="E4821" s="211">
        <v>182993</v>
      </c>
      <c r="F4821" s="211">
        <v>161779</v>
      </c>
      <c r="G4821" s="211">
        <v>176587</v>
      </c>
      <c r="H4821" s="211">
        <v>173736</v>
      </c>
      <c r="I4821" s="211">
        <v>162640</v>
      </c>
      <c r="J4821" s="211">
        <v>205303</v>
      </c>
      <c r="K4821" s="211">
        <v>198552</v>
      </c>
      <c r="L4821" s="212">
        <v>159268</v>
      </c>
    </row>
    <row r="4822" spans="1:12">
      <c r="A4822" s="208" t="s">
        <v>839</v>
      </c>
      <c r="B4822" s="209" t="s">
        <v>1648</v>
      </c>
      <c r="C4822" s="209" t="s">
        <v>1625</v>
      </c>
      <c r="D4822" s="210" t="s">
        <v>1624</v>
      </c>
      <c r="E4822" s="211">
        <v>63863</v>
      </c>
      <c r="F4822" s="211">
        <v>84242</v>
      </c>
      <c r="G4822" s="211">
        <v>103624</v>
      </c>
      <c r="H4822" s="211">
        <v>111647</v>
      </c>
      <c r="I4822" s="211">
        <v>114255</v>
      </c>
      <c r="J4822" s="211">
        <v>149350</v>
      </c>
      <c r="K4822" s="211">
        <v>125277</v>
      </c>
      <c r="L4822" s="212">
        <v>120940</v>
      </c>
    </row>
    <row r="4823" spans="1:12">
      <c r="A4823" s="208" t="s">
        <v>839</v>
      </c>
      <c r="B4823" s="209" t="s">
        <v>1648</v>
      </c>
      <c r="C4823" s="209" t="s">
        <v>1626</v>
      </c>
      <c r="D4823" s="210" t="s">
        <v>1624</v>
      </c>
      <c r="E4823" s="211">
        <v>125545</v>
      </c>
      <c r="F4823" s="211">
        <v>132644</v>
      </c>
      <c r="G4823" s="211">
        <v>120824</v>
      </c>
      <c r="H4823" s="211">
        <v>144271</v>
      </c>
      <c r="I4823" s="211">
        <v>188778</v>
      </c>
      <c r="J4823" s="211">
        <v>192895</v>
      </c>
      <c r="K4823" s="211">
        <v>194724</v>
      </c>
      <c r="L4823" s="212">
        <v>185678</v>
      </c>
    </row>
    <row r="4824" spans="1:12">
      <c r="A4824" s="208" t="s">
        <v>203</v>
      </c>
      <c r="B4824" s="209" t="s">
        <v>1645</v>
      </c>
      <c r="C4824" s="209" t="s">
        <v>1623</v>
      </c>
      <c r="D4824" s="210" t="s">
        <v>1624</v>
      </c>
      <c r="E4824" s="211">
        <v>27420</v>
      </c>
      <c r="F4824" s="211">
        <v>25570</v>
      </c>
      <c r="G4824" s="211">
        <v>27654</v>
      </c>
      <c r="H4824" s="211">
        <v>29485</v>
      </c>
      <c r="I4824" s="211">
        <v>27400</v>
      </c>
      <c r="J4824" s="211">
        <v>26301</v>
      </c>
      <c r="K4824" s="211">
        <v>27009</v>
      </c>
      <c r="L4824" s="212">
        <v>22178</v>
      </c>
    </row>
    <row r="4825" spans="1:12">
      <c r="A4825" s="208" t="s">
        <v>203</v>
      </c>
      <c r="B4825" s="209" t="s">
        <v>1645</v>
      </c>
      <c r="C4825" s="209" t="s">
        <v>1625</v>
      </c>
      <c r="D4825" s="210" t="s">
        <v>1624</v>
      </c>
      <c r="E4825" s="211">
        <v>15705</v>
      </c>
      <c r="F4825" s="211">
        <v>14824</v>
      </c>
      <c r="G4825" s="211">
        <v>17576</v>
      </c>
      <c r="H4825" s="211">
        <v>17906</v>
      </c>
      <c r="I4825" s="211">
        <v>17102</v>
      </c>
      <c r="J4825" s="211">
        <v>17312</v>
      </c>
      <c r="K4825" s="211">
        <v>19555</v>
      </c>
      <c r="L4825" s="212">
        <v>15265</v>
      </c>
    </row>
    <row r="4826" spans="1:12">
      <c r="A4826" s="208" t="s">
        <v>203</v>
      </c>
      <c r="B4826" s="209" t="s">
        <v>1645</v>
      </c>
      <c r="C4826" s="209" t="s">
        <v>1626</v>
      </c>
      <c r="D4826" s="210" t="s">
        <v>1624</v>
      </c>
      <c r="E4826" s="211">
        <v>28184</v>
      </c>
      <c r="F4826" s="211">
        <v>32346</v>
      </c>
      <c r="G4826" s="211">
        <v>28684</v>
      </c>
      <c r="H4826" s="211">
        <v>37553</v>
      </c>
      <c r="I4826" s="211">
        <v>51486</v>
      </c>
      <c r="J4826" s="211">
        <v>46566</v>
      </c>
      <c r="K4826" s="211">
        <v>65913</v>
      </c>
      <c r="L4826" s="212">
        <v>71788</v>
      </c>
    </row>
    <row r="4827" spans="1:12">
      <c r="A4827" s="208" t="s">
        <v>203</v>
      </c>
      <c r="B4827" s="209" t="s">
        <v>1645</v>
      </c>
      <c r="C4827" s="209" t="s">
        <v>1627</v>
      </c>
      <c r="D4827" s="210" t="s">
        <v>1624</v>
      </c>
      <c r="E4827" s="211">
        <v>1021</v>
      </c>
      <c r="F4827" s="211">
        <v>991</v>
      </c>
      <c r="G4827" s="211">
        <v>1001</v>
      </c>
      <c r="H4827" s="211">
        <v>971</v>
      </c>
      <c r="I4827" s="211">
        <v>912</v>
      </c>
      <c r="J4827" s="211">
        <v>864</v>
      </c>
      <c r="K4827" s="211">
        <v>780</v>
      </c>
      <c r="L4827" s="212">
        <v>628</v>
      </c>
    </row>
    <row r="4828" spans="1:12">
      <c r="A4828" s="208" t="s">
        <v>1856</v>
      </c>
      <c r="B4828" s="209" t="s">
        <v>1634</v>
      </c>
      <c r="C4828" s="209" t="s">
        <v>1623</v>
      </c>
      <c r="D4828" s="210" t="s">
        <v>1624</v>
      </c>
      <c r="E4828" s="213" t="s">
        <v>1624</v>
      </c>
      <c r="F4828" s="213" t="s">
        <v>1624</v>
      </c>
      <c r="G4828" s="213" t="s">
        <v>1624</v>
      </c>
      <c r="H4828" s="213" t="s">
        <v>1624</v>
      </c>
      <c r="I4828" s="211">
        <v>52978</v>
      </c>
      <c r="J4828" s="211">
        <v>54563</v>
      </c>
      <c r="K4828" s="211">
        <v>57020</v>
      </c>
      <c r="L4828" s="212">
        <v>51330</v>
      </c>
    </row>
    <row r="4829" spans="1:12">
      <c r="A4829" s="208" t="s">
        <v>1856</v>
      </c>
      <c r="B4829" s="209" t="s">
        <v>1634</v>
      </c>
      <c r="C4829" s="209" t="s">
        <v>1625</v>
      </c>
      <c r="D4829" s="210" t="s">
        <v>1624</v>
      </c>
      <c r="E4829" s="213" t="s">
        <v>1624</v>
      </c>
      <c r="F4829" s="213" t="s">
        <v>1624</v>
      </c>
      <c r="G4829" s="213" t="s">
        <v>1624</v>
      </c>
      <c r="H4829" s="213" t="s">
        <v>1624</v>
      </c>
      <c r="I4829" s="211">
        <v>167480</v>
      </c>
      <c r="J4829" s="211">
        <v>164893</v>
      </c>
      <c r="K4829" s="211">
        <v>159975</v>
      </c>
      <c r="L4829" s="212">
        <v>154494</v>
      </c>
    </row>
    <row r="4830" spans="1:12">
      <c r="A4830" s="208" t="s">
        <v>1297</v>
      </c>
      <c r="B4830" s="209" t="s">
        <v>1630</v>
      </c>
      <c r="C4830" s="209" t="s">
        <v>1623</v>
      </c>
      <c r="D4830" s="210" t="s">
        <v>1624</v>
      </c>
      <c r="E4830" s="211">
        <v>21039</v>
      </c>
      <c r="F4830" s="211">
        <v>16900</v>
      </c>
      <c r="G4830" s="211">
        <v>14233</v>
      </c>
      <c r="H4830" s="211">
        <v>11566</v>
      </c>
      <c r="I4830" s="211">
        <v>12565</v>
      </c>
      <c r="J4830" s="211">
        <v>13433</v>
      </c>
      <c r="K4830" s="211">
        <v>12355</v>
      </c>
      <c r="L4830" s="212">
        <v>10345</v>
      </c>
    </row>
    <row r="4831" spans="1:12">
      <c r="A4831" s="208" t="s">
        <v>1297</v>
      </c>
      <c r="B4831" s="209" t="s">
        <v>1630</v>
      </c>
      <c r="C4831" s="209" t="s">
        <v>1625</v>
      </c>
      <c r="D4831" s="210" t="s">
        <v>1624</v>
      </c>
      <c r="E4831" s="211">
        <v>1975</v>
      </c>
      <c r="F4831" s="211">
        <v>2680</v>
      </c>
      <c r="G4831" s="211">
        <v>1948</v>
      </c>
      <c r="H4831" s="211">
        <v>1216</v>
      </c>
      <c r="I4831" s="211">
        <v>1558</v>
      </c>
      <c r="J4831" s="211">
        <v>1880</v>
      </c>
      <c r="K4831" s="211">
        <v>1860</v>
      </c>
      <c r="L4831" s="212">
        <v>1460</v>
      </c>
    </row>
    <row r="4832" spans="1:12">
      <c r="A4832" s="208" t="s">
        <v>1857</v>
      </c>
      <c r="B4832" s="209" t="s">
        <v>1647</v>
      </c>
      <c r="C4832" s="209" t="s">
        <v>1623</v>
      </c>
      <c r="D4832" s="210" t="s">
        <v>1624</v>
      </c>
      <c r="E4832" s="211">
        <v>16726</v>
      </c>
      <c r="F4832" s="211">
        <v>17435</v>
      </c>
      <c r="G4832" s="211">
        <v>45135</v>
      </c>
      <c r="H4832" s="211">
        <v>12000</v>
      </c>
      <c r="I4832" s="211">
        <v>15430</v>
      </c>
      <c r="J4832" s="211">
        <v>4658</v>
      </c>
      <c r="K4832" s="211">
        <v>25934</v>
      </c>
      <c r="L4832" s="212">
        <v>12670</v>
      </c>
    </row>
    <row r="4833" spans="1:12">
      <c r="A4833" s="208" t="s">
        <v>1857</v>
      </c>
      <c r="B4833" s="209" t="s">
        <v>1647</v>
      </c>
      <c r="C4833" s="209" t="s">
        <v>1625</v>
      </c>
      <c r="D4833" s="210" t="s">
        <v>1624</v>
      </c>
      <c r="E4833" s="211">
        <v>32124</v>
      </c>
      <c r="F4833" s="211">
        <v>23967</v>
      </c>
      <c r="G4833" s="213" t="s">
        <v>1624</v>
      </c>
      <c r="H4833" s="211">
        <v>32513</v>
      </c>
      <c r="I4833" s="211">
        <v>32542</v>
      </c>
      <c r="J4833" s="211">
        <v>10544</v>
      </c>
      <c r="K4833" s="211">
        <v>20450</v>
      </c>
      <c r="L4833" s="212">
        <v>32812</v>
      </c>
    </row>
    <row r="4834" spans="1:12">
      <c r="A4834" s="208" t="s">
        <v>1857</v>
      </c>
      <c r="B4834" s="209" t="s">
        <v>1647</v>
      </c>
      <c r="C4834" s="209" t="s">
        <v>1626</v>
      </c>
      <c r="D4834" s="210" t="s">
        <v>1624</v>
      </c>
      <c r="E4834" s="213" t="s">
        <v>1624</v>
      </c>
      <c r="F4834" s="211">
        <v>1911</v>
      </c>
      <c r="G4834" s="213" t="s">
        <v>1624</v>
      </c>
      <c r="H4834" s="211">
        <v>3000</v>
      </c>
      <c r="I4834" s="211">
        <v>2701</v>
      </c>
      <c r="J4834" s="213" t="s">
        <v>1624</v>
      </c>
      <c r="K4834" s="213" t="s">
        <v>1624</v>
      </c>
      <c r="L4834" s="214" t="s">
        <v>1624</v>
      </c>
    </row>
    <row r="4835" spans="1:12">
      <c r="A4835" s="208" t="s">
        <v>1375</v>
      </c>
      <c r="B4835" s="209" t="s">
        <v>1640</v>
      </c>
      <c r="C4835" s="209" t="s">
        <v>1623</v>
      </c>
      <c r="D4835" s="210" t="s">
        <v>1624</v>
      </c>
      <c r="E4835" s="211">
        <v>61706</v>
      </c>
      <c r="F4835" s="211">
        <v>56040</v>
      </c>
      <c r="G4835" s="211">
        <v>60481</v>
      </c>
      <c r="H4835" s="211">
        <v>61123</v>
      </c>
      <c r="I4835" s="211">
        <v>56245</v>
      </c>
      <c r="J4835" s="211">
        <v>67436</v>
      </c>
      <c r="K4835" s="211">
        <v>48678</v>
      </c>
      <c r="L4835" s="212">
        <v>39101</v>
      </c>
    </row>
    <row r="4836" spans="1:12">
      <c r="A4836" s="208" t="s">
        <v>1375</v>
      </c>
      <c r="B4836" s="209" t="s">
        <v>1640</v>
      </c>
      <c r="C4836" s="209" t="s">
        <v>1625</v>
      </c>
      <c r="D4836" s="210" t="s">
        <v>1624</v>
      </c>
      <c r="E4836" s="211">
        <v>35577</v>
      </c>
      <c r="F4836" s="211">
        <v>27276</v>
      </c>
      <c r="G4836" s="211">
        <v>17248</v>
      </c>
      <c r="H4836" s="211">
        <v>17627</v>
      </c>
      <c r="I4836" s="211">
        <v>17576</v>
      </c>
      <c r="J4836" s="211">
        <v>24811</v>
      </c>
      <c r="K4836" s="211">
        <v>26613</v>
      </c>
      <c r="L4836" s="212">
        <v>24140</v>
      </c>
    </row>
    <row r="4837" spans="1:12">
      <c r="A4837" s="208" t="s">
        <v>1375</v>
      </c>
      <c r="B4837" s="209" t="s">
        <v>1640</v>
      </c>
      <c r="C4837" s="209" t="s">
        <v>1626</v>
      </c>
      <c r="D4837" s="210" t="s">
        <v>1624</v>
      </c>
      <c r="E4837" s="211">
        <v>43871</v>
      </c>
      <c r="F4837" s="211">
        <v>44471</v>
      </c>
      <c r="G4837" s="211">
        <v>53210</v>
      </c>
      <c r="H4837" s="211">
        <v>54332</v>
      </c>
      <c r="I4837" s="211">
        <v>43359</v>
      </c>
      <c r="J4837" s="211">
        <v>63727</v>
      </c>
      <c r="K4837" s="211">
        <v>62433</v>
      </c>
      <c r="L4837" s="212">
        <v>53919</v>
      </c>
    </row>
    <row r="4838" spans="1:12">
      <c r="A4838" s="208" t="s">
        <v>655</v>
      </c>
      <c r="B4838" s="209" t="s">
        <v>1672</v>
      </c>
      <c r="C4838" s="209" t="s">
        <v>1623</v>
      </c>
      <c r="D4838" s="210" t="s">
        <v>1624</v>
      </c>
      <c r="E4838" s="211">
        <v>656717</v>
      </c>
      <c r="F4838" s="211">
        <v>579034</v>
      </c>
      <c r="G4838" s="211">
        <v>590684</v>
      </c>
      <c r="H4838" s="211">
        <v>673111</v>
      </c>
      <c r="I4838" s="211">
        <v>621086</v>
      </c>
      <c r="J4838" s="211">
        <v>677447</v>
      </c>
      <c r="K4838" s="211">
        <v>648709</v>
      </c>
      <c r="L4838" s="212">
        <v>503601</v>
      </c>
    </row>
    <row r="4839" spans="1:12">
      <c r="A4839" s="208" t="s">
        <v>655</v>
      </c>
      <c r="B4839" s="209" t="s">
        <v>1672</v>
      </c>
      <c r="C4839" s="209" t="s">
        <v>1625</v>
      </c>
      <c r="D4839" s="210" t="s">
        <v>1624</v>
      </c>
      <c r="E4839" s="211">
        <v>448266</v>
      </c>
      <c r="F4839" s="211">
        <v>427161</v>
      </c>
      <c r="G4839" s="211">
        <v>407722</v>
      </c>
      <c r="H4839" s="211">
        <v>451202</v>
      </c>
      <c r="I4839" s="211">
        <v>432791</v>
      </c>
      <c r="J4839" s="211">
        <v>433823</v>
      </c>
      <c r="K4839" s="211">
        <v>433087</v>
      </c>
      <c r="L4839" s="212">
        <v>343959</v>
      </c>
    </row>
    <row r="4840" spans="1:12">
      <c r="A4840" s="208" t="s">
        <v>655</v>
      </c>
      <c r="B4840" s="209" t="s">
        <v>1672</v>
      </c>
      <c r="C4840" s="209" t="s">
        <v>1626</v>
      </c>
      <c r="D4840" s="210" t="s">
        <v>1624</v>
      </c>
      <c r="E4840" s="211">
        <v>2413064</v>
      </c>
      <c r="F4840" s="211">
        <v>2408746</v>
      </c>
      <c r="G4840" s="211">
        <v>2211396</v>
      </c>
      <c r="H4840" s="211">
        <v>2065716</v>
      </c>
      <c r="I4840" s="211">
        <v>1797180</v>
      </c>
      <c r="J4840" s="211">
        <v>1967697</v>
      </c>
      <c r="K4840" s="211">
        <v>1907892</v>
      </c>
      <c r="L4840" s="212">
        <v>1962079</v>
      </c>
    </row>
    <row r="4841" spans="1:12">
      <c r="A4841" s="208" t="s">
        <v>950</v>
      </c>
      <c r="B4841" s="209" t="s">
        <v>1666</v>
      </c>
      <c r="C4841" s="209" t="s">
        <v>1623</v>
      </c>
      <c r="D4841" s="210" t="s">
        <v>1624</v>
      </c>
      <c r="E4841" s="211">
        <v>225957</v>
      </c>
      <c r="F4841" s="211">
        <v>205240</v>
      </c>
      <c r="G4841" s="211">
        <v>210271</v>
      </c>
      <c r="H4841" s="211">
        <v>218845</v>
      </c>
      <c r="I4841" s="211">
        <v>236116</v>
      </c>
      <c r="J4841" s="211">
        <v>226376</v>
      </c>
      <c r="K4841" s="211">
        <v>219575</v>
      </c>
      <c r="L4841" s="212">
        <v>189954</v>
      </c>
    </row>
    <row r="4842" spans="1:12">
      <c r="A4842" s="208" t="s">
        <v>950</v>
      </c>
      <c r="B4842" s="209" t="s">
        <v>1666</v>
      </c>
      <c r="C4842" s="209" t="s">
        <v>1625</v>
      </c>
      <c r="D4842" s="210" t="s">
        <v>1624</v>
      </c>
      <c r="E4842" s="211">
        <v>115745</v>
      </c>
      <c r="F4842" s="211">
        <v>97105</v>
      </c>
      <c r="G4842" s="211">
        <v>101516</v>
      </c>
      <c r="H4842" s="211">
        <v>111055</v>
      </c>
      <c r="I4842" s="211">
        <v>126279</v>
      </c>
      <c r="J4842" s="211">
        <v>121674</v>
      </c>
      <c r="K4842" s="211">
        <v>138447</v>
      </c>
      <c r="L4842" s="212">
        <v>127361</v>
      </c>
    </row>
    <row r="4843" spans="1:12">
      <c r="A4843" s="208" t="s">
        <v>950</v>
      </c>
      <c r="B4843" s="209" t="s">
        <v>1666</v>
      </c>
      <c r="C4843" s="209" t="s">
        <v>1626</v>
      </c>
      <c r="D4843" s="210" t="s">
        <v>1624</v>
      </c>
      <c r="E4843" s="211">
        <v>720632</v>
      </c>
      <c r="F4843" s="211">
        <v>823636</v>
      </c>
      <c r="G4843" s="211">
        <v>852166</v>
      </c>
      <c r="H4843" s="211">
        <v>1106947</v>
      </c>
      <c r="I4843" s="211">
        <v>1220805</v>
      </c>
      <c r="J4843" s="211">
        <v>1219556</v>
      </c>
      <c r="K4843" s="211">
        <v>1660956</v>
      </c>
      <c r="L4843" s="212">
        <v>1571229</v>
      </c>
    </row>
    <row r="4844" spans="1:12">
      <c r="A4844" s="208" t="s">
        <v>950</v>
      </c>
      <c r="B4844" s="209" t="s">
        <v>1673</v>
      </c>
      <c r="C4844" s="209" t="s">
        <v>1623</v>
      </c>
      <c r="D4844" s="210" t="s">
        <v>1624</v>
      </c>
      <c r="E4844" s="213" t="s">
        <v>1624</v>
      </c>
      <c r="F4844" s="213" t="s">
        <v>1624</v>
      </c>
      <c r="G4844" s="211">
        <v>841006</v>
      </c>
      <c r="H4844" s="211">
        <v>852950</v>
      </c>
      <c r="I4844" s="211">
        <v>854603</v>
      </c>
      <c r="J4844" s="211">
        <v>873340</v>
      </c>
      <c r="K4844" s="211">
        <v>843310</v>
      </c>
      <c r="L4844" s="212">
        <v>746464</v>
      </c>
    </row>
    <row r="4845" spans="1:12">
      <c r="A4845" s="208" t="s">
        <v>950</v>
      </c>
      <c r="B4845" s="209" t="s">
        <v>1673</v>
      </c>
      <c r="C4845" s="209" t="s">
        <v>1625</v>
      </c>
      <c r="D4845" s="210" t="s">
        <v>1624</v>
      </c>
      <c r="E4845" s="213" t="s">
        <v>1624</v>
      </c>
      <c r="F4845" s="213" t="s">
        <v>1624</v>
      </c>
      <c r="G4845" s="211">
        <v>2577898</v>
      </c>
      <c r="H4845" s="211">
        <v>5536165</v>
      </c>
      <c r="I4845" s="211">
        <v>4701910</v>
      </c>
      <c r="J4845" s="211">
        <v>4084891</v>
      </c>
      <c r="K4845" s="211">
        <v>3528117</v>
      </c>
      <c r="L4845" s="212">
        <v>3381794</v>
      </c>
    </row>
    <row r="4846" spans="1:12">
      <c r="A4846" s="208" t="s">
        <v>950</v>
      </c>
      <c r="B4846" s="209" t="s">
        <v>1673</v>
      </c>
      <c r="C4846" s="209" t="s">
        <v>1626</v>
      </c>
      <c r="D4846" s="210" t="s">
        <v>1624</v>
      </c>
      <c r="E4846" s="213" t="s">
        <v>1624</v>
      </c>
      <c r="F4846" s="213" t="s">
        <v>1624</v>
      </c>
      <c r="G4846" s="211">
        <v>11508979</v>
      </c>
      <c r="H4846" s="211">
        <v>22145016</v>
      </c>
      <c r="I4846" s="211">
        <v>21569551</v>
      </c>
      <c r="J4846" s="211">
        <v>20990930</v>
      </c>
      <c r="K4846" s="211">
        <v>30927770</v>
      </c>
      <c r="L4846" s="212">
        <v>30486512</v>
      </c>
    </row>
    <row r="4847" spans="1:12">
      <c r="A4847" s="208" t="s">
        <v>1858</v>
      </c>
      <c r="B4847" s="209" t="s">
        <v>1673</v>
      </c>
      <c r="C4847" s="209" t="s">
        <v>1623</v>
      </c>
      <c r="D4847" s="210" t="s">
        <v>1624</v>
      </c>
      <c r="E4847" s="211">
        <v>819311</v>
      </c>
      <c r="F4847" s="211">
        <v>768146</v>
      </c>
      <c r="G4847" s="213" t="s">
        <v>1624</v>
      </c>
      <c r="H4847" s="213" t="s">
        <v>1624</v>
      </c>
      <c r="I4847" s="213" t="s">
        <v>1624</v>
      </c>
      <c r="J4847" s="213" t="s">
        <v>1624</v>
      </c>
      <c r="K4847" s="213" t="s">
        <v>1624</v>
      </c>
      <c r="L4847" s="214" t="s">
        <v>1624</v>
      </c>
    </row>
    <row r="4848" spans="1:12">
      <c r="A4848" s="208" t="s">
        <v>1858</v>
      </c>
      <c r="B4848" s="209" t="s">
        <v>1673</v>
      </c>
      <c r="C4848" s="209" t="s">
        <v>1625</v>
      </c>
      <c r="D4848" s="210" t="s">
        <v>1624</v>
      </c>
      <c r="E4848" s="211">
        <v>2252774</v>
      </c>
      <c r="F4848" s="211">
        <v>2118791</v>
      </c>
      <c r="G4848" s="213" t="s">
        <v>1624</v>
      </c>
      <c r="H4848" s="213" t="s">
        <v>1624</v>
      </c>
      <c r="I4848" s="213" t="s">
        <v>1624</v>
      </c>
      <c r="J4848" s="213" t="s">
        <v>1624</v>
      </c>
      <c r="K4848" s="213" t="s">
        <v>1624</v>
      </c>
      <c r="L4848" s="214" t="s">
        <v>1624</v>
      </c>
    </row>
    <row r="4849" spans="1:12">
      <c r="A4849" s="208" t="s">
        <v>1858</v>
      </c>
      <c r="B4849" s="209" t="s">
        <v>1673</v>
      </c>
      <c r="C4849" s="209" t="s">
        <v>1626</v>
      </c>
      <c r="D4849" s="210" t="s">
        <v>1624</v>
      </c>
      <c r="E4849" s="211">
        <v>9225698</v>
      </c>
      <c r="F4849" s="211">
        <v>10702735</v>
      </c>
      <c r="G4849" s="213" t="s">
        <v>1624</v>
      </c>
      <c r="H4849" s="213" t="s">
        <v>1624</v>
      </c>
      <c r="I4849" s="213" t="s">
        <v>1624</v>
      </c>
      <c r="J4849" s="213" t="s">
        <v>1624</v>
      </c>
      <c r="K4849" s="213" t="s">
        <v>1624</v>
      </c>
      <c r="L4849" s="214" t="s">
        <v>1624</v>
      </c>
    </row>
    <row r="4850" spans="1:12">
      <c r="A4850" s="208" t="s">
        <v>355</v>
      </c>
      <c r="B4850" s="209" t="s">
        <v>1666</v>
      </c>
      <c r="C4850" s="209" t="s">
        <v>1627</v>
      </c>
      <c r="D4850" s="210" t="s">
        <v>1624</v>
      </c>
      <c r="E4850" s="211">
        <v>9137939</v>
      </c>
      <c r="F4850" s="211">
        <v>13496361</v>
      </c>
      <c r="G4850" s="211">
        <v>15751797</v>
      </c>
      <c r="H4850" s="211">
        <v>14452650</v>
      </c>
      <c r="I4850" s="211">
        <v>15006063</v>
      </c>
      <c r="J4850" s="211">
        <v>16834935</v>
      </c>
      <c r="K4850" s="211">
        <v>12840200</v>
      </c>
      <c r="L4850" s="212">
        <v>13077733</v>
      </c>
    </row>
    <row r="4851" spans="1:12">
      <c r="A4851" s="208" t="s">
        <v>356</v>
      </c>
      <c r="B4851" s="209" t="s">
        <v>1666</v>
      </c>
      <c r="C4851" s="209" t="s">
        <v>1626</v>
      </c>
      <c r="D4851" s="210" t="s">
        <v>1624</v>
      </c>
      <c r="E4851" s="211">
        <v>699759</v>
      </c>
      <c r="F4851" s="211">
        <v>735245</v>
      </c>
      <c r="G4851" s="211">
        <v>813714</v>
      </c>
      <c r="H4851" s="211">
        <v>885977</v>
      </c>
      <c r="I4851" s="211">
        <v>722149</v>
      </c>
      <c r="J4851" s="211">
        <v>668506</v>
      </c>
      <c r="K4851" s="211">
        <v>757610</v>
      </c>
      <c r="L4851" s="212">
        <v>843245</v>
      </c>
    </row>
    <row r="4852" spans="1:12">
      <c r="A4852" s="208" t="s">
        <v>356</v>
      </c>
      <c r="B4852" s="209" t="s">
        <v>1673</v>
      </c>
      <c r="C4852" s="209" t="s">
        <v>1626</v>
      </c>
      <c r="D4852" s="210" t="s">
        <v>1624</v>
      </c>
      <c r="E4852" s="211">
        <v>137389</v>
      </c>
      <c r="F4852" s="211">
        <v>0</v>
      </c>
      <c r="G4852" s="213" t="s">
        <v>1624</v>
      </c>
      <c r="H4852" s="213" t="s">
        <v>1624</v>
      </c>
      <c r="I4852" s="213" t="s">
        <v>1624</v>
      </c>
      <c r="J4852" s="213" t="s">
        <v>1624</v>
      </c>
      <c r="K4852" s="213" t="s">
        <v>1624</v>
      </c>
      <c r="L4852" s="214" t="s">
        <v>1624</v>
      </c>
    </row>
    <row r="4853" spans="1:12">
      <c r="A4853" s="208" t="s">
        <v>1508</v>
      </c>
      <c r="B4853" s="209" t="s">
        <v>1647</v>
      </c>
      <c r="C4853" s="209" t="s">
        <v>1623</v>
      </c>
      <c r="D4853" s="210" t="s">
        <v>1624</v>
      </c>
      <c r="E4853" s="211">
        <v>47220</v>
      </c>
      <c r="F4853" s="211">
        <v>36292</v>
      </c>
      <c r="G4853" s="211">
        <v>37516</v>
      </c>
      <c r="H4853" s="211">
        <v>41813</v>
      </c>
      <c r="I4853" s="211">
        <v>38238</v>
      </c>
      <c r="J4853" s="211">
        <v>35659</v>
      </c>
      <c r="K4853" s="211">
        <v>38669</v>
      </c>
      <c r="L4853" s="212">
        <v>30467</v>
      </c>
    </row>
    <row r="4854" spans="1:12">
      <c r="A4854" s="208" t="s">
        <v>1508</v>
      </c>
      <c r="B4854" s="209" t="s">
        <v>1647</v>
      </c>
      <c r="C4854" s="209" t="s">
        <v>1625</v>
      </c>
      <c r="D4854" s="210" t="s">
        <v>1624</v>
      </c>
      <c r="E4854" s="211">
        <v>1640</v>
      </c>
      <c r="F4854" s="211">
        <v>1910</v>
      </c>
      <c r="G4854" s="211">
        <v>3247</v>
      </c>
      <c r="H4854" s="211">
        <v>4967</v>
      </c>
      <c r="I4854" s="211">
        <v>3634</v>
      </c>
      <c r="J4854" s="211">
        <v>3222</v>
      </c>
      <c r="K4854" s="211">
        <v>4325</v>
      </c>
      <c r="L4854" s="212">
        <v>3889</v>
      </c>
    </row>
    <row r="4855" spans="1:12">
      <c r="A4855" s="208" t="s">
        <v>1373</v>
      </c>
      <c r="B4855" s="209" t="s">
        <v>1651</v>
      </c>
      <c r="C4855" s="209" t="s">
        <v>1623</v>
      </c>
      <c r="D4855" s="210" t="s">
        <v>1624</v>
      </c>
      <c r="E4855" s="211">
        <v>605643</v>
      </c>
      <c r="F4855" s="211">
        <v>514998</v>
      </c>
      <c r="G4855" s="211">
        <v>553923</v>
      </c>
      <c r="H4855" s="211">
        <v>600135</v>
      </c>
      <c r="I4855" s="211">
        <v>587629</v>
      </c>
      <c r="J4855" s="211">
        <v>557618</v>
      </c>
      <c r="K4855" s="211">
        <v>597749</v>
      </c>
      <c r="L4855" s="212">
        <v>533458</v>
      </c>
    </row>
    <row r="4856" spans="1:12">
      <c r="A4856" s="208" t="s">
        <v>1373</v>
      </c>
      <c r="B4856" s="209" t="s">
        <v>1651</v>
      </c>
      <c r="C4856" s="209" t="s">
        <v>1625</v>
      </c>
      <c r="D4856" s="210" t="s">
        <v>1624</v>
      </c>
      <c r="E4856" s="211">
        <v>632959</v>
      </c>
      <c r="F4856" s="211">
        <v>477425</v>
      </c>
      <c r="G4856" s="211">
        <v>580297</v>
      </c>
      <c r="H4856" s="211">
        <v>682944</v>
      </c>
      <c r="I4856" s="211">
        <v>666660</v>
      </c>
      <c r="J4856" s="211">
        <v>678516</v>
      </c>
      <c r="K4856" s="211">
        <v>725396</v>
      </c>
      <c r="L4856" s="212">
        <v>650632</v>
      </c>
    </row>
    <row r="4857" spans="1:12">
      <c r="A4857" s="208" t="s">
        <v>1373</v>
      </c>
      <c r="B4857" s="209" t="s">
        <v>1651</v>
      </c>
      <c r="C4857" s="209" t="s">
        <v>1626</v>
      </c>
      <c r="D4857" s="210" t="s">
        <v>1624</v>
      </c>
      <c r="E4857" s="211">
        <v>32015</v>
      </c>
      <c r="F4857" s="211">
        <v>27560</v>
      </c>
      <c r="G4857" s="211">
        <v>34924</v>
      </c>
      <c r="H4857" s="211">
        <v>40214</v>
      </c>
      <c r="I4857" s="211">
        <v>39640</v>
      </c>
      <c r="J4857" s="211">
        <v>37068</v>
      </c>
      <c r="K4857" s="211">
        <v>45851</v>
      </c>
      <c r="L4857" s="212">
        <v>84930</v>
      </c>
    </row>
    <row r="4858" spans="1:12">
      <c r="A4858" s="208" t="s">
        <v>1373</v>
      </c>
      <c r="B4858" s="209" t="s">
        <v>1651</v>
      </c>
      <c r="C4858" s="209" t="s">
        <v>1628</v>
      </c>
      <c r="D4858" s="210" t="s">
        <v>1624</v>
      </c>
      <c r="E4858" s="211">
        <v>493</v>
      </c>
      <c r="F4858" s="213" t="s">
        <v>1624</v>
      </c>
      <c r="G4858" s="213" t="s">
        <v>1624</v>
      </c>
      <c r="H4858" s="213" t="s">
        <v>1624</v>
      </c>
      <c r="I4858" s="213" t="s">
        <v>1624</v>
      </c>
      <c r="J4858" s="213" t="s">
        <v>1624</v>
      </c>
      <c r="K4858" s="213" t="s">
        <v>1624</v>
      </c>
      <c r="L4858" s="214" t="s">
        <v>1624</v>
      </c>
    </row>
    <row r="4859" spans="1:12">
      <c r="A4859" s="208" t="s">
        <v>799</v>
      </c>
      <c r="B4859" s="209" t="s">
        <v>1680</v>
      </c>
      <c r="C4859" s="209" t="s">
        <v>1626</v>
      </c>
      <c r="D4859" s="210" t="s">
        <v>1624</v>
      </c>
      <c r="E4859" s="211">
        <v>1982762</v>
      </c>
      <c r="F4859" s="211">
        <v>2179059</v>
      </c>
      <c r="G4859" s="211">
        <v>2415129</v>
      </c>
      <c r="H4859" s="211">
        <v>1987340</v>
      </c>
      <c r="I4859" s="211">
        <v>1878990</v>
      </c>
      <c r="J4859" s="211">
        <v>2121508</v>
      </c>
      <c r="K4859" s="211">
        <v>1672868</v>
      </c>
      <c r="L4859" s="212">
        <v>3319092</v>
      </c>
    </row>
    <row r="4860" spans="1:12">
      <c r="A4860" s="208" t="s">
        <v>1354</v>
      </c>
      <c r="B4860" s="209" t="s">
        <v>1648</v>
      </c>
      <c r="C4860" s="209" t="s">
        <v>1623</v>
      </c>
      <c r="D4860" s="210" t="s">
        <v>1624</v>
      </c>
      <c r="E4860" s="211">
        <v>113993</v>
      </c>
      <c r="F4860" s="211">
        <v>112640</v>
      </c>
      <c r="G4860" s="211">
        <v>95447</v>
      </c>
      <c r="H4860" s="211">
        <v>84987</v>
      </c>
      <c r="I4860" s="211">
        <v>100806</v>
      </c>
      <c r="J4860" s="211">
        <v>112202</v>
      </c>
      <c r="K4860" s="211">
        <v>87947</v>
      </c>
      <c r="L4860" s="212">
        <v>84178</v>
      </c>
    </row>
    <row r="4861" spans="1:12">
      <c r="A4861" s="208" t="s">
        <v>1354</v>
      </c>
      <c r="B4861" s="209" t="s">
        <v>1648</v>
      </c>
      <c r="C4861" s="209" t="s">
        <v>1625</v>
      </c>
      <c r="D4861" s="210" t="s">
        <v>1624</v>
      </c>
      <c r="E4861" s="211">
        <v>28751</v>
      </c>
      <c r="F4861" s="211">
        <v>26921</v>
      </c>
      <c r="G4861" s="211">
        <v>39992</v>
      </c>
      <c r="H4861" s="211">
        <v>28569</v>
      </c>
      <c r="I4861" s="211">
        <v>28498</v>
      </c>
      <c r="J4861" s="211">
        <v>30746</v>
      </c>
      <c r="K4861" s="211">
        <v>29103</v>
      </c>
      <c r="L4861" s="212">
        <v>27419</v>
      </c>
    </row>
    <row r="4862" spans="1:12">
      <c r="A4862" s="208" t="s">
        <v>1354</v>
      </c>
      <c r="B4862" s="209" t="s">
        <v>1648</v>
      </c>
      <c r="C4862" s="209" t="s">
        <v>1626</v>
      </c>
      <c r="D4862" s="210" t="s">
        <v>1624</v>
      </c>
      <c r="E4862" s="211">
        <v>23665</v>
      </c>
      <c r="F4862" s="211">
        <v>44392</v>
      </c>
      <c r="G4862" s="211">
        <v>43106</v>
      </c>
      <c r="H4862" s="211">
        <v>22141</v>
      </c>
      <c r="I4862" s="211">
        <v>17672</v>
      </c>
      <c r="J4862" s="211">
        <v>16946</v>
      </c>
      <c r="K4862" s="211">
        <v>16795</v>
      </c>
      <c r="L4862" s="212">
        <v>19931</v>
      </c>
    </row>
    <row r="4863" spans="1:12">
      <c r="A4863" s="208" t="s">
        <v>879</v>
      </c>
      <c r="B4863" s="209" t="s">
        <v>1643</v>
      </c>
      <c r="C4863" s="209" t="s">
        <v>1623</v>
      </c>
      <c r="D4863" s="210" t="s">
        <v>1624</v>
      </c>
      <c r="E4863" s="211">
        <v>134164</v>
      </c>
      <c r="F4863" s="211">
        <v>127015</v>
      </c>
      <c r="G4863" s="211">
        <v>128270</v>
      </c>
      <c r="H4863" s="211">
        <v>128270</v>
      </c>
      <c r="I4863" s="211">
        <v>129217</v>
      </c>
      <c r="J4863" s="211">
        <v>128826</v>
      </c>
      <c r="K4863" s="211">
        <v>126429</v>
      </c>
      <c r="L4863" s="212">
        <v>102312</v>
      </c>
    </row>
    <row r="4864" spans="1:12">
      <c r="A4864" s="208" t="s">
        <v>879</v>
      </c>
      <c r="B4864" s="209" t="s">
        <v>1643</v>
      </c>
      <c r="C4864" s="209" t="s">
        <v>1625</v>
      </c>
      <c r="D4864" s="210" t="s">
        <v>1624</v>
      </c>
      <c r="E4864" s="211">
        <v>24913</v>
      </c>
      <c r="F4864" s="211">
        <v>24832</v>
      </c>
      <c r="G4864" s="211">
        <v>24757</v>
      </c>
      <c r="H4864" s="211">
        <v>24757</v>
      </c>
      <c r="I4864" s="211">
        <v>25276</v>
      </c>
      <c r="J4864" s="211">
        <v>22136</v>
      </c>
      <c r="K4864" s="211">
        <v>21509</v>
      </c>
      <c r="L4864" s="212">
        <v>20653</v>
      </c>
    </row>
    <row r="4865" spans="1:12">
      <c r="A4865" s="208" t="s">
        <v>708</v>
      </c>
      <c r="B4865" s="209" t="s">
        <v>1646</v>
      </c>
      <c r="C4865" s="209" t="s">
        <v>1623</v>
      </c>
      <c r="D4865" s="210" t="s">
        <v>1624</v>
      </c>
      <c r="E4865" s="211">
        <v>11551</v>
      </c>
      <c r="F4865" s="211">
        <v>9436</v>
      </c>
      <c r="G4865" s="211">
        <v>10317</v>
      </c>
      <c r="H4865" s="211">
        <v>11553</v>
      </c>
      <c r="I4865" s="211">
        <v>10817</v>
      </c>
      <c r="J4865" s="211">
        <v>10619</v>
      </c>
      <c r="K4865" s="211">
        <v>9830</v>
      </c>
      <c r="L4865" s="212">
        <v>8010</v>
      </c>
    </row>
    <row r="4866" spans="1:12">
      <c r="A4866" s="208" t="s">
        <v>708</v>
      </c>
      <c r="B4866" s="209" t="s">
        <v>1646</v>
      </c>
      <c r="C4866" s="209" t="s">
        <v>1625</v>
      </c>
      <c r="D4866" s="210" t="s">
        <v>1624</v>
      </c>
      <c r="E4866" s="211">
        <v>3441</v>
      </c>
      <c r="F4866" s="211">
        <v>2813</v>
      </c>
      <c r="G4866" s="211">
        <v>3215</v>
      </c>
      <c r="H4866" s="211">
        <v>4029</v>
      </c>
      <c r="I4866" s="211">
        <v>3981</v>
      </c>
      <c r="J4866" s="211">
        <v>4589</v>
      </c>
      <c r="K4866" s="211">
        <v>4464</v>
      </c>
      <c r="L4866" s="212">
        <v>3727</v>
      </c>
    </row>
    <row r="4867" spans="1:12">
      <c r="A4867" s="208" t="s">
        <v>1401</v>
      </c>
      <c r="B4867" s="209" t="s">
        <v>1655</v>
      </c>
      <c r="C4867" s="209" t="s">
        <v>1623</v>
      </c>
      <c r="D4867" s="210" t="s">
        <v>1624</v>
      </c>
      <c r="E4867" s="211">
        <v>8481</v>
      </c>
      <c r="F4867" s="211">
        <v>6215</v>
      </c>
      <c r="G4867" s="211">
        <v>7576</v>
      </c>
      <c r="H4867" s="211">
        <v>9799</v>
      </c>
      <c r="I4867" s="211">
        <v>7737</v>
      </c>
      <c r="J4867" s="211">
        <v>8227</v>
      </c>
      <c r="K4867" s="211">
        <v>7597</v>
      </c>
      <c r="L4867" s="212">
        <v>6151</v>
      </c>
    </row>
    <row r="4868" spans="1:12">
      <c r="A4868" s="208" t="s">
        <v>1401</v>
      </c>
      <c r="B4868" s="209" t="s">
        <v>1655</v>
      </c>
      <c r="C4868" s="209" t="s">
        <v>1625</v>
      </c>
      <c r="D4868" s="210" t="s">
        <v>1624</v>
      </c>
      <c r="E4868" s="211">
        <v>3666</v>
      </c>
      <c r="F4868" s="211">
        <v>3033</v>
      </c>
      <c r="G4868" s="211">
        <v>3685</v>
      </c>
      <c r="H4868" s="211">
        <v>987</v>
      </c>
      <c r="I4868" s="211">
        <v>4021</v>
      </c>
      <c r="J4868" s="211">
        <v>3888</v>
      </c>
      <c r="K4868" s="211">
        <v>3303</v>
      </c>
      <c r="L4868" s="212">
        <v>2285</v>
      </c>
    </row>
    <row r="4869" spans="1:12">
      <c r="A4869" s="208" t="s">
        <v>1401</v>
      </c>
      <c r="B4869" s="209" t="s">
        <v>1655</v>
      </c>
      <c r="C4869" s="209" t="s">
        <v>1626</v>
      </c>
      <c r="D4869" s="210" t="s">
        <v>1624</v>
      </c>
      <c r="E4869" s="211">
        <v>29402</v>
      </c>
      <c r="F4869" s="211">
        <v>33240</v>
      </c>
      <c r="G4869" s="211">
        <v>31900</v>
      </c>
      <c r="H4869" s="211">
        <v>28860</v>
      </c>
      <c r="I4869" s="211">
        <v>14310</v>
      </c>
      <c r="J4869" s="211">
        <v>16895</v>
      </c>
      <c r="K4869" s="211">
        <v>17570</v>
      </c>
      <c r="L4869" s="212">
        <v>20542</v>
      </c>
    </row>
    <row r="4870" spans="1:12">
      <c r="A4870" s="208" t="s">
        <v>1298</v>
      </c>
      <c r="B4870" s="209" t="s">
        <v>1630</v>
      </c>
      <c r="C4870" s="209" t="s">
        <v>1623</v>
      </c>
      <c r="D4870" s="210" t="s">
        <v>1624</v>
      </c>
      <c r="E4870" s="213" t="s">
        <v>1624</v>
      </c>
      <c r="F4870" s="211">
        <v>68653</v>
      </c>
      <c r="G4870" s="211">
        <v>73505</v>
      </c>
      <c r="H4870" s="211">
        <v>84241</v>
      </c>
      <c r="I4870" s="211">
        <v>82061</v>
      </c>
      <c r="J4870" s="211">
        <v>97675</v>
      </c>
      <c r="K4870" s="211">
        <v>85429</v>
      </c>
      <c r="L4870" s="212">
        <v>73484</v>
      </c>
    </row>
    <row r="4871" spans="1:12">
      <c r="A4871" s="208" t="s">
        <v>1298</v>
      </c>
      <c r="B4871" s="209" t="s">
        <v>1630</v>
      </c>
      <c r="C4871" s="209" t="s">
        <v>1625</v>
      </c>
      <c r="D4871" s="210" t="s">
        <v>1624</v>
      </c>
      <c r="E4871" s="213" t="s">
        <v>1624</v>
      </c>
      <c r="F4871" s="211">
        <v>46883</v>
      </c>
      <c r="G4871" s="211">
        <v>49351</v>
      </c>
      <c r="H4871" s="211">
        <v>58940</v>
      </c>
      <c r="I4871" s="211">
        <v>56889</v>
      </c>
      <c r="J4871" s="211">
        <v>64280</v>
      </c>
      <c r="K4871" s="211">
        <v>56614</v>
      </c>
      <c r="L4871" s="212">
        <v>52540</v>
      </c>
    </row>
    <row r="4872" spans="1:12">
      <c r="A4872" s="208" t="s">
        <v>1298</v>
      </c>
      <c r="B4872" s="209" t="s">
        <v>1630</v>
      </c>
      <c r="C4872" s="209" t="s">
        <v>1626</v>
      </c>
      <c r="D4872" s="210" t="s">
        <v>1624</v>
      </c>
      <c r="E4872" s="213" t="s">
        <v>1624</v>
      </c>
      <c r="F4872" s="211">
        <v>534924</v>
      </c>
      <c r="G4872" s="211">
        <v>596146</v>
      </c>
      <c r="H4872" s="211">
        <v>551895</v>
      </c>
      <c r="I4872" s="211">
        <v>564270</v>
      </c>
      <c r="J4872" s="211">
        <v>630499</v>
      </c>
      <c r="K4872" s="211">
        <v>653849</v>
      </c>
      <c r="L4872" s="212">
        <v>539871</v>
      </c>
    </row>
    <row r="4873" spans="1:12">
      <c r="A4873" s="208" t="s">
        <v>1298</v>
      </c>
      <c r="B4873" s="209" t="s">
        <v>1630</v>
      </c>
      <c r="C4873" s="209" t="s">
        <v>1629</v>
      </c>
      <c r="D4873" s="210" t="s">
        <v>1624</v>
      </c>
      <c r="E4873" s="213" t="s">
        <v>1624</v>
      </c>
      <c r="F4873" s="213" t="s">
        <v>1624</v>
      </c>
      <c r="G4873" s="213" t="s">
        <v>1624</v>
      </c>
      <c r="H4873" s="213" t="s">
        <v>1624</v>
      </c>
      <c r="I4873" s="213" t="s">
        <v>1624</v>
      </c>
      <c r="J4873" s="213" t="s">
        <v>1624</v>
      </c>
      <c r="K4873" s="213" t="s">
        <v>1624</v>
      </c>
      <c r="L4873" s="214" t="s">
        <v>1624</v>
      </c>
    </row>
    <row r="4874" spans="1:12">
      <c r="A4874" s="208" t="s">
        <v>1509</v>
      </c>
      <c r="B4874" s="209" t="s">
        <v>1647</v>
      </c>
      <c r="C4874" s="209" t="s">
        <v>1623</v>
      </c>
      <c r="D4874" s="210" t="s">
        <v>1624</v>
      </c>
      <c r="E4874" s="211">
        <v>8584</v>
      </c>
      <c r="F4874" s="211">
        <v>8990</v>
      </c>
      <c r="G4874" s="211">
        <v>9693</v>
      </c>
      <c r="H4874" s="211">
        <v>9574</v>
      </c>
      <c r="I4874" s="211">
        <v>11931</v>
      </c>
      <c r="J4874" s="211">
        <v>9693</v>
      </c>
      <c r="K4874" s="211">
        <v>11931</v>
      </c>
      <c r="L4874" s="212">
        <v>10931</v>
      </c>
    </row>
    <row r="4875" spans="1:12">
      <c r="A4875" s="208" t="s">
        <v>1509</v>
      </c>
      <c r="B4875" s="209" t="s">
        <v>1647</v>
      </c>
      <c r="C4875" s="209" t="s">
        <v>1625</v>
      </c>
      <c r="D4875" s="210" t="s">
        <v>1624</v>
      </c>
      <c r="E4875" s="211">
        <v>12308</v>
      </c>
      <c r="F4875" s="211">
        <v>9452</v>
      </c>
      <c r="G4875" s="211">
        <v>12721</v>
      </c>
      <c r="H4875" s="211">
        <v>11298</v>
      </c>
      <c r="I4875" s="211">
        <v>15721</v>
      </c>
      <c r="J4875" s="211">
        <v>12721</v>
      </c>
      <c r="K4875" s="211">
        <v>15721</v>
      </c>
      <c r="L4875" s="212">
        <v>14721</v>
      </c>
    </row>
    <row r="4876" spans="1:12">
      <c r="A4876" s="208" t="s">
        <v>1355</v>
      </c>
      <c r="B4876" s="209" t="s">
        <v>1648</v>
      </c>
      <c r="C4876" s="209" t="s">
        <v>1623</v>
      </c>
      <c r="D4876" s="210" t="s">
        <v>1624</v>
      </c>
      <c r="E4876" s="211">
        <v>18125</v>
      </c>
      <c r="F4876" s="211">
        <v>17440</v>
      </c>
      <c r="G4876" s="211">
        <v>17075</v>
      </c>
      <c r="H4876" s="211">
        <v>15488</v>
      </c>
      <c r="I4876" s="211">
        <v>15615</v>
      </c>
      <c r="J4876" s="211">
        <v>18051</v>
      </c>
      <c r="K4876" s="211">
        <v>15804</v>
      </c>
      <c r="L4876" s="212">
        <v>13614</v>
      </c>
    </row>
    <row r="4877" spans="1:12">
      <c r="A4877" s="208" t="s">
        <v>1355</v>
      </c>
      <c r="B4877" s="209" t="s">
        <v>1648</v>
      </c>
      <c r="C4877" s="209" t="s">
        <v>1625</v>
      </c>
      <c r="D4877" s="210" t="s">
        <v>1624</v>
      </c>
      <c r="E4877" s="211">
        <v>1805</v>
      </c>
      <c r="F4877" s="211">
        <v>1557</v>
      </c>
      <c r="G4877" s="211">
        <v>2685</v>
      </c>
      <c r="H4877" s="211">
        <v>1707</v>
      </c>
      <c r="I4877" s="211">
        <v>1743</v>
      </c>
      <c r="J4877" s="211">
        <v>1960</v>
      </c>
      <c r="K4877" s="211">
        <v>1518</v>
      </c>
      <c r="L4877" s="212">
        <v>1359</v>
      </c>
    </row>
    <row r="4878" spans="1:12">
      <c r="A4878" s="208" t="s">
        <v>1472</v>
      </c>
      <c r="B4878" s="209" t="s">
        <v>1673</v>
      </c>
      <c r="C4878" s="209" t="s">
        <v>1623</v>
      </c>
      <c r="D4878" s="210" t="s">
        <v>1624</v>
      </c>
      <c r="E4878" s="213" t="s">
        <v>1624</v>
      </c>
      <c r="F4878" s="213" t="s">
        <v>1624</v>
      </c>
      <c r="G4878" s="213" t="s">
        <v>1624</v>
      </c>
      <c r="H4878" s="211">
        <v>22600</v>
      </c>
      <c r="I4878" s="211">
        <v>23307</v>
      </c>
      <c r="J4878" s="211">
        <v>23300</v>
      </c>
      <c r="K4878" s="211">
        <v>24482</v>
      </c>
      <c r="L4878" s="212">
        <v>21416</v>
      </c>
    </row>
    <row r="4879" spans="1:12">
      <c r="A4879" s="208" t="s">
        <v>1472</v>
      </c>
      <c r="B4879" s="209" t="s">
        <v>1673</v>
      </c>
      <c r="C4879" s="209" t="s">
        <v>1625</v>
      </c>
      <c r="D4879" s="210" t="s">
        <v>1624</v>
      </c>
      <c r="E4879" s="213" t="s">
        <v>1624</v>
      </c>
      <c r="F4879" s="213" t="s">
        <v>1624</v>
      </c>
      <c r="G4879" s="213" t="s">
        <v>1624</v>
      </c>
      <c r="H4879" s="211">
        <v>11334</v>
      </c>
      <c r="I4879" s="211">
        <v>15728</v>
      </c>
      <c r="J4879" s="211">
        <v>4521</v>
      </c>
      <c r="K4879" s="211">
        <v>10054</v>
      </c>
      <c r="L4879" s="212">
        <v>8822</v>
      </c>
    </row>
    <row r="4880" spans="1:12">
      <c r="A4880" s="208" t="s">
        <v>880</v>
      </c>
      <c r="B4880" s="209" t="s">
        <v>1643</v>
      </c>
      <c r="C4880" s="209" t="s">
        <v>1623</v>
      </c>
      <c r="D4880" s="210" t="s">
        <v>1624</v>
      </c>
      <c r="E4880" s="211">
        <v>80972</v>
      </c>
      <c r="F4880" s="211">
        <v>73003</v>
      </c>
      <c r="G4880" s="211">
        <v>82088</v>
      </c>
      <c r="H4880" s="211">
        <v>89930</v>
      </c>
      <c r="I4880" s="211">
        <v>86386</v>
      </c>
      <c r="J4880" s="211">
        <v>71776</v>
      </c>
      <c r="K4880" s="211">
        <v>79503</v>
      </c>
      <c r="L4880" s="212">
        <v>73073</v>
      </c>
    </row>
    <row r="4881" spans="1:12">
      <c r="A4881" s="208" t="s">
        <v>880</v>
      </c>
      <c r="B4881" s="209" t="s">
        <v>1643</v>
      </c>
      <c r="C4881" s="209" t="s">
        <v>1625</v>
      </c>
      <c r="D4881" s="210" t="s">
        <v>1624</v>
      </c>
      <c r="E4881" s="211">
        <v>32492</v>
      </c>
      <c r="F4881" s="211">
        <v>29310</v>
      </c>
      <c r="G4881" s="211">
        <v>29023</v>
      </c>
      <c r="H4881" s="211">
        <v>30221</v>
      </c>
      <c r="I4881" s="211">
        <v>28665</v>
      </c>
      <c r="J4881" s="211">
        <v>25627</v>
      </c>
      <c r="K4881" s="211">
        <v>28255</v>
      </c>
      <c r="L4881" s="212">
        <v>28718</v>
      </c>
    </row>
    <row r="4882" spans="1:12">
      <c r="A4882" s="208" t="s">
        <v>1859</v>
      </c>
      <c r="B4882" s="209" t="s">
        <v>1647</v>
      </c>
      <c r="C4882" s="209" t="s">
        <v>1623</v>
      </c>
      <c r="D4882" s="210" t="s">
        <v>1624</v>
      </c>
      <c r="E4882" s="213" t="s">
        <v>1624</v>
      </c>
      <c r="F4882" s="213" t="s">
        <v>1624</v>
      </c>
      <c r="G4882" s="213" t="s">
        <v>1624</v>
      </c>
      <c r="H4882" s="213" t="s">
        <v>1624</v>
      </c>
      <c r="I4882" s="211">
        <v>11866</v>
      </c>
      <c r="J4882" s="211">
        <v>7736</v>
      </c>
      <c r="K4882" s="211">
        <v>6746</v>
      </c>
      <c r="L4882" s="212">
        <v>5606</v>
      </c>
    </row>
    <row r="4883" spans="1:12">
      <c r="A4883" s="208" t="s">
        <v>1859</v>
      </c>
      <c r="B4883" s="209" t="s">
        <v>1647</v>
      </c>
      <c r="C4883" s="209" t="s">
        <v>1625</v>
      </c>
      <c r="D4883" s="210" t="s">
        <v>1624</v>
      </c>
      <c r="E4883" s="213" t="s">
        <v>1624</v>
      </c>
      <c r="F4883" s="213" t="s">
        <v>1624</v>
      </c>
      <c r="G4883" s="213" t="s">
        <v>1624</v>
      </c>
      <c r="H4883" s="213" t="s">
        <v>1624</v>
      </c>
      <c r="I4883" s="213" t="s">
        <v>1624</v>
      </c>
      <c r="J4883" s="211">
        <v>8849</v>
      </c>
      <c r="K4883" s="211">
        <v>8265</v>
      </c>
      <c r="L4883" s="212">
        <v>7227</v>
      </c>
    </row>
    <row r="4884" spans="1:12">
      <c r="A4884" s="208" t="s">
        <v>1473</v>
      </c>
      <c r="B4884" s="209" t="s">
        <v>1673</v>
      </c>
      <c r="C4884" s="209" t="s">
        <v>1623</v>
      </c>
      <c r="D4884" s="210" t="s">
        <v>1624</v>
      </c>
      <c r="E4884" s="211">
        <v>7414</v>
      </c>
      <c r="F4884" s="211">
        <v>6088</v>
      </c>
      <c r="G4884" s="211">
        <v>15758</v>
      </c>
      <c r="H4884" s="211">
        <v>15856</v>
      </c>
      <c r="I4884" s="211">
        <v>8184</v>
      </c>
      <c r="J4884" s="211">
        <v>8329</v>
      </c>
      <c r="K4884" s="211">
        <v>7663</v>
      </c>
      <c r="L4884" s="212">
        <v>7347</v>
      </c>
    </row>
    <row r="4885" spans="1:12">
      <c r="A4885" s="208" t="s">
        <v>1473</v>
      </c>
      <c r="B4885" s="209" t="s">
        <v>1673</v>
      </c>
      <c r="C4885" s="209" t="s">
        <v>1625</v>
      </c>
      <c r="D4885" s="210" t="s">
        <v>1624</v>
      </c>
      <c r="E4885" s="211">
        <v>10949</v>
      </c>
      <c r="F4885" s="211">
        <v>9022</v>
      </c>
      <c r="G4885" s="211">
        <v>15748</v>
      </c>
      <c r="H4885" s="211">
        <v>15856</v>
      </c>
      <c r="I4885" s="211">
        <v>9122</v>
      </c>
      <c r="J4885" s="211">
        <v>8977</v>
      </c>
      <c r="K4885" s="211">
        <v>6047</v>
      </c>
      <c r="L4885" s="212">
        <v>5601</v>
      </c>
    </row>
    <row r="4886" spans="1:12">
      <c r="A4886" s="208" t="s">
        <v>204</v>
      </c>
      <c r="B4886" s="209" t="s">
        <v>1645</v>
      </c>
      <c r="C4886" s="209" t="s">
        <v>1623</v>
      </c>
      <c r="D4886" s="210" t="s">
        <v>1624</v>
      </c>
      <c r="E4886" s="213" t="s">
        <v>1624</v>
      </c>
      <c r="F4886" s="213" t="s">
        <v>1624</v>
      </c>
      <c r="G4886" s="211">
        <v>19770</v>
      </c>
      <c r="H4886" s="211">
        <v>21986</v>
      </c>
      <c r="I4886" s="211">
        <v>19113</v>
      </c>
      <c r="J4886" s="211">
        <v>19765</v>
      </c>
      <c r="K4886" s="211">
        <v>18760</v>
      </c>
      <c r="L4886" s="212">
        <v>14109</v>
      </c>
    </row>
    <row r="4887" spans="1:12">
      <c r="A4887" s="208" t="s">
        <v>204</v>
      </c>
      <c r="B4887" s="209" t="s">
        <v>1645</v>
      </c>
      <c r="C4887" s="209" t="s">
        <v>1625</v>
      </c>
      <c r="D4887" s="210" t="s">
        <v>1624</v>
      </c>
      <c r="E4887" s="213" t="s">
        <v>1624</v>
      </c>
      <c r="F4887" s="213" t="s">
        <v>1624</v>
      </c>
      <c r="G4887" s="211">
        <v>6118</v>
      </c>
      <c r="H4887" s="211">
        <v>10578</v>
      </c>
      <c r="I4887" s="211">
        <v>6243</v>
      </c>
      <c r="J4887" s="211">
        <v>5632</v>
      </c>
      <c r="K4887" s="211">
        <v>9600</v>
      </c>
      <c r="L4887" s="212">
        <v>9400</v>
      </c>
    </row>
    <row r="4888" spans="1:12">
      <c r="A4888" s="208" t="s">
        <v>204</v>
      </c>
      <c r="B4888" s="209" t="s">
        <v>1645</v>
      </c>
      <c r="C4888" s="209" t="s">
        <v>1626</v>
      </c>
      <c r="D4888" s="210" t="s">
        <v>1624</v>
      </c>
      <c r="E4888" s="213" t="s">
        <v>1624</v>
      </c>
      <c r="F4888" s="213" t="s">
        <v>1624</v>
      </c>
      <c r="G4888" s="211">
        <v>27366</v>
      </c>
      <c r="H4888" s="211">
        <v>29335</v>
      </c>
      <c r="I4888" s="211">
        <v>27492</v>
      </c>
      <c r="J4888" s="211">
        <v>26354</v>
      </c>
      <c r="K4888" s="211">
        <v>30792</v>
      </c>
      <c r="L4888" s="212">
        <v>27359</v>
      </c>
    </row>
    <row r="4889" spans="1:12">
      <c r="A4889" s="208" t="s">
        <v>204</v>
      </c>
      <c r="B4889" s="209" t="s">
        <v>1645</v>
      </c>
      <c r="C4889" s="209" t="s">
        <v>1628</v>
      </c>
      <c r="D4889" s="210" t="s">
        <v>1624</v>
      </c>
      <c r="E4889" s="213" t="s">
        <v>1624</v>
      </c>
      <c r="F4889" s="213" t="s">
        <v>1624</v>
      </c>
      <c r="G4889" s="211">
        <v>2283</v>
      </c>
      <c r="H4889" s="211">
        <v>1685</v>
      </c>
      <c r="I4889" s="211">
        <v>1199</v>
      </c>
      <c r="J4889" s="211">
        <v>1081</v>
      </c>
      <c r="K4889" s="211">
        <v>1576</v>
      </c>
      <c r="L4889" s="212">
        <v>809</v>
      </c>
    </row>
    <row r="4890" spans="1:12">
      <c r="A4890" s="208" t="s">
        <v>1860</v>
      </c>
      <c r="B4890" s="209" t="s">
        <v>1631</v>
      </c>
      <c r="C4890" s="209" t="s">
        <v>1625</v>
      </c>
      <c r="D4890" s="210" t="s">
        <v>1624</v>
      </c>
      <c r="E4890" s="211">
        <v>1387281</v>
      </c>
      <c r="F4890" s="211">
        <v>1363325</v>
      </c>
      <c r="G4890" s="211">
        <v>1314564</v>
      </c>
      <c r="H4890" s="213" t="s">
        <v>1624</v>
      </c>
      <c r="I4890" s="211">
        <v>0</v>
      </c>
      <c r="J4890" s="213" t="s">
        <v>1624</v>
      </c>
      <c r="K4890" s="213" t="s">
        <v>1624</v>
      </c>
      <c r="L4890" s="214" t="s">
        <v>1624</v>
      </c>
    </row>
    <row r="4891" spans="1:12">
      <c r="A4891" s="208" t="s">
        <v>1860</v>
      </c>
      <c r="B4891" s="209" t="s">
        <v>1631</v>
      </c>
      <c r="C4891" s="209" t="s">
        <v>1627</v>
      </c>
      <c r="D4891" s="210" t="s">
        <v>1624</v>
      </c>
      <c r="E4891" s="213" t="s">
        <v>1624</v>
      </c>
      <c r="F4891" s="213" t="s">
        <v>1624</v>
      </c>
      <c r="G4891" s="213" t="s">
        <v>1624</v>
      </c>
      <c r="H4891" s="211">
        <v>17929</v>
      </c>
      <c r="I4891" s="211">
        <v>0</v>
      </c>
      <c r="J4891" s="213" t="s">
        <v>1624</v>
      </c>
      <c r="K4891" s="213" t="s">
        <v>1624</v>
      </c>
      <c r="L4891" s="214" t="s">
        <v>1624</v>
      </c>
    </row>
    <row r="4892" spans="1:12">
      <c r="A4892" s="208" t="s">
        <v>1510</v>
      </c>
      <c r="B4892" s="209" t="s">
        <v>1647</v>
      </c>
      <c r="C4892" s="209" t="s">
        <v>1623</v>
      </c>
      <c r="D4892" s="210" t="s">
        <v>1624</v>
      </c>
      <c r="E4892" s="211">
        <v>19940</v>
      </c>
      <c r="F4892" s="211">
        <v>17406</v>
      </c>
      <c r="G4892" s="211">
        <v>18210</v>
      </c>
      <c r="H4892" s="211">
        <v>20578</v>
      </c>
      <c r="I4892" s="211">
        <v>18484</v>
      </c>
      <c r="J4892" s="211">
        <v>22860</v>
      </c>
      <c r="K4892" s="211">
        <v>18949</v>
      </c>
      <c r="L4892" s="212">
        <v>14977</v>
      </c>
    </row>
    <row r="4893" spans="1:12">
      <c r="A4893" s="208" t="s">
        <v>1510</v>
      </c>
      <c r="B4893" s="209" t="s">
        <v>1647</v>
      </c>
      <c r="C4893" s="209" t="s">
        <v>1625</v>
      </c>
      <c r="D4893" s="210" t="s">
        <v>1624</v>
      </c>
      <c r="E4893" s="211">
        <v>10633</v>
      </c>
      <c r="F4893" s="211">
        <v>9917</v>
      </c>
      <c r="G4893" s="211">
        <v>9699</v>
      </c>
      <c r="H4893" s="211">
        <v>10499</v>
      </c>
      <c r="I4893" s="211">
        <v>10331</v>
      </c>
      <c r="J4893" s="211">
        <v>9581</v>
      </c>
      <c r="K4893" s="211">
        <v>8632</v>
      </c>
      <c r="L4893" s="212">
        <v>7076</v>
      </c>
    </row>
    <row r="4894" spans="1:12">
      <c r="A4894" s="208" t="s">
        <v>1299</v>
      </c>
      <c r="B4894" s="209" t="s">
        <v>1630</v>
      </c>
      <c r="C4894" s="209" t="s">
        <v>1623</v>
      </c>
      <c r="D4894" s="210" t="s">
        <v>1624</v>
      </c>
      <c r="E4894" s="211">
        <v>18492</v>
      </c>
      <c r="F4894" s="211">
        <v>13419</v>
      </c>
      <c r="G4894" s="211">
        <v>14934</v>
      </c>
      <c r="H4894" s="211">
        <v>14042</v>
      </c>
      <c r="I4894" s="211">
        <v>14057</v>
      </c>
      <c r="J4894" s="211">
        <v>19224</v>
      </c>
      <c r="K4894" s="211">
        <v>15995</v>
      </c>
      <c r="L4894" s="212">
        <v>11624</v>
      </c>
    </row>
    <row r="4895" spans="1:12">
      <c r="A4895" s="208" t="s">
        <v>1299</v>
      </c>
      <c r="B4895" s="209" t="s">
        <v>1630</v>
      </c>
      <c r="C4895" s="209" t="s">
        <v>1625</v>
      </c>
      <c r="D4895" s="210" t="s">
        <v>1624</v>
      </c>
      <c r="E4895" s="211">
        <v>17132</v>
      </c>
      <c r="F4895" s="211">
        <v>14486</v>
      </c>
      <c r="G4895" s="211">
        <v>18040</v>
      </c>
      <c r="H4895" s="211">
        <v>16179</v>
      </c>
      <c r="I4895" s="211">
        <v>16709</v>
      </c>
      <c r="J4895" s="211">
        <v>19100</v>
      </c>
      <c r="K4895" s="211">
        <v>19609</v>
      </c>
      <c r="L4895" s="212">
        <v>36613</v>
      </c>
    </row>
    <row r="4896" spans="1:12">
      <c r="A4896" s="208" t="s">
        <v>1299</v>
      </c>
      <c r="B4896" s="209" t="s">
        <v>1630</v>
      </c>
      <c r="C4896" s="209" t="s">
        <v>1626</v>
      </c>
      <c r="D4896" s="210" t="s">
        <v>1624</v>
      </c>
      <c r="E4896" s="211">
        <v>2073638</v>
      </c>
      <c r="F4896" s="211">
        <v>1497943</v>
      </c>
      <c r="G4896" s="211">
        <v>1425492</v>
      </c>
      <c r="H4896" s="211">
        <v>1605965</v>
      </c>
      <c r="I4896" s="211">
        <v>1385594</v>
      </c>
      <c r="J4896" s="211">
        <v>1484882</v>
      </c>
      <c r="K4896" s="211">
        <v>1554819</v>
      </c>
      <c r="L4896" s="212">
        <v>2299960</v>
      </c>
    </row>
    <row r="4897" spans="1:12">
      <c r="A4897" s="208" t="s">
        <v>760</v>
      </c>
      <c r="B4897" s="209" t="s">
        <v>1632</v>
      </c>
      <c r="C4897" s="209" t="s">
        <v>1623</v>
      </c>
      <c r="D4897" s="210" t="s">
        <v>1624</v>
      </c>
      <c r="E4897" s="211">
        <v>54048</v>
      </c>
      <c r="F4897" s="211">
        <v>50025</v>
      </c>
      <c r="G4897" s="211">
        <v>43603</v>
      </c>
      <c r="H4897" s="211">
        <v>48864</v>
      </c>
      <c r="I4897" s="211">
        <v>43019</v>
      </c>
      <c r="J4897" s="211">
        <v>42519</v>
      </c>
      <c r="K4897" s="211">
        <v>40654</v>
      </c>
      <c r="L4897" s="212">
        <v>37895</v>
      </c>
    </row>
    <row r="4898" spans="1:12">
      <c r="A4898" s="208" t="s">
        <v>760</v>
      </c>
      <c r="B4898" s="209" t="s">
        <v>1632</v>
      </c>
      <c r="C4898" s="209" t="s">
        <v>1625</v>
      </c>
      <c r="D4898" s="210" t="s">
        <v>1624</v>
      </c>
      <c r="E4898" s="211">
        <v>46455</v>
      </c>
      <c r="F4898" s="211">
        <v>45443</v>
      </c>
      <c r="G4898" s="211">
        <v>43399</v>
      </c>
      <c r="H4898" s="211">
        <v>49746</v>
      </c>
      <c r="I4898" s="211">
        <v>39370</v>
      </c>
      <c r="J4898" s="211">
        <v>41373</v>
      </c>
      <c r="K4898" s="211">
        <v>40206</v>
      </c>
      <c r="L4898" s="212">
        <v>38531</v>
      </c>
    </row>
    <row r="4899" spans="1:12">
      <c r="A4899" s="208" t="s">
        <v>23</v>
      </c>
      <c r="B4899" s="209" t="s">
        <v>1665</v>
      </c>
      <c r="C4899" s="209" t="s">
        <v>1623</v>
      </c>
      <c r="D4899" s="210" t="s">
        <v>1624</v>
      </c>
      <c r="E4899" s="211">
        <v>26810</v>
      </c>
      <c r="F4899" s="211">
        <v>22991</v>
      </c>
      <c r="G4899" s="211">
        <v>24445</v>
      </c>
      <c r="H4899" s="211">
        <v>25850</v>
      </c>
      <c r="I4899" s="211">
        <v>24504</v>
      </c>
      <c r="J4899" s="213" t="s">
        <v>1624</v>
      </c>
      <c r="K4899" s="211">
        <v>25374</v>
      </c>
      <c r="L4899" s="212">
        <v>20846</v>
      </c>
    </row>
    <row r="4900" spans="1:12">
      <c r="A4900" s="208" t="s">
        <v>23</v>
      </c>
      <c r="B4900" s="209" t="s">
        <v>1665</v>
      </c>
      <c r="C4900" s="209" t="s">
        <v>1625</v>
      </c>
      <c r="D4900" s="210" t="s">
        <v>1624</v>
      </c>
      <c r="E4900" s="211">
        <v>3471</v>
      </c>
      <c r="F4900" s="211">
        <v>1961</v>
      </c>
      <c r="G4900" s="211">
        <v>2784</v>
      </c>
      <c r="H4900" s="211">
        <v>2960</v>
      </c>
      <c r="I4900" s="211">
        <v>2809</v>
      </c>
      <c r="J4900" s="213" t="s">
        <v>1624</v>
      </c>
      <c r="K4900" s="211">
        <v>536</v>
      </c>
      <c r="L4900" s="212">
        <v>554</v>
      </c>
    </row>
    <row r="4901" spans="1:12">
      <c r="A4901" s="208" t="s">
        <v>937</v>
      </c>
      <c r="B4901" s="209" t="s">
        <v>1639</v>
      </c>
      <c r="C4901" s="209" t="s">
        <v>1623</v>
      </c>
      <c r="D4901" s="210" t="s">
        <v>1624</v>
      </c>
      <c r="E4901" s="211">
        <v>14673</v>
      </c>
      <c r="F4901" s="211">
        <v>12926</v>
      </c>
      <c r="G4901" s="211">
        <v>11598</v>
      </c>
      <c r="H4901" s="211">
        <v>11216</v>
      </c>
      <c r="I4901" s="211">
        <v>12991</v>
      </c>
      <c r="J4901" s="211">
        <v>13143</v>
      </c>
      <c r="K4901" s="211">
        <v>10471</v>
      </c>
      <c r="L4901" s="212">
        <v>9223</v>
      </c>
    </row>
    <row r="4902" spans="1:12">
      <c r="A4902" s="208" t="s">
        <v>937</v>
      </c>
      <c r="B4902" s="209" t="s">
        <v>1639</v>
      </c>
      <c r="C4902" s="209" t="s">
        <v>1625</v>
      </c>
      <c r="D4902" s="210" t="s">
        <v>1624</v>
      </c>
      <c r="E4902" s="211">
        <v>23058</v>
      </c>
      <c r="F4902" s="211">
        <v>24877</v>
      </c>
      <c r="G4902" s="211">
        <v>24907</v>
      </c>
      <c r="H4902" s="211">
        <v>20064</v>
      </c>
      <c r="I4902" s="211">
        <v>14812</v>
      </c>
      <c r="J4902" s="211">
        <v>13521</v>
      </c>
      <c r="K4902" s="211">
        <v>18401</v>
      </c>
      <c r="L4902" s="212">
        <v>21384</v>
      </c>
    </row>
    <row r="4903" spans="1:12">
      <c r="A4903" s="208" t="s">
        <v>1861</v>
      </c>
      <c r="B4903" s="209" t="s">
        <v>1654</v>
      </c>
      <c r="C4903" s="209" t="s">
        <v>1623</v>
      </c>
      <c r="D4903" s="210" t="s">
        <v>1624</v>
      </c>
      <c r="E4903" s="211">
        <v>912835</v>
      </c>
      <c r="F4903" s="211">
        <v>801818</v>
      </c>
      <c r="G4903" s="211">
        <v>806147</v>
      </c>
      <c r="H4903" s="211">
        <v>839329</v>
      </c>
      <c r="I4903" s="211">
        <v>768853</v>
      </c>
      <c r="J4903" s="211">
        <v>958660</v>
      </c>
      <c r="K4903" s="211">
        <v>837845</v>
      </c>
      <c r="L4903" s="212">
        <v>645713</v>
      </c>
    </row>
    <row r="4904" spans="1:12">
      <c r="A4904" s="208" t="s">
        <v>1861</v>
      </c>
      <c r="B4904" s="209" t="s">
        <v>1654</v>
      </c>
      <c r="C4904" s="209" t="s">
        <v>1625</v>
      </c>
      <c r="D4904" s="210" t="s">
        <v>1624</v>
      </c>
      <c r="E4904" s="211">
        <v>1907001</v>
      </c>
      <c r="F4904" s="211">
        <v>2058380</v>
      </c>
      <c r="G4904" s="211">
        <v>2044530</v>
      </c>
      <c r="H4904" s="211">
        <v>2064962</v>
      </c>
      <c r="I4904" s="211">
        <v>2020280</v>
      </c>
      <c r="J4904" s="211">
        <v>2297511</v>
      </c>
      <c r="K4904" s="211">
        <v>2012956</v>
      </c>
      <c r="L4904" s="212">
        <v>1890524</v>
      </c>
    </row>
    <row r="4905" spans="1:12">
      <c r="A4905" s="208" t="s">
        <v>1861</v>
      </c>
      <c r="B4905" s="209" t="s">
        <v>1654</v>
      </c>
      <c r="C4905" s="209" t="s">
        <v>1626</v>
      </c>
      <c r="D4905" s="210" t="s">
        <v>1624</v>
      </c>
      <c r="E4905" s="211">
        <v>164010</v>
      </c>
      <c r="F4905" s="211">
        <v>106181</v>
      </c>
      <c r="G4905" s="211">
        <v>148458</v>
      </c>
      <c r="H4905" s="211">
        <v>81816</v>
      </c>
      <c r="I4905" s="211">
        <v>90975</v>
      </c>
      <c r="J4905" s="211">
        <v>67545</v>
      </c>
      <c r="K4905" s="211">
        <v>79101</v>
      </c>
      <c r="L4905" s="212">
        <v>119417</v>
      </c>
    </row>
    <row r="4906" spans="1:12">
      <c r="A4906" s="208" t="s">
        <v>357</v>
      </c>
      <c r="B4906" s="209" t="s">
        <v>1666</v>
      </c>
      <c r="C4906" s="209" t="s">
        <v>1623</v>
      </c>
      <c r="D4906" s="210" t="s">
        <v>1624</v>
      </c>
      <c r="E4906" s="211">
        <v>2988</v>
      </c>
      <c r="F4906" s="211">
        <v>2475</v>
      </c>
      <c r="G4906" s="211">
        <v>4515</v>
      </c>
      <c r="H4906" s="211">
        <v>2359</v>
      </c>
      <c r="I4906" s="213" t="s">
        <v>1624</v>
      </c>
      <c r="J4906" s="211">
        <v>3400</v>
      </c>
      <c r="K4906" s="211">
        <v>2820</v>
      </c>
      <c r="L4906" s="212">
        <v>2400</v>
      </c>
    </row>
    <row r="4907" spans="1:12">
      <c r="A4907" s="208" t="s">
        <v>357</v>
      </c>
      <c r="B4907" s="209" t="s">
        <v>1666</v>
      </c>
      <c r="C4907" s="209" t="s">
        <v>1625</v>
      </c>
      <c r="D4907" s="210" t="s">
        <v>1624</v>
      </c>
      <c r="E4907" s="211">
        <v>315</v>
      </c>
      <c r="F4907" s="211">
        <v>216</v>
      </c>
      <c r="G4907" s="211">
        <v>280</v>
      </c>
      <c r="H4907" s="211">
        <v>535</v>
      </c>
      <c r="I4907" s="213" t="s">
        <v>1624</v>
      </c>
      <c r="J4907" s="211">
        <v>490</v>
      </c>
      <c r="K4907" s="211">
        <v>510</v>
      </c>
      <c r="L4907" s="212">
        <v>630</v>
      </c>
    </row>
    <row r="4908" spans="1:12">
      <c r="A4908" s="208" t="s">
        <v>1571</v>
      </c>
      <c r="B4908" s="209" t="s">
        <v>1663</v>
      </c>
      <c r="C4908" s="209" t="s">
        <v>1623</v>
      </c>
      <c r="D4908" s="210" t="s">
        <v>1624</v>
      </c>
      <c r="E4908" s="211">
        <v>706713</v>
      </c>
      <c r="F4908" s="211">
        <v>585753</v>
      </c>
      <c r="G4908" s="211">
        <v>582287</v>
      </c>
      <c r="H4908" s="211">
        <v>588026</v>
      </c>
      <c r="I4908" s="211">
        <v>614940</v>
      </c>
      <c r="J4908" s="211">
        <v>697420</v>
      </c>
      <c r="K4908" s="211">
        <v>643878</v>
      </c>
      <c r="L4908" s="212">
        <v>532591</v>
      </c>
    </row>
    <row r="4909" spans="1:12">
      <c r="A4909" s="208" t="s">
        <v>1571</v>
      </c>
      <c r="B4909" s="209" t="s">
        <v>1663</v>
      </c>
      <c r="C4909" s="209" t="s">
        <v>1625</v>
      </c>
      <c r="D4909" s="210" t="s">
        <v>1624</v>
      </c>
      <c r="E4909" s="211">
        <v>283778</v>
      </c>
      <c r="F4909" s="211">
        <v>254428</v>
      </c>
      <c r="G4909" s="211">
        <v>259830</v>
      </c>
      <c r="H4909" s="211">
        <v>259604</v>
      </c>
      <c r="I4909" s="211">
        <v>269591</v>
      </c>
      <c r="J4909" s="211">
        <v>323644</v>
      </c>
      <c r="K4909" s="211">
        <v>328151</v>
      </c>
      <c r="L4909" s="212">
        <v>305923</v>
      </c>
    </row>
    <row r="4910" spans="1:12">
      <c r="A4910" s="208" t="s">
        <v>1571</v>
      </c>
      <c r="B4910" s="209" t="s">
        <v>1663</v>
      </c>
      <c r="C4910" s="209" t="s">
        <v>1626</v>
      </c>
      <c r="D4910" s="210" t="s">
        <v>1624</v>
      </c>
      <c r="E4910" s="211">
        <v>475604</v>
      </c>
      <c r="F4910" s="211">
        <v>451098</v>
      </c>
      <c r="G4910" s="211">
        <v>451881</v>
      </c>
      <c r="H4910" s="211">
        <v>483922</v>
      </c>
      <c r="I4910" s="211">
        <v>457290</v>
      </c>
      <c r="J4910" s="211">
        <v>453061</v>
      </c>
      <c r="K4910" s="211">
        <v>460378</v>
      </c>
      <c r="L4910" s="212">
        <v>458026</v>
      </c>
    </row>
    <row r="4911" spans="1:12">
      <c r="A4911" s="208" t="s">
        <v>1300</v>
      </c>
      <c r="B4911" s="209" t="s">
        <v>1630</v>
      </c>
      <c r="C4911" s="209" t="s">
        <v>1623</v>
      </c>
      <c r="D4911" s="210" t="s">
        <v>1624</v>
      </c>
      <c r="E4911" s="211">
        <v>5679</v>
      </c>
      <c r="F4911" s="211">
        <v>1095</v>
      </c>
      <c r="G4911" s="211">
        <v>1095</v>
      </c>
      <c r="H4911" s="213" t="s">
        <v>1624</v>
      </c>
      <c r="I4911" s="213" t="s">
        <v>1624</v>
      </c>
      <c r="J4911" s="213" t="s">
        <v>1624</v>
      </c>
      <c r="K4911" s="213" t="s">
        <v>1624</v>
      </c>
      <c r="L4911" s="214" t="s">
        <v>1624</v>
      </c>
    </row>
    <row r="4912" spans="1:12">
      <c r="A4912" s="208" t="s">
        <v>881</v>
      </c>
      <c r="B4912" s="209" t="s">
        <v>1643</v>
      </c>
      <c r="C4912" s="209" t="s">
        <v>1623</v>
      </c>
      <c r="D4912" s="210" t="s">
        <v>1624</v>
      </c>
      <c r="E4912" s="211">
        <v>55164</v>
      </c>
      <c r="F4912" s="211">
        <v>55215</v>
      </c>
      <c r="G4912" s="211">
        <v>57353</v>
      </c>
      <c r="H4912" s="211">
        <v>62142</v>
      </c>
      <c r="I4912" s="211">
        <v>55826</v>
      </c>
      <c r="J4912" s="211">
        <v>61251</v>
      </c>
      <c r="K4912" s="211">
        <v>51133</v>
      </c>
      <c r="L4912" s="212">
        <v>42359</v>
      </c>
    </row>
    <row r="4913" spans="1:12">
      <c r="A4913" s="208" t="s">
        <v>881</v>
      </c>
      <c r="B4913" s="209" t="s">
        <v>1643</v>
      </c>
      <c r="C4913" s="209" t="s">
        <v>1625</v>
      </c>
      <c r="D4913" s="210" t="s">
        <v>1624</v>
      </c>
      <c r="E4913" s="211">
        <v>12792</v>
      </c>
      <c r="F4913" s="211">
        <v>12752</v>
      </c>
      <c r="G4913" s="211">
        <v>14533</v>
      </c>
      <c r="H4913" s="211">
        <v>19340</v>
      </c>
      <c r="I4913" s="211">
        <v>13347</v>
      </c>
      <c r="J4913" s="211">
        <v>13901</v>
      </c>
      <c r="K4913" s="211">
        <v>12730</v>
      </c>
      <c r="L4913" s="212">
        <v>10625</v>
      </c>
    </row>
    <row r="4914" spans="1:12">
      <c r="A4914" s="208" t="s">
        <v>881</v>
      </c>
      <c r="B4914" s="209" t="s">
        <v>1643</v>
      </c>
      <c r="C4914" s="209" t="s">
        <v>1626</v>
      </c>
      <c r="D4914" s="210" t="s">
        <v>1624</v>
      </c>
      <c r="E4914" s="211">
        <v>4613</v>
      </c>
      <c r="F4914" s="211">
        <v>4379</v>
      </c>
      <c r="G4914" s="211">
        <v>5157</v>
      </c>
      <c r="H4914" s="211">
        <v>5029</v>
      </c>
      <c r="I4914" s="211">
        <v>4424</v>
      </c>
      <c r="J4914" s="211">
        <v>4554</v>
      </c>
      <c r="K4914" s="211">
        <v>4160</v>
      </c>
      <c r="L4914" s="212">
        <v>3166</v>
      </c>
    </row>
    <row r="4915" spans="1:12">
      <c r="A4915" s="208" t="s">
        <v>1376</v>
      </c>
      <c r="B4915" s="209" t="s">
        <v>1640</v>
      </c>
      <c r="C4915" s="209" t="s">
        <v>1623</v>
      </c>
      <c r="D4915" s="210" t="s">
        <v>1624</v>
      </c>
      <c r="E4915" s="211">
        <v>343791</v>
      </c>
      <c r="F4915" s="211">
        <v>181960</v>
      </c>
      <c r="G4915" s="211">
        <v>191539</v>
      </c>
      <c r="H4915" s="211">
        <v>245370</v>
      </c>
      <c r="I4915" s="211">
        <v>206406</v>
      </c>
      <c r="J4915" s="211">
        <v>251116</v>
      </c>
      <c r="K4915" s="211">
        <v>220450</v>
      </c>
      <c r="L4915" s="212">
        <v>167665</v>
      </c>
    </row>
    <row r="4916" spans="1:12">
      <c r="A4916" s="208" t="s">
        <v>1376</v>
      </c>
      <c r="B4916" s="209" t="s">
        <v>1640</v>
      </c>
      <c r="C4916" s="209" t="s">
        <v>1625</v>
      </c>
      <c r="D4916" s="210" t="s">
        <v>1624</v>
      </c>
      <c r="E4916" s="211">
        <v>66236</v>
      </c>
      <c r="F4916" s="211">
        <v>214031</v>
      </c>
      <c r="G4916" s="211">
        <v>224254</v>
      </c>
      <c r="H4916" s="211">
        <v>190729</v>
      </c>
      <c r="I4916" s="211">
        <v>171350</v>
      </c>
      <c r="J4916" s="211">
        <v>201133</v>
      </c>
      <c r="K4916" s="211">
        <v>179485</v>
      </c>
      <c r="L4916" s="212">
        <v>179485</v>
      </c>
    </row>
    <row r="4917" spans="1:12">
      <c r="A4917" s="208" t="s">
        <v>1376</v>
      </c>
      <c r="B4917" s="209" t="s">
        <v>1640</v>
      </c>
      <c r="C4917" s="209" t="s">
        <v>1626</v>
      </c>
      <c r="D4917" s="210" t="s">
        <v>1624</v>
      </c>
      <c r="E4917" s="211">
        <v>466481</v>
      </c>
      <c r="F4917" s="211">
        <v>474346</v>
      </c>
      <c r="G4917" s="211">
        <v>453159</v>
      </c>
      <c r="H4917" s="211">
        <v>595714</v>
      </c>
      <c r="I4917" s="211">
        <v>569539</v>
      </c>
      <c r="J4917" s="211">
        <v>598396</v>
      </c>
      <c r="K4917" s="211">
        <v>592320</v>
      </c>
      <c r="L4917" s="212">
        <v>592320</v>
      </c>
    </row>
    <row r="4918" spans="1:12">
      <c r="A4918" s="208" t="s">
        <v>1376</v>
      </c>
      <c r="B4918" s="209" t="s">
        <v>1640</v>
      </c>
      <c r="C4918" s="209" t="s">
        <v>1627</v>
      </c>
      <c r="D4918" s="210" t="s">
        <v>1624</v>
      </c>
      <c r="E4918" s="213" t="s">
        <v>1624</v>
      </c>
      <c r="F4918" s="211">
        <v>1584</v>
      </c>
      <c r="G4918" s="211">
        <v>258</v>
      </c>
      <c r="H4918" s="213" t="s">
        <v>1624</v>
      </c>
      <c r="I4918" s="213" t="s">
        <v>1624</v>
      </c>
      <c r="J4918" s="213" t="s">
        <v>1624</v>
      </c>
      <c r="K4918" s="213" t="s">
        <v>1624</v>
      </c>
      <c r="L4918" s="214" t="s">
        <v>1624</v>
      </c>
    </row>
    <row r="4919" spans="1:12">
      <c r="A4919" s="208" t="s">
        <v>709</v>
      </c>
      <c r="B4919" s="209" t="s">
        <v>1646</v>
      </c>
      <c r="C4919" s="209" t="s">
        <v>1623</v>
      </c>
      <c r="D4919" s="210" t="s">
        <v>1624</v>
      </c>
      <c r="E4919" s="211">
        <v>3312</v>
      </c>
      <c r="F4919" s="211">
        <v>2367</v>
      </c>
      <c r="G4919" s="211">
        <v>2860</v>
      </c>
      <c r="H4919" s="211">
        <v>2990</v>
      </c>
      <c r="I4919" s="211">
        <v>2206</v>
      </c>
      <c r="J4919" s="213" t="s">
        <v>1624</v>
      </c>
      <c r="K4919" s="213" t="s">
        <v>1624</v>
      </c>
      <c r="L4919" s="214" t="s">
        <v>1624</v>
      </c>
    </row>
    <row r="4920" spans="1:12">
      <c r="A4920" s="208" t="s">
        <v>709</v>
      </c>
      <c r="B4920" s="209" t="s">
        <v>1646</v>
      </c>
      <c r="C4920" s="209" t="s">
        <v>1625</v>
      </c>
      <c r="D4920" s="210" t="s">
        <v>1624</v>
      </c>
      <c r="E4920" s="211">
        <v>1233</v>
      </c>
      <c r="F4920" s="211">
        <v>883</v>
      </c>
      <c r="G4920" s="211">
        <v>1300</v>
      </c>
      <c r="H4920" s="211">
        <v>1671</v>
      </c>
      <c r="I4920" s="211">
        <v>1222</v>
      </c>
      <c r="J4920" s="213" t="s">
        <v>1624</v>
      </c>
      <c r="K4920" s="213" t="s">
        <v>1624</v>
      </c>
      <c r="L4920" s="214" t="s">
        <v>1624</v>
      </c>
    </row>
    <row r="4921" spans="1:12">
      <c r="A4921" s="208" t="s">
        <v>709</v>
      </c>
      <c r="B4921" s="209" t="s">
        <v>1646</v>
      </c>
      <c r="C4921" s="209" t="s">
        <v>1626</v>
      </c>
      <c r="D4921" s="210" t="s">
        <v>1624</v>
      </c>
      <c r="E4921" s="211">
        <v>91</v>
      </c>
      <c r="F4921" s="211">
        <v>66</v>
      </c>
      <c r="G4921" s="211">
        <v>37</v>
      </c>
      <c r="H4921" s="211">
        <v>77</v>
      </c>
      <c r="I4921" s="213" t="s">
        <v>1624</v>
      </c>
      <c r="J4921" s="213" t="s">
        <v>1624</v>
      </c>
      <c r="K4921" s="213" t="s">
        <v>1624</v>
      </c>
      <c r="L4921" s="214" t="s">
        <v>1624</v>
      </c>
    </row>
    <row r="4922" spans="1:12">
      <c r="A4922" s="208" t="s">
        <v>710</v>
      </c>
      <c r="B4922" s="209" t="s">
        <v>1646</v>
      </c>
      <c r="C4922" s="209" t="s">
        <v>1623</v>
      </c>
      <c r="D4922" s="210" t="s">
        <v>1624</v>
      </c>
      <c r="E4922" s="211">
        <v>329060</v>
      </c>
      <c r="F4922" s="211">
        <v>290924</v>
      </c>
      <c r="G4922" s="211">
        <v>309786</v>
      </c>
      <c r="H4922" s="211">
        <v>344012</v>
      </c>
      <c r="I4922" s="211">
        <v>322466</v>
      </c>
      <c r="J4922" s="211">
        <v>327286</v>
      </c>
      <c r="K4922" s="211">
        <v>317248</v>
      </c>
      <c r="L4922" s="212">
        <v>253725</v>
      </c>
    </row>
    <row r="4923" spans="1:12">
      <c r="A4923" s="208" t="s">
        <v>710</v>
      </c>
      <c r="B4923" s="209" t="s">
        <v>1646</v>
      </c>
      <c r="C4923" s="209" t="s">
        <v>1625</v>
      </c>
      <c r="D4923" s="210" t="s">
        <v>1624</v>
      </c>
      <c r="E4923" s="211">
        <v>150329</v>
      </c>
      <c r="F4923" s="211">
        <v>133394</v>
      </c>
      <c r="G4923" s="211">
        <v>147462</v>
      </c>
      <c r="H4923" s="211">
        <v>163965</v>
      </c>
      <c r="I4923" s="211">
        <v>148976</v>
      </c>
      <c r="J4923" s="211">
        <v>152621</v>
      </c>
      <c r="K4923" s="211">
        <v>154728</v>
      </c>
      <c r="L4923" s="212">
        <v>122653</v>
      </c>
    </row>
    <row r="4924" spans="1:12">
      <c r="A4924" s="208" t="s">
        <v>710</v>
      </c>
      <c r="B4924" s="209" t="s">
        <v>1646</v>
      </c>
      <c r="C4924" s="209" t="s">
        <v>1626</v>
      </c>
      <c r="D4924" s="210" t="s">
        <v>1624</v>
      </c>
      <c r="E4924" s="211">
        <v>125882</v>
      </c>
      <c r="F4924" s="211">
        <v>122046</v>
      </c>
      <c r="G4924" s="211">
        <v>117254</v>
      </c>
      <c r="H4924" s="211">
        <v>128283</v>
      </c>
      <c r="I4924" s="211">
        <v>104823</v>
      </c>
      <c r="J4924" s="211">
        <v>102595</v>
      </c>
      <c r="K4924" s="211">
        <v>102284</v>
      </c>
      <c r="L4924" s="212">
        <v>93018</v>
      </c>
    </row>
    <row r="4925" spans="1:12">
      <c r="A4925" s="208" t="s">
        <v>710</v>
      </c>
      <c r="B4925" s="209" t="s">
        <v>1646</v>
      </c>
      <c r="C4925" s="209" t="s">
        <v>1627</v>
      </c>
      <c r="D4925" s="210" t="s">
        <v>1624</v>
      </c>
      <c r="E4925" s="211">
        <v>32952</v>
      </c>
      <c r="F4925" s="211">
        <v>47070</v>
      </c>
      <c r="G4925" s="211">
        <v>18355</v>
      </c>
      <c r="H4925" s="211">
        <v>32286</v>
      </c>
      <c r="I4925" s="211">
        <v>375515</v>
      </c>
      <c r="J4925" s="211">
        <v>162910</v>
      </c>
      <c r="K4925" s="211">
        <v>169161</v>
      </c>
      <c r="L4925" s="212">
        <v>121407</v>
      </c>
    </row>
    <row r="4926" spans="1:12">
      <c r="A4926" s="208" t="s">
        <v>205</v>
      </c>
      <c r="B4926" s="209" t="s">
        <v>1645</v>
      </c>
      <c r="C4926" s="209" t="s">
        <v>1623</v>
      </c>
      <c r="D4926" s="210" t="s">
        <v>1624</v>
      </c>
      <c r="E4926" s="211">
        <v>30213</v>
      </c>
      <c r="F4926" s="211">
        <v>26706</v>
      </c>
      <c r="G4926" s="211">
        <v>27993</v>
      </c>
      <c r="H4926" s="211">
        <v>30511</v>
      </c>
      <c r="I4926" s="211">
        <v>37308</v>
      </c>
      <c r="J4926" s="211">
        <v>27282</v>
      </c>
      <c r="K4926" s="211">
        <v>26630</v>
      </c>
      <c r="L4926" s="212">
        <v>22259</v>
      </c>
    </row>
    <row r="4927" spans="1:12">
      <c r="A4927" s="208" t="s">
        <v>205</v>
      </c>
      <c r="B4927" s="209" t="s">
        <v>1645</v>
      </c>
      <c r="C4927" s="209" t="s">
        <v>1625</v>
      </c>
      <c r="D4927" s="210" t="s">
        <v>1624</v>
      </c>
      <c r="E4927" s="211">
        <v>18776</v>
      </c>
      <c r="F4927" s="211">
        <v>14197</v>
      </c>
      <c r="G4927" s="211">
        <v>14887</v>
      </c>
      <c r="H4927" s="211">
        <v>20747</v>
      </c>
      <c r="I4927" s="211">
        <v>41208</v>
      </c>
      <c r="J4927" s="211">
        <v>31934</v>
      </c>
      <c r="K4927" s="211">
        <v>13928</v>
      </c>
      <c r="L4927" s="212">
        <v>11407</v>
      </c>
    </row>
    <row r="4928" spans="1:12">
      <c r="A4928" s="208" t="s">
        <v>523</v>
      </c>
      <c r="B4928" s="209" t="s">
        <v>1670</v>
      </c>
      <c r="C4928" s="209" t="s">
        <v>1623</v>
      </c>
      <c r="D4928" s="210" t="s">
        <v>1624</v>
      </c>
      <c r="E4928" s="211">
        <v>117928</v>
      </c>
      <c r="F4928" s="211">
        <v>106276</v>
      </c>
      <c r="G4928" s="211">
        <v>96790</v>
      </c>
      <c r="H4928" s="211">
        <v>101056</v>
      </c>
      <c r="I4928" s="211">
        <v>95102</v>
      </c>
      <c r="J4928" s="211">
        <v>112056</v>
      </c>
      <c r="K4928" s="211">
        <v>105927</v>
      </c>
      <c r="L4928" s="212">
        <v>73722</v>
      </c>
    </row>
    <row r="4929" spans="1:12">
      <c r="A4929" s="208" t="s">
        <v>523</v>
      </c>
      <c r="B4929" s="209" t="s">
        <v>1670</v>
      </c>
      <c r="C4929" s="209" t="s">
        <v>1625</v>
      </c>
      <c r="D4929" s="210" t="s">
        <v>1624</v>
      </c>
      <c r="E4929" s="211">
        <v>47854</v>
      </c>
      <c r="F4929" s="211">
        <v>49112</v>
      </c>
      <c r="G4929" s="211">
        <v>42095</v>
      </c>
      <c r="H4929" s="211">
        <v>42882</v>
      </c>
      <c r="I4929" s="211">
        <v>39384</v>
      </c>
      <c r="J4929" s="211">
        <v>38354</v>
      </c>
      <c r="K4929" s="211">
        <v>52009</v>
      </c>
      <c r="L4929" s="212">
        <v>16823</v>
      </c>
    </row>
    <row r="4930" spans="1:12">
      <c r="A4930" s="208" t="s">
        <v>523</v>
      </c>
      <c r="B4930" s="209" t="s">
        <v>1670</v>
      </c>
      <c r="C4930" s="209" t="s">
        <v>1626</v>
      </c>
      <c r="D4930" s="210" t="s">
        <v>1624</v>
      </c>
      <c r="E4930" s="211">
        <v>492847</v>
      </c>
      <c r="F4930" s="211">
        <v>493908</v>
      </c>
      <c r="G4930" s="211">
        <v>446481</v>
      </c>
      <c r="H4930" s="211">
        <v>429282</v>
      </c>
      <c r="I4930" s="211">
        <v>337298</v>
      </c>
      <c r="J4930" s="211">
        <v>417916</v>
      </c>
      <c r="K4930" s="211">
        <v>384248</v>
      </c>
      <c r="L4930" s="212">
        <v>333782</v>
      </c>
    </row>
    <row r="4931" spans="1:12">
      <c r="A4931" s="208" t="s">
        <v>1474</v>
      </c>
      <c r="B4931" s="209" t="s">
        <v>1673</v>
      </c>
      <c r="C4931" s="209" t="s">
        <v>1623</v>
      </c>
      <c r="D4931" s="210" t="s">
        <v>1624</v>
      </c>
      <c r="E4931" s="211">
        <v>9891</v>
      </c>
      <c r="F4931" s="211">
        <v>10329</v>
      </c>
      <c r="G4931" s="211">
        <v>9757</v>
      </c>
      <c r="H4931" s="211">
        <v>10404</v>
      </c>
      <c r="I4931" s="211">
        <v>9457</v>
      </c>
      <c r="J4931" s="211">
        <v>11321</v>
      </c>
      <c r="K4931" s="211">
        <v>8684</v>
      </c>
      <c r="L4931" s="212">
        <v>7847</v>
      </c>
    </row>
    <row r="4932" spans="1:12">
      <c r="A4932" s="208" t="s">
        <v>1474</v>
      </c>
      <c r="B4932" s="209" t="s">
        <v>1673</v>
      </c>
      <c r="C4932" s="209" t="s">
        <v>1625</v>
      </c>
      <c r="D4932" s="210" t="s">
        <v>1624</v>
      </c>
      <c r="E4932" s="211">
        <v>17331</v>
      </c>
      <c r="F4932" s="211">
        <v>29669</v>
      </c>
      <c r="G4932" s="211">
        <v>26440</v>
      </c>
      <c r="H4932" s="211">
        <v>38249</v>
      </c>
      <c r="I4932" s="211">
        <v>23217</v>
      </c>
      <c r="J4932" s="211">
        <v>27178</v>
      </c>
      <c r="K4932" s="211">
        <v>30341</v>
      </c>
      <c r="L4932" s="212">
        <v>33184</v>
      </c>
    </row>
    <row r="4933" spans="1:12">
      <c r="A4933" s="208" t="s">
        <v>1474</v>
      </c>
      <c r="B4933" s="209" t="s">
        <v>1673</v>
      </c>
      <c r="C4933" s="209" t="s">
        <v>1626</v>
      </c>
      <c r="D4933" s="210" t="s">
        <v>1624</v>
      </c>
      <c r="E4933" s="211">
        <v>82555</v>
      </c>
      <c r="F4933" s="211">
        <v>70267</v>
      </c>
      <c r="G4933" s="211">
        <v>68279</v>
      </c>
      <c r="H4933" s="211">
        <v>66396</v>
      </c>
      <c r="I4933" s="211">
        <v>66760</v>
      </c>
      <c r="J4933" s="211">
        <v>71695</v>
      </c>
      <c r="K4933" s="211">
        <v>74535</v>
      </c>
      <c r="L4933" s="212">
        <v>86324</v>
      </c>
    </row>
    <row r="4934" spans="1:12">
      <c r="A4934" s="208" t="s">
        <v>711</v>
      </c>
      <c r="B4934" s="209" t="s">
        <v>1646</v>
      </c>
      <c r="C4934" s="209" t="s">
        <v>1623</v>
      </c>
      <c r="D4934" s="210" t="s">
        <v>1624</v>
      </c>
      <c r="E4934" s="211">
        <v>7684</v>
      </c>
      <c r="F4934" s="211">
        <v>10377</v>
      </c>
      <c r="G4934" s="211">
        <v>11977</v>
      </c>
      <c r="H4934" s="211">
        <v>11373</v>
      </c>
      <c r="I4934" s="211">
        <v>10874</v>
      </c>
      <c r="J4934" s="211">
        <v>10600</v>
      </c>
      <c r="K4934" s="211">
        <v>10928</v>
      </c>
      <c r="L4934" s="214" t="s">
        <v>1624</v>
      </c>
    </row>
    <row r="4935" spans="1:12">
      <c r="A4935" s="208" t="s">
        <v>711</v>
      </c>
      <c r="B4935" s="209" t="s">
        <v>1646</v>
      </c>
      <c r="C4935" s="209" t="s">
        <v>1625</v>
      </c>
      <c r="D4935" s="210" t="s">
        <v>1624</v>
      </c>
      <c r="E4935" s="211">
        <v>3784</v>
      </c>
      <c r="F4935" s="213" t="s">
        <v>1624</v>
      </c>
      <c r="G4935" s="213" t="s">
        <v>1624</v>
      </c>
      <c r="H4935" s="213" t="s">
        <v>1624</v>
      </c>
      <c r="I4935" s="213" t="s">
        <v>1624</v>
      </c>
      <c r="J4935" s="213" t="s">
        <v>1624</v>
      </c>
      <c r="K4935" s="213" t="s">
        <v>1624</v>
      </c>
      <c r="L4935" s="214" t="s">
        <v>1624</v>
      </c>
    </row>
    <row r="4936" spans="1:12">
      <c r="A4936" s="208" t="s">
        <v>1285</v>
      </c>
      <c r="B4936" s="209" t="s">
        <v>1654</v>
      </c>
      <c r="C4936" s="209" t="s">
        <v>1623</v>
      </c>
      <c r="D4936" s="210" t="s">
        <v>1624</v>
      </c>
      <c r="E4936" s="211">
        <v>5281</v>
      </c>
      <c r="F4936" s="211">
        <v>5360</v>
      </c>
      <c r="G4936" s="211">
        <v>5439</v>
      </c>
      <c r="H4936" s="211">
        <v>5517</v>
      </c>
      <c r="I4936" s="211">
        <v>5607</v>
      </c>
      <c r="J4936" s="211">
        <v>5697</v>
      </c>
      <c r="K4936" s="213" t="s">
        <v>1624</v>
      </c>
      <c r="L4936" s="214" t="s">
        <v>1624</v>
      </c>
    </row>
    <row r="4937" spans="1:12">
      <c r="A4937" s="208" t="s">
        <v>1054</v>
      </c>
      <c r="B4937" s="209" t="s">
        <v>1679</v>
      </c>
      <c r="C4937" s="209" t="s">
        <v>1623</v>
      </c>
      <c r="D4937" s="210" t="s">
        <v>1624</v>
      </c>
      <c r="E4937" s="211">
        <v>33538142</v>
      </c>
      <c r="F4937" s="211">
        <v>30866666</v>
      </c>
      <c r="G4937" s="211">
        <v>33676598</v>
      </c>
      <c r="H4937" s="211">
        <v>35821651</v>
      </c>
      <c r="I4937" s="211">
        <v>34312240</v>
      </c>
      <c r="J4937" s="211">
        <v>31758037</v>
      </c>
      <c r="K4937" s="211">
        <v>33408683</v>
      </c>
      <c r="L4937" s="212">
        <v>28783678</v>
      </c>
    </row>
    <row r="4938" spans="1:12">
      <c r="A4938" s="208" t="s">
        <v>1054</v>
      </c>
      <c r="B4938" s="209" t="s">
        <v>1679</v>
      </c>
      <c r="C4938" s="209" t="s">
        <v>1625</v>
      </c>
      <c r="D4938" s="210" t="s">
        <v>1624</v>
      </c>
      <c r="E4938" s="211">
        <v>18096150</v>
      </c>
      <c r="F4938" s="211">
        <v>17018668</v>
      </c>
      <c r="G4938" s="211">
        <v>17627627</v>
      </c>
      <c r="H4938" s="211">
        <v>18846431</v>
      </c>
      <c r="I4938" s="211">
        <v>17855662</v>
      </c>
      <c r="J4938" s="211">
        <v>16113455</v>
      </c>
      <c r="K4938" s="211">
        <v>17011084</v>
      </c>
      <c r="L4938" s="212">
        <v>14213893</v>
      </c>
    </row>
    <row r="4939" spans="1:12">
      <c r="A4939" s="208" t="s">
        <v>1054</v>
      </c>
      <c r="B4939" s="209" t="s">
        <v>1679</v>
      </c>
      <c r="C4939" s="209" t="s">
        <v>1626</v>
      </c>
      <c r="D4939" s="210" t="s">
        <v>1624</v>
      </c>
      <c r="E4939" s="211">
        <v>24411591</v>
      </c>
      <c r="F4939" s="211">
        <v>22884820</v>
      </c>
      <c r="G4939" s="211">
        <v>22690414</v>
      </c>
      <c r="H4939" s="211">
        <v>25111892</v>
      </c>
      <c r="I4939" s="211">
        <v>23770918</v>
      </c>
      <c r="J4939" s="211">
        <v>24678351</v>
      </c>
      <c r="K4939" s="211">
        <v>25781227</v>
      </c>
      <c r="L4939" s="212">
        <v>25053467</v>
      </c>
    </row>
    <row r="4940" spans="1:12">
      <c r="A4940" s="208" t="s">
        <v>1054</v>
      </c>
      <c r="B4940" s="209" t="s">
        <v>1679</v>
      </c>
      <c r="C4940" s="209" t="s">
        <v>1627</v>
      </c>
      <c r="D4940" s="210" t="s">
        <v>1624</v>
      </c>
      <c r="E4940" s="211">
        <v>13010089</v>
      </c>
      <c r="F4940" s="211">
        <v>9255867</v>
      </c>
      <c r="G4940" s="211">
        <v>12843151</v>
      </c>
      <c r="H4940" s="211">
        <v>8770166</v>
      </c>
      <c r="I4940" s="211">
        <v>8844066</v>
      </c>
      <c r="J4940" s="211">
        <v>7702925</v>
      </c>
      <c r="K4940" s="211">
        <v>6266870</v>
      </c>
      <c r="L4940" s="212">
        <v>10993871</v>
      </c>
    </row>
    <row r="4941" spans="1:12">
      <c r="A4941" s="208" t="s">
        <v>1054</v>
      </c>
      <c r="B4941" s="209" t="s">
        <v>1679</v>
      </c>
      <c r="C4941" s="209" t="s">
        <v>1628</v>
      </c>
      <c r="D4941" s="210" t="s">
        <v>1624</v>
      </c>
      <c r="E4941" s="211">
        <v>8720</v>
      </c>
      <c r="F4941" s="211">
        <v>8717</v>
      </c>
      <c r="G4941" s="211">
        <v>9195</v>
      </c>
      <c r="H4941" s="211">
        <v>8321</v>
      </c>
      <c r="I4941" s="211">
        <v>7901</v>
      </c>
      <c r="J4941" s="211">
        <v>20018</v>
      </c>
      <c r="K4941" s="211">
        <v>26794</v>
      </c>
      <c r="L4941" s="212">
        <v>46972</v>
      </c>
    </row>
    <row r="4942" spans="1:12">
      <c r="A4942" s="208" t="s">
        <v>1055</v>
      </c>
      <c r="B4942" s="209" t="s">
        <v>1679</v>
      </c>
      <c r="C4942" s="209" t="s">
        <v>1623</v>
      </c>
      <c r="D4942" s="210" t="s">
        <v>1624</v>
      </c>
      <c r="E4942" s="211">
        <v>44354384</v>
      </c>
      <c r="F4942" s="211">
        <v>40830064</v>
      </c>
      <c r="G4942" s="211">
        <v>44193326</v>
      </c>
      <c r="H4942" s="211">
        <v>46895469</v>
      </c>
      <c r="I4942" s="211">
        <v>44608483</v>
      </c>
      <c r="J4942" s="211">
        <v>41435492</v>
      </c>
      <c r="K4942" s="211">
        <v>43092777</v>
      </c>
      <c r="L4942" s="212">
        <v>37343065</v>
      </c>
    </row>
    <row r="4943" spans="1:12">
      <c r="A4943" s="208" t="s">
        <v>1055</v>
      </c>
      <c r="B4943" s="209" t="s">
        <v>1679</v>
      </c>
      <c r="C4943" s="209" t="s">
        <v>1625</v>
      </c>
      <c r="D4943" s="210" t="s">
        <v>1624</v>
      </c>
      <c r="E4943" s="211">
        <v>21229681</v>
      </c>
      <c r="F4943" s="211">
        <v>21984534</v>
      </c>
      <c r="G4943" s="211">
        <v>23292683</v>
      </c>
      <c r="H4943" s="211">
        <v>26201911</v>
      </c>
      <c r="I4943" s="211">
        <v>24510264</v>
      </c>
      <c r="J4943" s="211">
        <v>22356573</v>
      </c>
      <c r="K4943" s="211">
        <v>23339717</v>
      </c>
      <c r="L4943" s="212">
        <v>19804205</v>
      </c>
    </row>
    <row r="4944" spans="1:12">
      <c r="A4944" s="208" t="s">
        <v>1055</v>
      </c>
      <c r="B4944" s="209" t="s">
        <v>1679</v>
      </c>
      <c r="C4944" s="209" t="s">
        <v>1626</v>
      </c>
      <c r="D4944" s="210" t="s">
        <v>1624</v>
      </c>
      <c r="E4944" s="211">
        <v>53931220</v>
      </c>
      <c r="F4944" s="211">
        <v>48434326</v>
      </c>
      <c r="G4944" s="211">
        <v>48727828</v>
      </c>
      <c r="H4944" s="211">
        <v>48327144</v>
      </c>
      <c r="I4944" s="211">
        <v>44255567</v>
      </c>
      <c r="J4944" s="211">
        <v>44321720</v>
      </c>
      <c r="K4944" s="211">
        <v>46848042</v>
      </c>
      <c r="L4944" s="212">
        <v>46722017</v>
      </c>
    </row>
    <row r="4945" spans="1:12">
      <c r="A4945" s="208" t="s">
        <v>1055</v>
      </c>
      <c r="B4945" s="209" t="s">
        <v>1679</v>
      </c>
      <c r="C4945" s="209" t="s">
        <v>1627</v>
      </c>
      <c r="D4945" s="210" t="s">
        <v>1624</v>
      </c>
      <c r="E4945" s="211">
        <v>5164526</v>
      </c>
      <c r="F4945" s="211">
        <v>8492404</v>
      </c>
      <c r="G4945" s="211">
        <v>13262813</v>
      </c>
      <c r="H4945" s="211">
        <v>13628320</v>
      </c>
      <c r="I4945" s="211">
        <v>16648299</v>
      </c>
      <c r="J4945" s="211">
        <v>19645533</v>
      </c>
      <c r="K4945" s="211">
        <v>16450370</v>
      </c>
      <c r="L4945" s="212">
        <v>34080292</v>
      </c>
    </row>
    <row r="4946" spans="1:12">
      <c r="A4946" s="208" t="s">
        <v>1055</v>
      </c>
      <c r="B4946" s="209" t="s">
        <v>1679</v>
      </c>
      <c r="C4946" s="209" t="s">
        <v>1628</v>
      </c>
      <c r="D4946" s="210" t="s">
        <v>1624</v>
      </c>
      <c r="E4946" s="211">
        <v>18848</v>
      </c>
      <c r="F4946" s="211">
        <v>18026</v>
      </c>
      <c r="G4946" s="211">
        <v>13749</v>
      </c>
      <c r="H4946" s="211">
        <v>10980</v>
      </c>
      <c r="I4946" s="211">
        <v>10710</v>
      </c>
      <c r="J4946" s="211">
        <v>15803</v>
      </c>
      <c r="K4946" s="211">
        <v>22053</v>
      </c>
      <c r="L4946" s="212">
        <v>20510</v>
      </c>
    </row>
    <row r="4947" spans="1:12">
      <c r="A4947" s="208" t="s">
        <v>1056</v>
      </c>
      <c r="B4947" s="209" t="s">
        <v>1679</v>
      </c>
      <c r="C4947" s="209" t="s">
        <v>1623</v>
      </c>
      <c r="D4947" s="210" t="s">
        <v>1624</v>
      </c>
      <c r="E4947" s="211">
        <v>11355928</v>
      </c>
      <c r="F4947" s="211">
        <v>10589562</v>
      </c>
      <c r="G4947" s="211">
        <v>11278249</v>
      </c>
      <c r="H4947" s="211">
        <v>12337165</v>
      </c>
      <c r="I4947" s="211">
        <v>11450322</v>
      </c>
      <c r="J4947" s="211">
        <v>11090757</v>
      </c>
      <c r="K4947" s="211">
        <v>11065738</v>
      </c>
      <c r="L4947" s="212">
        <v>9696136</v>
      </c>
    </row>
    <row r="4948" spans="1:12">
      <c r="A4948" s="208" t="s">
        <v>1056</v>
      </c>
      <c r="B4948" s="209" t="s">
        <v>1679</v>
      </c>
      <c r="C4948" s="209" t="s">
        <v>1625</v>
      </c>
      <c r="D4948" s="210" t="s">
        <v>1624</v>
      </c>
      <c r="E4948" s="211">
        <v>8038910</v>
      </c>
      <c r="F4948" s="211">
        <v>7971574</v>
      </c>
      <c r="G4948" s="211">
        <v>8211882</v>
      </c>
      <c r="H4948" s="211">
        <v>9219819</v>
      </c>
      <c r="I4948" s="211">
        <v>9143141</v>
      </c>
      <c r="J4948" s="211">
        <v>8003776</v>
      </c>
      <c r="K4948" s="211">
        <v>8461095</v>
      </c>
      <c r="L4948" s="212">
        <v>7291786</v>
      </c>
    </row>
    <row r="4949" spans="1:12">
      <c r="A4949" s="208" t="s">
        <v>1056</v>
      </c>
      <c r="B4949" s="209" t="s">
        <v>1679</v>
      </c>
      <c r="C4949" s="209" t="s">
        <v>1626</v>
      </c>
      <c r="D4949" s="210" t="s">
        <v>1624</v>
      </c>
      <c r="E4949" s="211">
        <v>13150174</v>
      </c>
      <c r="F4949" s="211">
        <v>13306339</v>
      </c>
      <c r="G4949" s="211">
        <v>15417551</v>
      </c>
      <c r="H4949" s="211">
        <v>18722696</v>
      </c>
      <c r="I4949" s="211">
        <v>17435558</v>
      </c>
      <c r="J4949" s="211">
        <v>17370184</v>
      </c>
      <c r="K4949" s="211">
        <v>17988225</v>
      </c>
      <c r="L4949" s="212">
        <v>15292128</v>
      </c>
    </row>
    <row r="4950" spans="1:12">
      <c r="A4950" s="208" t="s">
        <v>1056</v>
      </c>
      <c r="B4950" s="209" t="s">
        <v>1679</v>
      </c>
      <c r="C4950" s="209" t="s">
        <v>1627</v>
      </c>
      <c r="D4950" s="210" t="s">
        <v>1624</v>
      </c>
      <c r="E4950" s="211">
        <v>18276355</v>
      </c>
      <c r="F4950" s="211">
        <v>9721770</v>
      </c>
      <c r="G4950" s="211">
        <v>11556334</v>
      </c>
      <c r="H4950" s="211">
        <v>7900921</v>
      </c>
      <c r="I4950" s="211">
        <v>7357107</v>
      </c>
      <c r="J4950" s="211">
        <v>6409256</v>
      </c>
      <c r="K4950" s="211">
        <v>8989465</v>
      </c>
      <c r="L4950" s="212">
        <v>13965367</v>
      </c>
    </row>
    <row r="4951" spans="1:12">
      <c r="A4951" s="208" t="s">
        <v>1491</v>
      </c>
      <c r="B4951" s="209" t="s">
        <v>1652</v>
      </c>
      <c r="C4951" s="209" t="s">
        <v>1623</v>
      </c>
      <c r="D4951" s="210" t="s">
        <v>1624</v>
      </c>
      <c r="E4951" s="211">
        <v>468756</v>
      </c>
      <c r="F4951" s="211">
        <v>400087</v>
      </c>
      <c r="G4951" s="211">
        <v>442608</v>
      </c>
      <c r="H4951" s="211">
        <v>475761</v>
      </c>
      <c r="I4951" s="211">
        <v>439679</v>
      </c>
      <c r="J4951" s="211">
        <v>397288</v>
      </c>
      <c r="K4951" s="211">
        <v>430965</v>
      </c>
      <c r="L4951" s="212">
        <v>381541</v>
      </c>
    </row>
    <row r="4952" spans="1:12">
      <c r="A4952" s="208" t="s">
        <v>1491</v>
      </c>
      <c r="B4952" s="209" t="s">
        <v>1652</v>
      </c>
      <c r="C4952" s="209" t="s">
        <v>1625</v>
      </c>
      <c r="D4952" s="210" t="s">
        <v>1624</v>
      </c>
      <c r="E4952" s="211">
        <v>241812</v>
      </c>
      <c r="F4952" s="211">
        <v>204890</v>
      </c>
      <c r="G4952" s="211">
        <v>222438</v>
      </c>
      <c r="H4952" s="211">
        <v>244697</v>
      </c>
      <c r="I4952" s="211">
        <v>215247</v>
      </c>
      <c r="J4952" s="211">
        <v>192670</v>
      </c>
      <c r="K4952" s="211">
        <v>201474</v>
      </c>
      <c r="L4952" s="212">
        <v>413065</v>
      </c>
    </row>
    <row r="4953" spans="1:12">
      <c r="A4953" s="208" t="s">
        <v>1491</v>
      </c>
      <c r="B4953" s="209" t="s">
        <v>1652</v>
      </c>
      <c r="C4953" s="209" t="s">
        <v>1626</v>
      </c>
      <c r="D4953" s="210" t="s">
        <v>1624</v>
      </c>
      <c r="E4953" s="211">
        <v>871672</v>
      </c>
      <c r="F4953" s="211">
        <v>861167</v>
      </c>
      <c r="G4953" s="211">
        <v>873574</v>
      </c>
      <c r="H4953" s="211">
        <v>860588</v>
      </c>
      <c r="I4953" s="211">
        <v>688947</v>
      </c>
      <c r="J4953" s="211">
        <v>810879</v>
      </c>
      <c r="K4953" s="211">
        <v>858180</v>
      </c>
      <c r="L4953" s="212">
        <v>780914</v>
      </c>
    </row>
    <row r="4954" spans="1:12">
      <c r="A4954" s="208" t="s">
        <v>1491</v>
      </c>
      <c r="B4954" s="209" t="s">
        <v>1679</v>
      </c>
      <c r="C4954" s="209" t="s">
        <v>1623</v>
      </c>
      <c r="D4954" s="210" t="s">
        <v>1624</v>
      </c>
      <c r="E4954" s="211">
        <v>23347262</v>
      </c>
      <c r="F4954" s="211">
        <v>21033435</v>
      </c>
      <c r="G4954" s="211">
        <v>23194633</v>
      </c>
      <c r="H4954" s="211">
        <v>24941754</v>
      </c>
      <c r="I4954" s="211">
        <v>23437716</v>
      </c>
      <c r="J4954" s="211">
        <v>21412487</v>
      </c>
      <c r="K4954" s="211">
        <v>22943249</v>
      </c>
      <c r="L4954" s="212">
        <v>20569188</v>
      </c>
    </row>
    <row r="4955" spans="1:12">
      <c r="A4955" s="208" t="s">
        <v>1491</v>
      </c>
      <c r="B4955" s="209" t="s">
        <v>1679</v>
      </c>
      <c r="C4955" s="209" t="s">
        <v>1625</v>
      </c>
      <c r="D4955" s="210" t="s">
        <v>1624</v>
      </c>
      <c r="E4955" s="211">
        <v>17723535</v>
      </c>
      <c r="F4955" s="211">
        <v>20073965</v>
      </c>
      <c r="G4955" s="211">
        <v>21958732</v>
      </c>
      <c r="H4955" s="211">
        <v>24064632</v>
      </c>
      <c r="I4955" s="211">
        <v>22336452</v>
      </c>
      <c r="J4955" s="211">
        <v>20384321</v>
      </c>
      <c r="K4955" s="211">
        <v>21944944</v>
      </c>
      <c r="L4955" s="212">
        <v>20822446</v>
      </c>
    </row>
    <row r="4956" spans="1:12">
      <c r="A4956" s="208" t="s">
        <v>1491</v>
      </c>
      <c r="B4956" s="209" t="s">
        <v>1679</v>
      </c>
      <c r="C4956" s="209" t="s">
        <v>1626</v>
      </c>
      <c r="D4956" s="210" t="s">
        <v>1624</v>
      </c>
      <c r="E4956" s="211">
        <v>30867099</v>
      </c>
      <c r="F4956" s="211">
        <v>26261625</v>
      </c>
      <c r="G4956" s="211">
        <v>26321275</v>
      </c>
      <c r="H4956" s="211">
        <v>26482198</v>
      </c>
      <c r="I4956" s="211">
        <v>24840385</v>
      </c>
      <c r="J4956" s="211">
        <v>24878127</v>
      </c>
      <c r="K4956" s="211">
        <v>25297836</v>
      </c>
      <c r="L4956" s="212">
        <v>25095296</v>
      </c>
    </row>
    <row r="4957" spans="1:12">
      <c r="A4957" s="208" t="s">
        <v>1491</v>
      </c>
      <c r="B4957" s="209" t="s">
        <v>1679</v>
      </c>
      <c r="C4957" s="209" t="s">
        <v>1627</v>
      </c>
      <c r="D4957" s="210" t="s">
        <v>1624</v>
      </c>
      <c r="E4957" s="211">
        <v>8165283</v>
      </c>
      <c r="F4957" s="211">
        <v>2994541</v>
      </c>
      <c r="G4957" s="211">
        <v>4918190</v>
      </c>
      <c r="H4957" s="211">
        <v>2855035</v>
      </c>
      <c r="I4957" s="211">
        <v>838118</v>
      </c>
      <c r="J4957" s="211">
        <v>1334140</v>
      </c>
      <c r="K4957" s="211">
        <v>1710578</v>
      </c>
      <c r="L4957" s="212">
        <v>2358604</v>
      </c>
    </row>
    <row r="4958" spans="1:12">
      <c r="A4958" s="208" t="s">
        <v>940</v>
      </c>
      <c r="B4958" s="209" t="s">
        <v>1657</v>
      </c>
      <c r="C4958" s="209" t="s">
        <v>1623</v>
      </c>
      <c r="D4958" s="210" t="s">
        <v>1624</v>
      </c>
      <c r="E4958" s="211">
        <v>32947</v>
      </c>
      <c r="F4958" s="211">
        <v>30866</v>
      </c>
      <c r="G4958" s="211">
        <v>30741</v>
      </c>
      <c r="H4958" s="211">
        <v>35112</v>
      </c>
      <c r="I4958" s="211">
        <v>33208</v>
      </c>
      <c r="J4958" s="211">
        <v>31743</v>
      </c>
      <c r="K4958" s="211">
        <v>33018</v>
      </c>
      <c r="L4958" s="212">
        <v>24990</v>
      </c>
    </row>
    <row r="4959" spans="1:12">
      <c r="A4959" s="208" t="s">
        <v>940</v>
      </c>
      <c r="B4959" s="209" t="s">
        <v>1657</v>
      </c>
      <c r="C4959" s="209" t="s">
        <v>1625</v>
      </c>
      <c r="D4959" s="210" t="s">
        <v>1624</v>
      </c>
      <c r="E4959" s="211">
        <v>16536</v>
      </c>
      <c r="F4959" s="211">
        <v>16308</v>
      </c>
      <c r="G4959" s="211">
        <v>16735</v>
      </c>
      <c r="H4959" s="211">
        <v>26089</v>
      </c>
      <c r="I4959" s="211">
        <v>19323</v>
      </c>
      <c r="J4959" s="211">
        <v>18087</v>
      </c>
      <c r="K4959" s="211">
        <v>18253</v>
      </c>
      <c r="L4959" s="212">
        <v>13488</v>
      </c>
    </row>
    <row r="4960" spans="1:12">
      <c r="A4960" s="208" t="s">
        <v>940</v>
      </c>
      <c r="B4960" s="209" t="s">
        <v>1657</v>
      </c>
      <c r="C4960" s="209" t="s">
        <v>1626</v>
      </c>
      <c r="D4960" s="210" t="s">
        <v>1624</v>
      </c>
      <c r="E4960" s="211">
        <v>32475</v>
      </c>
      <c r="F4960" s="211">
        <v>30866</v>
      </c>
      <c r="G4960" s="211">
        <v>31364</v>
      </c>
      <c r="H4960" s="211">
        <v>18815</v>
      </c>
      <c r="I4960" s="211">
        <v>10430</v>
      </c>
      <c r="J4960" s="213" t="s">
        <v>1624</v>
      </c>
      <c r="K4960" s="213" t="s">
        <v>1624</v>
      </c>
      <c r="L4960" s="214" t="s">
        <v>1624</v>
      </c>
    </row>
    <row r="4961" spans="1:12">
      <c r="A4961" s="208" t="s">
        <v>206</v>
      </c>
      <c r="B4961" s="209" t="s">
        <v>1645</v>
      </c>
      <c r="C4961" s="209" t="s">
        <v>1623</v>
      </c>
      <c r="D4961" s="210" t="s">
        <v>1624</v>
      </c>
      <c r="E4961" s="211">
        <v>38353</v>
      </c>
      <c r="F4961" s="211">
        <v>29412</v>
      </c>
      <c r="G4961" s="211">
        <v>31570</v>
      </c>
      <c r="H4961" s="211">
        <v>34655</v>
      </c>
      <c r="I4961" s="211">
        <v>30853</v>
      </c>
      <c r="J4961" s="211">
        <v>30642</v>
      </c>
      <c r="K4961" s="211">
        <v>29699</v>
      </c>
      <c r="L4961" s="212">
        <v>21444</v>
      </c>
    </row>
    <row r="4962" spans="1:12">
      <c r="A4962" s="208" t="s">
        <v>206</v>
      </c>
      <c r="B4962" s="209" t="s">
        <v>1645</v>
      </c>
      <c r="C4962" s="209" t="s">
        <v>1625</v>
      </c>
      <c r="D4962" s="210" t="s">
        <v>1624</v>
      </c>
      <c r="E4962" s="211">
        <v>19425</v>
      </c>
      <c r="F4962" s="211">
        <v>23058</v>
      </c>
      <c r="G4962" s="211">
        <v>27463</v>
      </c>
      <c r="H4962" s="211">
        <v>32133</v>
      </c>
      <c r="I4962" s="211">
        <v>32006</v>
      </c>
      <c r="J4962" s="211">
        <v>25278</v>
      </c>
      <c r="K4962" s="211">
        <v>22061</v>
      </c>
      <c r="L4962" s="212">
        <v>19471</v>
      </c>
    </row>
    <row r="4963" spans="1:12">
      <c r="A4963" s="208" t="s">
        <v>206</v>
      </c>
      <c r="B4963" s="209" t="s">
        <v>1645</v>
      </c>
      <c r="C4963" s="209" t="s">
        <v>1626</v>
      </c>
      <c r="D4963" s="210" t="s">
        <v>1624</v>
      </c>
      <c r="E4963" s="211">
        <v>8238</v>
      </c>
      <c r="F4963" s="211">
        <v>7244</v>
      </c>
      <c r="G4963" s="213" t="s">
        <v>1624</v>
      </c>
      <c r="H4963" s="213" t="s">
        <v>1624</v>
      </c>
      <c r="I4963" s="213" t="s">
        <v>1624</v>
      </c>
      <c r="J4963" s="213" t="s">
        <v>1624</v>
      </c>
      <c r="K4963" s="213" t="s">
        <v>1624</v>
      </c>
      <c r="L4963" s="214" t="s">
        <v>1624</v>
      </c>
    </row>
    <row r="4964" spans="1:12">
      <c r="A4964" s="208" t="s">
        <v>972</v>
      </c>
      <c r="B4964" s="209" t="s">
        <v>1662</v>
      </c>
      <c r="C4964" s="209" t="s">
        <v>1623</v>
      </c>
      <c r="D4964" s="210" t="s">
        <v>1624</v>
      </c>
      <c r="E4964" s="211">
        <v>18060</v>
      </c>
      <c r="F4964" s="211">
        <v>14846</v>
      </c>
      <c r="G4964" s="211">
        <v>15993</v>
      </c>
      <c r="H4964" s="211">
        <v>15832</v>
      </c>
      <c r="I4964" s="211">
        <v>15195</v>
      </c>
      <c r="J4964" s="211">
        <v>14504</v>
      </c>
      <c r="K4964" s="211">
        <v>16060</v>
      </c>
      <c r="L4964" s="212">
        <v>14416</v>
      </c>
    </row>
    <row r="4965" spans="1:12">
      <c r="A4965" s="208" t="s">
        <v>972</v>
      </c>
      <c r="B4965" s="209" t="s">
        <v>1662</v>
      </c>
      <c r="C4965" s="209" t="s">
        <v>1625</v>
      </c>
      <c r="D4965" s="210" t="s">
        <v>1624</v>
      </c>
      <c r="E4965" s="211">
        <v>6507</v>
      </c>
      <c r="F4965" s="211">
        <v>4803</v>
      </c>
      <c r="G4965" s="211">
        <v>5231</v>
      </c>
      <c r="H4965" s="211">
        <v>4718</v>
      </c>
      <c r="I4965" s="211">
        <v>4198</v>
      </c>
      <c r="J4965" s="211">
        <v>4199</v>
      </c>
      <c r="K4965" s="211">
        <v>3839</v>
      </c>
      <c r="L4965" s="212">
        <v>3245</v>
      </c>
    </row>
    <row r="4966" spans="1:12">
      <c r="A4966" s="208" t="s">
        <v>972</v>
      </c>
      <c r="B4966" s="209" t="s">
        <v>1662</v>
      </c>
      <c r="C4966" s="209" t="s">
        <v>1626</v>
      </c>
      <c r="D4966" s="210" t="s">
        <v>1624</v>
      </c>
      <c r="E4966" s="211">
        <v>1897</v>
      </c>
      <c r="F4966" s="211">
        <v>1875</v>
      </c>
      <c r="G4966" s="211">
        <v>1810</v>
      </c>
      <c r="H4966" s="211">
        <v>1956</v>
      </c>
      <c r="I4966" s="211">
        <v>1714</v>
      </c>
      <c r="J4966" s="211">
        <v>1738</v>
      </c>
      <c r="K4966" s="211">
        <v>1648</v>
      </c>
      <c r="L4966" s="212">
        <v>1548</v>
      </c>
    </row>
    <row r="4967" spans="1:12">
      <c r="A4967" s="208" t="s">
        <v>1377</v>
      </c>
      <c r="B4967" s="209" t="s">
        <v>1640</v>
      </c>
      <c r="C4967" s="209" t="s">
        <v>1623</v>
      </c>
      <c r="D4967" s="210" t="s">
        <v>1624</v>
      </c>
      <c r="E4967" s="211">
        <v>2387</v>
      </c>
      <c r="F4967" s="211">
        <v>2187</v>
      </c>
      <c r="G4967" s="211">
        <v>2136</v>
      </c>
      <c r="H4967" s="211">
        <v>2374</v>
      </c>
      <c r="I4967" s="211">
        <v>1644</v>
      </c>
      <c r="J4967" s="211">
        <v>1865</v>
      </c>
      <c r="K4967" s="213" t="s">
        <v>1624</v>
      </c>
      <c r="L4967" s="212">
        <v>952</v>
      </c>
    </row>
    <row r="4968" spans="1:12">
      <c r="A4968" s="208" t="s">
        <v>1377</v>
      </c>
      <c r="B4968" s="209" t="s">
        <v>1640</v>
      </c>
      <c r="C4968" s="209" t="s">
        <v>1625</v>
      </c>
      <c r="D4968" s="210" t="s">
        <v>1624</v>
      </c>
      <c r="E4968" s="211">
        <v>363</v>
      </c>
      <c r="F4968" s="211">
        <v>273</v>
      </c>
      <c r="G4968" s="211">
        <v>253</v>
      </c>
      <c r="H4968" s="211">
        <v>310</v>
      </c>
      <c r="I4968" s="211">
        <v>249</v>
      </c>
      <c r="J4968" s="211">
        <v>319</v>
      </c>
      <c r="K4968" s="213" t="s">
        <v>1624</v>
      </c>
      <c r="L4968" s="212">
        <v>200</v>
      </c>
    </row>
    <row r="4969" spans="1:12">
      <c r="A4969" s="208" t="s">
        <v>1475</v>
      </c>
      <c r="B4969" s="209" t="s">
        <v>1673</v>
      </c>
      <c r="C4969" s="209" t="s">
        <v>1623</v>
      </c>
      <c r="D4969" s="210" t="s">
        <v>1624</v>
      </c>
      <c r="E4969" s="211">
        <v>10043</v>
      </c>
      <c r="F4969" s="211">
        <v>8698</v>
      </c>
      <c r="G4969" s="211">
        <v>10363</v>
      </c>
      <c r="H4969" s="211">
        <v>8726</v>
      </c>
      <c r="I4969" s="211">
        <v>8909</v>
      </c>
      <c r="J4969" s="211">
        <v>8880</v>
      </c>
      <c r="K4969" s="211">
        <v>7766</v>
      </c>
      <c r="L4969" s="212">
        <v>5607</v>
      </c>
    </row>
    <row r="4970" spans="1:12">
      <c r="A4970" s="208" t="s">
        <v>1475</v>
      </c>
      <c r="B4970" s="209" t="s">
        <v>1673</v>
      </c>
      <c r="C4970" s="209" t="s">
        <v>1625</v>
      </c>
      <c r="D4970" s="210" t="s">
        <v>1624</v>
      </c>
      <c r="E4970" s="211">
        <v>1972</v>
      </c>
      <c r="F4970" s="211">
        <v>877</v>
      </c>
      <c r="G4970" s="211">
        <v>1479</v>
      </c>
      <c r="H4970" s="211">
        <v>927</v>
      </c>
      <c r="I4970" s="211">
        <v>1220</v>
      </c>
      <c r="J4970" s="211">
        <v>1716</v>
      </c>
      <c r="K4970" s="211">
        <v>3704</v>
      </c>
      <c r="L4970" s="212">
        <v>2441</v>
      </c>
    </row>
    <row r="4971" spans="1:12">
      <c r="A4971" s="208" t="s">
        <v>242</v>
      </c>
      <c r="B4971" s="209" t="s">
        <v>1673</v>
      </c>
      <c r="C4971" s="209" t="s">
        <v>1623</v>
      </c>
      <c r="D4971" s="210" t="s">
        <v>1624</v>
      </c>
      <c r="E4971" s="211">
        <v>30265</v>
      </c>
      <c r="F4971" s="211">
        <v>25007</v>
      </c>
      <c r="G4971" s="211">
        <v>26345</v>
      </c>
      <c r="H4971" s="211">
        <v>25847</v>
      </c>
      <c r="I4971" s="211">
        <v>23615</v>
      </c>
      <c r="J4971" s="211">
        <v>29972</v>
      </c>
      <c r="K4971" s="211">
        <v>23573</v>
      </c>
      <c r="L4971" s="212">
        <v>20051</v>
      </c>
    </row>
    <row r="4972" spans="1:12">
      <c r="A4972" s="208" t="s">
        <v>242</v>
      </c>
      <c r="B4972" s="209" t="s">
        <v>1673</v>
      </c>
      <c r="C4972" s="209" t="s">
        <v>1625</v>
      </c>
      <c r="D4972" s="210" t="s">
        <v>1624</v>
      </c>
      <c r="E4972" s="211">
        <v>26068</v>
      </c>
      <c r="F4972" s="211">
        <v>22939</v>
      </c>
      <c r="G4972" s="211">
        <v>25872</v>
      </c>
      <c r="H4972" s="211">
        <v>26091</v>
      </c>
      <c r="I4972" s="211">
        <v>22705</v>
      </c>
      <c r="J4972" s="211">
        <v>86161</v>
      </c>
      <c r="K4972" s="211">
        <v>82001</v>
      </c>
      <c r="L4972" s="212">
        <v>72547</v>
      </c>
    </row>
    <row r="4973" spans="1:12">
      <c r="A4973" s="208" t="s">
        <v>242</v>
      </c>
      <c r="B4973" s="209" t="s">
        <v>1673</v>
      </c>
      <c r="C4973" s="209" t="s">
        <v>1626</v>
      </c>
      <c r="D4973" s="210" t="s">
        <v>1624</v>
      </c>
      <c r="E4973" s="211">
        <v>104084</v>
      </c>
      <c r="F4973" s="211">
        <v>125424</v>
      </c>
      <c r="G4973" s="211">
        <v>134571</v>
      </c>
      <c r="H4973" s="211">
        <v>140068</v>
      </c>
      <c r="I4973" s="211">
        <v>100307</v>
      </c>
      <c r="J4973" s="211">
        <v>105876</v>
      </c>
      <c r="K4973" s="211">
        <v>130276</v>
      </c>
      <c r="L4973" s="212">
        <v>149346</v>
      </c>
    </row>
    <row r="4974" spans="1:12">
      <c r="A4974" s="208" t="s">
        <v>1286</v>
      </c>
      <c r="B4974" s="209" t="s">
        <v>1654</v>
      </c>
      <c r="C4974" s="209" t="s">
        <v>1623</v>
      </c>
      <c r="D4974" s="210" t="s">
        <v>1624</v>
      </c>
      <c r="E4974" s="211">
        <v>24613</v>
      </c>
      <c r="F4974" s="211">
        <v>20250</v>
      </c>
      <c r="G4974" s="211">
        <v>21559</v>
      </c>
      <c r="H4974" s="211">
        <v>20840</v>
      </c>
      <c r="I4974" s="211">
        <v>22368</v>
      </c>
      <c r="J4974" s="211">
        <v>24240</v>
      </c>
      <c r="K4974" s="211">
        <v>19328</v>
      </c>
      <c r="L4974" s="212">
        <v>17114</v>
      </c>
    </row>
    <row r="4975" spans="1:12">
      <c r="A4975" s="208" t="s">
        <v>1286</v>
      </c>
      <c r="B4975" s="209" t="s">
        <v>1654</v>
      </c>
      <c r="C4975" s="209" t="s">
        <v>1625</v>
      </c>
      <c r="D4975" s="210" t="s">
        <v>1624</v>
      </c>
      <c r="E4975" s="211">
        <v>14782</v>
      </c>
      <c r="F4975" s="211">
        <v>14916</v>
      </c>
      <c r="G4975" s="211">
        <v>13052</v>
      </c>
      <c r="H4975" s="211">
        <v>16361</v>
      </c>
      <c r="I4975" s="211">
        <v>18623</v>
      </c>
      <c r="J4975" s="211">
        <v>23486</v>
      </c>
      <c r="K4975" s="211">
        <v>20656</v>
      </c>
      <c r="L4975" s="212">
        <v>19350</v>
      </c>
    </row>
    <row r="4976" spans="1:12">
      <c r="A4976" s="208" t="s">
        <v>1356</v>
      </c>
      <c r="B4976" s="209" t="s">
        <v>1648</v>
      </c>
      <c r="C4976" s="209" t="s">
        <v>1623</v>
      </c>
      <c r="D4976" s="210" t="s">
        <v>1624</v>
      </c>
      <c r="E4976" s="211">
        <v>14674</v>
      </c>
      <c r="F4976" s="211">
        <v>13753</v>
      </c>
      <c r="G4976" s="211">
        <v>14611</v>
      </c>
      <c r="H4976" s="211">
        <v>15434</v>
      </c>
      <c r="I4976" s="211">
        <v>17043</v>
      </c>
      <c r="J4976" s="211">
        <v>23064</v>
      </c>
      <c r="K4976" s="211">
        <v>18885</v>
      </c>
      <c r="L4976" s="212">
        <v>14418</v>
      </c>
    </row>
    <row r="4977" spans="1:12">
      <c r="A4977" s="208" t="s">
        <v>1356</v>
      </c>
      <c r="B4977" s="209" t="s">
        <v>1648</v>
      </c>
      <c r="C4977" s="209" t="s">
        <v>1625</v>
      </c>
      <c r="D4977" s="210" t="s">
        <v>1624</v>
      </c>
      <c r="E4977" s="211">
        <v>5294</v>
      </c>
      <c r="F4977" s="211">
        <v>6132</v>
      </c>
      <c r="G4977" s="211">
        <v>5444</v>
      </c>
      <c r="H4977" s="211">
        <v>6271</v>
      </c>
      <c r="I4977" s="211">
        <v>7319</v>
      </c>
      <c r="J4977" s="211">
        <v>6382</v>
      </c>
      <c r="K4977" s="211">
        <v>3029</v>
      </c>
      <c r="L4977" s="212">
        <v>4763</v>
      </c>
    </row>
    <row r="4978" spans="1:12">
      <c r="A4978" s="208" t="s">
        <v>1946</v>
      </c>
      <c r="B4978" s="209" t="s">
        <v>1673</v>
      </c>
      <c r="C4978" s="209" t="s">
        <v>1627</v>
      </c>
      <c r="D4978" s="210" t="s">
        <v>1624</v>
      </c>
      <c r="E4978" s="213" t="s">
        <v>1624</v>
      </c>
      <c r="F4978" s="213" t="s">
        <v>1624</v>
      </c>
      <c r="G4978" s="213" t="s">
        <v>1624</v>
      </c>
      <c r="H4978" s="213" t="s">
        <v>1624</v>
      </c>
      <c r="I4978" s="213" t="s">
        <v>1624</v>
      </c>
      <c r="J4978" s="213" t="s">
        <v>1624</v>
      </c>
      <c r="K4978" s="211">
        <v>4981754</v>
      </c>
      <c r="L4978" s="212">
        <v>9404620</v>
      </c>
    </row>
    <row r="4979" spans="1:12">
      <c r="A4979" s="208" t="s">
        <v>1378</v>
      </c>
      <c r="B4979" s="209" t="s">
        <v>1640</v>
      </c>
      <c r="C4979" s="209" t="s">
        <v>1623</v>
      </c>
      <c r="D4979" s="210" t="s">
        <v>1624</v>
      </c>
      <c r="E4979" s="211">
        <v>33455</v>
      </c>
      <c r="F4979" s="211">
        <v>27213</v>
      </c>
      <c r="G4979" s="211">
        <v>29323</v>
      </c>
      <c r="H4979" s="211">
        <v>27929</v>
      </c>
      <c r="I4979" s="211">
        <v>24965</v>
      </c>
      <c r="J4979" s="211">
        <v>28940</v>
      </c>
      <c r="K4979" s="211">
        <v>24509</v>
      </c>
      <c r="L4979" s="212">
        <v>15990</v>
      </c>
    </row>
    <row r="4980" spans="1:12">
      <c r="A4980" s="208" t="s">
        <v>1378</v>
      </c>
      <c r="B4980" s="209" t="s">
        <v>1640</v>
      </c>
      <c r="C4980" s="209" t="s">
        <v>1625</v>
      </c>
      <c r="D4980" s="210" t="s">
        <v>1624</v>
      </c>
      <c r="E4980" s="211">
        <v>17421</v>
      </c>
      <c r="F4980" s="211">
        <v>17368</v>
      </c>
      <c r="G4980" s="211">
        <v>16294</v>
      </c>
      <c r="H4980" s="211">
        <v>19709</v>
      </c>
      <c r="I4980" s="211">
        <v>14845</v>
      </c>
      <c r="J4980" s="211">
        <v>16643</v>
      </c>
      <c r="K4980" s="211">
        <v>15352</v>
      </c>
      <c r="L4980" s="212">
        <v>16981</v>
      </c>
    </row>
    <row r="4981" spans="1:12">
      <c r="A4981" s="208" t="s">
        <v>1378</v>
      </c>
      <c r="B4981" s="209" t="s">
        <v>1640</v>
      </c>
      <c r="C4981" s="209" t="s">
        <v>1626</v>
      </c>
      <c r="D4981" s="210" t="s">
        <v>1624</v>
      </c>
      <c r="E4981" s="211">
        <v>1738373</v>
      </c>
      <c r="F4981" s="211">
        <v>1630944</v>
      </c>
      <c r="G4981" s="211">
        <v>1600060</v>
      </c>
      <c r="H4981" s="211">
        <v>1502657</v>
      </c>
      <c r="I4981" s="211">
        <v>1366182</v>
      </c>
      <c r="J4981" s="211">
        <v>1482020</v>
      </c>
      <c r="K4981" s="211">
        <v>1434233</v>
      </c>
      <c r="L4981" s="212">
        <v>1235499</v>
      </c>
    </row>
    <row r="4982" spans="1:12">
      <c r="A4982" s="208" t="s">
        <v>1862</v>
      </c>
      <c r="B4982" s="209" t="s">
        <v>1662</v>
      </c>
      <c r="C4982" s="209" t="s">
        <v>1625</v>
      </c>
      <c r="D4982" s="210" t="s">
        <v>1624</v>
      </c>
      <c r="E4982" s="213" t="s">
        <v>1624</v>
      </c>
      <c r="F4982" s="213" t="s">
        <v>1624</v>
      </c>
      <c r="G4982" s="213" t="s">
        <v>1624</v>
      </c>
      <c r="H4982" s="213" t="s">
        <v>1624</v>
      </c>
      <c r="I4982" s="213" t="s">
        <v>1624</v>
      </c>
      <c r="J4982" s="213" t="s">
        <v>1624</v>
      </c>
      <c r="K4982" s="211">
        <v>35235</v>
      </c>
      <c r="L4982" s="214" t="s">
        <v>1624</v>
      </c>
    </row>
    <row r="4983" spans="1:12">
      <c r="A4983" s="208" t="s">
        <v>980</v>
      </c>
      <c r="B4983" s="209" t="s">
        <v>1680</v>
      </c>
      <c r="C4983" s="209" t="s">
        <v>1623</v>
      </c>
      <c r="D4983" s="210" t="s">
        <v>1624</v>
      </c>
      <c r="E4983" s="211">
        <v>440491</v>
      </c>
      <c r="F4983" s="211">
        <v>420188</v>
      </c>
      <c r="G4983" s="211">
        <v>434753</v>
      </c>
      <c r="H4983" s="211">
        <v>542418</v>
      </c>
      <c r="I4983" s="211">
        <v>494808</v>
      </c>
      <c r="J4983" s="211">
        <v>470380</v>
      </c>
      <c r="K4983" s="211">
        <v>508319</v>
      </c>
      <c r="L4983" s="212">
        <v>416094</v>
      </c>
    </row>
    <row r="4984" spans="1:12">
      <c r="A4984" s="208" t="s">
        <v>980</v>
      </c>
      <c r="B4984" s="209" t="s">
        <v>1680</v>
      </c>
      <c r="C4984" s="209" t="s">
        <v>1625</v>
      </c>
      <c r="D4984" s="210" t="s">
        <v>1624</v>
      </c>
      <c r="E4984" s="211">
        <v>363219</v>
      </c>
      <c r="F4984" s="211">
        <v>353266</v>
      </c>
      <c r="G4984" s="211">
        <v>356739</v>
      </c>
      <c r="H4984" s="211">
        <v>436263</v>
      </c>
      <c r="I4984" s="211">
        <v>390109</v>
      </c>
      <c r="J4984" s="211">
        <v>363501</v>
      </c>
      <c r="K4984" s="211">
        <v>384752</v>
      </c>
      <c r="L4984" s="212">
        <v>314682</v>
      </c>
    </row>
    <row r="4985" spans="1:12">
      <c r="A4985" s="208" t="s">
        <v>980</v>
      </c>
      <c r="B4985" s="209" t="s">
        <v>1680</v>
      </c>
      <c r="C4985" s="209" t="s">
        <v>1626</v>
      </c>
      <c r="D4985" s="210" t="s">
        <v>1624</v>
      </c>
      <c r="E4985" s="213" t="s">
        <v>1624</v>
      </c>
      <c r="F4985" s="213" t="s">
        <v>1624</v>
      </c>
      <c r="G4985" s="213" t="s">
        <v>1624</v>
      </c>
      <c r="H4985" s="213" t="s">
        <v>1624</v>
      </c>
      <c r="I4985" s="213" t="s">
        <v>1624</v>
      </c>
      <c r="J4985" s="213" t="s">
        <v>1624</v>
      </c>
      <c r="K4985" s="213" t="s">
        <v>1624</v>
      </c>
      <c r="L4985" s="212">
        <v>47942</v>
      </c>
    </row>
    <row r="4986" spans="1:12">
      <c r="A4986" s="208" t="s">
        <v>1075</v>
      </c>
      <c r="B4986" s="209" t="s">
        <v>1678</v>
      </c>
      <c r="C4986" s="209" t="s">
        <v>1623</v>
      </c>
      <c r="D4986" s="210" t="s">
        <v>1624</v>
      </c>
      <c r="E4986" s="211">
        <v>88130</v>
      </c>
      <c r="F4986" s="211">
        <v>79044</v>
      </c>
      <c r="G4986" s="213" t="s">
        <v>1624</v>
      </c>
      <c r="H4986" s="213" t="s">
        <v>1624</v>
      </c>
      <c r="I4986" s="213" t="s">
        <v>1624</v>
      </c>
      <c r="J4986" s="213" t="s">
        <v>1624</v>
      </c>
      <c r="K4986" s="213" t="s">
        <v>1624</v>
      </c>
      <c r="L4986" s="214" t="s">
        <v>1624</v>
      </c>
    </row>
    <row r="4987" spans="1:12">
      <c r="A4987" s="208" t="s">
        <v>1075</v>
      </c>
      <c r="B4987" s="209" t="s">
        <v>1678</v>
      </c>
      <c r="C4987" s="209" t="s">
        <v>1625</v>
      </c>
      <c r="D4987" s="210" t="s">
        <v>1624</v>
      </c>
      <c r="E4987" s="211">
        <v>54093</v>
      </c>
      <c r="F4987" s="211">
        <v>49246</v>
      </c>
      <c r="G4987" s="213" t="s">
        <v>1624</v>
      </c>
      <c r="H4987" s="213" t="s">
        <v>1624</v>
      </c>
      <c r="I4987" s="213" t="s">
        <v>1624</v>
      </c>
      <c r="J4987" s="213" t="s">
        <v>1624</v>
      </c>
      <c r="K4987" s="213" t="s">
        <v>1624</v>
      </c>
      <c r="L4987" s="214" t="s">
        <v>1624</v>
      </c>
    </row>
    <row r="4988" spans="1:12">
      <c r="A4988" s="208" t="s">
        <v>805</v>
      </c>
      <c r="B4988" s="209" t="s">
        <v>1636</v>
      </c>
      <c r="C4988" s="209" t="s">
        <v>1623</v>
      </c>
      <c r="D4988" s="210" t="s">
        <v>1624</v>
      </c>
      <c r="E4988" s="211">
        <v>13633938</v>
      </c>
      <c r="F4988" s="211">
        <v>11743213</v>
      </c>
      <c r="G4988" s="211">
        <v>13741554</v>
      </c>
      <c r="H4988" s="211">
        <v>13467402</v>
      </c>
      <c r="I4988" s="211">
        <v>13569682</v>
      </c>
      <c r="J4988" s="211">
        <v>13402674</v>
      </c>
      <c r="K4988" s="211">
        <v>13507906</v>
      </c>
      <c r="L4988" s="212">
        <v>12487548</v>
      </c>
    </row>
    <row r="4989" spans="1:12">
      <c r="A4989" s="208" t="s">
        <v>805</v>
      </c>
      <c r="B4989" s="209" t="s">
        <v>1636</v>
      </c>
      <c r="C4989" s="209" t="s">
        <v>1625</v>
      </c>
      <c r="D4989" s="210" t="s">
        <v>1624</v>
      </c>
      <c r="E4989" s="211">
        <v>14927075</v>
      </c>
      <c r="F4989" s="211">
        <v>13228016</v>
      </c>
      <c r="G4989" s="211">
        <v>15072636</v>
      </c>
      <c r="H4989" s="211">
        <v>15302922</v>
      </c>
      <c r="I4989" s="211">
        <v>16026932</v>
      </c>
      <c r="J4989" s="211">
        <v>16510775</v>
      </c>
      <c r="K4989" s="211">
        <v>17976945</v>
      </c>
      <c r="L4989" s="212">
        <v>17003081</v>
      </c>
    </row>
    <row r="4990" spans="1:12">
      <c r="A4990" s="208" t="s">
        <v>805</v>
      </c>
      <c r="B4990" s="209" t="s">
        <v>1636</v>
      </c>
      <c r="C4990" s="209" t="s">
        <v>1626</v>
      </c>
      <c r="D4990" s="210" t="s">
        <v>1624</v>
      </c>
      <c r="E4990" s="211">
        <v>14929343</v>
      </c>
      <c r="F4990" s="211">
        <v>16041665</v>
      </c>
      <c r="G4990" s="211">
        <v>16731568</v>
      </c>
      <c r="H4990" s="211">
        <v>16617619</v>
      </c>
      <c r="I4990" s="211">
        <v>19010377</v>
      </c>
      <c r="J4990" s="211">
        <v>18717130</v>
      </c>
      <c r="K4990" s="211">
        <v>19629473</v>
      </c>
      <c r="L4990" s="212">
        <v>19357366</v>
      </c>
    </row>
    <row r="4991" spans="1:12">
      <c r="A4991" s="208" t="s">
        <v>805</v>
      </c>
      <c r="B4991" s="209" t="s">
        <v>1636</v>
      </c>
      <c r="C4991" s="209" t="s">
        <v>1627</v>
      </c>
      <c r="D4991" s="210" t="s">
        <v>1624</v>
      </c>
      <c r="E4991" s="211">
        <v>4313261</v>
      </c>
      <c r="F4991" s="211">
        <v>4229307</v>
      </c>
      <c r="G4991" s="211">
        <v>4277170</v>
      </c>
      <c r="H4991" s="211">
        <v>4549607</v>
      </c>
      <c r="I4991" s="211">
        <v>4033958</v>
      </c>
      <c r="J4991" s="211">
        <v>3974964</v>
      </c>
      <c r="K4991" s="211">
        <v>3946771</v>
      </c>
      <c r="L4991" s="212">
        <v>1974003</v>
      </c>
    </row>
    <row r="4992" spans="1:12">
      <c r="A4992" s="208" t="s">
        <v>805</v>
      </c>
      <c r="B4992" s="209" t="s">
        <v>1636</v>
      </c>
      <c r="C4992" s="209" t="s">
        <v>1628</v>
      </c>
      <c r="D4992" s="210" t="s">
        <v>1624</v>
      </c>
      <c r="E4992" s="211">
        <v>21490</v>
      </c>
      <c r="F4992" s="211">
        <v>8731</v>
      </c>
      <c r="G4992" s="211">
        <v>7239</v>
      </c>
      <c r="H4992" s="211">
        <v>7368</v>
      </c>
      <c r="I4992" s="211">
        <v>6059</v>
      </c>
      <c r="J4992" s="211">
        <v>4029</v>
      </c>
      <c r="K4992" s="211">
        <v>439</v>
      </c>
      <c r="L4992" s="212">
        <v>3317</v>
      </c>
    </row>
    <row r="4993" spans="1:12">
      <c r="A4993" s="208" t="s">
        <v>1301</v>
      </c>
      <c r="B4993" s="209" t="s">
        <v>1630</v>
      </c>
      <c r="C4993" s="209" t="s">
        <v>1623</v>
      </c>
      <c r="D4993" s="210" t="s">
        <v>1624</v>
      </c>
      <c r="E4993" s="211">
        <v>9145</v>
      </c>
      <c r="F4993" s="211">
        <v>11683</v>
      </c>
      <c r="G4993" s="211">
        <v>11683</v>
      </c>
      <c r="H4993" s="211">
        <v>21435</v>
      </c>
      <c r="I4993" s="211">
        <v>9258</v>
      </c>
      <c r="J4993" s="211">
        <v>19869</v>
      </c>
      <c r="K4993" s="211">
        <v>8793</v>
      </c>
      <c r="L4993" s="212">
        <v>8800</v>
      </c>
    </row>
    <row r="4994" spans="1:12">
      <c r="A4994" s="208" t="s">
        <v>1301</v>
      </c>
      <c r="B4994" s="209" t="s">
        <v>1630</v>
      </c>
      <c r="C4994" s="209" t="s">
        <v>1625</v>
      </c>
      <c r="D4994" s="210" t="s">
        <v>1624</v>
      </c>
      <c r="E4994" s="211">
        <v>13718</v>
      </c>
      <c r="F4994" s="211">
        <v>16256</v>
      </c>
      <c r="G4994" s="211">
        <v>16256</v>
      </c>
      <c r="H4994" s="211">
        <v>7097</v>
      </c>
      <c r="I4994" s="211">
        <v>11520</v>
      </c>
      <c r="J4994" s="211">
        <v>12137</v>
      </c>
      <c r="K4994" s="211">
        <v>18057</v>
      </c>
      <c r="L4994" s="212">
        <v>11950</v>
      </c>
    </row>
    <row r="4995" spans="1:12">
      <c r="A4995" s="208" t="s">
        <v>1301</v>
      </c>
      <c r="B4995" s="209" t="s">
        <v>1630</v>
      </c>
      <c r="C4995" s="209" t="s">
        <v>1626</v>
      </c>
      <c r="D4995" s="210" t="s">
        <v>1624</v>
      </c>
      <c r="E4995" s="211">
        <v>19066</v>
      </c>
      <c r="F4995" s="211">
        <v>21604</v>
      </c>
      <c r="G4995" s="211">
        <v>21604</v>
      </c>
      <c r="H4995" s="211">
        <v>12696</v>
      </c>
      <c r="I4995" s="211">
        <v>14002</v>
      </c>
      <c r="J4995" s="213" t="s">
        <v>1624</v>
      </c>
      <c r="K4995" s="213" t="s">
        <v>1624</v>
      </c>
      <c r="L4995" s="212">
        <v>0</v>
      </c>
    </row>
    <row r="4996" spans="1:12">
      <c r="A4996" s="208" t="s">
        <v>524</v>
      </c>
      <c r="B4996" s="209" t="s">
        <v>1670</v>
      </c>
      <c r="C4996" s="209" t="s">
        <v>1623</v>
      </c>
      <c r="D4996" s="210" t="s">
        <v>1624</v>
      </c>
      <c r="E4996" s="211">
        <v>2292748</v>
      </c>
      <c r="F4996" s="211">
        <v>2147573</v>
      </c>
      <c r="G4996" s="211">
        <v>2305147</v>
      </c>
      <c r="H4996" s="211">
        <v>2567312</v>
      </c>
      <c r="I4996" s="211">
        <v>2608932</v>
      </c>
      <c r="J4996" s="211">
        <v>3123767</v>
      </c>
      <c r="K4996" s="211">
        <v>2879804</v>
      </c>
      <c r="L4996" s="212">
        <v>2336348</v>
      </c>
    </row>
    <row r="4997" spans="1:12">
      <c r="A4997" s="208" t="s">
        <v>524</v>
      </c>
      <c r="B4997" s="209" t="s">
        <v>1670</v>
      </c>
      <c r="C4997" s="209" t="s">
        <v>1625</v>
      </c>
      <c r="D4997" s="210" t="s">
        <v>1624</v>
      </c>
      <c r="E4997" s="211">
        <v>857749</v>
      </c>
      <c r="F4997" s="211">
        <v>817757</v>
      </c>
      <c r="G4997" s="211">
        <v>824050</v>
      </c>
      <c r="H4997" s="211">
        <v>874257</v>
      </c>
      <c r="I4997" s="211">
        <v>870157</v>
      </c>
      <c r="J4997" s="211">
        <v>1048970</v>
      </c>
      <c r="K4997" s="211">
        <v>993346</v>
      </c>
      <c r="L4997" s="212">
        <v>826113</v>
      </c>
    </row>
    <row r="4998" spans="1:12">
      <c r="A4998" s="208" t="s">
        <v>524</v>
      </c>
      <c r="B4998" s="209" t="s">
        <v>1670</v>
      </c>
      <c r="C4998" s="209" t="s">
        <v>1626</v>
      </c>
      <c r="D4998" s="210" t="s">
        <v>1624</v>
      </c>
      <c r="E4998" s="211">
        <v>2318829</v>
      </c>
      <c r="F4998" s="211">
        <v>2375439</v>
      </c>
      <c r="G4998" s="211">
        <v>2301807</v>
      </c>
      <c r="H4998" s="211">
        <v>2775212</v>
      </c>
      <c r="I4998" s="211">
        <v>2479043</v>
      </c>
      <c r="J4998" s="211">
        <v>2841398</v>
      </c>
      <c r="K4998" s="211">
        <v>2770348</v>
      </c>
      <c r="L4998" s="212">
        <v>2871742</v>
      </c>
    </row>
    <row r="4999" spans="1:12">
      <c r="A4999" s="208" t="s">
        <v>524</v>
      </c>
      <c r="B4999" s="209" t="s">
        <v>1670</v>
      </c>
      <c r="C4999" s="209" t="s">
        <v>1628</v>
      </c>
      <c r="D4999" s="210" t="s">
        <v>1624</v>
      </c>
      <c r="E4999" s="211">
        <v>1142</v>
      </c>
      <c r="F4999" s="211">
        <v>515</v>
      </c>
      <c r="G4999" s="211">
        <v>32</v>
      </c>
      <c r="H4999" s="211">
        <v>54</v>
      </c>
      <c r="I4999" s="211">
        <v>71</v>
      </c>
      <c r="J4999" s="211">
        <v>99</v>
      </c>
      <c r="K4999" s="211">
        <v>297</v>
      </c>
      <c r="L4999" s="212">
        <v>6227</v>
      </c>
    </row>
    <row r="5000" spans="1:12">
      <c r="A5000" s="208" t="s">
        <v>1357</v>
      </c>
      <c r="B5000" s="209" t="s">
        <v>1648</v>
      </c>
      <c r="C5000" s="209" t="s">
        <v>1623</v>
      </c>
      <c r="D5000" s="210" t="s">
        <v>1624</v>
      </c>
      <c r="E5000" s="211">
        <v>155613</v>
      </c>
      <c r="F5000" s="211">
        <v>180374</v>
      </c>
      <c r="G5000" s="211">
        <v>196873</v>
      </c>
      <c r="H5000" s="211">
        <v>212500</v>
      </c>
      <c r="I5000" s="211">
        <v>209848</v>
      </c>
      <c r="J5000" s="211">
        <v>260936</v>
      </c>
      <c r="K5000" s="211">
        <v>227598</v>
      </c>
      <c r="L5000" s="212">
        <v>179697</v>
      </c>
    </row>
    <row r="5001" spans="1:12">
      <c r="A5001" s="208" t="s">
        <v>1357</v>
      </c>
      <c r="B5001" s="209" t="s">
        <v>1648</v>
      </c>
      <c r="C5001" s="209" t="s">
        <v>1625</v>
      </c>
      <c r="D5001" s="210" t="s">
        <v>1624</v>
      </c>
      <c r="E5001" s="211">
        <v>9933</v>
      </c>
      <c r="F5001" s="211">
        <v>11513</v>
      </c>
      <c r="G5001" s="211">
        <v>12566</v>
      </c>
      <c r="H5001" s="211">
        <v>13564</v>
      </c>
      <c r="I5001" s="211">
        <v>13395</v>
      </c>
      <c r="J5001" s="211">
        <v>16656</v>
      </c>
      <c r="K5001" s="211">
        <v>14528</v>
      </c>
      <c r="L5001" s="212">
        <v>11470</v>
      </c>
    </row>
    <row r="5002" spans="1:12">
      <c r="A5002" s="208" t="s">
        <v>1863</v>
      </c>
      <c r="B5002" s="209" t="s">
        <v>1647</v>
      </c>
      <c r="C5002" s="209" t="s">
        <v>1623</v>
      </c>
      <c r="D5002" s="210" t="s">
        <v>1624</v>
      </c>
      <c r="E5002" s="211">
        <v>3061</v>
      </c>
      <c r="F5002" s="213" t="s">
        <v>1624</v>
      </c>
      <c r="G5002" s="213" t="s">
        <v>1624</v>
      </c>
      <c r="H5002" s="213" t="s">
        <v>1624</v>
      </c>
      <c r="I5002" s="213" t="s">
        <v>1624</v>
      </c>
      <c r="J5002" s="213" t="s">
        <v>1624</v>
      </c>
      <c r="K5002" s="213" t="s">
        <v>1624</v>
      </c>
      <c r="L5002" s="214" t="s">
        <v>1624</v>
      </c>
    </row>
    <row r="5003" spans="1:12">
      <c r="A5003" s="208" t="s">
        <v>951</v>
      </c>
      <c r="B5003" s="209" t="s">
        <v>1661</v>
      </c>
      <c r="C5003" s="209" t="s">
        <v>1623</v>
      </c>
      <c r="D5003" s="210" t="s">
        <v>1624</v>
      </c>
      <c r="E5003" s="211">
        <v>1133007</v>
      </c>
      <c r="F5003" s="211">
        <v>1062173</v>
      </c>
      <c r="G5003" s="211">
        <v>1193693</v>
      </c>
      <c r="H5003" s="211">
        <v>1325050</v>
      </c>
      <c r="I5003" s="211">
        <v>1175788</v>
      </c>
      <c r="J5003" s="211">
        <v>1263595</v>
      </c>
      <c r="K5003" s="211">
        <v>1497804</v>
      </c>
      <c r="L5003" s="212">
        <v>1591662</v>
      </c>
    </row>
    <row r="5004" spans="1:12">
      <c r="A5004" s="208" t="s">
        <v>951</v>
      </c>
      <c r="B5004" s="209" t="s">
        <v>1661</v>
      </c>
      <c r="C5004" s="209" t="s">
        <v>1625</v>
      </c>
      <c r="D5004" s="210" t="s">
        <v>1624</v>
      </c>
      <c r="E5004" s="211">
        <v>699475</v>
      </c>
      <c r="F5004" s="211">
        <v>698102</v>
      </c>
      <c r="G5004" s="211">
        <v>786104</v>
      </c>
      <c r="H5004" s="211">
        <v>852135</v>
      </c>
      <c r="I5004" s="211">
        <v>756851</v>
      </c>
      <c r="J5004" s="211">
        <v>797350</v>
      </c>
      <c r="K5004" s="211">
        <v>952509</v>
      </c>
      <c r="L5004" s="212">
        <v>965174</v>
      </c>
    </row>
    <row r="5005" spans="1:12" ht="15.75" thickBot="1">
      <c r="A5005" s="215" t="s">
        <v>951</v>
      </c>
      <c r="B5005" s="216" t="s">
        <v>1661</v>
      </c>
      <c r="C5005" s="216" t="s">
        <v>1626</v>
      </c>
      <c r="D5005" s="217" t="s">
        <v>1624</v>
      </c>
      <c r="E5005" s="218" t="s">
        <v>1624</v>
      </c>
      <c r="F5005" s="218" t="s">
        <v>1624</v>
      </c>
      <c r="G5005" s="218" t="s">
        <v>1624</v>
      </c>
      <c r="H5005" s="218" t="s">
        <v>1624</v>
      </c>
      <c r="I5005" s="218" t="s">
        <v>1624</v>
      </c>
      <c r="J5005" s="218" t="s">
        <v>1624</v>
      </c>
      <c r="K5005" s="219">
        <v>109696</v>
      </c>
      <c r="L5005" s="220">
        <v>125838</v>
      </c>
    </row>
  </sheetData>
  <pageMargins left="0.75" right="0.75" top="1" bottom="1" header="0.5" footer="0.5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  <pageSetUpPr autoPageBreaks="0"/>
  </sheetPr>
  <dimension ref="G20"/>
  <sheetViews>
    <sheetView zoomScaleNormal="100" workbookViewId="0">
      <selection activeCell="F47" sqref="F47"/>
    </sheetView>
  </sheetViews>
  <sheetFormatPr defaultColWidth="8" defaultRowHeight="12.75"/>
  <cols>
    <col min="1" max="16384" width="8" style="46"/>
  </cols>
  <sheetData>
    <row r="20" spans="7:7">
      <c r="G20" s="45"/>
    </row>
  </sheetData>
  <phoneticPr fontId="5" type="noConversion"/>
  <pageMargins left="0.75" right="0.75" top="1" bottom="1" header="0.5" footer="0.5"/>
  <pageSetup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C55"/>
  <sheetViews>
    <sheetView view="pageBreakPreview" zoomScale="85" zoomScaleNormal="70" zoomScaleSheetLayoutView="85" workbookViewId="0"/>
  </sheetViews>
  <sheetFormatPr defaultRowHeight="12.75"/>
  <cols>
    <col min="1" max="1" width="21.42578125" customWidth="1"/>
    <col min="2" max="2" width="42.7109375" customWidth="1"/>
    <col min="3" max="3" width="16.28515625" bestFit="1" customWidth="1"/>
    <col min="4" max="10" width="12.85546875" bestFit="1" customWidth="1"/>
    <col min="11" max="12" width="13.140625" customWidth="1"/>
    <col min="13" max="13" width="11.28515625" bestFit="1" customWidth="1"/>
    <col min="14" max="14" width="13.5703125" bestFit="1" customWidth="1"/>
    <col min="15" max="17" width="11.28515625" bestFit="1" customWidth="1"/>
    <col min="18" max="18" width="10.5703125" bestFit="1" customWidth="1"/>
    <col min="19" max="19" width="11.28515625" bestFit="1" customWidth="1"/>
    <col min="21" max="21" width="35.140625" bestFit="1" customWidth="1"/>
    <col min="22" max="29" width="11.28515625" bestFit="1" customWidth="1"/>
  </cols>
  <sheetData>
    <row r="1" spans="1:29" ht="13.5" thickBot="1"/>
    <row r="2" spans="1:29" ht="13.5" thickBot="1">
      <c r="A2" s="172" t="s">
        <v>1864</v>
      </c>
      <c r="D2" s="227" t="s">
        <v>1865</v>
      </c>
      <c r="E2" s="228"/>
      <c r="F2" s="228"/>
      <c r="G2" s="228"/>
      <c r="H2" s="228"/>
      <c r="I2" s="228"/>
      <c r="J2" s="228"/>
      <c r="K2" s="229"/>
      <c r="L2" s="230" t="s">
        <v>1880</v>
      </c>
      <c r="M2" s="231"/>
      <c r="N2" s="231"/>
      <c r="O2" s="231"/>
      <c r="P2" s="231"/>
      <c r="Q2" s="231"/>
      <c r="R2" s="231"/>
      <c r="S2" s="232"/>
      <c r="U2" s="96" t="s">
        <v>1617</v>
      </c>
    </row>
    <row r="3" spans="1:29">
      <c r="A3" s="119" t="s">
        <v>264</v>
      </c>
      <c r="B3" s="119" t="s">
        <v>1497</v>
      </c>
      <c r="C3" s="120" t="s">
        <v>1081</v>
      </c>
      <c r="D3" s="120">
        <v>2005</v>
      </c>
      <c r="E3" s="120">
        <v>2006</v>
      </c>
      <c r="F3" s="120">
        <v>2007</v>
      </c>
      <c r="G3" s="120">
        <v>2008</v>
      </c>
      <c r="H3" s="120">
        <v>2009</v>
      </c>
      <c r="I3" s="120">
        <v>2010</v>
      </c>
      <c r="J3" s="120">
        <v>2011</v>
      </c>
      <c r="K3" s="120">
        <v>2012</v>
      </c>
      <c r="L3" s="120">
        <v>2005</v>
      </c>
      <c r="M3" s="120">
        <v>2006</v>
      </c>
      <c r="N3" s="120">
        <v>2007</v>
      </c>
      <c r="O3" s="120">
        <v>2008</v>
      </c>
      <c r="P3" s="120">
        <v>2009</v>
      </c>
      <c r="Q3" s="120">
        <v>2010</v>
      </c>
      <c r="R3" s="120">
        <v>2011</v>
      </c>
      <c r="S3" s="120">
        <v>2012</v>
      </c>
      <c r="U3" s="114" t="s">
        <v>264</v>
      </c>
      <c r="V3" s="114">
        <v>2005</v>
      </c>
      <c r="W3" s="114">
        <v>2006</v>
      </c>
      <c r="X3" s="114">
        <v>2007</v>
      </c>
      <c r="Y3" s="114">
        <v>2008</v>
      </c>
      <c r="Z3" s="114">
        <v>2009</v>
      </c>
      <c r="AA3" s="114">
        <v>2010</v>
      </c>
      <c r="AB3" s="114">
        <v>2011</v>
      </c>
      <c r="AC3" s="114">
        <v>2012</v>
      </c>
    </row>
    <row r="4" spans="1:29">
      <c r="A4" s="2" t="s">
        <v>566</v>
      </c>
      <c r="B4" s="2" t="s">
        <v>136</v>
      </c>
      <c r="C4" s="47" t="s">
        <v>1632</v>
      </c>
      <c r="D4" s="60">
        <f>SUMIFS('EIA 176 Natural Gas Deliveries '!E$4:E$4884,'EIA 176 Natural Gas Deliveries '!$A$4:$A$4884,'1. Weights for Subsidiaries'!$B4,'EIA 176 Natural Gas Deliveries '!$B$4:$B$4884,'1. Weights for Subsidiaries'!$C4)/1000</f>
        <v>71331.112999999998</v>
      </c>
      <c r="E4" s="60">
        <f>SUMIFS('EIA 176 Natural Gas Deliveries '!F$4:F$4884,'EIA 176 Natural Gas Deliveries '!$A$4:$A$4884,'1. Weights for Subsidiaries'!$B4,'EIA 176 Natural Gas Deliveries '!$B$4:$B$4884,'1. Weights for Subsidiaries'!$C4)/1000</f>
        <v>72920.532999999996</v>
      </c>
      <c r="F4" s="60">
        <f>SUMIFS('EIA 176 Natural Gas Deliveries '!G$4:G$4884,'EIA 176 Natural Gas Deliveries '!$A$4:$A$4884,'1. Weights for Subsidiaries'!$B4,'EIA 176 Natural Gas Deliveries '!$B$4:$B$4884,'1. Weights for Subsidiaries'!$C4)/1000</f>
        <v>74929.876999999993</v>
      </c>
      <c r="G4" s="60">
        <f>SUMIFS('EIA 176 Natural Gas Deliveries '!H$4:H$4884,'EIA 176 Natural Gas Deliveries '!$A$4:$A$4884,'1. Weights for Subsidiaries'!$B4,'EIA 176 Natural Gas Deliveries '!$B$4:$B$4884,'1. Weights for Subsidiaries'!$C4)/1000</f>
        <v>72137.38</v>
      </c>
      <c r="H4" s="60">
        <f>SUMIFS('EIA 176 Natural Gas Deliveries '!I$4:I$4884,'EIA 176 Natural Gas Deliveries '!$A$4:$A$4884,'1. Weights for Subsidiaries'!$B4,'EIA 176 Natural Gas Deliveries '!$B$4:$B$4884,'1. Weights for Subsidiaries'!$C4)/1000</f>
        <v>65508.275999999998</v>
      </c>
      <c r="I4" s="60">
        <f>SUMIFS('EIA 176 Natural Gas Deliveries '!J$4:J$4884,'EIA 176 Natural Gas Deliveries '!$A$4:$A$4884,'1. Weights for Subsidiaries'!$B4,'EIA 176 Natural Gas Deliveries '!$B$4:$B$4884,'1. Weights for Subsidiaries'!$C4)/1000</f>
        <v>68238.217000000004</v>
      </c>
      <c r="J4" s="60">
        <f>SUMIFS('EIA 176 Natural Gas Deliveries '!K$4:K$4884,'EIA 176 Natural Gas Deliveries '!$A$4:$A$4884,'1. Weights for Subsidiaries'!$B4,'EIA 176 Natural Gas Deliveries '!$B$4:$B$4884,'1. Weights for Subsidiaries'!$C4)/1000</f>
        <v>68726.713000000003</v>
      </c>
      <c r="K4" s="60">
        <f>SUMIFS('EIA 176 Natural Gas Deliveries '!L$4:L$4884,'EIA 176 Natural Gas Deliveries '!$A$4:$A$4884,'1. Weights for Subsidiaries'!$B4,'EIA 176 Natural Gas Deliveries '!$B$4:$B$4884,'1. Weights for Subsidiaries'!$C4)/1000</f>
        <v>64521.760999999999</v>
      </c>
      <c r="L4" s="60">
        <f>SUMIF($U$4:$U$15,$A4,V$4:V$15)</f>
        <v>235504.234</v>
      </c>
      <c r="M4" s="60">
        <f t="shared" ref="M4:S4" si="0">SUMIF($U$4:$U$15,$A4,W$4:W$15)</f>
        <v>231546.12700000001</v>
      </c>
      <c r="N4" s="60">
        <f t="shared" si="0"/>
        <v>224100.38099999999</v>
      </c>
      <c r="O4" s="60">
        <f t="shared" si="0"/>
        <v>226895.03599999999</v>
      </c>
      <c r="P4" s="60">
        <f t="shared" si="0"/>
        <v>205406.709</v>
      </c>
      <c r="Q4" s="60">
        <f t="shared" si="0"/>
        <v>201910.527</v>
      </c>
      <c r="R4" s="60">
        <f t="shared" si="0"/>
        <v>196105.91899999999</v>
      </c>
      <c r="S4" s="60">
        <f t="shared" si="0"/>
        <v>191392.47399999999</v>
      </c>
      <c r="U4" s="96" t="s">
        <v>566</v>
      </c>
      <c r="V4" s="118">
        <f t="shared" ref="V4:V15" si="1">SUMIF($A$4:$A$49,$U4,D$4:D$49)</f>
        <v>235504.234</v>
      </c>
      <c r="W4" s="118">
        <f t="shared" ref="W4:W15" si="2">SUMIF($A$4:$A$49,$U4,E$4:E$49)</f>
        <v>231546.12700000001</v>
      </c>
      <c r="X4" s="118">
        <f t="shared" ref="X4:X15" si="3">SUMIF($A$4:$A$49,$U4,F$4:F$49)</f>
        <v>224100.38099999999</v>
      </c>
      <c r="Y4" s="118">
        <f t="shared" ref="Y4:Y15" si="4">SUMIF($A$4:$A$49,$U4,G$4:G$49)</f>
        <v>226895.03599999999</v>
      </c>
      <c r="Z4" s="118">
        <f t="shared" ref="Z4:Z15" si="5">SUMIF($A$4:$A$49,$U4,H$4:H$49)</f>
        <v>205406.709</v>
      </c>
      <c r="AA4" s="118">
        <f t="shared" ref="AA4:AA15" si="6">SUMIF($A$4:$A$49,$U4,I$4:I$49)</f>
        <v>201910.527</v>
      </c>
      <c r="AB4" s="118">
        <f t="shared" ref="AB4:AB15" si="7">SUMIF($A$4:$A$49,$U4,J$4:J$49)</f>
        <v>196105.91899999999</v>
      </c>
      <c r="AC4" s="118">
        <f t="shared" ref="AC4:AC15" si="8">SUMIF($A$4:$A$49,$U4,K$4:K$49)</f>
        <v>191392.47399999999</v>
      </c>
    </row>
    <row r="5" spans="1:29">
      <c r="A5" s="2" t="s">
        <v>566</v>
      </c>
      <c r="B5" s="2" t="s">
        <v>136</v>
      </c>
      <c r="C5" s="47" t="s">
        <v>1634</v>
      </c>
      <c r="D5" s="60">
        <f>SUMIFS('EIA 176 Natural Gas Deliveries '!E$4:E$4884,'EIA 176 Natural Gas Deliveries '!$A$4:$A$4884,'1. Weights for Subsidiaries'!$B5,'EIA 176 Natural Gas Deliveries '!$B$4:$B$4884,'1. Weights for Subsidiaries'!$C5)/1000</f>
        <v>13918.02</v>
      </c>
      <c r="E5" s="60">
        <f>SUMIFS('EIA 176 Natural Gas Deliveries '!F$4:F$4884,'EIA 176 Natural Gas Deliveries '!$A$4:$A$4884,'1. Weights for Subsidiaries'!$B5,'EIA 176 Natural Gas Deliveries '!$B$4:$B$4884,'1. Weights for Subsidiaries'!$C5)/1000</f>
        <v>14926.584000000001</v>
      </c>
      <c r="F5" s="60">
        <f>SUMIFS('EIA 176 Natural Gas Deliveries '!G$4:G$4884,'EIA 176 Natural Gas Deliveries '!$A$4:$A$4884,'1. Weights for Subsidiaries'!$B5,'EIA 176 Natural Gas Deliveries '!$B$4:$B$4884,'1. Weights for Subsidiaries'!$C5)/1000</f>
        <v>14660.682000000001</v>
      </c>
      <c r="G5" s="60">
        <f>SUMIFS('EIA 176 Natural Gas Deliveries '!H$4:H$4884,'EIA 176 Natural Gas Deliveries '!$A$4:$A$4884,'1. Weights for Subsidiaries'!$B5,'EIA 176 Natural Gas Deliveries '!$B$4:$B$4884,'1. Weights for Subsidiaries'!$C5)/1000</f>
        <v>13721.623</v>
      </c>
      <c r="H5" s="60">
        <f>SUMIFS('EIA 176 Natural Gas Deliveries '!I$4:I$4884,'EIA 176 Natural Gas Deliveries '!$A$4:$A$4884,'1. Weights for Subsidiaries'!$B5,'EIA 176 Natural Gas Deliveries '!$B$4:$B$4884,'1. Weights for Subsidiaries'!$C5)/1000</f>
        <v>14672.895</v>
      </c>
      <c r="I5" s="60">
        <f>SUMIFS('EIA 176 Natural Gas Deliveries '!J$4:J$4884,'EIA 176 Natural Gas Deliveries '!$A$4:$A$4884,'1. Weights for Subsidiaries'!$B5,'EIA 176 Natural Gas Deliveries '!$B$4:$B$4884,'1. Weights for Subsidiaries'!$C5)/1000</f>
        <v>15387.957</v>
      </c>
      <c r="J5" s="60">
        <f>SUMIFS('EIA 176 Natural Gas Deliveries '!K$4:K$4884,'EIA 176 Natural Gas Deliveries '!$A$4:$A$4884,'1. Weights for Subsidiaries'!$B5,'EIA 176 Natural Gas Deliveries '!$B$4:$B$4884,'1. Weights for Subsidiaries'!$C5)/1000</f>
        <v>14033.646000000001</v>
      </c>
      <c r="K5" s="60">
        <f>SUMIFS('EIA 176 Natural Gas Deliveries '!L$4:L$4884,'EIA 176 Natural Gas Deliveries '!$A$4:$A$4884,'1. Weights for Subsidiaries'!$B5,'EIA 176 Natural Gas Deliveries '!$B$4:$B$4884,'1. Weights for Subsidiaries'!$C5)/1000</f>
        <v>12667.358</v>
      </c>
      <c r="L5" s="60">
        <f t="shared" ref="L5:L49" si="9">SUMIF($U$4:$U$15,$A5,V$4:V$15)</f>
        <v>235504.234</v>
      </c>
      <c r="M5" s="60">
        <f t="shared" ref="M5:M49" si="10">SUMIF($U$4:$U$15,$A5,W$4:W$15)</f>
        <v>231546.12700000001</v>
      </c>
      <c r="N5" s="60">
        <f t="shared" ref="N5:N49" si="11">SUMIF($U$4:$U$15,$A5,X$4:X$15)</f>
        <v>224100.38099999999</v>
      </c>
      <c r="O5" s="60">
        <f t="shared" ref="O5:O49" si="12">SUMIF($U$4:$U$15,$A5,Y$4:Y$15)</f>
        <v>226895.03599999999</v>
      </c>
      <c r="P5" s="60">
        <f t="shared" ref="P5:P49" si="13">SUMIF($U$4:$U$15,$A5,Z$4:Z$15)</f>
        <v>205406.709</v>
      </c>
      <c r="Q5" s="60">
        <f t="shared" ref="Q5:Q49" si="14">SUMIF($U$4:$U$15,$A5,AA$4:AA$15)</f>
        <v>201910.527</v>
      </c>
      <c r="R5" s="60">
        <f t="shared" ref="R5:R49" si="15">SUMIF($U$4:$U$15,$A5,AB$4:AB$15)</f>
        <v>196105.91899999999</v>
      </c>
      <c r="S5" s="60">
        <f t="shared" ref="S5:S49" si="16">SUMIF($U$4:$U$15,$A5,AC$4:AC$15)</f>
        <v>191392.47399999999</v>
      </c>
      <c r="U5" s="96" t="s">
        <v>1103</v>
      </c>
      <c r="V5" s="118">
        <f t="shared" si="1"/>
        <v>601282.61900000006</v>
      </c>
      <c r="W5" s="118">
        <f t="shared" si="2"/>
        <v>604824.48499999999</v>
      </c>
      <c r="X5" s="118">
        <f t="shared" si="3"/>
        <v>615623.03500000003</v>
      </c>
      <c r="Y5" s="118">
        <f t="shared" si="4"/>
        <v>599832.44100000011</v>
      </c>
      <c r="Z5" s="118">
        <f t="shared" si="5"/>
        <v>528681.82999999996</v>
      </c>
      <c r="AA5" s="118">
        <f t="shared" si="6"/>
        <v>539569.76099999994</v>
      </c>
      <c r="AB5" s="118">
        <f t="shared" si="7"/>
        <v>494537.57699999999</v>
      </c>
      <c r="AC5" s="118">
        <f t="shared" si="8"/>
        <v>466208.76900000009</v>
      </c>
    </row>
    <row r="6" spans="1:29">
      <c r="A6" s="2" t="s">
        <v>1103</v>
      </c>
      <c r="B6" s="2" t="s">
        <v>775</v>
      </c>
      <c r="C6" s="47" t="s">
        <v>1635</v>
      </c>
      <c r="D6" s="60">
        <f>SUMIFS('EIA 176 Natural Gas Deliveries '!E$4:E$4884,'EIA 176 Natural Gas Deliveries '!$A$4:$A$4884,'1. Weights for Subsidiaries'!$B6,'EIA 176 Natural Gas Deliveries '!$B$4:$B$4884,'1. Weights for Subsidiaries'!$C6)/1000</f>
        <v>15592.960999999999</v>
      </c>
      <c r="E6" s="60">
        <f>SUMIFS('EIA 176 Natural Gas Deliveries '!F$4:F$4884,'EIA 176 Natural Gas Deliveries '!$A$4:$A$4884,'1. Weights for Subsidiaries'!$B6,'EIA 176 Natural Gas Deliveries '!$B$4:$B$4884,'1. Weights for Subsidiaries'!$C6)/1000</f>
        <v>14737.851000000001</v>
      </c>
      <c r="F6" s="60">
        <f>SUMIFS('EIA 176 Natural Gas Deliveries '!G$4:G$4884,'EIA 176 Natural Gas Deliveries '!$A$4:$A$4884,'1. Weights for Subsidiaries'!$B6,'EIA 176 Natural Gas Deliveries '!$B$4:$B$4884,'1. Weights for Subsidiaries'!$C6)/1000</f>
        <v>15780.866</v>
      </c>
      <c r="G6" s="60">
        <f>SUMIFS('EIA 176 Natural Gas Deliveries '!H$4:H$4884,'EIA 176 Natural Gas Deliveries '!$A$4:$A$4884,'1. Weights for Subsidiaries'!$B6,'EIA 176 Natural Gas Deliveries '!$B$4:$B$4884,'1. Weights for Subsidiaries'!$C6)/1000</f>
        <v>17656.292000000001</v>
      </c>
      <c r="H6" s="60">
        <f>SUMIFS('EIA 176 Natural Gas Deliveries '!I$4:I$4884,'EIA 176 Natural Gas Deliveries '!$A$4:$A$4884,'1. Weights for Subsidiaries'!$B6,'EIA 176 Natural Gas Deliveries '!$B$4:$B$4884,'1. Weights for Subsidiaries'!$C6)/1000</f>
        <v>17295.737000000001</v>
      </c>
      <c r="I6" s="60">
        <f>SUMIFS('EIA 176 Natural Gas Deliveries '!J$4:J$4884,'EIA 176 Natural Gas Deliveries '!$A$4:$A$4884,'1. Weights for Subsidiaries'!$B6,'EIA 176 Natural Gas Deliveries '!$B$4:$B$4884,'1. Weights for Subsidiaries'!$C6)/1000</f>
        <v>17325.451000000001</v>
      </c>
      <c r="J6" s="60">
        <f>SUMIFS('EIA 176 Natural Gas Deliveries '!K$4:K$4884,'EIA 176 Natural Gas Deliveries '!$A$4:$A$4884,'1. Weights for Subsidiaries'!$B6,'EIA 176 Natural Gas Deliveries '!$B$4:$B$4884,'1. Weights for Subsidiaries'!$C6)/1000</f>
        <v>18019.451000000001</v>
      </c>
      <c r="K6" s="60">
        <f>SUMIFS('EIA 176 Natural Gas Deliveries '!L$4:L$4884,'EIA 176 Natural Gas Deliveries '!$A$4:$A$4884,'1. Weights for Subsidiaries'!$B6,'EIA 176 Natural Gas Deliveries '!$B$4:$B$4884,'1. Weights for Subsidiaries'!$C6)/1000</f>
        <v>17133.898000000001</v>
      </c>
      <c r="L6" s="60">
        <f t="shared" si="9"/>
        <v>601282.61900000006</v>
      </c>
      <c r="M6" s="60">
        <f t="shared" si="10"/>
        <v>604824.48499999999</v>
      </c>
      <c r="N6" s="60">
        <f t="shared" si="11"/>
        <v>615623.03500000003</v>
      </c>
      <c r="O6" s="60">
        <f t="shared" si="12"/>
        <v>599832.44100000011</v>
      </c>
      <c r="P6" s="60">
        <f t="shared" si="13"/>
        <v>528681.82999999996</v>
      </c>
      <c r="Q6" s="60">
        <f t="shared" si="14"/>
        <v>539569.76099999994</v>
      </c>
      <c r="R6" s="60">
        <f t="shared" si="15"/>
        <v>494537.57699999999</v>
      </c>
      <c r="S6" s="60">
        <f t="shared" si="16"/>
        <v>466208.76900000009</v>
      </c>
      <c r="U6" s="96" t="s">
        <v>425</v>
      </c>
      <c r="V6" s="118">
        <f t="shared" si="1"/>
        <v>170531.88500000001</v>
      </c>
      <c r="W6" s="118">
        <f t="shared" si="2"/>
        <v>152202.753</v>
      </c>
      <c r="X6" s="118">
        <f t="shared" si="3"/>
        <v>175038.65400000001</v>
      </c>
      <c r="Y6" s="118">
        <f t="shared" si="4"/>
        <v>169214.44300000003</v>
      </c>
      <c r="Z6" s="118">
        <f t="shared" si="5"/>
        <v>173020.72499999998</v>
      </c>
      <c r="AA6" s="118">
        <f t="shared" si="6"/>
        <v>182604.63</v>
      </c>
      <c r="AB6" s="118">
        <f t="shared" si="7"/>
        <v>167389.25</v>
      </c>
      <c r="AC6" s="118">
        <f t="shared" si="8"/>
        <v>183285.05299999999</v>
      </c>
    </row>
    <row r="7" spans="1:29">
      <c r="A7" s="2" t="s">
        <v>425</v>
      </c>
      <c r="B7" s="2" t="s">
        <v>806</v>
      </c>
      <c r="C7" s="47" t="s">
        <v>1638</v>
      </c>
      <c r="D7" s="60">
        <f>SUMIFS('EIA 176 Natural Gas Deliveries '!E$4:E$4884,'EIA 176 Natural Gas Deliveries '!$A$4:$A$4884,'1. Weights for Subsidiaries'!$B7,'EIA 176 Natural Gas Deliveries '!$B$4:$B$4884,'1. Weights for Subsidiaries'!$C7)/1000</f>
        <v>31539.208999999999</v>
      </c>
      <c r="E7" s="60">
        <f>SUMIFS('EIA 176 Natural Gas Deliveries '!F$4:F$4884,'EIA 176 Natural Gas Deliveries '!$A$4:$A$4884,'1. Weights for Subsidiaries'!$B7,'EIA 176 Natural Gas Deliveries '!$B$4:$B$4884,'1. Weights for Subsidiaries'!$C7)/1000</f>
        <v>28522.271000000001</v>
      </c>
      <c r="F7" s="60">
        <f>SUMIFS('EIA 176 Natural Gas Deliveries '!G$4:G$4884,'EIA 176 Natural Gas Deliveries '!$A$4:$A$4884,'1. Weights for Subsidiaries'!$B7,'EIA 176 Natural Gas Deliveries '!$B$4:$B$4884,'1. Weights for Subsidiaries'!$C7)/1000</f>
        <v>32667.971000000001</v>
      </c>
      <c r="G7" s="60">
        <f>SUMIFS('EIA 176 Natural Gas Deliveries '!H$4:H$4884,'EIA 176 Natural Gas Deliveries '!$A$4:$A$4884,'1. Weights for Subsidiaries'!$B7,'EIA 176 Natural Gas Deliveries '!$B$4:$B$4884,'1. Weights for Subsidiaries'!$C7)/1000</f>
        <v>31633.896000000001</v>
      </c>
      <c r="H7" s="60">
        <f>SUMIFS('EIA 176 Natural Gas Deliveries '!I$4:I$4884,'EIA 176 Natural Gas Deliveries '!$A$4:$A$4884,'1. Weights for Subsidiaries'!$B7,'EIA 176 Natural Gas Deliveries '!$B$4:$B$4884,'1. Weights for Subsidiaries'!$C7)/1000</f>
        <v>32170.879000000001</v>
      </c>
      <c r="I7" s="60">
        <f>SUMIFS('EIA 176 Natural Gas Deliveries '!J$4:J$4884,'EIA 176 Natural Gas Deliveries '!$A$4:$A$4884,'1. Weights for Subsidiaries'!$B7,'EIA 176 Natural Gas Deliveries '!$B$4:$B$4884,'1. Weights for Subsidiaries'!$C7)/1000</f>
        <v>32155.561000000002</v>
      </c>
      <c r="J7" s="60">
        <f>SUMIFS('EIA 176 Natural Gas Deliveries '!K$4:K$4884,'EIA 176 Natural Gas Deliveries '!$A$4:$A$4884,'1. Weights for Subsidiaries'!$B7,'EIA 176 Natural Gas Deliveries '!$B$4:$B$4884,'1. Weights for Subsidiaries'!$C7)/1000</f>
        <v>29313.120999999999</v>
      </c>
      <c r="K7" s="60">
        <f>SUMIFS('EIA 176 Natural Gas Deliveries '!L$4:L$4884,'EIA 176 Natural Gas Deliveries '!$A$4:$A$4884,'1. Weights for Subsidiaries'!$B7,'EIA 176 Natural Gas Deliveries '!$B$4:$B$4884,'1. Weights for Subsidiaries'!$C7)/1000</f>
        <v>27006.760999999999</v>
      </c>
      <c r="L7" s="60">
        <f t="shared" si="9"/>
        <v>170531.88500000001</v>
      </c>
      <c r="M7" s="60">
        <f t="shared" si="10"/>
        <v>152202.753</v>
      </c>
      <c r="N7" s="60">
        <f t="shared" si="11"/>
        <v>175038.65400000001</v>
      </c>
      <c r="O7" s="60">
        <f t="shared" si="12"/>
        <v>169214.44300000003</v>
      </c>
      <c r="P7" s="60">
        <f t="shared" si="13"/>
        <v>173020.72499999998</v>
      </c>
      <c r="Q7" s="60">
        <f t="shared" si="14"/>
        <v>182604.63</v>
      </c>
      <c r="R7" s="60">
        <f t="shared" si="15"/>
        <v>167389.25</v>
      </c>
      <c r="S7" s="60">
        <f t="shared" si="16"/>
        <v>183285.05299999999</v>
      </c>
      <c r="U7" s="96" t="s">
        <v>415</v>
      </c>
      <c r="V7" s="118">
        <f t="shared" si="1"/>
        <v>369267.85400000005</v>
      </c>
      <c r="W7" s="118">
        <f t="shared" si="2"/>
        <v>337979.01399999997</v>
      </c>
      <c r="X7" s="118">
        <f t="shared" si="3"/>
        <v>347987.31400000001</v>
      </c>
      <c r="Y7" s="118">
        <f t="shared" si="4"/>
        <v>349402.76599999995</v>
      </c>
      <c r="Z7" s="118">
        <f t="shared" si="5"/>
        <v>349553.11300000001</v>
      </c>
      <c r="AA7" s="118">
        <f t="shared" si="6"/>
        <v>388991.283</v>
      </c>
      <c r="AB7" s="118">
        <f t="shared" si="7"/>
        <v>355180.46699999995</v>
      </c>
      <c r="AC7" s="118">
        <f t="shared" si="8"/>
        <v>343093.26</v>
      </c>
    </row>
    <row r="8" spans="1:29">
      <c r="A8" s="3" t="s">
        <v>415</v>
      </c>
      <c r="B8" s="3" t="s">
        <v>811</v>
      </c>
      <c r="C8" s="110" t="s">
        <v>1639</v>
      </c>
      <c r="D8" s="60">
        <f>SUMIFS('EIA 176 Natural Gas Deliveries '!E$4:E$4884,'EIA 176 Natural Gas Deliveries '!$A$4:$A$4884,'1. Weights for Subsidiaries'!$B8,'EIA 176 Natural Gas Deliveries '!$B$4:$B$4884,'1. Weights for Subsidiaries'!$C8)/1000</f>
        <v>8936.3799999999992</v>
      </c>
      <c r="E8" s="60">
        <f>SUMIFS('EIA 176 Natural Gas Deliveries '!F$4:F$4884,'EIA 176 Natural Gas Deliveries '!$A$4:$A$4884,'1. Weights for Subsidiaries'!$B8,'EIA 176 Natural Gas Deliveries '!$B$4:$B$4884,'1. Weights for Subsidiaries'!$C8)/1000</f>
        <v>8866.3870000000006</v>
      </c>
      <c r="F8" s="60">
        <f>SUMIFS('EIA 176 Natural Gas Deliveries '!G$4:G$4884,'EIA 176 Natural Gas Deliveries '!$A$4:$A$4884,'1. Weights for Subsidiaries'!$B8,'EIA 176 Natural Gas Deliveries '!$B$4:$B$4884,'1. Weights for Subsidiaries'!$C8)/1000</f>
        <v>8668.4269999999997</v>
      </c>
      <c r="G8" s="60">
        <f>SUMIFS('EIA 176 Natural Gas Deliveries '!H$4:H$4884,'EIA 176 Natural Gas Deliveries '!$A$4:$A$4884,'1. Weights for Subsidiaries'!$B8,'EIA 176 Natural Gas Deliveries '!$B$4:$B$4884,'1. Weights for Subsidiaries'!$C8)/1000</f>
        <v>8529.61</v>
      </c>
      <c r="H8" s="60">
        <f>SUMIFS('EIA 176 Natural Gas Deliveries '!I$4:I$4884,'EIA 176 Natural Gas Deliveries '!$A$4:$A$4884,'1. Weights for Subsidiaries'!$B8,'EIA 176 Natural Gas Deliveries '!$B$4:$B$4884,'1. Weights for Subsidiaries'!$C8)/1000</f>
        <v>8491.0499999999993</v>
      </c>
      <c r="I8" s="60">
        <f>SUMIFS('EIA 176 Natural Gas Deliveries '!J$4:J$4884,'EIA 176 Natural Gas Deliveries '!$A$4:$A$4884,'1. Weights for Subsidiaries'!$B8,'EIA 176 Natural Gas Deliveries '!$B$4:$B$4884,'1. Weights for Subsidiaries'!$C8)/1000</f>
        <v>9219.3970000000008</v>
      </c>
      <c r="J8" s="60">
        <f>SUMIFS('EIA 176 Natural Gas Deliveries '!K$4:K$4884,'EIA 176 Natural Gas Deliveries '!$A$4:$A$4884,'1. Weights for Subsidiaries'!$B8,'EIA 176 Natural Gas Deliveries '!$B$4:$B$4884,'1. Weights for Subsidiaries'!$C8)/1000</f>
        <v>9339.4519999999993</v>
      </c>
      <c r="K8" s="60">
        <f>SUMIFS('EIA 176 Natural Gas Deliveries '!L$4:L$4884,'EIA 176 Natural Gas Deliveries '!$A$4:$A$4884,'1. Weights for Subsidiaries'!$B8,'EIA 176 Natural Gas Deliveries '!$B$4:$B$4884,'1. Weights for Subsidiaries'!$C8)/1000</f>
        <v>10624.875</v>
      </c>
      <c r="L8" s="60">
        <f t="shared" si="9"/>
        <v>369267.85400000005</v>
      </c>
      <c r="M8" s="60">
        <f t="shared" si="10"/>
        <v>337979.01399999997</v>
      </c>
      <c r="N8" s="60">
        <f t="shared" si="11"/>
        <v>347987.31400000001</v>
      </c>
      <c r="O8" s="60">
        <f t="shared" si="12"/>
        <v>349402.76599999995</v>
      </c>
      <c r="P8" s="60">
        <f t="shared" si="13"/>
        <v>349553.11300000001</v>
      </c>
      <c r="Q8" s="60">
        <f t="shared" si="14"/>
        <v>388991.283</v>
      </c>
      <c r="R8" s="60">
        <f t="shared" si="15"/>
        <v>355180.46699999995</v>
      </c>
      <c r="S8" s="60">
        <f t="shared" si="16"/>
        <v>343093.26</v>
      </c>
      <c r="U8" s="96" t="s">
        <v>1001</v>
      </c>
      <c r="V8" s="118">
        <f t="shared" si="1"/>
        <v>456683.24</v>
      </c>
      <c r="W8" s="118">
        <f t="shared" si="2"/>
        <v>424249.73700000002</v>
      </c>
      <c r="X8" s="118">
        <f t="shared" si="3"/>
        <v>453878.11900000001</v>
      </c>
      <c r="Y8" s="118">
        <f t="shared" si="4"/>
        <v>481065.86599999998</v>
      </c>
      <c r="Z8" s="118">
        <f t="shared" si="5"/>
        <v>461152.77100000001</v>
      </c>
      <c r="AA8" s="118">
        <f t="shared" si="6"/>
        <v>441197.136</v>
      </c>
      <c r="AB8" s="118">
        <f t="shared" si="7"/>
        <v>449569.70199999999</v>
      </c>
      <c r="AC8" s="118">
        <f t="shared" si="8"/>
        <v>412238.87699999998</v>
      </c>
    </row>
    <row r="9" spans="1:29">
      <c r="A9" s="2" t="s">
        <v>415</v>
      </c>
      <c r="B9" s="2" t="s">
        <v>598</v>
      </c>
      <c r="C9" s="47" t="s">
        <v>1640</v>
      </c>
      <c r="D9" s="60">
        <f>SUMIFS('EIA 176 Natural Gas Deliveries '!E$4:E$4884,'EIA 176 Natural Gas Deliveries '!$A$4:$A$4884,'1. Weights for Subsidiaries'!$B9,'EIA 176 Natural Gas Deliveries '!$B$4:$B$4884,'1. Weights for Subsidiaries'!$C9)/1000</f>
        <v>225305.79800000001</v>
      </c>
      <c r="E9" s="60">
        <f>SUMIFS('EIA 176 Natural Gas Deliveries '!F$4:F$4884,'EIA 176 Natural Gas Deliveries '!$A$4:$A$4884,'1. Weights for Subsidiaries'!$B9,'EIA 176 Natural Gas Deliveries '!$B$4:$B$4884,'1. Weights for Subsidiaries'!$C9)/1000</f>
        <v>208951.166</v>
      </c>
      <c r="F9" s="60">
        <f>SUMIFS('EIA 176 Natural Gas Deliveries '!G$4:G$4884,'EIA 176 Natural Gas Deliveries '!$A$4:$A$4884,'1. Weights for Subsidiaries'!$B9,'EIA 176 Natural Gas Deliveries '!$B$4:$B$4884,'1. Weights for Subsidiaries'!$C9)/1000</f>
        <v>207048.26300000001</v>
      </c>
      <c r="G9" s="60">
        <f>SUMIFS('EIA 176 Natural Gas Deliveries '!H$4:H$4884,'EIA 176 Natural Gas Deliveries '!$A$4:$A$4884,'1. Weights for Subsidiaries'!$B9,'EIA 176 Natural Gas Deliveries '!$B$4:$B$4884,'1. Weights for Subsidiaries'!$C9)/1000</f>
        <v>213894.81299999999</v>
      </c>
      <c r="H9" s="60">
        <f>SUMIFS('EIA 176 Natural Gas Deliveries '!I$4:I$4884,'EIA 176 Natural Gas Deliveries '!$A$4:$A$4884,'1. Weights for Subsidiaries'!$B9,'EIA 176 Natural Gas Deliveries '!$B$4:$B$4884,'1. Weights for Subsidiaries'!$C9)/1000</f>
        <v>208898.61300000001</v>
      </c>
      <c r="I9" s="60">
        <f>SUMIFS('EIA 176 Natural Gas Deliveries '!J$4:J$4884,'EIA 176 Natural Gas Deliveries '!$A$4:$A$4884,'1. Weights for Subsidiaries'!$B9,'EIA 176 Natural Gas Deliveries '!$B$4:$B$4884,'1. Weights for Subsidiaries'!$C9)/1000</f>
        <v>231763.709</v>
      </c>
      <c r="J9" s="60">
        <f>SUMIFS('EIA 176 Natural Gas Deliveries '!K$4:K$4884,'EIA 176 Natural Gas Deliveries '!$A$4:$A$4884,'1. Weights for Subsidiaries'!$B9,'EIA 176 Natural Gas Deliveries '!$B$4:$B$4884,'1. Weights for Subsidiaries'!$C9)/1000</f>
        <v>206598.60200000001</v>
      </c>
      <c r="K9" s="60">
        <f>SUMIFS('EIA 176 Natural Gas Deliveries '!L$4:L$4884,'EIA 176 Natural Gas Deliveries '!$A$4:$A$4884,'1. Weights for Subsidiaries'!$B9,'EIA 176 Natural Gas Deliveries '!$B$4:$B$4884,'1. Weights for Subsidiaries'!$C9)/1000</f>
        <v>195165.73</v>
      </c>
      <c r="L9" s="60">
        <f t="shared" si="9"/>
        <v>369267.85400000005</v>
      </c>
      <c r="M9" s="60">
        <f t="shared" si="10"/>
        <v>337979.01399999997</v>
      </c>
      <c r="N9" s="60">
        <f t="shared" si="11"/>
        <v>347987.31400000001</v>
      </c>
      <c r="O9" s="60">
        <f t="shared" si="12"/>
        <v>349402.76599999995</v>
      </c>
      <c r="P9" s="60">
        <f t="shared" si="13"/>
        <v>349553.11300000001</v>
      </c>
      <c r="Q9" s="60">
        <f t="shared" si="14"/>
        <v>388991.283</v>
      </c>
      <c r="R9" s="60">
        <f t="shared" si="15"/>
        <v>355180.46699999995</v>
      </c>
      <c r="S9" s="60">
        <f t="shared" si="16"/>
        <v>343093.26</v>
      </c>
      <c r="U9" s="96" t="s">
        <v>1528</v>
      </c>
      <c r="V9" s="118">
        <f t="shared" si="1"/>
        <v>196757.41100000002</v>
      </c>
      <c r="W9" s="118">
        <f t="shared" si="2"/>
        <v>179747.12900000002</v>
      </c>
      <c r="X9" s="118">
        <f t="shared" si="3"/>
        <v>191287.66200000001</v>
      </c>
      <c r="Y9" s="118">
        <f t="shared" si="4"/>
        <v>203115.967</v>
      </c>
      <c r="Z9" s="118">
        <f t="shared" si="5"/>
        <v>181750.21799999999</v>
      </c>
      <c r="AA9" s="118">
        <f t="shared" si="6"/>
        <v>195287.598</v>
      </c>
      <c r="AB9" s="118">
        <f t="shared" si="7"/>
        <v>194888.11800000002</v>
      </c>
      <c r="AC9" s="118">
        <f t="shared" si="8"/>
        <v>193832.209</v>
      </c>
    </row>
    <row r="10" spans="1:29">
      <c r="A10" s="2" t="s">
        <v>1103</v>
      </c>
      <c r="B10" s="2" t="s">
        <v>775</v>
      </c>
      <c r="C10" s="47" t="s">
        <v>1640</v>
      </c>
      <c r="D10" s="60">
        <f>SUMIFS('EIA 176 Natural Gas Deliveries '!E$4:E$4884,'EIA 176 Natural Gas Deliveries '!$A$4:$A$4884,'1. Weights for Subsidiaries'!$B10,'EIA 176 Natural Gas Deliveries '!$B$4:$B$4884,'1. Weights for Subsidiaries'!$C10)/1000</f>
        <v>9692.3410000000003</v>
      </c>
      <c r="E10" s="60">
        <f>SUMIFS('EIA 176 Natural Gas Deliveries '!F$4:F$4884,'EIA 176 Natural Gas Deliveries '!$A$4:$A$4884,'1. Weights for Subsidiaries'!$B10,'EIA 176 Natural Gas Deliveries '!$B$4:$B$4884,'1. Weights for Subsidiaries'!$C10)/1000</f>
        <v>8477.6200000000008</v>
      </c>
      <c r="F10" s="60">
        <f>SUMIFS('EIA 176 Natural Gas Deliveries '!G$4:G$4884,'EIA 176 Natural Gas Deliveries '!$A$4:$A$4884,'1. Weights for Subsidiaries'!$B10,'EIA 176 Natural Gas Deliveries '!$B$4:$B$4884,'1. Weights for Subsidiaries'!$C10)/1000</f>
        <v>8364.0740000000005</v>
      </c>
      <c r="G10" s="60">
        <f>SUMIFS('EIA 176 Natural Gas Deliveries '!H$4:H$4884,'EIA 176 Natural Gas Deliveries '!$A$4:$A$4884,'1. Weights for Subsidiaries'!$B10,'EIA 176 Natural Gas Deliveries '!$B$4:$B$4884,'1. Weights for Subsidiaries'!$C10)/1000</f>
        <v>8375.7049999999999</v>
      </c>
      <c r="H10" s="60">
        <f>SUMIFS('EIA 176 Natural Gas Deliveries '!I$4:I$4884,'EIA 176 Natural Gas Deliveries '!$A$4:$A$4884,'1. Weights for Subsidiaries'!$B10,'EIA 176 Natural Gas Deliveries '!$B$4:$B$4884,'1. Weights for Subsidiaries'!$C10)/1000</f>
        <v>7643.1469999999999</v>
      </c>
      <c r="I10" s="60">
        <f>SUMIFS('EIA 176 Natural Gas Deliveries '!J$4:J$4884,'EIA 176 Natural Gas Deliveries '!$A$4:$A$4884,'1. Weights for Subsidiaries'!$B10,'EIA 176 Natural Gas Deliveries '!$B$4:$B$4884,'1. Weights for Subsidiaries'!$C10)/1000</f>
        <v>8372.3220000000001</v>
      </c>
      <c r="J10" s="60">
        <f>SUMIFS('EIA 176 Natural Gas Deliveries '!K$4:K$4884,'EIA 176 Natural Gas Deliveries '!$A$4:$A$4884,'1. Weights for Subsidiaries'!$B10,'EIA 176 Natural Gas Deliveries '!$B$4:$B$4884,'1. Weights for Subsidiaries'!$C10)/1000</f>
        <v>8344.7950000000001</v>
      </c>
      <c r="K10" s="60">
        <f>SUMIFS('EIA 176 Natural Gas Deliveries '!L$4:L$4884,'EIA 176 Natural Gas Deliveries '!$A$4:$A$4884,'1. Weights for Subsidiaries'!$B10,'EIA 176 Natural Gas Deliveries '!$B$4:$B$4884,'1. Weights for Subsidiaries'!$C10)/1000</f>
        <v>6886.6639999999998</v>
      </c>
      <c r="L10" s="60">
        <f t="shared" si="9"/>
        <v>601282.61900000006</v>
      </c>
      <c r="M10" s="60">
        <f t="shared" si="10"/>
        <v>604824.48499999999</v>
      </c>
      <c r="N10" s="60">
        <f t="shared" si="11"/>
        <v>615623.03500000003</v>
      </c>
      <c r="O10" s="60">
        <f t="shared" si="12"/>
        <v>599832.44100000011</v>
      </c>
      <c r="P10" s="60">
        <f t="shared" si="13"/>
        <v>528681.82999999996</v>
      </c>
      <c r="Q10" s="60">
        <f t="shared" si="14"/>
        <v>539569.76099999994</v>
      </c>
      <c r="R10" s="60">
        <f t="shared" si="15"/>
        <v>494537.57699999999</v>
      </c>
      <c r="S10" s="60">
        <f t="shared" si="16"/>
        <v>466208.76900000009</v>
      </c>
      <c r="U10" s="96" t="s">
        <v>382</v>
      </c>
      <c r="V10" s="118">
        <f t="shared" si="1"/>
        <v>803697.78099999996</v>
      </c>
      <c r="W10" s="118">
        <f t="shared" si="2"/>
        <v>738726.48499999987</v>
      </c>
      <c r="X10" s="118">
        <f t="shared" si="3"/>
        <v>794498.054</v>
      </c>
      <c r="Y10" s="118">
        <f t="shared" si="4"/>
        <v>805615.20700000005</v>
      </c>
      <c r="Z10" s="118">
        <f t="shared" si="5"/>
        <v>750430.92700000003</v>
      </c>
      <c r="AA10" s="118">
        <f t="shared" si="6"/>
        <v>794123.94299999997</v>
      </c>
      <c r="AB10" s="118">
        <f t="shared" si="7"/>
        <v>847642.58599999989</v>
      </c>
      <c r="AC10" s="118">
        <f t="shared" si="8"/>
        <v>834557.39600000007</v>
      </c>
    </row>
    <row r="11" spans="1:29">
      <c r="A11" s="2" t="s">
        <v>1103</v>
      </c>
      <c r="B11" s="2" t="s">
        <v>775</v>
      </c>
      <c r="C11" s="47" t="s">
        <v>1645</v>
      </c>
      <c r="D11" s="60">
        <f>SUMIFS('EIA 176 Natural Gas Deliveries '!E$4:E$4884,'EIA 176 Natural Gas Deliveries '!$A$4:$A$4884,'1. Weights for Subsidiaries'!$B11,'EIA 176 Natural Gas Deliveries '!$B$4:$B$4884,'1. Weights for Subsidiaries'!$C11)/1000</f>
        <v>3587.4940000000001</v>
      </c>
      <c r="E11" s="60">
        <f>SUMIFS('EIA 176 Natural Gas Deliveries '!F$4:F$4884,'EIA 176 Natural Gas Deliveries '!$A$4:$A$4884,'1. Weights for Subsidiaries'!$B11,'EIA 176 Natural Gas Deliveries '!$B$4:$B$4884,'1. Weights for Subsidiaries'!$C11)/1000</f>
        <v>3845.7629999999999</v>
      </c>
      <c r="F11" s="60">
        <f>SUMIFS('EIA 176 Natural Gas Deliveries '!G$4:G$4884,'EIA 176 Natural Gas Deliveries '!$A$4:$A$4884,'1. Weights for Subsidiaries'!$B11,'EIA 176 Natural Gas Deliveries '!$B$4:$B$4884,'1. Weights for Subsidiaries'!$C11)/1000</f>
        <v>4488.5060000000003</v>
      </c>
      <c r="G11" s="60">
        <f>SUMIFS('EIA 176 Natural Gas Deliveries '!H$4:H$4884,'EIA 176 Natural Gas Deliveries '!$A$4:$A$4884,'1. Weights for Subsidiaries'!$B11,'EIA 176 Natural Gas Deliveries '!$B$4:$B$4884,'1. Weights for Subsidiaries'!$C11)/1000</f>
        <v>3693.9839999999999</v>
      </c>
      <c r="H11" s="60">
        <f>SUMIFS('EIA 176 Natural Gas Deliveries '!I$4:I$4884,'EIA 176 Natural Gas Deliveries '!$A$4:$A$4884,'1. Weights for Subsidiaries'!$B11,'EIA 176 Natural Gas Deliveries '!$B$4:$B$4884,'1. Weights for Subsidiaries'!$C11)/1000</f>
        <v>3565.1979999999999</v>
      </c>
      <c r="I11" s="60">
        <f>SUMIFS('EIA 176 Natural Gas Deliveries '!J$4:J$4884,'EIA 176 Natural Gas Deliveries '!$A$4:$A$4884,'1. Weights for Subsidiaries'!$B11,'EIA 176 Natural Gas Deliveries '!$B$4:$B$4884,'1. Weights for Subsidiaries'!$C11)/1000</f>
        <v>3257.3009999999999</v>
      </c>
      <c r="J11" s="60">
        <f>SUMIFS('EIA 176 Natural Gas Deliveries '!K$4:K$4884,'EIA 176 Natural Gas Deliveries '!$A$4:$A$4884,'1. Weights for Subsidiaries'!$B11,'EIA 176 Natural Gas Deliveries '!$B$4:$B$4884,'1. Weights for Subsidiaries'!$C11)/1000</f>
        <v>2630.0909999999999</v>
      </c>
      <c r="K11" s="60">
        <f>SUMIFS('EIA 176 Natural Gas Deliveries '!L$4:L$4884,'EIA 176 Natural Gas Deliveries '!$A$4:$A$4884,'1. Weights for Subsidiaries'!$B11,'EIA 176 Natural Gas Deliveries '!$B$4:$B$4884,'1. Weights for Subsidiaries'!$C11)/1000</f>
        <v>1495.5540000000001</v>
      </c>
      <c r="L11" s="60">
        <f t="shared" si="9"/>
        <v>601282.61900000006</v>
      </c>
      <c r="M11" s="60">
        <f t="shared" si="10"/>
        <v>604824.48499999999</v>
      </c>
      <c r="N11" s="60">
        <f t="shared" si="11"/>
        <v>615623.03500000003</v>
      </c>
      <c r="O11" s="60">
        <f t="shared" si="12"/>
        <v>599832.44100000011</v>
      </c>
      <c r="P11" s="60">
        <f t="shared" si="13"/>
        <v>528681.82999999996</v>
      </c>
      <c r="Q11" s="60">
        <f t="shared" si="14"/>
        <v>539569.76099999994</v>
      </c>
      <c r="R11" s="60">
        <f t="shared" si="15"/>
        <v>494537.57699999999</v>
      </c>
      <c r="S11" s="60">
        <f t="shared" si="16"/>
        <v>466208.76900000009</v>
      </c>
      <c r="U11" s="96" t="s">
        <v>383</v>
      </c>
      <c r="V11" s="118">
        <f t="shared" si="1"/>
        <v>112290.024</v>
      </c>
      <c r="W11" s="118">
        <f t="shared" si="2"/>
        <v>115289.079</v>
      </c>
      <c r="X11" s="118">
        <f t="shared" si="3"/>
        <v>118025.38800000001</v>
      </c>
      <c r="Y11" s="118">
        <f t="shared" si="4"/>
        <v>121254.01300000001</v>
      </c>
      <c r="Z11" s="118">
        <f t="shared" si="5"/>
        <v>110668.48899999999</v>
      </c>
      <c r="AA11" s="118">
        <f t="shared" si="6"/>
        <v>106384.969</v>
      </c>
      <c r="AB11" s="118">
        <f t="shared" si="7"/>
        <v>115421.429</v>
      </c>
      <c r="AC11" s="118">
        <f t="shared" si="8"/>
        <v>111340.66499999999</v>
      </c>
    </row>
    <row r="12" spans="1:29">
      <c r="A12" s="2" t="s">
        <v>1103</v>
      </c>
      <c r="B12" s="2" t="s">
        <v>775</v>
      </c>
      <c r="C12" s="47" t="s">
        <v>1643</v>
      </c>
      <c r="D12" s="60">
        <f>SUMIFS('EIA 176 Natural Gas Deliveries '!E$4:E$4884,'EIA 176 Natural Gas Deliveries '!$A$4:$A$4884,'1. Weights for Subsidiaries'!$B12,'EIA 176 Natural Gas Deliveries '!$B$4:$B$4884,'1. Weights for Subsidiaries'!$C12)/1000</f>
        <v>2924.9380000000001</v>
      </c>
      <c r="E12" s="60">
        <f>SUMIFS('EIA 176 Natural Gas Deliveries '!F$4:F$4884,'EIA 176 Natural Gas Deliveries '!$A$4:$A$4884,'1. Weights for Subsidiaries'!$B12,'EIA 176 Natural Gas Deliveries '!$B$4:$B$4884,'1. Weights for Subsidiaries'!$C12)/1000</f>
        <v>2742.6990000000001</v>
      </c>
      <c r="F12" s="60">
        <f>SUMIFS('EIA 176 Natural Gas Deliveries '!G$4:G$4884,'EIA 176 Natural Gas Deliveries '!$A$4:$A$4884,'1. Weights for Subsidiaries'!$B12,'EIA 176 Natural Gas Deliveries '!$B$4:$B$4884,'1. Weights for Subsidiaries'!$C12)/1000</f>
        <v>2936.8139999999999</v>
      </c>
      <c r="G12" s="60">
        <f>SUMIFS('EIA 176 Natural Gas Deliveries '!H$4:H$4884,'EIA 176 Natural Gas Deliveries '!$A$4:$A$4884,'1. Weights for Subsidiaries'!$B12,'EIA 176 Natural Gas Deliveries '!$B$4:$B$4884,'1. Weights for Subsidiaries'!$C12)/1000</f>
        <v>3255.7489999999998</v>
      </c>
      <c r="H12" s="60">
        <f>SUMIFS('EIA 176 Natural Gas Deliveries '!I$4:I$4884,'EIA 176 Natural Gas Deliveries '!$A$4:$A$4884,'1. Weights for Subsidiaries'!$B12,'EIA 176 Natural Gas Deliveries '!$B$4:$B$4884,'1. Weights for Subsidiaries'!$C12)/1000</f>
        <v>3194.8440000000001</v>
      </c>
      <c r="I12" s="60">
        <f>SUMIFS('EIA 176 Natural Gas Deliveries '!J$4:J$4884,'EIA 176 Natural Gas Deliveries '!$A$4:$A$4884,'1. Weights for Subsidiaries'!$B12,'EIA 176 Natural Gas Deliveries '!$B$4:$B$4884,'1. Weights for Subsidiaries'!$C12)/1000</f>
        <v>3144.498</v>
      </c>
      <c r="J12" s="60">
        <f>SUMIFS('EIA 176 Natural Gas Deliveries '!K$4:K$4884,'EIA 176 Natural Gas Deliveries '!$A$4:$A$4884,'1. Weights for Subsidiaries'!$B12,'EIA 176 Natural Gas Deliveries '!$B$4:$B$4884,'1. Weights for Subsidiaries'!$C12)/1000</f>
        <v>3064.538</v>
      </c>
      <c r="K12" s="60">
        <f>SUMIFS('EIA 176 Natural Gas Deliveries '!L$4:L$4884,'EIA 176 Natural Gas Deliveries '!$A$4:$A$4884,'1. Weights for Subsidiaries'!$B12,'EIA 176 Natural Gas Deliveries '!$B$4:$B$4884,'1. Weights for Subsidiaries'!$C12)/1000</f>
        <v>1436.95</v>
      </c>
      <c r="L12" s="60">
        <f t="shared" si="9"/>
        <v>601282.61900000006</v>
      </c>
      <c r="M12" s="60">
        <f t="shared" si="10"/>
        <v>604824.48499999999</v>
      </c>
      <c r="N12" s="60">
        <f t="shared" si="11"/>
        <v>615623.03500000003</v>
      </c>
      <c r="O12" s="60">
        <f t="shared" si="12"/>
        <v>599832.44100000011</v>
      </c>
      <c r="P12" s="60">
        <f t="shared" si="13"/>
        <v>528681.82999999996</v>
      </c>
      <c r="Q12" s="60">
        <f t="shared" si="14"/>
        <v>539569.76099999994</v>
      </c>
      <c r="R12" s="60">
        <f t="shared" si="15"/>
        <v>494537.57699999999</v>
      </c>
      <c r="S12" s="60">
        <f t="shared" si="16"/>
        <v>466208.76900000009</v>
      </c>
      <c r="U12" s="96" t="s">
        <v>1104</v>
      </c>
      <c r="V12" s="118">
        <f t="shared" si="1"/>
        <v>92343.706999999995</v>
      </c>
      <c r="W12" s="118">
        <f t="shared" si="2"/>
        <v>84374.144</v>
      </c>
      <c r="X12" s="118">
        <f t="shared" si="3"/>
        <v>87066.221000000005</v>
      </c>
      <c r="Y12" s="118">
        <f t="shared" si="4"/>
        <v>93253.418000000005</v>
      </c>
      <c r="Z12" s="118">
        <f t="shared" si="5"/>
        <v>87322.072</v>
      </c>
      <c r="AA12" s="118">
        <f t="shared" si="6"/>
        <v>87709.656000000003</v>
      </c>
      <c r="AB12" s="118">
        <f t="shared" si="7"/>
        <v>84305.540999999997</v>
      </c>
      <c r="AC12" s="118">
        <f t="shared" si="8"/>
        <v>71964.680999999997</v>
      </c>
    </row>
    <row r="13" spans="1:29">
      <c r="A13" s="2" t="s">
        <v>1001</v>
      </c>
      <c r="B13" s="2" t="s">
        <v>1197</v>
      </c>
      <c r="C13" s="47" t="s">
        <v>1643</v>
      </c>
      <c r="D13" s="60">
        <f>SUMIFS('EIA 176 Natural Gas Deliveries '!E$4:E$4884,'EIA 176 Natural Gas Deliveries '!$A$4:$A$4884,'1. Weights for Subsidiaries'!$B13,'EIA 176 Natural Gas Deliveries '!$B$4:$B$4884,'1. Weights for Subsidiaries'!$C13)/1000</f>
        <v>456683.24</v>
      </c>
      <c r="E13" s="60">
        <f>SUMIFS('EIA 176 Natural Gas Deliveries '!F$4:F$4884,'EIA 176 Natural Gas Deliveries '!$A$4:$A$4884,'1. Weights for Subsidiaries'!$B13,'EIA 176 Natural Gas Deliveries '!$B$4:$B$4884,'1. Weights for Subsidiaries'!$C13)/1000</f>
        <v>424249.73700000002</v>
      </c>
      <c r="F13" s="60">
        <f>SUMIFS('EIA 176 Natural Gas Deliveries '!G$4:G$4884,'EIA 176 Natural Gas Deliveries '!$A$4:$A$4884,'1. Weights for Subsidiaries'!$B13,'EIA 176 Natural Gas Deliveries '!$B$4:$B$4884,'1. Weights for Subsidiaries'!$C13)/1000</f>
        <v>453878.11900000001</v>
      </c>
      <c r="G13" s="60">
        <f>SUMIFS('EIA 176 Natural Gas Deliveries '!H$4:H$4884,'EIA 176 Natural Gas Deliveries '!$A$4:$A$4884,'1. Weights for Subsidiaries'!$B13,'EIA 176 Natural Gas Deliveries '!$B$4:$B$4884,'1. Weights for Subsidiaries'!$C13)/1000</f>
        <v>481065.86599999998</v>
      </c>
      <c r="H13" s="60">
        <f>SUMIFS('EIA 176 Natural Gas Deliveries '!I$4:I$4884,'EIA 176 Natural Gas Deliveries '!$A$4:$A$4884,'1. Weights for Subsidiaries'!$B13,'EIA 176 Natural Gas Deliveries '!$B$4:$B$4884,'1. Weights for Subsidiaries'!$C13)/1000</f>
        <v>461152.77100000001</v>
      </c>
      <c r="I13" s="60">
        <f>SUMIFS('EIA 176 Natural Gas Deliveries '!J$4:J$4884,'EIA 176 Natural Gas Deliveries '!$A$4:$A$4884,'1. Weights for Subsidiaries'!$B13,'EIA 176 Natural Gas Deliveries '!$B$4:$B$4884,'1. Weights for Subsidiaries'!$C13)/1000</f>
        <v>441197.136</v>
      </c>
      <c r="J13" s="60">
        <f>SUMIFS('EIA 176 Natural Gas Deliveries '!K$4:K$4884,'EIA 176 Natural Gas Deliveries '!$A$4:$A$4884,'1. Weights for Subsidiaries'!$B13,'EIA 176 Natural Gas Deliveries '!$B$4:$B$4884,'1. Weights for Subsidiaries'!$C13)/1000</f>
        <v>449569.70199999999</v>
      </c>
      <c r="K13" s="60">
        <f>SUMIFS('EIA 176 Natural Gas Deliveries '!L$4:L$4884,'EIA 176 Natural Gas Deliveries '!$A$4:$A$4884,'1. Weights for Subsidiaries'!$B13,'EIA 176 Natural Gas Deliveries '!$B$4:$B$4884,'1. Weights for Subsidiaries'!$C13)/1000</f>
        <v>412238.87699999998</v>
      </c>
      <c r="L13" s="60">
        <f t="shared" si="9"/>
        <v>456683.24</v>
      </c>
      <c r="M13" s="60">
        <f t="shared" si="10"/>
        <v>424249.73700000002</v>
      </c>
      <c r="N13" s="60">
        <f t="shared" si="11"/>
        <v>453878.11900000001</v>
      </c>
      <c r="O13" s="60">
        <f t="shared" si="12"/>
        <v>481065.86599999998</v>
      </c>
      <c r="P13" s="60">
        <f t="shared" si="13"/>
        <v>461152.77100000001</v>
      </c>
      <c r="Q13" s="60">
        <f t="shared" si="14"/>
        <v>441197.136</v>
      </c>
      <c r="R13" s="60">
        <f t="shared" si="15"/>
        <v>449569.70199999999</v>
      </c>
      <c r="S13" s="60">
        <f t="shared" si="16"/>
        <v>412238.87699999998</v>
      </c>
      <c r="U13" s="96" t="s">
        <v>384</v>
      </c>
      <c r="V13" s="118">
        <f t="shared" si="1"/>
        <v>189957.69500000001</v>
      </c>
      <c r="W13" s="118">
        <f t="shared" si="2"/>
        <v>183744.78399999999</v>
      </c>
      <c r="X13" s="118">
        <f t="shared" si="3"/>
        <v>190462.49599999998</v>
      </c>
      <c r="Y13" s="118">
        <f t="shared" si="4"/>
        <v>200946.522</v>
      </c>
      <c r="Z13" s="118">
        <f t="shared" si="5"/>
        <v>203929.364</v>
      </c>
      <c r="AA13" s="118">
        <f t="shared" si="6"/>
        <v>253138.01699999999</v>
      </c>
      <c r="AB13" s="118">
        <f t="shared" si="7"/>
        <v>263966.41899999999</v>
      </c>
      <c r="AC13" s="118">
        <f t="shared" si="8"/>
        <v>323624.02399999998</v>
      </c>
    </row>
    <row r="14" spans="1:29">
      <c r="A14" s="2" t="s">
        <v>1528</v>
      </c>
      <c r="B14" s="2" t="s">
        <v>893</v>
      </c>
      <c r="C14" s="47" t="s">
        <v>1644</v>
      </c>
      <c r="D14" s="60">
        <f>SUMIFS('EIA 176 Natural Gas Deliveries '!E$4:E$4884,'EIA 176 Natural Gas Deliveries '!$A$4:$A$4884,'1. Weights for Subsidiaries'!$B14,'EIA 176 Natural Gas Deliveries '!$B$4:$B$4884,'1. Weights for Subsidiaries'!$C14)/1000</f>
        <v>114024.985</v>
      </c>
      <c r="E14" s="60">
        <f>SUMIFS('EIA 176 Natural Gas Deliveries '!F$4:F$4884,'EIA 176 Natural Gas Deliveries '!$A$4:$A$4884,'1. Weights for Subsidiaries'!$B14,'EIA 176 Natural Gas Deliveries '!$B$4:$B$4884,'1. Weights for Subsidiaries'!$C14)/1000</f>
        <v>103765.99800000001</v>
      </c>
      <c r="F14" s="60">
        <f>SUMIFS('EIA 176 Natural Gas Deliveries '!G$4:G$4884,'EIA 176 Natural Gas Deliveries '!$A$4:$A$4884,'1. Weights for Subsidiaries'!$B14,'EIA 176 Natural Gas Deliveries '!$B$4:$B$4884,'1. Weights for Subsidiaries'!$C14)/1000</f>
        <v>112010.29399999999</v>
      </c>
      <c r="G14" s="60">
        <f>SUMIFS('EIA 176 Natural Gas Deliveries '!H$4:H$4884,'EIA 176 Natural Gas Deliveries '!$A$4:$A$4884,'1. Weights for Subsidiaries'!$B14,'EIA 176 Natural Gas Deliveries '!$B$4:$B$4884,'1. Weights for Subsidiaries'!$C14)/1000</f>
        <v>118608.296</v>
      </c>
      <c r="H14" s="60">
        <f>SUMIFS('EIA 176 Natural Gas Deliveries '!I$4:I$4884,'EIA 176 Natural Gas Deliveries '!$A$4:$A$4884,'1. Weights for Subsidiaries'!$B14,'EIA 176 Natural Gas Deliveries '!$B$4:$B$4884,'1. Weights for Subsidiaries'!$C14)/1000</f>
        <v>105302.71799999999</v>
      </c>
      <c r="I14" s="60">
        <f>SUMIFS('EIA 176 Natural Gas Deliveries '!J$4:J$4884,'EIA 176 Natural Gas Deliveries '!$A$4:$A$4884,'1. Weights for Subsidiaries'!$B14,'EIA 176 Natural Gas Deliveries '!$B$4:$B$4884,'1. Weights for Subsidiaries'!$C14)/1000</f>
        <v>111101.88400000001</v>
      </c>
      <c r="J14" s="60">
        <f>SUMIFS('EIA 176 Natural Gas Deliveries '!K$4:K$4884,'EIA 176 Natural Gas Deliveries '!$A$4:$A$4884,'1. Weights for Subsidiaries'!$B14,'EIA 176 Natural Gas Deliveries '!$B$4:$B$4884,'1. Weights for Subsidiaries'!$C14)/1000</f>
        <v>108792.364</v>
      </c>
      <c r="K14" s="60">
        <f>SUMIFS('EIA 176 Natural Gas Deliveries '!L$4:L$4884,'EIA 176 Natural Gas Deliveries '!$A$4:$A$4884,'1. Weights for Subsidiaries'!$B14,'EIA 176 Natural Gas Deliveries '!$B$4:$B$4884,'1. Weights for Subsidiaries'!$C14)/1000</f>
        <v>106899.73</v>
      </c>
      <c r="L14" s="60">
        <f t="shared" si="9"/>
        <v>196757.41100000002</v>
      </c>
      <c r="M14" s="60">
        <f t="shared" si="10"/>
        <v>179747.12900000002</v>
      </c>
      <c r="N14" s="60">
        <f t="shared" si="11"/>
        <v>191287.66200000001</v>
      </c>
      <c r="O14" s="60">
        <f t="shared" si="12"/>
        <v>203115.967</v>
      </c>
      <c r="P14" s="60">
        <f t="shared" si="13"/>
        <v>181750.21799999999</v>
      </c>
      <c r="Q14" s="60">
        <f t="shared" si="14"/>
        <v>195287.598</v>
      </c>
      <c r="R14" s="60">
        <f t="shared" si="15"/>
        <v>194888.11800000002</v>
      </c>
      <c r="S14" s="60">
        <f t="shared" si="16"/>
        <v>193832.209</v>
      </c>
      <c r="U14" s="96" t="s">
        <v>1000</v>
      </c>
      <c r="V14" s="118">
        <f t="shared" si="1"/>
        <v>68740.176999999996</v>
      </c>
      <c r="W14" s="118">
        <f t="shared" si="2"/>
        <v>57521.962</v>
      </c>
      <c r="X14" s="118">
        <f t="shared" si="3"/>
        <v>66036.641000000003</v>
      </c>
      <c r="Y14" s="118">
        <f t="shared" si="4"/>
        <v>62586.561999999998</v>
      </c>
      <c r="Z14" s="118">
        <f t="shared" si="5"/>
        <v>62854.052000000003</v>
      </c>
      <c r="AA14" s="118">
        <f t="shared" si="6"/>
        <v>66389.322</v>
      </c>
      <c r="AB14" s="118">
        <f t="shared" si="7"/>
        <v>64120.341</v>
      </c>
      <c r="AC14" s="118">
        <f t="shared" si="8"/>
        <v>60207.123</v>
      </c>
    </row>
    <row r="15" spans="1:29">
      <c r="A15" s="2" t="s">
        <v>382</v>
      </c>
      <c r="B15" s="2" t="s">
        <v>1529</v>
      </c>
      <c r="C15" s="47" t="s">
        <v>1644</v>
      </c>
      <c r="D15" s="60">
        <f>SUMIFS('EIA 176 Natural Gas Deliveries '!E$4:E$4884,'EIA 176 Natural Gas Deliveries '!$A$4:$A$4884,'1. Weights for Subsidiaries'!$B15,'EIA 176 Natural Gas Deliveries '!$B$4:$B$4884,'1. Weights for Subsidiaries'!$C15)/1000</f>
        <v>7642.3919999999998</v>
      </c>
      <c r="E15" s="60">
        <f>SUMIFS('EIA 176 Natural Gas Deliveries '!F$4:F$4884,'EIA 176 Natural Gas Deliveries '!$A$4:$A$4884,'1. Weights for Subsidiaries'!$B15,'EIA 176 Natural Gas Deliveries '!$B$4:$B$4884,'1. Weights for Subsidiaries'!$C15)/1000</f>
        <v>7078.9229999999998</v>
      </c>
      <c r="F15" s="60">
        <f>SUMIFS('EIA 176 Natural Gas Deliveries '!G$4:G$4884,'EIA 176 Natural Gas Deliveries '!$A$4:$A$4884,'1. Weights for Subsidiaries'!$B15,'EIA 176 Natural Gas Deliveries '!$B$4:$B$4884,'1. Weights for Subsidiaries'!$C15)/1000</f>
        <v>7493.2389999999996</v>
      </c>
      <c r="G15" s="60">
        <f>SUMIFS('EIA 176 Natural Gas Deliveries '!H$4:H$4884,'EIA 176 Natural Gas Deliveries '!$A$4:$A$4884,'1. Weights for Subsidiaries'!$B15,'EIA 176 Natural Gas Deliveries '!$B$4:$B$4884,'1. Weights for Subsidiaries'!$C15)/1000</f>
        <v>7408.6170000000002</v>
      </c>
      <c r="H15" s="60">
        <f>SUMIFS('EIA 176 Natural Gas Deliveries '!I$4:I$4884,'EIA 176 Natural Gas Deliveries '!$A$4:$A$4884,'1. Weights for Subsidiaries'!$B15,'EIA 176 Natural Gas Deliveries '!$B$4:$B$4884,'1. Weights for Subsidiaries'!$C15)/1000</f>
        <v>6339.8590000000004</v>
      </c>
      <c r="I15" s="60">
        <f>SUMIFS('EIA 176 Natural Gas Deliveries '!J$4:J$4884,'EIA 176 Natural Gas Deliveries '!$A$4:$A$4884,'1. Weights for Subsidiaries'!$B15,'EIA 176 Natural Gas Deliveries '!$B$4:$B$4884,'1. Weights for Subsidiaries'!$C15)/1000</f>
        <v>6654.9359999999997</v>
      </c>
      <c r="J15" s="60">
        <f>SUMIFS('EIA 176 Natural Gas Deliveries '!K$4:K$4884,'EIA 176 Natural Gas Deliveries '!$A$4:$A$4884,'1. Weights for Subsidiaries'!$B15,'EIA 176 Natural Gas Deliveries '!$B$4:$B$4884,'1. Weights for Subsidiaries'!$C15)/1000</f>
        <v>3760.7109999999998</v>
      </c>
      <c r="K15" s="60">
        <f>SUMIFS('EIA 176 Natural Gas Deliveries '!L$4:L$4884,'EIA 176 Natural Gas Deliveries '!$A$4:$A$4884,'1. Weights for Subsidiaries'!$B15,'EIA 176 Natural Gas Deliveries '!$B$4:$B$4884,'1. Weights for Subsidiaries'!$C15)/1000</f>
        <v>0</v>
      </c>
      <c r="L15" s="60">
        <f t="shared" si="9"/>
        <v>803697.78099999996</v>
      </c>
      <c r="M15" s="60">
        <f t="shared" si="10"/>
        <v>738726.48499999987</v>
      </c>
      <c r="N15" s="60">
        <f t="shared" si="11"/>
        <v>794498.054</v>
      </c>
      <c r="O15" s="60">
        <f t="shared" si="12"/>
        <v>805615.20700000005</v>
      </c>
      <c r="P15" s="60">
        <f t="shared" si="13"/>
        <v>750430.92700000003</v>
      </c>
      <c r="Q15" s="60">
        <f t="shared" si="14"/>
        <v>794123.94299999997</v>
      </c>
      <c r="R15" s="60">
        <f t="shared" si="15"/>
        <v>847642.58599999989</v>
      </c>
      <c r="S15" s="60">
        <f t="shared" si="16"/>
        <v>834557.39600000007</v>
      </c>
      <c r="U15" s="96" t="s">
        <v>385</v>
      </c>
      <c r="V15" s="118">
        <f t="shared" si="1"/>
        <v>57229.468999999997</v>
      </c>
      <c r="W15" s="118">
        <f t="shared" si="2"/>
        <v>49688.256999999998</v>
      </c>
      <c r="X15" s="118">
        <f t="shared" si="3"/>
        <v>54389.85</v>
      </c>
      <c r="Y15" s="118">
        <f t="shared" si="4"/>
        <v>52275.49</v>
      </c>
      <c r="Z15" s="118">
        <f t="shared" si="5"/>
        <v>52321.77</v>
      </c>
      <c r="AA15" s="118">
        <f t="shared" si="6"/>
        <v>56996.101999999999</v>
      </c>
      <c r="AB15" s="118">
        <f t="shared" si="7"/>
        <v>55164.947</v>
      </c>
      <c r="AC15" s="118">
        <f t="shared" si="8"/>
        <v>55167.133999999998</v>
      </c>
    </row>
    <row r="16" spans="1:29">
      <c r="A16" s="2" t="s">
        <v>382</v>
      </c>
      <c r="B16" s="2" t="s">
        <v>1148</v>
      </c>
      <c r="C16" s="47" t="s">
        <v>1644</v>
      </c>
      <c r="D16" s="60">
        <f>SUMIFS('EIA 176 Natural Gas Deliveries '!E$4:E$4884,'EIA 176 Natural Gas Deliveries '!$A$4:$A$4884,'1. Weights for Subsidiaries'!$B16,'EIA 176 Natural Gas Deliveries '!$B$4:$B$4884,'1. Weights for Subsidiaries'!$C16)/1000</f>
        <v>14401.936</v>
      </c>
      <c r="E16" s="60">
        <f>SUMIFS('EIA 176 Natural Gas Deliveries '!F$4:F$4884,'EIA 176 Natural Gas Deliveries '!$A$4:$A$4884,'1. Weights for Subsidiaries'!$B16,'EIA 176 Natural Gas Deliveries '!$B$4:$B$4884,'1. Weights for Subsidiaries'!$C16)/1000</f>
        <v>13251.016</v>
      </c>
      <c r="F16" s="60">
        <f>SUMIFS('EIA 176 Natural Gas Deliveries '!G$4:G$4884,'EIA 176 Natural Gas Deliveries '!$A$4:$A$4884,'1. Weights for Subsidiaries'!$B16,'EIA 176 Natural Gas Deliveries '!$B$4:$B$4884,'1. Weights for Subsidiaries'!$C16)/1000</f>
        <v>13757.349</v>
      </c>
      <c r="G16" s="60">
        <f>SUMIFS('EIA 176 Natural Gas Deliveries '!H$4:H$4884,'EIA 176 Natural Gas Deliveries '!$A$4:$A$4884,'1. Weights for Subsidiaries'!$B16,'EIA 176 Natural Gas Deliveries '!$B$4:$B$4884,'1. Weights for Subsidiaries'!$C16)/1000</f>
        <v>13295.696</v>
      </c>
      <c r="H16" s="60">
        <f>SUMIFS('EIA 176 Natural Gas Deliveries '!I$4:I$4884,'EIA 176 Natural Gas Deliveries '!$A$4:$A$4884,'1. Weights for Subsidiaries'!$B16,'EIA 176 Natural Gas Deliveries '!$B$4:$B$4884,'1. Weights for Subsidiaries'!$C16)/1000</f>
        <v>12173.42</v>
      </c>
      <c r="I16" s="60">
        <f>SUMIFS('EIA 176 Natural Gas Deliveries '!J$4:J$4884,'EIA 176 Natural Gas Deliveries '!$A$4:$A$4884,'1. Weights for Subsidiaries'!$B16,'EIA 176 Natural Gas Deliveries '!$B$4:$B$4884,'1. Weights for Subsidiaries'!$C16)/1000</f>
        <v>12330.393</v>
      </c>
      <c r="J16" s="60">
        <f>SUMIFS('EIA 176 Natural Gas Deliveries '!K$4:K$4884,'EIA 176 Natural Gas Deliveries '!$A$4:$A$4884,'1. Weights for Subsidiaries'!$B16,'EIA 176 Natural Gas Deliveries '!$B$4:$B$4884,'1. Weights for Subsidiaries'!$C16)/1000</f>
        <v>6655.0780000000004</v>
      </c>
      <c r="K16" s="60">
        <f>SUMIFS('EIA 176 Natural Gas Deliveries '!L$4:L$4884,'EIA 176 Natural Gas Deliveries '!$A$4:$A$4884,'1. Weights for Subsidiaries'!$B16,'EIA 176 Natural Gas Deliveries '!$B$4:$B$4884,'1. Weights for Subsidiaries'!$C16)/1000</f>
        <v>0</v>
      </c>
      <c r="L16" s="60">
        <f t="shared" si="9"/>
        <v>803697.78099999996</v>
      </c>
      <c r="M16" s="60">
        <f t="shared" si="10"/>
        <v>738726.48499999987</v>
      </c>
      <c r="N16" s="60">
        <f t="shared" si="11"/>
        <v>794498.054</v>
      </c>
      <c r="O16" s="60">
        <f t="shared" si="12"/>
        <v>805615.20700000005</v>
      </c>
      <c r="P16" s="60">
        <f t="shared" si="13"/>
        <v>750430.92700000003</v>
      </c>
      <c r="Q16" s="60">
        <f t="shared" si="14"/>
        <v>794123.94299999997</v>
      </c>
      <c r="R16" s="60">
        <f t="shared" si="15"/>
        <v>847642.58599999989</v>
      </c>
      <c r="S16" s="60">
        <f t="shared" si="16"/>
        <v>834557.39600000007</v>
      </c>
    </row>
    <row r="17" spans="1:19">
      <c r="A17" s="2" t="s">
        <v>382</v>
      </c>
      <c r="B17" s="2" t="s">
        <v>1149</v>
      </c>
      <c r="C17" s="47" t="s">
        <v>1644</v>
      </c>
      <c r="D17" s="60">
        <f>SUMIFS('EIA 176 Natural Gas Deliveries '!E$4:E$4884,'EIA 176 Natural Gas Deliveries '!$A$4:$A$4884,'1. Weights for Subsidiaries'!$B17,'EIA 176 Natural Gas Deliveries '!$B$4:$B$4884,'1. Weights for Subsidiaries'!$C17)/1000</f>
        <v>242319.31</v>
      </c>
      <c r="E17" s="60">
        <f>SUMIFS('EIA 176 Natural Gas Deliveries '!F$4:F$4884,'EIA 176 Natural Gas Deliveries '!$A$4:$A$4884,'1. Weights for Subsidiaries'!$B17,'EIA 176 Natural Gas Deliveries '!$B$4:$B$4884,'1. Weights for Subsidiaries'!$C17)/1000</f>
        <v>233456.758</v>
      </c>
      <c r="F17" s="60">
        <f>SUMIFS('EIA 176 Natural Gas Deliveries '!G$4:G$4884,'EIA 176 Natural Gas Deliveries '!$A$4:$A$4884,'1. Weights for Subsidiaries'!$B17,'EIA 176 Natural Gas Deliveries '!$B$4:$B$4884,'1. Weights for Subsidiaries'!$C17)/1000</f>
        <v>249439.359</v>
      </c>
      <c r="G17" s="60">
        <f>SUMIFS('EIA 176 Natural Gas Deliveries '!H$4:H$4884,'EIA 176 Natural Gas Deliveries '!$A$4:$A$4884,'1. Weights for Subsidiaries'!$B17,'EIA 176 Natural Gas Deliveries '!$B$4:$B$4884,'1. Weights for Subsidiaries'!$C17)/1000</f>
        <v>260310.80499999999</v>
      </c>
      <c r="H17" s="60">
        <f>SUMIFS('EIA 176 Natural Gas Deliveries '!I$4:I$4884,'EIA 176 Natural Gas Deliveries '!$A$4:$A$4884,'1. Weights for Subsidiaries'!$B17,'EIA 176 Natural Gas Deliveries '!$B$4:$B$4884,'1. Weights for Subsidiaries'!$C17)/1000</f>
        <v>237880.992</v>
      </c>
      <c r="I17" s="60">
        <f>SUMIFS('EIA 176 Natural Gas Deliveries '!J$4:J$4884,'EIA 176 Natural Gas Deliveries '!$A$4:$A$4884,'1. Weights for Subsidiaries'!$B17,'EIA 176 Natural Gas Deliveries '!$B$4:$B$4884,'1. Weights for Subsidiaries'!$C17)/1000</f>
        <v>260766.48699999999</v>
      </c>
      <c r="J17" s="60">
        <f>SUMIFS('EIA 176 Natural Gas Deliveries '!K$4:K$4884,'EIA 176 Natural Gas Deliveries '!$A$4:$A$4884,'1. Weights for Subsidiaries'!$B17,'EIA 176 Natural Gas Deliveries '!$B$4:$B$4884,'1. Weights for Subsidiaries'!$C17)/1000</f>
        <v>299641.22100000002</v>
      </c>
      <c r="K17" s="60">
        <f>SUMIFS('EIA 176 Natural Gas Deliveries '!L$4:L$4884,'EIA 176 Natural Gas Deliveries '!$A$4:$A$4884,'1. Weights for Subsidiaries'!$B17,'EIA 176 Natural Gas Deliveries '!$B$4:$B$4884,'1. Weights for Subsidiaries'!$C17)/1000</f>
        <v>310256.45</v>
      </c>
      <c r="L17" s="60">
        <f t="shared" si="9"/>
        <v>803697.78099999996</v>
      </c>
      <c r="M17" s="60">
        <f t="shared" si="10"/>
        <v>738726.48499999987</v>
      </c>
      <c r="N17" s="60">
        <f t="shared" si="11"/>
        <v>794498.054</v>
      </c>
      <c r="O17" s="60">
        <f t="shared" si="12"/>
        <v>805615.20700000005</v>
      </c>
      <c r="P17" s="60">
        <f t="shared" si="13"/>
        <v>750430.92700000003</v>
      </c>
      <c r="Q17" s="60">
        <f t="shared" si="14"/>
        <v>794123.94299999997</v>
      </c>
      <c r="R17" s="60">
        <f t="shared" si="15"/>
        <v>847642.58599999989</v>
      </c>
      <c r="S17" s="60">
        <f t="shared" si="16"/>
        <v>834557.39600000007</v>
      </c>
    </row>
    <row r="18" spans="1:19">
      <c r="A18" s="2" t="s">
        <v>1528</v>
      </c>
      <c r="B18" s="2" t="s">
        <v>1160</v>
      </c>
      <c r="C18" s="47" t="s">
        <v>1644</v>
      </c>
      <c r="D18" s="60">
        <f>SUMIFS('EIA 176 Natural Gas Deliveries '!E$4:E$4884,'EIA 176 Natural Gas Deliveries '!$A$4:$A$4884,'1. Weights for Subsidiaries'!$B18,'EIA 176 Natural Gas Deliveries '!$B$4:$B$4884,'1. Weights for Subsidiaries'!$C18)/1000</f>
        <v>29201.715</v>
      </c>
      <c r="E18" s="60">
        <f>SUMIFS('EIA 176 Natural Gas Deliveries '!F$4:F$4884,'EIA 176 Natural Gas Deliveries '!$A$4:$A$4884,'1. Weights for Subsidiaries'!$B18,'EIA 176 Natural Gas Deliveries '!$B$4:$B$4884,'1. Weights for Subsidiaries'!$C18)/1000</f>
        <v>27796.287</v>
      </c>
      <c r="F18" s="60">
        <f>SUMIFS('EIA 176 Natural Gas Deliveries '!G$4:G$4884,'EIA 176 Natural Gas Deliveries '!$A$4:$A$4884,'1. Weights for Subsidiaries'!$B18,'EIA 176 Natural Gas Deliveries '!$B$4:$B$4884,'1. Weights for Subsidiaries'!$C18)/1000</f>
        <v>27956.316999999999</v>
      </c>
      <c r="G18" s="60">
        <f>SUMIFS('EIA 176 Natural Gas Deliveries '!H$4:H$4884,'EIA 176 Natural Gas Deliveries '!$A$4:$A$4884,'1. Weights for Subsidiaries'!$B18,'EIA 176 Natural Gas Deliveries '!$B$4:$B$4884,'1. Weights for Subsidiaries'!$C18)/1000</f>
        <v>27960.510999999999</v>
      </c>
      <c r="H18" s="60">
        <f>SUMIFS('EIA 176 Natural Gas Deliveries '!I$4:I$4884,'EIA 176 Natural Gas Deliveries '!$A$4:$A$4884,'1. Weights for Subsidiaries'!$B18,'EIA 176 Natural Gas Deliveries '!$B$4:$B$4884,'1. Weights for Subsidiaries'!$C18)/1000</f>
        <v>25389.804</v>
      </c>
      <c r="I18" s="60">
        <f>SUMIFS('EIA 176 Natural Gas Deliveries '!J$4:J$4884,'EIA 176 Natural Gas Deliveries '!$A$4:$A$4884,'1. Weights for Subsidiaries'!$B18,'EIA 176 Natural Gas Deliveries '!$B$4:$B$4884,'1. Weights for Subsidiaries'!$C18)/1000</f>
        <v>30852.972000000002</v>
      </c>
      <c r="J18" s="60">
        <f>SUMIFS('EIA 176 Natural Gas Deliveries '!K$4:K$4884,'EIA 176 Natural Gas Deliveries '!$A$4:$A$4884,'1. Weights for Subsidiaries'!$B18,'EIA 176 Natural Gas Deliveries '!$B$4:$B$4884,'1. Weights for Subsidiaries'!$C18)/1000</f>
        <v>33538.79</v>
      </c>
      <c r="K18" s="60">
        <f>SUMIFS('EIA 176 Natural Gas Deliveries '!L$4:L$4884,'EIA 176 Natural Gas Deliveries '!$A$4:$A$4884,'1. Weights for Subsidiaries'!$B18,'EIA 176 Natural Gas Deliveries '!$B$4:$B$4884,'1. Weights for Subsidiaries'!$C18)/1000</f>
        <v>37199.709000000003</v>
      </c>
      <c r="L18" s="60">
        <f t="shared" si="9"/>
        <v>196757.41100000002</v>
      </c>
      <c r="M18" s="60">
        <f t="shared" si="10"/>
        <v>179747.12900000002</v>
      </c>
      <c r="N18" s="60">
        <f t="shared" si="11"/>
        <v>191287.66200000001</v>
      </c>
      <c r="O18" s="60">
        <f t="shared" si="12"/>
        <v>203115.967</v>
      </c>
      <c r="P18" s="60">
        <f t="shared" si="13"/>
        <v>181750.21799999999</v>
      </c>
      <c r="Q18" s="60">
        <f t="shared" si="14"/>
        <v>195287.598</v>
      </c>
      <c r="R18" s="60">
        <f t="shared" si="15"/>
        <v>194888.11800000002</v>
      </c>
      <c r="S18" s="60">
        <f t="shared" si="16"/>
        <v>193832.209</v>
      </c>
    </row>
    <row r="19" spans="1:19">
      <c r="A19" s="2" t="s">
        <v>1103</v>
      </c>
      <c r="B19" s="2" t="s">
        <v>775</v>
      </c>
      <c r="C19" s="47" t="s">
        <v>1646</v>
      </c>
      <c r="D19" s="60">
        <f>SUMIFS('EIA 176 Natural Gas Deliveries '!E$4:E$4884,'EIA 176 Natural Gas Deliveries '!$A$4:$A$4884,'1. Weights for Subsidiaries'!$B19,'EIA 176 Natural Gas Deliveries '!$B$4:$B$4884,'1. Weights for Subsidiaries'!$C19)/1000</f>
        <v>18622.088</v>
      </c>
      <c r="E19" s="60">
        <f>SUMIFS('EIA 176 Natural Gas Deliveries '!F$4:F$4884,'EIA 176 Natural Gas Deliveries '!$A$4:$A$4884,'1. Weights for Subsidiaries'!$B19,'EIA 176 Natural Gas Deliveries '!$B$4:$B$4884,'1. Weights for Subsidiaries'!$C19)/1000</f>
        <v>17618.723000000002</v>
      </c>
      <c r="F19" s="60">
        <f>SUMIFS('EIA 176 Natural Gas Deliveries '!G$4:G$4884,'EIA 176 Natural Gas Deliveries '!$A$4:$A$4884,'1. Weights for Subsidiaries'!$B19,'EIA 176 Natural Gas Deliveries '!$B$4:$B$4884,'1. Weights for Subsidiaries'!$C19)/1000</f>
        <v>18451.125</v>
      </c>
      <c r="G19" s="60">
        <f>SUMIFS('EIA 176 Natural Gas Deliveries '!H$4:H$4884,'EIA 176 Natural Gas Deliveries '!$A$4:$A$4884,'1. Weights for Subsidiaries'!$B19,'EIA 176 Natural Gas Deliveries '!$B$4:$B$4884,'1. Weights for Subsidiaries'!$C19)/1000</f>
        <v>20867.870999999999</v>
      </c>
      <c r="H19" s="60">
        <f>SUMIFS('EIA 176 Natural Gas Deliveries '!I$4:I$4884,'EIA 176 Natural Gas Deliveries '!$A$4:$A$4884,'1. Weights for Subsidiaries'!$B19,'EIA 176 Natural Gas Deliveries '!$B$4:$B$4884,'1. Weights for Subsidiaries'!$C19)/1000</f>
        <v>20658.731</v>
      </c>
      <c r="I19" s="60">
        <f>SUMIFS('EIA 176 Natural Gas Deliveries '!J$4:J$4884,'EIA 176 Natural Gas Deliveries '!$A$4:$A$4884,'1. Weights for Subsidiaries'!$B19,'EIA 176 Natural Gas Deliveries '!$B$4:$B$4884,'1. Weights for Subsidiaries'!$C19)/1000</f>
        <v>20748.807000000001</v>
      </c>
      <c r="J19" s="60">
        <f>SUMIFS('EIA 176 Natural Gas Deliveries '!K$4:K$4884,'EIA 176 Natural Gas Deliveries '!$A$4:$A$4884,'1. Weights for Subsidiaries'!$B19,'EIA 176 Natural Gas Deliveries '!$B$4:$B$4884,'1. Weights for Subsidiaries'!$C19)/1000</f>
        <v>20513.210999999999</v>
      </c>
      <c r="K19" s="60">
        <f>SUMIFS('EIA 176 Natural Gas Deliveries '!L$4:L$4884,'EIA 176 Natural Gas Deliveries '!$A$4:$A$4884,'1. Weights for Subsidiaries'!$B19,'EIA 176 Natural Gas Deliveries '!$B$4:$B$4884,'1. Weights for Subsidiaries'!$C19)/1000</f>
        <v>19436.144</v>
      </c>
      <c r="L19" s="60">
        <f t="shared" si="9"/>
        <v>601282.61900000006</v>
      </c>
      <c r="M19" s="60">
        <f t="shared" si="10"/>
        <v>604824.48499999999</v>
      </c>
      <c r="N19" s="60">
        <f t="shared" si="11"/>
        <v>615623.03500000003</v>
      </c>
      <c r="O19" s="60">
        <f t="shared" si="12"/>
        <v>599832.44100000011</v>
      </c>
      <c r="P19" s="60">
        <f t="shared" si="13"/>
        <v>528681.82999999996</v>
      </c>
      <c r="Q19" s="60">
        <f t="shared" si="14"/>
        <v>539569.76099999994</v>
      </c>
      <c r="R19" s="60">
        <f t="shared" si="15"/>
        <v>494537.57699999999</v>
      </c>
      <c r="S19" s="60">
        <f t="shared" si="16"/>
        <v>466208.76900000009</v>
      </c>
    </row>
    <row r="20" spans="1:19">
      <c r="A20" s="2" t="s">
        <v>1103</v>
      </c>
      <c r="B20" s="2" t="s">
        <v>775</v>
      </c>
      <c r="C20" s="47" t="s">
        <v>1647</v>
      </c>
      <c r="D20" s="60">
        <f>SUMIFS('EIA 176 Natural Gas Deliveries '!E$4:E$4884,'EIA 176 Natural Gas Deliveries '!$A$4:$A$4884,'1. Weights for Subsidiaries'!$B20,'EIA 176 Natural Gas Deliveries '!$B$4:$B$4884,'1. Weights for Subsidiaries'!$C20)/1000</f>
        <v>46285.523999999998</v>
      </c>
      <c r="E20" s="60">
        <f>SUMIFS('EIA 176 Natural Gas Deliveries '!F$4:F$4884,'EIA 176 Natural Gas Deliveries '!$A$4:$A$4884,'1. Weights for Subsidiaries'!$B20,'EIA 176 Natural Gas Deliveries '!$B$4:$B$4884,'1. Weights for Subsidiaries'!$C20)/1000</f>
        <v>41211.618000000002</v>
      </c>
      <c r="F20" s="60">
        <f>SUMIFS('EIA 176 Natural Gas Deliveries '!G$4:G$4884,'EIA 176 Natural Gas Deliveries '!$A$4:$A$4884,'1. Weights for Subsidiaries'!$B20,'EIA 176 Natural Gas Deliveries '!$B$4:$B$4884,'1. Weights for Subsidiaries'!$C20)/1000</f>
        <v>43383.875</v>
      </c>
      <c r="G20" s="60">
        <f>SUMIFS('EIA 176 Natural Gas Deliveries '!H$4:H$4884,'EIA 176 Natural Gas Deliveries '!$A$4:$A$4884,'1. Weights for Subsidiaries'!$B20,'EIA 176 Natural Gas Deliveries '!$B$4:$B$4884,'1. Weights for Subsidiaries'!$C20)/1000</f>
        <v>43686.858</v>
      </c>
      <c r="H20" s="60">
        <f>SUMIFS('EIA 176 Natural Gas Deliveries '!I$4:I$4884,'EIA 176 Natural Gas Deliveries '!$A$4:$A$4884,'1. Weights for Subsidiaries'!$B20,'EIA 176 Natural Gas Deliveries '!$B$4:$B$4884,'1. Weights for Subsidiaries'!$C20)/1000</f>
        <v>40034.61</v>
      </c>
      <c r="I20" s="60">
        <f>SUMIFS('EIA 176 Natural Gas Deliveries '!J$4:J$4884,'EIA 176 Natural Gas Deliveries '!$A$4:$A$4884,'1. Weights for Subsidiaries'!$B20,'EIA 176 Natural Gas Deliveries '!$B$4:$B$4884,'1. Weights for Subsidiaries'!$C20)/1000</f>
        <v>42841.15</v>
      </c>
      <c r="J20" s="60">
        <f>SUMIFS('EIA 176 Natural Gas Deliveries '!K$4:K$4884,'EIA 176 Natural Gas Deliveries '!$A$4:$A$4884,'1. Weights for Subsidiaries'!$B20,'EIA 176 Natural Gas Deliveries '!$B$4:$B$4884,'1. Weights for Subsidiaries'!$C20)/1000</f>
        <v>42726.141000000003</v>
      </c>
      <c r="K20" s="60">
        <f>SUMIFS('EIA 176 Natural Gas Deliveries '!L$4:L$4884,'EIA 176 Natural Gas Deliveries '!$A$4:$A$4884,'1. Weights for Subsidiaries'!$B20,'EIA 176 Natural Gas Deliveries '!$B$4:$B$4884,'1. Weights for Subsidiaries'!$C20)/1000</f>
        <v>40483.538999999997</v>
      </c>
      <c r="L20" s="60">
        <f t="shared" si="9"/>
        <v>601282.61900000006</v>
      </c>
      <c r="M20" s="60">
        <f t="shared" si="10"/>
        <v>604824.48499999999</v>
      </c>
      <c r="N20" s="60">
        <f t="shared" si="11"/>
        <v>615623.03500000003</v>
      </c>
      <c r="O20" s="60">
        <f t="shared" si="12"/>
        <v>599832.44100000011</v>
      </c>
      <c r="P20" s="60">
        <f t="shared" si="13"/>
        <v>528681.82999999996</v>
      </c>
      <c r="Q20" s="60">
        <f t="shared" si="14"/>
        <v>539569.76099999994</v>
      </c>
      <c r="R20" s="60">
        <f t="shared" si="15"/>
        <v>494537.57699999999</v>
      </c>
      <c r="S20" s="60">
        <f t="shared" si="16"/>
        <v>466208.76900000009</v>
      </c>
    </row>
    <row r="21" spans="1:19">
      <c r="A21" s="3" t="s">
        <v>382</v>
      </c>
      <c r="B21" s="3" t="s">
        <v>729</v>
      </c>
      <c r="C21" s="47" t="s">
        <v>1647</v>
      </c>
      <c r="D21" s="60">
        <f>SUMIFS('EIA 176 Natural Gas Deliveries '!E$4:E$4884,'EIA 176 Natural Gas Deliveries '!$A$4:$A$4884,'1. Weights for Subsidiaries'!$B21,'EIA 176 Natural Gas Deliveries '!$B$4:$B$4884,'1. Weights for Subsidiaries'!$C21)/1000</f>
        <v>34942.141000000003</v>
      </c>
      <c r="E21" s="60">
        <f>SUMIFS('EIA 176 Natural Gas Deliveries '!F$4:F$4884,'EIA 176 Natural Gas Deliveries '!$A$4:$A$4884,'1. Weights for Subsidiaries'!$B21,'EIA 176 Natural Gas Deliveries '!$B$4:$B$4884,'1. Weights for Subsidiaries'!$C21)/1000</f>
        <v>32508.272000000001</v>
      </c>
      <c r="F21" s="60">
        <f>SUMIFS('EIA 176 Natural Gas Deliveries '!G$4:G$4884,'EIA 176 Natural Gas Deliveries '!$A$4:$A$4884,'1. Weights for Subsidiaries'!$B21,'EIA 176 Natural Gas Deliveries '!$B$4:$B$4884,'1. Weights for Subsidiaries'!$C21)/1000</f>
        <v>33008.631999999998</v>
      </c>
      <c r="G21" s="60">
        <f>SUMIFS('EIA 176 Natural Gas Deliveries '!H$4:H$4884,'EIA 176 Natural Gas Deliveries '!$A$4:$A$4884,'1. Weights for Subsidiaries'!$B21,'EIA 176 Natural Gas Deliveries '!$B$4:$B$4884,'1. Weights for Subsidiaries'!$C21)/1000</f>
        <v>35859.135999999999</v>
      </c>
      <c r="H21" s="60">
        <f>SUMIFS('EIA 176 Natural Gas Deliveries '!I$4:I$4884,'EIA 176 Natural Gas Deliveries '!$A$4:$A$4884,'1. Weights for Subsidiaries'!$B21,'EIA 176 Natural Gas Deliveries '!$B$4:$B$4884,'1. Weights for Subsidiaries'!$C21)/1000</f>
        <v>32312.226999999999</v>
      </c>
      <c r="I21" s="60">
        <f>SUMIFS('EIA 176 Natural Gas Deliveries '!J$4:J$4884,'EIA 176 Natural Gas Deliveries '!$A$4:$A$4884,'1. Weights for Subsidiaries'!$B21,'EIA 176 Natural Gas Deliveries '!$B$4:$B$4884,'1. Weights for Subsidiaries'!$C21)/1000</f>
        <v>34740.794000000002</v>
      </c>
      <c r="J21" s="60">
        <f>SUMIFS('EIA 176 Natural Gas Deliveries '!K$4:K$4884,'EIA 176 Natural Gas Deliveries '!$A$4:$A$4884,'1. Weights for Subsidiaries'!$B21,'EIA 176 Natural Gas Deliveries '!$B$4:$B$4884,'1. Weights for Subsidiaries'!$C21)/1000</f>
        <v>33284.529000000002</v>
      </c>
      <c r="K21" s="60">
        <f>SUMIFS('EIA 176 Natural Gas Deliveries '!L$4:L$4884,'EIA 176 Natural Gas Deliveries '!$A$4:$A$4884,'1. Weights for Subsidiaries'!$B21,'EIA 176 Natural Gas Deliveries '!$B$4:$B$4884,'1. Weights for Subsidiaries'!$C21)/1000</f>
        <v>30407.991000000002</v>
      </c>
      <c r="L21" s="60">
        <f t="shared" si="9"/>
        <v>803697.78099999996</v>
      </c>
      <c r="M21" s="60">
        <f t="shared" si="10"/>
        <v>738726.48499999987</v>
      </c>
      <c r="N21" s="60">
        <f t="shared" si="11"/>
        <v>794498.054</v>
      </c>
      <c r="O21" s="60">
        <f t="shared" si="12"/>
        <v>805615.20700000005</v>
      </c>
      <c r="P21" s="60">
        <f t="shared" si="13"/>
        <v>750430.92700000003</v>
      </c>
      <c r="Q21" s="60">
        <f t="shared" si="14"/>
        <v>794123.94299999997</v>
      </c>
      <c r="R21" s="60">
        <f t="shared" si="15"/>
        <v>847642.58599999989</v>
      </c>
      <c r="S21" s="60">
        <f t="shared" si="16"/>
        <v>834557.39600000007</v>
      </c>
    </row>
    <row r="22" spans="1:19">
      <c r="A22" s="3" t="s">
        <v>1103</v>
      </c>
      <c r="B22" s="3" t="s">
        <v>775</v>
      </c>
      <c r="C22" s="47" t="s">
        <v>1648</v>
      </c>
      <c r="D22" s="60">
        <f>SUMIFS('EIA 176 Natural Gas Deliveries '!E$4:E$4884,'EIA 176 Natural Gas Deliveries '!$A$4:$A$4884,'1. Weights for Subsidiaries'!$B22,'EIA 176 Natural Gas Deliveries '!$B$4:$B$4884,'1. Weights for Subsidiaries'!$C22)/1000</f>
        <v>106932.603</v>
      </c>
      <c r="E22" s="60">
        <f>SUMIFS('EIA 176 Natural Gas Deliveries '!F$4:F$4884,'EIA 176 Natural Gas Deliveries '!$A$4:$A$4884,'1. Weights for Subsidiaries'!$B22,'EIA 176 Natural Gas Deliveries '!$B$4:$B$4884,'1. Weights for Subsidiaries'!$C22)/1000</f>
        <v>127058.647</v>
      </c>
      <c r="F22" s="60">
        <f>SUMIFS('EIA 176 Natural Gas Deliveries '!G$4:G$4884,'EIA 176 Natural Gas Deliveries '!$A$4:$A$4884,'1. Weights for Subsidiaries'!$B22,'EIA 176 Natural Gas Deliveries '!$B$4:$B$4884,'1. Weights for Subsidiaries'!$C22)/1000</f>
        <v>119180.034</v>
      </c>
      <c r="G22" s="60">
        <f>SUMIFS('EIA 176 Natural Gas Deliveries '!H$4:H$4884,'EIA 176 Natural Gas Deliveries '!$A$4:$A$4884,'1. Weights for Subsidiaries'!$B22,'EIA 176 Natural Gas Deliveries '!$B$4:$B$4884,'1. Weights for Subsidiaries'!$C22)/1000</f>
        <v>64380.561000000002</v>
      </c>
      <c r="H22" s="60">
        <f>SUMIFS('EIA 176 Natural Gas Deliveries '!I$4:I$4884,'EIA 176 Natural Gas Deliveries '!$A$4:$A$4884,'1. Weights for Subsidiaries'!$B22,'EIA 176 Natural Gas Deliveries '!$B$4:$B$4884,'1. Weights for Subsidiaries'!$C22)/1000</f>
        <v>59789.324999999997</v>
      </c>
      <c r="I22" s="60">
        <f>SUMIFS('EIA 176 Natural Gas Deliveries '!J$4:J$4884,'EIA 176 Natural Gas Deliveries '!$A$4:$A$4884,'1. Weights for Subsidiaries'!$B22,'EIA 176 Natural Gas Deliveries '!$B$4:$B$4884,'1. Weights for Subsidiaries'!$C22)/1000</f>
        <v>63007.885999999999</v>
      </c>
      <c r="J22" s="60">
        <f>SUMIFS('EIA 176 Natural Gas Deliveries '!K$4:K$4884,'EIA 176 Natural Gas Deliveries '!$A$4:$A$4884,'1. Weights for Subsidiaries'!$B22,'EIA 176 Natural Gas Deliveries '!$B$4:$B$4884,'1. Weights for Subsidiaries'!$C22)/1000</f>
        <v>28813.396000000001</v>
      </c>
      <c r="K22" s="60">
        <f>SUMIFS('EIA 176 Natural Gas Deliveries '!L$4:L$4884,'EIA 176 Natural Gas Deliveries '!$A$4:$A$4884,'1. Weights for Subsidiaries'!$B22,'EIA 176 Natural Gas Deliveries '!$B$4:$B$4884,'1. Weights for Subsidiaries'!$C22)/1000</f>
        <v>30059.826000000001</v>
      </c>
      <c r="L22" s="60">
        <f t="shared" si="9"/>
        <v>601282.61900000006</v>
      </c>
      <c r="M22" s="60">
        <f t="shared" si="10"/>
        <v>604824.48499999999</v>
      </c>
      <c r="N22" s="60">
        <f t="shared" si="11"/>
        <v>615623.03500000003</v>
      </c>
      <c r="O22" s="60">
        <f t="shared" si="12"/>
        <v>599832.44100000011</v>
      </c>
      <c r="P22" s="60">
        <f t="shared" si="13"/>
        <v>528681.82999999996</v>
      </c>
      <c r="Q22" s="60">
        <f t="shared" si="14"/>
        <v>539569.76099999994</v>
      </c>
      <c r="R22" s="60">
        <f t="shared" si="15"/>
        <v>494537.57699999999</v>
      </c>
      <c r="S22" s="60">
        <f t="shared" si="16"/>
        <v>466208.76900000009</v>
      </c>
    </row>
    <row r="23" spans="1:19">
      <c r="A23" s="3" t="s">
        <v>382</v>
      </c>
      <c r="B23" s="110" t="s">
        <v>1726</v>
      </c>
      <c r="C23" s="110" t="s">
        <v>1651</v>
      </c>
      <c r="D23" s="60">
        <f>SUMIFS('EIA 176 Natural Gas Deliveries '!E$4:E$4884,'EIA 176 Natural Gas Deliveries '!$A$4:$A$4884,'1. Weights for Subsidiaries'!$B23,'EIA 176 Natural Gas Deliveries '!$B$4:$B$4884,'1. Weights for Subsidiaries'!$C23)/1000</f>
        <v>56768.207000000002</v>
      </c>
      <c r="E23" s="60">
        <f>SUMIFS('EIA 176 Natural Gas Deliveries '!F$4:F$4884,'EIA 176 Natural Gas Deliveries '!$A$4:$A$4884,'1. Weights for Subsidiaries'!$B23,'EIA 176 Natural Gas Deliveries '!$B$4:$B$4884,'1. Weights for Subsidiaries'!$C23)/1000</f>
        <v>48923.868000000002</v>
      </c>
      <c r="F23" s="60">
        <f>SUMIFS('EIA 176 Natural Gas Deliveries '!G$4:G$4884,'EIA 176 Natural Gas Deliveries '!$A$4:$A$4884,'1. Weights for Subsidiaries'!$B23,'EIA 176 Natural Gas Deliveries '!$B$4:$B$4884,'1. Weights for Subsidiaries'!$C23)/1000</f>
        <v>54577.224000000002</v>
      </c>
      <c r="G23" s="60">
        <f>SUMIFS('EIA 176 Natural Gas Deliveries '!H$4:H$4884,'EIA 176 Natural Gas Deliveries '!$A$4:$A$4884,'1. Weights for Subsidiaries'!$B23,'EIA 176 Natural Gas Deliveries '!$B$4:$B$4884,'1. Weights for Subsidiaries'!$C23)/1000</f>
        <v>51437.370999999999</v>
      </c>
      <c r="H23" s="60">
        <f>SUMIFS('EIA 176 Natural Gas Deliveries '!I$4:I$4884,'EIA 176 Natural Gas Deliveries '!$A$4:$A$4884,'1. Weights for Subsidiaries'!$B23,'EIA 176 Natural Gas Deliveries '!$B$4:$B$4884,'1. Weights for Subsidiaries'!$C23)/1000</f>
        <v>49872.978999999999</v>
      </c>
      <c r="I23" s="60">
        <f>SUMIFS('EIA 176 Natural Gas Deliveries '!J$4:J$4884,'EIA 176 Natural Gas Deliveries '!$A$4:$A$4884,'1. Weights for Subsidiaries'!$B23,'EIA 176 Natural Gas Deliveries '!$B$4:$B$4884,'1. Weights for Subsidiaries'!$C23)/1000</f>
        <v>54410.502999999997</v>
      </c>
      <c r="J23" s="60">
        <f>SUMIFS('EIA 176 Natural Gas Deliveries '!K$4:K$4884,'EIA 176 Natural Gas Deliveries '!$A$4:$A$4884,'1. Weights for Subsidiaries'!$B23,'EIA 176 Natural Gas Deliveries '!$B$4:$B$4884,'1. Weights for Subsidiaries'!$C23)/1000</f>
        <v>54930.355000000003</v>
      </c>
      <c r="K23" s="60">
        <f>SUMIFS('EIA 176 Natural Gas Deliveries '!L$4:L$4884,'EIA 176 Natural Gas Deliveries '!$A$4:$A$4884,'1. Weights for Subsidiaries'!$B23,'EIA 176 Natural Gas Deliveries '!$B$4:$B$4884,'1. Weights for Subsidiaries'!$C23)/1000</f>
        <v>52129.993999999999</v>
      </c>
      <c r="L23" s="60">
        <f t="shared" si="9"/>
        <v>803697.78099999996</v>
      </c>
      <c r="M23" s="60">
        <f t="shared" si="10"/>
        <v>738726.48499999987</v>
      </c>
      <c r="N23" s="60">
        <f t="shared" si="11"/>
        <v>794498.054</v>
      </c>
      <c r="O23" s="60">
        <f t="shared" si="12"/>
        <v>805615.20700000005</v>
      </c>
      <c r="P23" s="60">
        <f t="shared" si="13"/>
        <v>750430.92700000003</v>
      </c>
      <c r="Q23" s="60">
        <f t="shared" si="14"/>
        <v>794123.94299999997</v>
      </c>
      <c r="R23" s="60">
        <f t="shared" si="15"/>
        <v>847642.58599999989</v>
      </c>
      <c r="S23" s="60">
        <f t="shared" si="16"/>
        <v>834557.39600000007</v>
      </c>
    </row>
    <row r="24" spans="1:19">
      <c r="A24" s="3" t="s">
        <v>382</v>
      </c>
      <c r="B24" s="3" t="s">
        <v>729</v>
      </c>
      <c r="C24" s="47" t="s">
        <v>1650</v>
      </c>
      <c r="D24" s="60">
        <f>SUMIFS('EIA 176 Natural Gas Deliveries '!E$4:E$4884,'EIA 176 Natural Gas Deliveries '!$A$4:$A$4884,'1. Weights for Subsidiaries'!$B24,'EIA 176 Natural Gas Deliveries '!$B$4:$B$4884,'1. Weights for Subsidiaries'!$C24)/1000</f>
        <v>6922.8649999999998</v>
      </c>
      <c r="E24" s="60">
        <f>SUMIFS('EIA 176 Natural Gas Deliveries '!F$4:F$4884,'EIA 176 Natural Gas Deliveries '!$A$4:$A$4884,'1. Weights for Subsidiaries'!$B24,'EIA 176 Natural Gas Deliveries '!$B$4:$B$4884,'1. Weights for Subsidiaries'!$C24)/1000</f>
        <v>6043.0709999999999</v>
      </c>
      <c r="F24" s="60">
        <f>SUMIFS('EIA 176 Natural Gas Deliveries '!G$4:G$4884,'EIA 176 Natural Gas Deliveries '!$A$4:$A$4884,'1. Weights for Subsidiaries'!$B24,'EIA 176 Natural Gas Deliveries '!$B$4:$B$4884,'1. Weights for Subsidiaries'!$C24)/1000</f>
        <v>6143.2079999999996</v>
      </c>
      <c r="G24" s="60">
        <f>SUMIFS('EIA 176 Natural Gas Deliveries '!H$4:H$4884,'EIA 176 Natural Gas Deliveries '!$A$4:$A$4884,'1. Weights for Subsidiaries'!$B24,'EIA 176 Natural Gas Deliveries '!$B$4:$B$4884,'1. Weights for Subsidiaries'!$C24)/1000</f>
        <v>6157.1819999999998</v>
      </c>
      <c r="H24" s="60">
        <f>SUMIFS('EIA 176 Natural Gas Deliveries '!I$4:I$4884,'EIA 176 Natural Gas Deliveries '!$A$4:$A$4884,'1. Weights for Subsidiaries'!$B24,'EIA 176 Natural Gas Deliveries '!$B$4:$B$4884,'1. Weights for Subsidiaries'!$C24)/1000</f>
        <v>5841.5010000000002</v>
      </c>
      <c r="I24" s="60">
        <f>SUMIFS('EIA 176 Natural Gas Deliveries '!J$4:J$4884,'EIA 176 Natural Gas Deliveries '!$A$4:$A$4884,'1. Weights for Subsidiaries'!$B24,'EIA 176 Natural Gas Deliveries '!$B$4:$B$4884,'1. Weights for Subsidiaries'!$C24)/1000</f>
        <v>5847.1819999999998</v>
      </c>
      <c r="J24" s="60">
        <f>SUMIFS('EIA 176 Natural Gas Deliveries '!K$4:K$4884,'EIA 176 Natural Gas Deliveries '!$A$4:$A$4884,'1. Weights for Subsidiaries'!$B24,'EIA 176 Natural Gas Deliveries '!$B$4:$B$4884,'1. Weights for Subsidiaries'!$C24)/1000</f>
        <v>5928.8</v>
      </c>
      <c r="K24" s="60">
        <f>SUMIFS('EIA 176 Natural Gas Deliveries '!L$4:L$4884,'EIA 176 Natural Gas Deliveries '!$A$4:$A$4884,'1. Weights for Subsidiaries'!$B24,'EIA 176 Natural Gas Deliveries '!$B$4:$B$4884,'1. Weights for Subsidiaries'!$C24)/1000</f>
        <v>5181.9840000000004</v>
      </c>
      <c r="L24" s="60">
        <f t="shared" si="9"/>
        <v>803697.78099999996</v>
      </c>
      <c r="M24" s="60">
        <f t="shared" si="10"/>
        <v>738726.48499999987</v>
      </c>
      <c r="N24" s="60">
        <f t="shared" si="11"/>
        <v>794498.054</v>
      </c>
      <c r="O24" s="60">
        <f t="shared" si="12"/>
        <v>805615.20700000005</v>
      </c>
      <c r="P24" s="60">
        <f t="shared" si="13"/>
        <v>750430.92700000003</v>
      </c>
      <c r="Q24" s="60">
        <f t="shared" si="14"/>
        <v>794123.94299999997</v>
      </c>
      <c r="R24" s="60">
        <f t="shared" si="15"/>
        <v>847642.58599999989</v>
      </c>
      <c r="S24" s="60">
        <f t="shared" si="16"/>
        <v>834557.39600000007</v>
      </c>
    </row>
    <row r="25" spans="1:19">
      <c r="A25" s="3" t="s">
        <v>415</v>
      </c>
      <c r="B25" s="3" t="s">
        <v>1478</v>
      </c>
      <c r="C25" s="47" t="s">
        <v>1650</v>
      </c>
      <c r="D25" s="60">
        <f>SUMIFS('EIA 176 Natural Gas Deliveries '!E$4:E$4884,'EIA 176 Natural Gas Deliveries '!$A$4:$A$4884,'1. Weights for Subsidiaries'!$B25,'EIA 176 Natural Gas Deliveries '!$B$4:$B$4884,'1. Weights for Subsidiaries'!$C25)/1000</f>
        <v>948.26199999999994</v>
      </c>
      <c r="E25" s="60">
        <f>SUMIFS('EIA 176 Natural Gas Deliveries '!F$4:F$4884,'EIA 176 Natural Gas Deliveries '!$A$4:$A$4884,'1. Weights for Subsidiaries'!$B25,'EIA 176 Natural Gas Deliveries '!$B$4:$B$4884,'1. Weights for Subsidiaries'!$C25)/1000</f>
        <v>862.38900000000001</v>
      </c>
      <c r="F25" s="60">
        <f>SUMIFS('EIA 176 Natural Gas Deliveries '!G$4:G$4884,'EIA 176 Natural Gas Deliveries '!$A$4:$A$4884,'1. Weights for Subsidiaries'!$B25,'EIA 176 Natural Gas Deliveries '!$B$4:$B$4884,'1. Weights for Subsidiaries'!$C25)/1000</f>
        <v>1016.539</v>
      </c>
      <c r="G25" s="60">
        <f>SUMIFS('EIA 176 Natural Gas Deliveries '!H$4:H$4884,'EIA 176 Natural Gas Deliveries '!$A$4:$A$4884,'1. Weights for Subsidiaries'!$B25,'EIA 176 Natural Gas Deliveries '!$B$4:$B$4884,'1. Weights for Subsidiaries'!$C25)/1000</f>
        <v>1016.938</v>
      </c>
      <c r="H25" s="60">
        <f>SUMIFS('EIA 176 Natural Gas Deliveries '!I$4:I$4884,'EIA 176 Natural Gas Deliveries '!$A$4:$A$4884,'1. Weights for Subsidiaries'!$B25,'EIA 176 Natural Gas Deliveries '!$B$4:$B$4884,'1. Weights for Subsidiaries'!$C25)/1000</f>
        <v>1031.17</v>
      </c>
      <c r="I25" s="60">
        <f>SUMIFS('EIA 176 Natural Gas Deliveries '!J$4:J$4884,'EIA 176 Natural Gas Deliveries '!$A$4:$A$4884,'1. Weights for Subsidiaries'!$B25,'EIA 176 Natural Gas Deliveries '!$B$4:$B$4884,'1. Weights for Subsidiaries'!$C25)/1000</f>
        <v>1140.83</v>
      </c>
      <c r="J25" s="60">
        <f>SUMIFS('EIA 176 Natural Gas Deliveries '!K$4:K$4884,'EIA 176 Natural Gas Deliveries '!$A$4:$A$4884,'1. Weights for Subsidiaries'!$B25,'EIA 176 Natural Gas Deliveries '!$B$4:$B$4884,'1. Weights for Subsidiaries'!$C25)/1000</f>
        <v>1079.0630000000001</v>
      </c>
      <c r="K25" s="60">
        <f>SUMIFS('EIA 176 Natural Gas Deliveries '!L$4:L$4884,'EIA 176 Natural Gas Deliveries '!$A$4:$A$4884,'1. Weights for Subsidiaries'!$B25,'EIA 176 Natural Gas Deliveries '!$B$4:$B$4884,'1. Weights for Subsidiaries'!$C25)/1000</f>
        <v>932.48400000000004</v>
      </c>
      <c r="L25" s="60">
        <f t="shared" si="9"/>
        <v>369267.85400000005</v>
      </c>
      <c r="M25" s="60">
        <f t="shared" si="10"/>
        <v>337979.01399999997</v>
      </c>
      <c r="N25" s="60">
        <f t="shared" si="11"/>
        <v>347987.31400000001</v>
      </c>
      <c r="O25" s="60">
        <f t="shared" si="12"/>
        <v>349402.76599999995</v>
      </c>
      <c r="P25" s="60">
        <f t="shared" si="13"/>
        <v>349553.11300000001</v>
      </c>
      <c r="Q25" s="60">
        <f t="shared" si="14"/>
        <v>388991.283</v>
      </c>
      <c r="R25" s="60">
        <f t="shared" si="15"/>
        <v>355180.46699999995</v>
      </c>
      <c r="S25" s="60">
        <f t="shared" si="16"/>
        <v>343093.26</v>
      </c>
    </row>
    <row r="26" spans="1:19">
      <c r="A26" s="3" t="s">
        <v>425</v>
      </c>
      <c r="B26" s="3" t="s">
        <v>806</v>
      </c>
      <c r="C26" s="47" t="s">
        <v>1650</v>
      </c>
      <c r="D26" s="60">
        <f>SUMIFS('EIA 176 Natural Gas Deliveries '!E$4:E$4884,'EIA 176 Natural Gas Deliveries '!$A$4:$A$4884,'1. Weights for Subsidiaries'!$B26,'EIA 176 Natural Gas Deliveries '!$B$4:$B$4884,'1. Weights for Subsidiaries'!$C26)/1000</f>
        <v>75602.596999999994</v>
      </c>
      <c r="E26" s="60">
        <f>SUMIFS('EIA 176 Natural Gas Deliveries '!F$4:F$4884,'EIA 176 Natural Gas Deliveries '!$A$4:$A$4884,'1. Weights for Subsidiaries'!$B26,'EIA 176 Natural Gas Deliveries '!$B$4:$B$4884,'1. Weights for Subsidiaries'!$C26)/1000</f>
        <v>68839.646999999997</v>
      </c>
      <c r="F26" s="60">
        <f>SUMIFS('EIA 176 Natural Gas Deliveries '!G$4:G$4884,'EIA 176 Natural Gas Deliveries '!$A$4:$A$4884,'1. Weights for Subsidiaries'!$B26,'EIA 176 Natural Gas Deliveries '!$B$4:$B$4884,'1. Weights for Subsidiaries'!$C26)/1000</f>
        <v>79409.292000000001</v>
      </c>
      <c r="G26" s="60">
        <f>SUMIFS('EIA 176 Natural Gas Deliveries '!H$4:H$4884,'EIA 176 Natural Gas Deliveries '!$A$4:$A$4884,'1. Weights for Subsidiaries'!$B26,'EIA 176 Natural Gas Deliveries '!$B$4:$B$4884,'1. Weights for Subsidiaries'!$C26)/1000</f>
        <v>75816.505000000005</v>
      </c>
      <c r="H26" s="60">
        <f>SUMIFS('EIA 176 Natural Gas Deliveries '!I$4:I$4884,'EIA 176 Natural Gas Deliveries '!$A$4:$A$4884,'1. Weights for Subsidiaries'!$B26,'EIA 176 Natural Gas Deliveries '!$B$4:$B$4884,'1. Weights for Subsidiaries'!$C26)/1000</f>
        <v>77461.467999999993</v>
      </c>
      <c r="I26" s="60">
        <f>SUMIFS('EIA 176 Natural Gas Deliveries '!J$4:J$4884,'EIA 176 Natural Gas Deliveries '!$A$4:$A$4884,'1. Weights for Subsidiaries'!$B26,'EIA 176 Natural Gas Deliveries '!$B$4:$B$4884,'1. Weights for Subsidiaries'!$C26)/1000</f>
        <v>86342.808000000005</v>
      </c>
      <c r="J26" s="60">
        <f>SUMIFS('EIA 176 Natural Gas Deliveries '!K$4:K$4884,'EIA 176 Natural Gas Deliveries '!$A$4:$A$4884,'1. Weights for Subsidiaries'!$B26,'EIA 176 Natural Gas Deliveries '!$B$4:$B$4884,'1. Weights for Subsidiaries'!$C26)/1000</f>
        <v>77740.638999999996</v>
      </c>
      <c r="K26" s="60">
        <f>SUMIFS('EIA 176 Natural Gas Deliveries '!L$4:L$4884,'EIA 176 Natural Gas Deliveries '!$A$4:$A$4884,'1. Weights for Subsidiaries'!$B26,'EIA 176 Natural Gas Deliveries '!$B$4:$B$4884,'1. Weights for Subsidiaries'!$C26)/1000</f>
        <v>100102.363</v>
      </c>
      <c r="L26" s="60">
        <f t="shared" si="9"/>
        <v>170531.88500000001</v>
      </c>
      <c r="M26" s="60">
        <f t="shared" si="10"/>
        <v>152202.753</v>
      </c>
      <c r="N26" s="60">
        <f t="shared" si="11"/>
        <v>175038.65400000001</v>
      </c>
      <c r="O26" s="60">
        <f t="shared" si="12"/>
        <v>169214.44300000003</v>
      </c>
      <c r="P26" s="60">
        <f t="shared" si="13"/>
        <v>173020.72499999998</v>
      </c>
      <c r="Q26" s="60">
        <f t="shared" si="14"/>
        <v>182604.63</v>
      </c>
      <c r="R26" s="60">
        <f t="shared" si="15"/>
        <v>167389.25</v>
      </c>
      <c r="S26" s="60">
        <f t="shared" si="16"/>
        <v>183285.05299999999</v>
      </c>
    </row>
    <row r="27" spans="1:19">
      <c r="A27" s="3" t="s">
        <v>383</v>
      </c>
      <c r="B27" s="3" t="s">
        <v>310</v>
      </c>
      <c r="C27" s="47" t="s">
        <v>1653</v>
      </c>
      <c r="D27" s="60">
        <f>SUMIFS('EIA 176 Natural Gas Deliveries '!E$4:E$4884,'EIA 176 Natural Gas Deliveries '!$A$4:$A$4884,'1. Weights for Subsidiaries'!$B27,'EIA 176 Natural Gas Deliveries '!$B$4:$B$4884,'1. Weights for Subsidiaries'!$C27)/1000</f>
        <v>178.76300000000001</v>
      </c>
      <c r="E27" s="60">
        <f>SUMIFS('EIA 176 Natural Gas Deliveries '!F$4:F$4884,'EIA 176 Natural Gas Deliveries '!$A$4:$A$4884,'1. Weights for Subsidiaries'!$B27,'EIA 176 Natural Gas Deliveries '!$B$4:$B$4884,'1. Weights for Subsidiaries'!$C27)/1000</f>
        <v>165.54300000000001</v>
      </c>
      <c r="F27" s="60">
        <f>SUMIFS('EIA 176 Natural Gas Deliveries '!G$4:G$4884,'EIA 176 Natural Gas Deliveries '!$A$4:$A$4884,'1. Weights for Subsidiaries'!$B27,'EIA 176 Natural Gas Deliveries '!$B$4:$B$4884,'1. Weights for Subsidiaries'!$C27)/1000</f>
        <v>179.57</v>
      </c>
      <c r="G27" s="60">
        <f>SUMIFS('EIA 176 Natural Gas Deliveries '!H$4:H$4884,'EIA 176 Natural Gas Deliveries '!$A$4:$A$4884,'1. Weights for Subsidiaries'!$B27,'EIA 176 Natural Gas Deliveries '!$B$4:$B$4884,'1. Weights for Subsidiaries'!$C27)/1000</f>
        <v>215.13499999999999</v>
      </c>
      <c r="H27" s="60">
        <f>SUMIFS('EIA 176 Natural Gas Deliveries '!I$4:I$4884,'EIA 176 Natural Gas Deliveries '!$A$4:$A$4884,'1. Weights for Subsidiaries'!$B27,'EIA 176 Natural Gas Deliveries '!$B$4:$B$4884,'1. Weights for Subsidiaries'!$C27)/1000</f>
        <v>242.63200000000001</v>
      </c>
      <c r="I27" s="60">
        <f>SUMIFS('EIA 176 Natural Gas Deliveries '!J$4:J$4884,'EIA 176 Natural Gas Deliveries '!$A$4:$A$4884,'1. Weights for Subsidiaries'!$B27,'EIA 176 Natural Gas Deliveries '!$B$4:$B$4884,'1. Weights for Subsidiaries'!$C27)/1000</f>
        <v>185.79499999999999</v>
      </c>
      <c r="J27" s="60">
        <f>SUMIFS('EIA 176 Natural Gas Deliveries '!K$4:K$4884,'EIA 176 Natural Gas Deliveries '!$A$4:$A$4884,'1. Weights for Subsidiaries'!$B27,'EIA 176 Natural Gas Deliveries '!$B$4:$B$4884,'1. Weights for Subsidiaries'!$C27)/1000</f>
        <v>181.63399999999999</v>
      </c>
      <c r="K27" s="60">
        <f>SUMIFS('EIA 176 Natural Gas Deliveries '!L$4:L$4884,'EIA 176 Natural Gas Deliveries '!$A$4:$A$4884,'1. Weights for Subsidiaries'!$B27,'EIA 176 Natural Gas Deliveries '!$B$4:$B$4884,'1. Weights for Subsidiaries'!$C27)/1000</f>
        <v>170.72800000000001</v>
      </c>
      <c r="L27" s="60">
        <f t="shared" si="9"/>
        <v>112290.024</v>
      </c>
      <c r="M27" s="60">
        <f t="shared" si="10"/>
        <v>115289.079</v>
      </c>
      <c r="N27" s="60">
        <f t="shared" si="11"/>
        <v>118025.38800000001</v>
      </c>
      <c r="O27" s="60">
        <f t="shared" si="12"/>
        <v>121254.01300000001</v>
      </c>
      <c r="P27" s="60">
        <f t="shared" si="13"/>
        <v>110668.48899999999</v>
      </c>
      <c r="Q27" s="60">
        <f t="shared" si="14"/>
        <v>106384.969</v>
      </c>
      <c r="R27" s="60">
        <f t="shared" si="15"/>
        <v>115421.429</v>
      </c>
      <c r="S27" s="60">
        <f t="shared" si="16"/>
        <v>111340.66499999999</v>
      </c>
    </row>
    <row r="28" spans="1:19">
      <c r="A28" s="3" t="s">
        <v>1103</v>
      </c>
      <c r="B28" s="3" t="s">
        <v>775</v>
      </c>
      <c r="C28" s="47" t="s">
        <v>1655</v>
      </c>
      <c r="D28" s="60">
        <f>SUMIFS('EIA 176 Natural Gas Deliveries '!E$4:E$4884,'EIA 176 Natural Gas Deliveries '!$A$4:$A$4884,'1. Weights for Subsidiaries'!$B28,'EIA 176 Natural Gas Deliveries '!$B$4:$B$4884,'1. Weights for Subsidiaries'!$C28)/1000</f>
        <v>9585.5619999999999</v>
      </c>
      <c r="E28" s="60">
        <f>SUMIFS('EIA 176 Natural Gas Deliveries '!F$4:F$4884,'EIA 176 Natural Gas Deliveries '!$A$4:$A$4884,'1. Weights for Subsidiaries'!$B28,'EIA 176 Natural Gas Deliveries '!$B$4:$B$4884,'1. Weights for Subsidiaries'!$C28)/1000</f>
        <v>7759.7820000000002</v>
      </c>
      <c r="F28" s="60">
        <f>SUMIFS('EIA 176 Natural Gas Deliveries '!G$4:G$4884,'EIA 176 Natural Gas Deliveries '!$A$4:$A$4884,'1. Weights for Subsidiaries'!$B28,'EIA 176 Natural Gas Deliveries '!$B$4:$B$4884,'1. Weights for Subsidiaries'!$C28)/1000</f>
        <v>9051.1949999999997</v>
      </c>
      <c r="G28" s="60">
        <f>SUMIFS('EIA 176 Natural Gas Deliveries '!H$4:H$4884,'EIA 176 Natural Gas Deliveries '!$A$4:$A$4884,'1. Weights for Subsidiaries'!$B28,'EIA 176 Natural Gas Deliveries '!$B$4:$B$4884,'1. Weights for Subsidiaries'!$C28)/1000</f>
        <v>8913.1</v>
      </c>
      <c r="H28" s="60">
        <f>SUMIFS('EIA 176 Natural Gas Deliveries '!I$4:I$4884,'EIA 176 Natural Gas Deliveries '!$A$4:$A$4884,'1. Weights for Subsidiaries'!$B28,'EIA 176 Natural Gas Deliveries '!$B$4:$B$4884,'1. Weights for Subsidiaries'!$C28)/1000</f>
        <v>8940.6059999999998</v>
      </c>
      <c r="I28" s="60">
        <f>SUMIFS('EIA 176 Natural Gas Deliveries '!J$4:J$4884,'EIA 176 Natural Gas Deliveries '!$A$4:$A$4884,'1. Weights for Subsidiaries'!$B28,'EIA 176 Natural Gas Deliveries '!$B$4:$B$4884,'1. Weights for Subsidiaries'!$C28)/1000</f>
        <v>8280.3719999999994</v>
      </c>
      <c r="J28" s="60">
        <f>SUMIFS('EIA 176 Natural Gas Deliveries '!K$4:K$4884,'EIA 176 Natural Gas Deliveries '!$A$4:$A$4884,'1. Weights for Subsidiaries'!$B28,'EIA 176 Natural Gas Deliveries '!$B$4:$B$4884,'1. Weights for Subsidiaries'!$C28)/1000</f>
        <v>8793.7250000000004</v>
      </c>
      <c r="K28" s="60">
        <f>SUMIFS('EIA 176 Natural Gas Deliveries '!L$4:L$4884,'EIA 176 Natural Gas Deliveries '!$A$4:$A$4884,'1. Weights for Subsidiaries'!$B28,'EIA 176 Natural Gas Deliveries '!$B$4:$B$4884,'1. Weights for Subsidiaries'!$C28)/1000</f>
        <v>4428.1620000000003</v>
      </c>
      <c r="L28" s="60">
        <f t="shared" si="9"/>
        <v>601282.61900000006</v>
      </c>
      <c r="M28" s="60">
        <f t="shared" si="10"/>
        <v>604824.48499999999</v>
      </c>
      <c r="N28" s="60">
        <f t="shared" si="11"/>
        <v>615623.03500000003</v>
      </c>
      <c r="O28" s="60">
        <f t="shared" si="12"/>
        <v>599832.44100000011</v>
      </c>
      <c r="P28" s="60">
        <f t="shared" si="13"/>
        <v>528681.82999999996</v>
      </c>
      <c r="Q28" s="60">
        <f t="shared" si="14"/>
        <v>539569.76099999994</v>
      </c>
      <c r="R28" s="60">
        <f t="shared" si="15"/>
        <v>494537.57699999999</v>
      </c>
      <c r="S28" s="60">
        <f t="shared" si="16"/>
        <v>466208.76900000009</v>
      </c>
    </row>
    <row r="29" spans="1:19">
      <c r="A29" s="3" t="s">
        <v>1104</v>
      </c>
      <c r="B29" s="3" t="s">
        <v>216</v>
      </c>
      <c r="C29" s="47" t="s">
        <v>1655</v>
      </c>
      <c r="D29" s="60">
        <f>SUMIFS('EIA 176 Natural Gas Deliveries '!E$4:E$4884,'EIA 176 Natural Gas Deliveries '!$A$4:$A$4884,'1. Weights for Subsidiaries'!$B29,'EIA 176 Natural Gas Deliveries '!$B$4:$B$4884,'1. Weights for Subsidiaries'!$C29)/1000</f>
        <v>92343.706999999995</v>
      </c>
      <c r="E29" s="60">
        <f>SUMIFS('EIA 176 Natural Gas Deliveries '!F$4:F$4884,'EIA 176 Natural Gas Deliveries '!$A$4:$A$4884,'1. Weights for Subsidiaries'!$B29,'EIA 176 Natural Gas Deliveries '!$B$4:$B$4884,'1. Weights for Subsidiaries'!$C29)/1000</f>
        <v>84374.144</v>
      </c>
      <c r="F29" s="60">
        <f>SUMIFS('EIA 176 Natural Gas Deliveries '!G$4:G$4884,'EIA 176 Natural Gas Deliveries '!$A$4:$A$4884,'1. Weights for Subsidiaries'!$B29,'EIA 176 Natural Gas Deliveries '!$B$4:$B$4884,'1. Weights for Subsidiaries'!$C29)/1000</f>
        <v>87066.221000000005</v>
      </c>
      <c r="G29" s="60">
        <f>SUMIFS('EIA 176 Natural Gas Deliveries '!H$4:H$4884,'EIA 176 Natural Gas Deliveries '!$A$4:$A$4884,'1. Weights for Subsidiaries'!$B29,'EIA 176 Natural Gas Deliveries '!$B$4:$B$4884,'1. Weights for Subsidiaries'!$C29)/1000</f>
        <v>93253.418000000005</v>
      </c>
      <c r="H29" s="60">
        <f>SUMIFS('EIA 176 Natural Gas Deliveries '!I$4:I$4884,'EIA 176 Natural Gas Deliveries '!$A$4:$A$4884,'1. Weights for Subsidiaries'!$B29,'EIA 176 Natural Gas Deliveries '!$B$4:$B$4884,'1. Weights for Subsidiaries'!$C29)/1000</f>
        <v>87322.072</v>
      </c>
      <c r="I29" s="60">
        <f>SUMIFS('EIA 176 Natural Gas Deliveries '!J$4:J$4884,'EIA 176 Natural Gas Deliveries '!$A$4:$A$4884,'1. Weights for Subsidiaries'!$B29,'EIA 176 Natural Gas Deliveries '!$B$4:$B$4884,'1. Weights for Subsidiaries'!$C29)/1000</f>
        <v>87709.656000000003</v>
      </c>
      <c r="J29" s="60">
        <f>SUMIFS('EIA 176 Natural Gas Deliveries '!K$4:K$4884,'EIA 176 Natural Gas Deliveries '!$A$4:$A$4884,'1. Weights for Subsidiaries'!$B29,'EIA 176 Natural Gas Deliveries '!$B$4:$B$4884,'1. Weights for Subsidiaries'!$C29)/1000</f>
        <v>84305.540999999997</v>
      </c>
      <c r="K29" s="60">
        <f>SUMIFS('EIA 176 Natural Gas Deliveries '!L$4:L$4884,'EIA 176 Natural Gas Deliveries '!$A$4:$A$4884,'1. Weights for Subsidiaries'!$B29,'EIA 176 Natural Gas Deliveries '!$B$4:$B$4884,'1. Weights for Subsidiaries'!$C29)/1000</f>
        <v>71964.680999999997</v>
      </c>
      <c r="L29" s="60">
        <f t="shared" si="9"/>
        <v>92343.706999999995</v>
      </c>
      <c r="M29" s="60">
        <f t="shared" si="10"/>
        <v>84374.144</v>
      </c>
      <c r="N29" s="60">
        <f t="shared" si="11"/>
        <v>87066.221000000005</v>
      </c>
      <c r="O29" s="60">
        <f t="shared" si="12"/>
        <v>93253.418000000005</v>
      </c>
      <c r="P29" s="60">
        <f t="shared" si="13"/>
        <v>87322.072</v>
      </c>
      <c r="Q29" s="60">
        <f t="shared" si="14"/>
        <v>87709.656000000003</v>
      </c>
      <c r="R29" s="60">
        <f t="shared" si="15"/>
        <v>84305.540999999997</v>
      </c>
      <c r="S29" s="60">
        <f t="shared" si="16"/>
        <v>71964.680999999997</v>
      </c>
    </row>
    <row r="30" spans="1:19">
      <c r="A30" s="3" t="s">
        <v>1103</v>
      </c>
      <c r="B30" s="3" t="s">
        <v>775</v>
      </c>
      <c r="C30" s="47" t="s">
        <v>1654</v>
      </c>
      <c r="D30" s="60">
        <f>SUMIFS('EIA 176 Natural Gas Deliveries '!E$4:E$4884,'EIA 176 Natural Gas Deliveries '!$A$4:$A$4884,'1. Weights for Subsidiaries'!$B30,'EIA 176 Natural Gas Deliveries '!$B$4:$B$4884,'1. Weights for Subsidiaries'!$C30)/1000</f>
        <v>35442.741000000002</v>
      </c>
      <c r="E30" s="60">
        <f>SUMIFS('EIA 176 Natural Gas Deliveries '!F$4:F$4884,'EIA 176 Natural Gas Deliveries '!$A$4:$A$4884,'1. Weights for Subsidiaries'!$B30,'EIA 176 Natural Gas Deliveries '!$B$4:$B$4884,'1. Weights for Subsidiaries'!$C30)/1000</f>
        <v>31352.550999999999</v>
      </c>
      <c r="F30" s="60">
        <f>SUMIFS('EIA 176 Natural Gas Deliveries '!G$4:G$4884,'EIA 176 Natural Gas Deliveries '!$A$4:$A$4884,'1. Weights for Subsidiaries'!$B30,'EIA 176 Natural Gas Deliveries '!$B$4:$B$4884,'1. Weights for Subsidiaries'!$C30)/1000</f>
        <v>32900.737999999998</v>
      </c>
      <c r="G30" s="60">
        <f>SUMIFS('EIA 176 Natural Gas Deliveries '!H$4:H$4884,'EIA 176 Natural Gas Deliveries '!$A$4:$A$4884,'1. Weights for Subsidiaries'!$B30,'EIA 176 Natural Gas Deliveries '!$B$4:$B$4884,'1. Weights for Subsidiaries'!$C30)/1000</f>
        <v>34219.525000000001</v>
      </c>
      <c r="H30" s="60">
        <f>SUMIFS('EIA 176 Natural Gas Deliveries '!I$4:I$4884,'EIA 176 Natural Gas Deliveries '!$A$4:$A$4884,'1. Weights for Subsidiaries'!$B30,'EIA 176 Natural Gas Deliveries '!$B$4:$B$4884,'1. Weights for Subsidiaries'!$C30)/1000</f>
        <v>33894.572999999997</v>
      </c>
      <c r="I30" s="60">
        <f>SUMIFS('EIA 176 Natural Gas Deliveries '!J$4:J$4884,'EIA 176 Natural Gas Deliveries '!$A$4:$A$4884,'1. Weights for Subsidiaries'!$B30,'EIA 176 Natural Gas Deliveries '!$B$4:$B$4884,'1. Weights for Subsidiaries'!$C30)/1000</f>
        <v>36781.639000000003</v>
      </c>
      <c r="J30" s="60">
        <f>SUMIFS('EIA 176 Natural Gas Deliveries '!K$4:K$4884,'EIA 176 Natural Gas Deliveries '!$A$4:$A$4884,'1. Weights for Subsidiaries'!$B30,'EIA 176 Natural Gas Deliveries '!$B$4:$B$4884,'1. Weights for Subsidiaries'!$C30)/1000</f>
        <v>34996.82</v>
      </c>
      <c r="K30" s="60">
        <f>SUMIFS('EIA 176 Natural Gas Deliveries '!L$4:L$4884,'EIA 176 Natural Gas Deliveries '!$A$4:$A$4884,'1. Weights for Subsidiaries'!$B30,'EIA 176 Natural Gas Deliveries '!$B$4:$B$4884,'1. Weights for Subsidiaries'!$C30)/1000</f>
        <v>31608.478999999999</v>
      </c>
      <c r="L30" s="60">
        <f t="shared" si="9"/>
        <v>601282.61900000006</v>
      </c>
      <c r="M30" s="60">
        <f t="shared" si="10"/>
        <v>604824.48499999999</v>
      </c>
      <c r="N30" s="60">
        <f t="shared" si="11"/>
        <v>615623.03500000003</v>
      </c>
      <c r="O30" s="60">
        <f t="shared" si="12"/>
        <v>599832.44100000011</v>
      </c>
      <c r="P30" s="60">
        <f t="shared" si="13"/>
        <v>528681.82999999996</v>
      </c>
      <c r="Q30" s="60">
        <f t="shared" si="14"/>
        <v>539569.76099999994</v>
      </c>
      <c r="R30" s="60">
        <f t="shared" si="15"/>
        <v>494537.57699999999</v>
      </c>
      <c r="S30" s="60">
        <f t="shared" si="16"/>
        <v>466208.76900000009</v>
      </c>
    </row>
    <row r="31" spans="1:19">
      <c r="A31" s="3" t="s">
        <v>384</v>
      </c>
      <c r="B31" s="3" t="s">
        <v>1567</v>
      </c>
      <c r="C31" s="47" t="s">
        <v>1663</v>
      </c>
      <c r="D31" s="60">
        <f>SUMIFS('EIA 176 Natural Gas Deliveries '!E$4:E$4884,'EIA 176 Natural Gas Deliveries '!$A$4:$A$4884,'1. Weights for Subsidiaries'!$B31,'EIA 176 Natural Gas Deliveries '!$B$4:$B$4884,'1. Weights for Subsidiaries'!$C31)/1000</f>
        <v>138288.97099999999</v>
      </c>
      <c r="E31" s="60">
        <f>SUMIFS('EIA 176 Natural Gas Deliveries '!F$4:F$4884,'EIA 176 Natural Gas Deliveries '!$A$4:$A$4884,'1. Weights for Subsidiaries'!$B31,'EIA 176 Natural Gas Deliveries '!$B$4:$B$4884,'1. Weights for Subsidiaries'!$C31)/1000</f>
        <v>134222.84299999999</v>
      </c>
      <c r="F31" s="60">
        <f>SUMIFS('EIA 176 Natural Gas Deliveries '!G$4:G$4884,'EIA 176 Natural Gas Deliveries '!$A$4:$A$4884,'1. Weights for Subsidiaries'!$B31,'EIA 176 Natural Gas Deliveries '!$B$4:$B$4884,'1. Weights for Subsidiaries'!$C31)/1000</f>
        <v>142772.829</v>
      </c>
      <c r="G31" s="60">
        <f>SUMIFS('EIA 176 Natural Gas Deliveries '!H$4:H$4884,'EIA 176 Natural Gas Deliveries '!$A$4:$A$4884,'1. Weights for Subsidiaries'!$B31,'EIA 176 Natural Gas Deliveries '!$B$4:$B$4884,'1. Weights for Subsidiaries'!$C31)/1000</f>
        <v>150165.27600000001</v>
      </c>
      <c r="H31" s="60">
        <f>SUMIFS('EIA 176 Natural Gas Deliveries '!I$4:I$4884,'EIA 176 Natural Gas Deliveries '!$A$4:$A$4884,'1. Weights for Subsidiaries'!$B31,'EIA 176 Natural Gas Deliveries '!$B$4:$B$4884,'1. Weights for Subsidiaries'!$C31)/1000</f>
        <v>153752.149</v>
      </c>
      <c r="I31" s="60">
        <f>SUMIFS('EIA 176 Natural Gas Deliveries '!J$4:J$4884,'EIA 176 Natural Gas Deliveries '!$A$4:$A$4884,'1. Weights for Subsidiaries'!$B31,'EIA 176 Natural Gas Deliveries '!$B$4:$B$4884,'1. Weights for Subsidiaries'!$C31)/1000</f>
        <v>197592.02</v>
      </c>
      <c r="J31" s="60">
        <f>SUMIFS('EIA 176 Natural Gas Deliveries '!K$4:K$4884,'EIA 176 Natural Gas Deliveries '!$A$4:$A$4884,'1. Weights for Subsidiaries'!$B31,'EIA 176 Natural Gas Deliveries '!$B$4:$B$4884,'1. Weights for Subsidiaries'!$C31)/1000</f>
        <v>209761.98199999999</v>
      </c>
      <c r="K31" s="60">
        <f>SUMIFS('EIA 176 Natural Gas Deliveries '!L$4:L$4884,'EIA 176 Natural Gas Deliveries '!$A$4:$A$4884,'1. Weights for Subsidiaries'!$B31,'EIA 176 Natural Gas Deliveries '!$B$4:$B$4884,'1. Weights for Subsidiaries'!$C31)/1000</f>
        <v>275132.217</v>
      </c>
      <c r="L31" s="60">
        <f t="shared" si="9"/>
        <v>189957.69500000001</v>
      </c>
      <c r="M31" s="60">
        <f t="shared" si="10"/>
        <v>183744.78399999999</v>
      </c>
      <c r="N31" s="60">
        <f t="shared" si="11"/>
        <v>190462.49599999998</v>
      </c>
      <c r="O31" s="60">
        <f t="shared" si="12"/>
        <v>200946.522</v>
      </c>
      <c r="P31" s="60">
        <f t="shared" si="13"/>
        <v>203929.364</v>
      </c>
      <c r="Q31" s="60">
        <f t="shared" si="14"/>
        <v>253138.01699999999</v>
      </c>
      <c r="R31" s="60">
        <f t="shared" si="15"/>
        <v>263966.41899999999</v>
      </c>
      <c r="S31" s="60">
        <f t="shared" si="16"/>
        <v>323624.02399999998</v>
      </c>
    </row>
    <row r="32" spans="1:19">
      <c r="A32" s="3" t="s">
        <v>1000</v>
      </c>
      <c r="B32" s="3" t="s">
        <v>942</v>
      </c>
      <c r="C32" s="47" t="s">
        <v>1660</v>
      </c>
      <c r="D32" s="60">
        <f>SUMIFS('EIA 176 Natural Gas Deliveries '!E$4:E$4884,'EIA 176 Natural Gas Deliveries '!$A$4:$A$4884,'1. Weights for Subsidiaries'!$B32,'EIA 176 Natural Gas Deliveries '!$B$4:$B$4884,'1. Weights for Subsidiaries'!$C32)/1000</f>
        <v>68740.176999999996</v>
      </c>
      <c r="E32" s="60">
        <f>SUMIFS('EIA 176 Natural Gas Deliveries '!F$4:F$4884,'EIA 176 Natural Gas Deliveries '!$A$4:$A$4884,'1. Weights for Subsidiaries'!$B32,'EIA 176 Natural Gas Deliveries '!$B$4:$B$4884,'1. Weights for Subsidiaries'!$C32)/1000</f>
        <v>57521.962</v>
      </c>
      <c r="F32" s="60">
        <f>SUMIFS('EIA 176 Natural Gas Deliveries '!G$4:G$4884,'EIA 176 Natural Gas Deliveries '!$A$4:$A$4884,'1. Weights for Subsidiaries'!$B32,'EIA 176 Natural Gas Deliveries '!$B$4:$B$4884,'1. Weights for Subsidiaries'!$C32)/1000</f>
        <v>66036.641000000003</v>
      </c>
      <c r="G32" s="60">
        <f>SUMIFS('EIA 176 Natural Gas Deliveries '!H$4:H$4884,'EIA 176 Natural Gas Deliveries '!$A$4:$A$4884,'1. Weights for Subsidiaries'!$B32,'EIA 176 Natural Gas Deliveries '!$B$4:$B$4884,'1. Weights for Subsidiaries'!$C32)/1000</f>
        <v>62586.561999999998</v>
      </c>
      <c r="H32" s="60">
        <f>SUMIFS('EIA 176 Natural Gas Deliveries '!I$4:I$4884,'EIA 176 Natural Gas Deliveries '!$A$4:$A$4884,'1. Weights for Subsidiaries'!$B32,'EIA 176 Natural Gas Deliveries '!$B$4:$B$4884,'1. Weights for Subsidiaries'!$C32)/1000</f>
        <v>62854.052000000003</v>
      </c>
      <c r="I32" s="60">
        <f>SUMIFS('EIA 176 Natural Gas Deliveries '!J$4:J$4884,'EIA 176 Natural Gas Deliveries '!$A$4:$A$4884,'1. Weights for Subsidiaries'!$B32,'EIA 176 Natural Gas Deliveries '!$B$4:$B$4884,'1. Weights for Subsidiaries'!$C32)/1000</f>
        <v>66389.322</v>
      </c>
      <c r="J32" s="60">
        <f>SUMIFS('EIA 176 Natural Gas Deliveries '!K$4:K$4884,'EIA 176 Natural Gas Deliveries '!$A$4:$A$4884,'1. Weights for Subsidiaries'!$B32,'EIA 176 Natural Gas Deliveries '!$B$4:$B$4884,'1. Weights for Subsidiaries'!$C32)/1000</f>
        <v>64120.341</v>
      </c>
      <c r="K32" s="60">
        <f>SUMIFS('EIA 176 Natural Gas Deliveries '!L$4:L$4884,'EIA 176 Natural Gas Deliveries '!$A$4:$A$4884,'1. Weights for Subsidiaries'!$B32,'EIA 176 Natural Gas Deliveries '!$B$4:$B$4884,'1. Weights for Subsidiaries'!$C32)/1000</f>
        <v>60207.123</v>
      </c>
      <c r="L32" s="60">
        <f t="shared" si="9"/>
        <v>68740.176999999996</v>
      </c>
      <c r="M32" s="60">
        <f t="shared" si="10"/>
        <v>57521.962</v>
      </c>
      <c r="N32" s="60">
        <f t="shared" si="11"/>
        <v>66036.641000000003</v>
      </c>
      <c r="O32" s="60">
        <f t="shared" si="12"/>
        <v>62586.561999999998</v>
      </c>
      <c r="P32" s="60">
        <f t="shared" si="13"/>
        <v>62854.052000000003</v>
      </c>
      <c r="Q32" s="60">
        <f t="shared" si="14"/>
        <v>66389.322</v>
      </c>
      <c r="R32" s="60">
        <f t="shared" si="15"/>
        <v>64120.341</v>
      </c>
      <c r="S32" s="60">
        <f t="shared" si="16"/>
        <v>60207.123</v>
      </c>
    </row>
    <row r="33" spans="1:19">
      <c r="A33" s="3" t="s">
        <v>415</v>
      </c>
      <c r="B33" s="3" t="s">
        <v>943</v>
      </c>
      <c r="C33" s="47" t="s">
        <v>1660</v>
      </c>
      <c r="D33" s="60">
        <f>SUMIFS('EIA 176 Natural Gas Deliveries '!E$4:E$4884,'EIA 176 Natural Gas Deliveries '!$A$4:$A$4884,'1. Weights for Subsidiaries'!$B33,'EIA 176 Natural Gas Deliveries '!$B$4:$B$4884,'1. Weights for Subsidiaries'!$C33)/1000</f>
        <v>63165.021000000001</v>
      </c>
      <c r="E33" s="60">
        <f>SUMIFS('EIA 176 Natural Gas Deliveries '!F$4:F$4884,'EIA 176 Natural Gas Deliveries '!$A$4:$A$4884,'1. Weights for Subsidiaries'!$B33,'EIA 176 Natural Gas Deliveries '!$B$4:$B$4884,'1. Weights for Subsidiaries'!$C33)/1000</f>
        <v>52653.262000000002</v>
      </c>
      <c r="F33" s="60">
        <f>SUMIFS('EIA 176 Natural Gas Deliveries '!G$4:G$4884,'EIA 176 Natural Gas Deliveries '!$A$4:$A$4884,'1. Weights for Subsidiaries'!$B33,'EIA 176 Natural Gas Deliveries '!$B$4:$B$4884,'1. Weights for Subsidiaries'!$C33)/1000</f>
        <v>56766.362999999998</v>
      </c>
      <c r="G33" s="60">
        <f>SUMIFS('EIA 176 Natural Gas Deliveries '!H$4:H$4884,'EIA 176 Natural Gas Deliveries '!$A$4:$A$4884,'1. Weights for Subsidiaries'!$B33,'EIA 176 Natural Gas Deliveries '!$B$4:$B$4884,'1. Weights for Subsidiaries'!$C33)/1000</f>
        <v>54341.868000000002</v>
      </c>
      <c r="H33" s="60">
        <f>SUMIFS('EIA 176 Natural Gas Deliveries '!I$4:I$4884,'EIA 176 Natural Gas Deliveries '!$A$4:$A$4884,'1. Weights for Subsidiaries'!$B33,'EIA 176 Natural Gas Deliveries '!$B$4:$B$4884,'1. Weights for Subsidiaries'!$C33)/1000</f>
        <v>52419.646000000001</v>
      </c>
      <c r="I33" s="60">
        <f>SUMIFS('EIA 176 Natural Gas Deliveries '!J$4:J$4884,'EIA 176 Natural Gas Deliveries '!$A$4:$A$4884,'1. Weights for Subsidiaries'!$B33,'EIA 176 Natural Gas Deliveries '!$B$4:$B$4884,'1. Weights for Subsidiaries'!$C33)/1000</f>
        <v>52025.595000000001</v>
      </c>
      <c r="J33" s="60">
        <f>SUMIFS('EIA 176 Natural Gas Deliveries '!K$4:K$4884,'EIA 176 Natural Gas Deliveries '!$A$4:$A$4884,'1. Weights for Subsidiaries'!$B33,'EIA 176 Natural Gas Deliveries '!$B$4:$B$4884,'1. Weights for Subsidiaries'!$C33)/1000</f>
        <v>51134.313999999998</v>
      </c>
      <c r="K33" s="60">
        <f>SUMIFS('EIA 176 Natural Gas Deliveries '!L$4:L$4884,'EIA 176 Natural Gas Deliveries '!$A$4:$A$4884,'1. Weights for Subsidiaries'!$B33,'EIA 176 Natural Gas Deliveries '!$B$4:$B$4884,'1. Weights for Subsidiaries'!$C33)/1000</f>
        <v>46371.334000000003</v>
      </c>
      <c r="L33" s="60">
        <f t="shared" si="9"/>
        <v>369267.85400000005</v>
      </c>
      <c r="M33" s="60">
        <f t="shared" si="10"/>
        <v>337979.01399999997</v>
      </c>
      <c r="N33" s="60">
        <f t="shared" si="11"/>
        <v>347987.31400000001</v>
      </c>
      <c r="O33" s="60">
        <f t="shared" si="12"/>
        <v>349402.76599999995</v>
      </c>
      <c r="P33" s="60">
        <f t="shared" si="13"/>
        <v>349553.11300000001</v>
      </c>
      <c r="Q33" s="60">
        <f t="shared" si="14"/>
        <v>388991.283</v>
      </c>
      <c r="R33" s="60">
        <f t="shared" si="15"/>
        <v>355180.46699999995</v>
      </c>
      <c r="S33" s="60">
        <f t="shared" si="16"/>
        <v>343093.26</v>
      </c>
    </row>
    <row r="34" spans="1:19">
      <c r="A34" s="3" t="s">
        <v>385</v>
      </c>
      <c r="B34" s="3" t="s">
        <v>427</v>
      </c>
      <c r="C34" s="47" t="s">
        <v>1660</v>
      </c>
      <c r="D34" s="60">
        <f>SUMIFS('EIA 176 Natural Gas Deliveries '!E$4:E$4884,'EIA 176 Natural Gas Deliveries '!$A$4:$A$4884,'1. Weights for Subsidiaries'!$B34,'EIA 176 Natural Gas Deliveries '!$B$4:$B$4884,'1. Weights for Subsidiaries'!$C34)/1000</f>
        <v>57229.468999999997</v>
      </c>
      <c r="E34" s="60">
        <f>SUMIFS('EIA 176 Natural Gas Deliveries '!F$4:F$4884,'EIA 176 Natural Gas Deliveries '!$A$4:$A$4884,'1. Weights for Subsidiaries'!$B34,'EIA 176 Natural Gas Deliveries '!$B$4:$B$4884,'1. Weights for Subsidiaries'!$C34)/1000</f>
        <v>49688.256999999998</v>
      </c>
      <c r="F34" s="60">
        <f>SUMIFS('EIA 176 Natural Gas Deliveries '!G$4:G$4884,'EIA 176 Natural Gas Deliveries '!$A$4:$A$4884,'1. Weights for Subsidiaries'!$B34,'EIA 176 Natural Gas Deliveries '!$B$4:$B$4884,'1. Weights for Subsidiaries'!$C34)/1000</f>
        <v>54389.85</v>
      </c>
      <c r="G34" s="60">
        <f>SUMIFS('EIA 176 Natural Gas Deliveries '!H$4:H$4884,'EIA 176 Natural Gas Deliveries '!$A$4:$A$4884,'1. Weights for Subsidiaries'!$B34,'EIA 176 Natural Gas Deliveries '!$B$4:$B$4884,'1. Weights for Subsidiaries'!$C34)/1000</f>
        <v>52275.49</v>
      </c>
      <c r="H34" s="60">
        <f>SUMIFS('EIA 176 Natural Gas Deliveries '!I$4:I$4884,'EIA 176 Natural Gas Deliveries '!$A$4:$A$4884,'1. Weights for Subsidiaries'!$B34,'EIA 176 Natural Gas Deliveries '!$B$4:$B$4884,'1. Weights for Subsidiaries'!$C34)/1000</f>
        <v>52321.77</v>
      </c>
      <c r="I34" s="60">
        <f>SUMIFS('EIA 176 Natural Gas Deliveries '!J$4:J$4884,'EIA 176 Natural Gas Deliveries '!$A$4:$A$4884,'1. Weights for Subsidiaries'!$B34,'EIA 176 Natural Gas Deliveries '!$B$4:$B$4884,'1. Weights for Subsidiaries'!$C34)/1000</f>
        <v>56996.101999999999</v>
      </c>
      <c r="J34" s="60">
        <f>SUMIFS('EIA 176 Natural Gas Deliveries '!K$4:K$4884,'EIA 176 Natural Gas Deliveries '!$A$4:$A$4884,'1. Weights for Subsidiaries'!$B34,'EIA 176 Natural Gas Deliveries '!$B$4:$B$4884,'1. Weights for Subsidiaries'!$C34)/1000</f>
        <v>55164.947</v>
      </c>
      <c r="K34" s="60">
        <f>SUMIFS('EIA 176 Natural Gas Deliveries '!L$4:L$4884,'EIA 176 Natural Gas Deliveries '!$A$4:$A$4884,'1. Weights for Subsidiaries'!$B34,'EIA 176 Natural Gas Deliveries '!$B$4:$B$4884,'1. Weights for Subsidiaries'!$C34)/1000</f>
        <v>55167.133999999998</v>
      </c>
      <c r="L34" s="60">
        <f t="shared" si="9"/>
        <v>57229.468999999997</v>
      </c>
      <c r="M34" s="60">
        <f t="shared" si="10"/>
        <v>49688.256999999998</v>
      </c>
      <c r="N34" s="60">
        <f t="shared" si="11"/>
        <v>54389.85</v>
      </c>
      <c r="O34" s="60">
        <f t="shared" si="12"/>
        <v>52275.49</v>
      </c>
      <c r="P34" s="60">
        <f t="shared" si="13"/>
        <v>52321.77</v>
      </c>
      <c r="Q34" s="60">
        <f t="shared" si="14"/>
        <v>56996.101999999999</v>
      </c>
      <c r="R34" s="60">
        <f t="shared" si="15"/>
        <v>55164.947</v>
      </c>
      <c r="S34" s="60">
        <f t="shared" si="16"/>
        <v>55167.133999999998</v>
      </c>
    </row>
    <row r="35" spans="1:19">
      <c r="A35" s="3" t="s">
        <v>566</v>
      </c>
      <c r="B35" s="3" t="s">
        <v>136</v>
      </c>
      <c r="C35" s="47" t="s">
        <v>1658</v>
      </c>
      <c r="D35" s="60">
        <f>SUMIFS('EIA 176 Natural Gas Deliveries '!E$4:E$4884,'EIA 176 Natural Gas Deliveries '!$A$4:$A$4884,'1. Weights for Subsidiaries'!$B35,'EIA 176 Natural Gas Deliveries '!$B$4:$B$4884,'1. Weights for Subsidiaries'!$C35)/1000</f>
        <v>150255.101</v>
      </c>
      <c r="E35" s="60">
        <f>SUMIFS('EIA 176 Natural Gas Deliveries '!F$4:F$4884,'EIA 176 Natural Gas Deliveries '!$A$4:$A$4884,'1. Weights for Subsidiaries'!$B35,'EIA 176 Natural Gas Deliveries '!$B$4:$B$4884,'1. Weights for Subsidiaries'!$C35)/1000</f>
        <v>143699.01</v>
      </c>
      <c r="F35" s="60">
        <f>SUMIFS('EIA 176 Natural Gas Deliveries '!G$4:G$4884,'EIA 176 Natural Gas Deliveries '!$A$4:$A$4884,'1. Weights for Subsidiaries'!$B35,'EIA 176 Natural Gas Deliveries '!$B$4:$B$4884,'1. Weights for Subsidiaries'!$C35)/1000</f>
        <v>134509.82199999999</v>
      </c>
      <c r="G35" s="60">
        <f>SUMIFS('EIA 176 Natural Gas Deliveries '!H$4:H$4884,'EIA 176 Natural Gas Deliveries '!$A$4:$A$4884,'1. Weights for Subsidiaries'!$B35,'EIA 176 Natural Gas Deliveries '!$B$4:$B$4884,'1. Weights for Subsidiaries'!$C35)/1000</f>
        <v>141036.033</v>
      </c>
      <c r="H35" s="60">
        <f>SUMIFS('EIA 176 Natural Gas Deliveries '!I$4:I$4884,'EIA 176 Natural Gas Deliveries '!$A$4:$A$4884,'1. Weights for Subsidiaries'!$B35,'EIA 176 Natural Gas Deliveries '!$B$4:$B$4884,'1. Weights for Subsidiaries'!$C35)/1000</f>
        <v>125225.538</v>
      </c>
      <c r="I35" s="60">
        <f>SUMIFS('EIA 176 Natural Gas Deliveries '!J$4:J$4884,'EIA 176 Natural Gas Deliveries '!$A$4:$A$4884,'1. Weights for Subsidiaries'!$B35,'EIA 176 Natural Gas Deliveries '!$B$4:$B$4884,'1. Weights for Subsidiaries'!$C35)/1000</f>
        <v>118284.353</v>
      </c>
      <c r="J35" s="60">
        <f>SUMIFS('EIA 176 Natural Gas Deliveries '!K$4:K$4884,'EIA 176 Natural Gas Deliveries '!$A$4:$A$4884,'1. Weights for Subsidiaries'!$B35,'EIA 176 Natural Gas Deliveries '!$B$4:$B$4884,'1. Weights for Subsidiaries'!$C35)/1000</f>
        <v>113345.56</v>
      </c>
      <c r="K35" s="60">
        <f>SUMIFS('EIA 176 Natural Gas Deliveries '!L$4:L$4884,'EIA 176 Natural Gas Deliveries '!$A$4:$A$4884,'1. Weights for Subsidiaries'!$B35,'EIA 176 Natural Gas Deliveries '!$B$4:$B$4884,'1. Weights for Subsidiaries'!$C35)/1000</f>
        <v>114203.355</v>
      </c>
      <c r="L35" s="60">
        <f t="shared" si="9"/>
        <v>235504.234</v>
      </c>
      <c r="M35" s="60">
        <f t="shared" si="10"/>
        <v>231546.12700000001</v>
      </c>
      <c r="N35" s="60">
        <f t="shared" si="11"/>
        <v>224100.38099999999</v>
      </c>
      <c r="O35" s="60">
        <f t="shared" si="12"/>
        <v>226895.03599999999</v>
      </c>
      <c r="P35" s="60">
        <f t="shared" si="13"/>
        <v>205406.709</v>
      </c>
      <c r="Q35" s="60">
        <f t="shared" si="14"/>
        <v>201910.527</v>
      </c>
      <c r="R35" s="60">
        <f t="shared" si="15"/>
        <v>196105.91899999999</v>
      </c>
      <c r="S35" s="60">
        <f t="shared" si="16"/>
        <v>191392.47399999999</v>
      </c>
    </row>
    <row r="36" spans="1:19">
      <c r="A36" s="3" t="s">
        <v>382</v>
      </c>
      <c r="B36" s="3" t="s">
        <v>729</v>
      </c>
      <c r="C36" s="47" t="s">
        <v>1665</v>
      </c>
      <c r="D36" s="60">
        <f>SUMIFS('EIA 176 Natural Gas Deliveries '!E$4:E$4884,'EIA 176 Natural Gas Deliveries '!$A$4:$A$4884,'1. Weights for Subsidiaries'!$B36,'EIA 176 Natural Gas Deliveries '!$B$4:$B$4884,'1. Weights for Subsidiaries'!$C36)/1000</f>
        <v>282795.60100000002</v>
      </c>
      <c r="E36" s="60">
        <f>SUMIFS('EIA 176 Natural Gas Deliveries '!F$4:F$4884,'EIA 176 Natural Gas Deliveries '!$A$4:$A$4884,'1. Weights for Subsidiaries'!$B36,'EIA 176 Natural Gas Deliveries '!$B$4:$B$4884,'1. Weights for Subsidiaries'!$C36)/1000</f>
        <v>253745.06599999999</v>
      </c>
      <c r="F36" s="60">
        <f>SUMIFS('EIA 176 Natural Gas Deliveries '!G$4:G$4884,'EIA 176 Natural Gas Deliveries '!$A$4:$A$4884,'1. Weights for Subsidiaries'!$B36,'EIA 176 Natural Gas Deliveries '!$B$4:$B$4884,'1. Weights for Subsidiaries'!$C36)/1000</f>
        <v>269626.103</v>
      </c>
      <c r="G36" s="60">
        <f>SUMIFS('EIA 176 Natural Gas Deliveries '!H$4:H$4884,'EIA 176 Natural Gas Deliveries '!$A$4:$A$4884,'1. Weights for Subsidiaries'!$B36,'EIA 176 Natural Gas Deliveries '!$B$4:$B$4884,'1. Weights for Subsidiaries'!$C36)/1000</f>
        <v>272468.554</v>
      </c>
      <c r="H36" s="60">
        <f>SUMIFS('EIA 176 Natural Gas Deliveries '!I$4:I$4884,'EIA 176 Natural Gas Deliveries '!$A$4:$A$4884,'1. Weights for Subsidiaries'!$B36,'EIA 176 Natural Gas Deliveries '!$B$4:$B$4884,'1. Weights for Subsidiaries'!$C36)/1000</f>
        <v>243680.80799999999</v>
      </c>
      <c r="I36" s="60">
        <f>SUMIFS('EIA 176 Natural Gas Deliveries '!J$4:J$4884,'EIA 176 Natural Gas Deliveries '!$A$4:$A$4884,'1. Weights for Subsidiaries'!$B36,'EIA 176 Natural Gas Deliveries '!$B$4:$B$4884,'1. Weights for Subsidiaries'!$C36)/1000</f>
        <v>242841.3</v>
      </c>
      <c r="J36" s="60">
        <f>SUMIFS('EIA 176 Natural Gas Deliveries '!K$4:K$4884,'EIA 176 Natural Gas Deliveries '!$A$4:$A$4884,'1. Weights for Subsidiaries'!$B36,'EIA 176 Natural Gas Deliveries '!$B$4:$B$4884,'1. Weights for Subsidiaries'!$C36)/1000</f>
        <v>253267.921</v>
      </c>
      <c r="K36" s="60">
        <f>SUMIFS('EIA 176 Natural Gas Deliveries '!L$4:L$4884,'EIA 176 Natural Gas Deliveries '!$A$4:$A$4884,'1. Weights for Subsidiaries'!$B36,'EIA 176 Natural Gas Deliveries '!$B$4:$B$4884,'1. Weights for Subsidiaries'!$C36)/1000</f>
        <v>228352.29699999999</v>
      </c>
      <c r="L36" s="60">
        <f t="shared" si="9"/>
        <v>803697.78099999996</v>
      </c>
      <c r="M36" s="60">
        <f t="shared" si="10"/>
        <v>738726.48499999987</v>
      </c>
      <c r="N36" s="60">
        <f t="shared" si="11"/>
        <v>794498.054</v>
      </c>
      <c r="O36" s="60">
        <f t="shared" si="12"/>
        <v>805615.20700000005</v>
      </c>
      <c r="P36" s="60">
        <f t="shared" si="13"/>
        <v>750430.92700000003</v>
      </c>
      <c r="Q36" s="60">
        <f t="shared" si="14"/>
        <v>794123.94299999997</v>
      </c>
      <c r="R36" s="60">
        <f t="shared" si="15"/>
        <v>847642.58599999989</v>
      </c>
      <c r="S36" s="60">
        <f t="shared" si="16"/>
        <v>834557.39600000007</v>
      </c>
    </row>
    <row r="37" spans="1:19">
      <c r="A37" s="3" t="s">
        <v>1528</v>
      </c>
      <c r="B37" s="3" t="s">
        <v>20</v>
      </c>
      <c r="C37" s="47" t="s">
        <v>1665</v>
      </c>
      <c r="D37" s="60">
        <f>SUMIFS('EIA 176 Natural Gas Deliveries '!E$4:E$4884,'EIA 176 Natural Gas Deliveries '!$A$4:$A$4884,'1. Weights for Subsidiaries'!$B37,'EIA 176 Natural Gas Deliveries '!$B$4:$B$4884,'1. Weights for Subsidiaries'!$C37)/1000</f>
        <v>53530.711000000003</v>
      </c>
      <c r="E37" s="60">
        <f>SUMIFS('EIA 176 Natural Gas Deliveries '!F$4:F$4884,'EIA 176 Natural Gas Deliveries '!$A$4:$A$4884,'1. Weights for Subsidiaries'!$B37,'EIA 176 Natural Gas Deliveries '!$B$4:$B$4884,'1. Weights for Subsidiaries'!$C37)/1000</f>
        <v>48184.843999999997</v>
      </c>
      <c r="F37" s="60">
        <f>SUMIFS('EIA 176 Natural Gas Deliveries '!G$4:G$4884,'EIA 176 Natural Gas Deliveries '!$A$4:$A$4884,'1. Weights for Subsidiaries'!$B37,'EIA 176 Natural Gas Deliveries '!$B$4:$B$4884,'1. Weights for Subsidiaries'!$C37)/1000</f>
        <v>51321.050999999999</v>
      </c>
      <c r="G37" s="60">
        <f>SUMIFS('EIA 176 Natural Gas Deliveries '!H$4:H$4884,'EIA 176 Natural Gas Deliveries '!$A$4:$A$4884,'1. Weights for Subsidiaries'!$B37,'EIA 176 Natural Gas Deliveries '!$B$4:$B$4884,'1. Weights for Subsidiaries'!$C37)/1000</f>
        <v>56547.16</v>
      </c>
      <c r="H37" s="60">
        <f>SUMIFS('EIA 176 Natural Gas Deliveries '!I$4:I$4884,'EIA 176 Natural Gas Deliveries '!$A$4:$A$4884,'1. Weights for Subsidiaries'!$B37,'EIA 176 Natural Gas Deliveries '!$B$4:$B$4884,'1. Weights for Subsidiaries'!$C37)/1000</f>
        <v>51057.696000000004</v>
      </c>
      <c r="I37" s="60">
        <f>SUMIFS('EIA 176 Natural Gas Deliveries '!J$4:J$4884,'EIA 176 Natural Gas Deliveries '!$A$4:$A$4884,'1. Weights for Subsidiaries'!$B37,'EIA 176 Natural Gas Deliveries '!$B$4:$B$4884,'1. Weights for Subsidiaries'!$C37)/1000</f>
        <v>53332.741999999998</v>
      </c>
      <c r="J37" s="60">
        <f>SUMIFS('EIA 176 Natural Gas Deliveries '!K$4:K$4884,'EIA 176 Natural Gas Deliveries '!$A$4:$A$4884,'1. Weights for Subsidiaries'!$B37,'EIA 176 Natural Gas Deliveries '!$B$4:$B$4884,'1. Weights for Subsidiaries'!$C37)/1000</f>
        <v>52556.964</v>
      </c>
      <c r="K37" s="60">
        <f>SUMIFS('EIA 176 Natural Gas Deliveries '!L$4:L$4884,'EIA 176 Natural Gas Deliveries '!$A$4:$A$4884,'1. Weights for Subsidiaries'!$B37,'EIA 176 Natural Gas Deliveries '!$B$4:$B$4884,'1. Weights for Subsidiaries'!$C37)/1000</f>
        <v>49732.77</v>
      </c>
      <c r="L37" s="60">
        <f t="shared" si="9"/>
        <v>196757.41100000002</v>
      </c>
      <c r="M37" s="60">
        <f t="shared" si="10"/>
        <v>179747.12900000002</v>
      </c>
      <c r="N37" s="60">
        <f t="shared" si="11"/>
        <v>191287.66200000001</v>
      </c>
      <c r="O37" s="60">
        <f t="shared" si="12"/>
        <v>203115.967</v>
      </c>
      <c r="P37" s="60">
        <f t="shared" si="13"/>
        <v>181750.21799999999</v>
      </c>
      <c r="Q37" s="60">
        <f t="shared" si="14"/>
        <v>195287.598</v>
      </c>
      <c r="R37" s="60">
        <f t="shared" si="15"/>
        <v>194888.11800000002</v>
      </c>
      <c r="S37" s="60">
        <f t="shared" si="16"/>
        <v>193832.209</v>
      </c>
    </row>
    <row r="38" spans="1:19">
      <c r="A38" s="3" t="s">
        <v>383</v>
      </c>
      <c r="B38" s="3" t="s">
        <v>359</v>
      </c>
      <c r="C38" s="47" t="s">
        <v>1667</v>
      </c>
      <c r="D38" s="60">
        <f>SUMIFS('EIA 176 Natural Gas Deliveries '!E$4:E$4884,'EIA 176 Natural Gas Deliveries '!$A$4:$A$4884,'1. Weights for Subsidiaries'!$B38,'EIA 176 Natural Gas Deliveries '!$B$4:$B$4884,'1. Weights for Subsidiaries'!$C38)/1000</f>
        <v>104618.649</v>
      </c>
      <c r="E38" s="60">
        <f>SUMIFS('EIA 176 Natural Gas Deliveries '!F$4:F$4884,'EIA 176 Natural Gas Deliveries '!$A$4:$A$4884,'1. Weights for Subsidiaries'!$B38,'EIA 176 Natural Gas Deliveries '!$B$4:$B$4884,'1. Weights for Subsidiaries'!$C38)/1000</f>
        <v>107197.60799999999</v>
      </c>
      <c r="F38" s="60">
        <f>SUMIFS('EIA 176 Natural Gas Deliveries '!G$4:G$4884,'EIA 176 Natural Gas Deliveries '!$A$4:$A$4884,'1. Weights for Subsidiaries'!$B38,'EIA 176 Natural Gas Deliveries '!$B$4:$B$4884,'1. Weights for Subsidiaries'!$C38)/1000</f>
        <v>109354.04</v>
      </c>
      <c r="G38" s="60">
        <f>SUMIFS('EIA 176 Natural Gas Deliveries '!H$4:H$4884,'EIA 176 Natural Gas Deliveries '!$A$4:$A$4884,'1. Weights for Subsidiaries'!$B38,'EIA 176 Natural Gas Deliveries '!$B$4:$B$4884,'1. Weights for Subsidiaries'!$C38)/1000</f>
        <v>112214.92200000001</v>
      </c>
      <c r="H38" s="60">
        <f>SUMIFS('EIA 176 Natural Gas Deliveries '!I$4:I$4884,'EIA 176 Natural Gas Deliveries '!$A$4:$A$4884,'1. Weights for Subsidiaries'!$B38,'EIA 176 Natural Gas Deliveries '!$B$4:$B$4884,'1. Weights for Subsidiaries'!$C38)/1000</f>
        <v>101724.745</v>
      </c>
      <c r="I38" s="60">
        <f>SUMIFS('EIA 176 Natural Gas Deliveries '!J$4:J$4884,'EIA 176 Natural Gas Deliveries '!$A$4:$A$4884,'1. Weights for Subsidiaries'!$B38,'EIA 176 Natural Gas Deliveries '!$B$4:$B$4884,'1. Weights for Subsidiaries'!$C38)/1000</f>
        <v>98059.013999999996</v>
      </c>
      <c r="J38" s="60">
        <f>SUMIFS('EIA 176 Natural Gas Deliveries '!K$4:K$4884,'EIA 176 Natural Gas Deliveries '!$A$4:$A$4884,'1. Weights for Subsidiaries'!$B38,'EIA 176 Natural Gas Deliveries '!$B$4:$B$4884,'1. Weights for Subsidiaries'!$C38)/1000</f>
        <v>106063.226</v>
      </c>
      <c r="K38" s="60">
        <f>SUMIFS('EIA 176 Natural Gas Deliveries '!L$4:L$4884,'EIA 176 Natural Gas Deliveries '!$A$4:$A$4884,'1. Weights for Subsidiaries'!$B38,'EIA 176 Natural Gas Deliveries '!$B$4:$B$4884,'1. Weights for Subsidiaries'!$C38)/1000</f>
        <v>102467.84</v>
      </c>
      <c r="L38" s="60">
        <f t="shared" si="9"/>
        <v>112290.024</v>
      </c>
      <c r="M38" s="60">
        <f t="shared" si="10"/>
        <v>115289.079</v>
      </c>
      <c r="N38" s="60">
        <f t="shared" si="11"/>
        <v>118025.38800000001</v>
      </c>
      <c r="O38" s="60">
        <f t="shared" si="12"/>
        <v>121254.01300000001</v>
      </c>
      <c r="P38" s="60">
        <f t="shared" si="13"/>
        <v>110668.48899999999</v>
      </c>
      <c r="Q38" s="60">
        <f t="shared" si="14"/>
        <v>106384.969</v>
      </c>
      <c r="R38" s="60">
        <f t="shared" si="15"/>
        <v>115421.429</v>
      </c>
      <c r="S38" s="60">
        <f t="shared" si="16"/>
        <v>111340.66499999999</v>
      </c>
    </row>
    <row r="39" spans="1:19">
      <c r="A39" s="3" t="s">
        <v>382</v>
      </c>
      <c r="B39" s="3" t="s">
        <v>729</v>
      </c>
      <c r="C39" s="47" t="s">
        <v>1668</v>
      </c>
      <c r="D39" s="60">
        <f>SUMIFS('EIA 176 Natural Gas Deliveries '!E$4:E$4884,'EIA 176 Natural Gas Deliveries '!$A$4:$A$4884,'1. Weights for Subsidiaries'!$B39,'EIA 176 Natural Gas Deliveries '!$B$4:$B$4884,'1. Weights for Subsidiaries'!$C39)/1000</f>
        <v>80932.774000000005</v>
      </c>
      <c r="E39" s="60">
        <f>SUMIFS('EIA 176 Natural Gas Deliveries '!F$4:F$4884,'EIA 176 Natural Gas Deliveries '!$A$4:$A$4884,'1. Weights for Subsidiaries'!$B39,'EIA 176 Natural Gas Deliveries '!$B$4:$B$4884,'1. Weights for Subsidiaries'!$C39)/1000</f>
        <v>71520.635999999999</v>
      </c>
      <c r="F39" s="60">
        <f>SUMIFS('EIA 176 Natural Gas Deliveries '!G$4:G$4884,'EIA 176 Natural Gas Deliveries '!$A$4:$A$4884,'1. Weights for Subsidiaries'!$B39,'EIA 176 Natural Gas Deliveries '!$B$4:$B$4884,'1. Weights for Subsidiaries'!$C39)/1000</f>
        <v>77644.948999999993</v>
      </c>
      <c r="G39" s="60">
        <f>SUMIFS('EIA 176 Natural Gas Deliveries '!H$4:H$4884,'EIA 176 Natural Gas Deliveries '!$A$4:$A$4884,'1. Weights for Subsidiaries'!$B39,'EIA 176 Natural Gas Deliveries '!$B$4:$B$4884,'1. Weights for Subsidiaries'!$C39)/1000</f>
        <v>77260.899999999994</v>
      </c>
      <c r="H39" s="60">
        <f>SUMIFS('EIA 176 Natural Gas Deliveries '!I$4:I$4884,'EIA 176 Natural Gas Deliveries '!$A$4:$A$4884,'1. Weights for Subsidiaries'!$B39,'EIA 176 Natural Gas Deliveries '!$B$4:$B$4884,'1. Weights for Subsidiaries'!$C39)/1000</f>
        <v>70998.288</v>
      </c>
      <c r="I39" s="60">
        <f>SUMIFS('EIA 176 Natural Gas Deliveries '!J$4:J$4884,'EIA 176 Natural Gas Deliveries '!$A$4:$A$4884,'1. Weights for Subsidiaries'!$B39,'EIA 176 Natural Gas Deliveries '!$B$4:$B$4884,'1. Weights for Subsidiaries'!$C39)/1000</f>
        <v>71411.953999999998</v>
      </c>
      <c r="J39" s="60">
        <f>SUMIFS('EIA 176 Natural Gas Deliveries '!K$4:K$4884,'EIA 176 Natural Gas Deliveries '!$A$4:$A$4884,'1. Weights for Subsidiaries'!$B39,'EIA 176 Natural Gas Deliveries '!$B$4:$B$4884,'1. Weights for Subsidiaries'!$C39)/1000</f>
        <v>73925.233999999997</v>
      </c>
      <c r="K39" s="60">
        <f>SUMIFS('EIA 176 Natural Gas Deliveries '!L$4:L$4884,'EIA 176 Natural Gas Deliveries '!$A$4:$A$4884,'1. Weights for Subsidiaries'!$B39,'EIA 176 Natural Gas Deliveries '!$B$4:$B$4884,'1. Weights for Subsidiaries'!$C39)/1000</f>
        <v>66358.792000000001</v>
      </c>
      <c r="L39" s="60">
        <f t="shared" si="9"/>
        <v>803697.78099999996</v>
      </c>
      <c r="M39" s="60">
        <f t="shared" si="10"/>
        <v>738726.48499999987</v>
      </c>
      <c r="N39" s="60">
        <f t="shared" si="11"/>
        <v>794498.054</v>
      </c>
      <c r="O39" s="60">
        <f t="shared" si="12"/>
        <v>805615.20700000005</v>
      </c>
      <c r="P39" s="60">
        <f t="shared" si="13"/>
        <v>750430.92700000003</v>
      </c>
      <c r="Q39" s="60">
        <f t="shared" si="14"/>
        <v>794123.94299999997</v>
      </c>
      <c r="R39" s="60">
        <f t="shared" si="15"/>
        <v>847642.58599999989</v>
      </c>
      <c r="S39" s="60">
        <f t="shared" si="16"/>
        <v>834557.39600000007</v>
      </c>
    </row>
    <row r="40" spans="1:19">
      <c r="A40" s="3" t="s">
        <v>384</v>
      </c>
      <c r="B40" s="3" t="s">
        <v>1567</v>
      </c>
      <c r="C40" s="47" t="s">
        <v>1670</v>
      </c>
      <c r="D40" s="60">
        <f>SUMIFS('EIA 176 Natural Gas Deliveries '!E$4:E$4884,'EIA 176 Natural Gas Deliveries '!$A$4:$A$4884,'1. Weights for Subsidiaries'!$B40,'EIA 176 Natural Gas Deliveries '!$B$4:$B$4884,'1. Weights for Subsidiaries'!$C40)/1000</f>
        <v>23346.735000000001</v>
      </c>
      <c r="E40" s="60">
        <f>SUMIFS('EIA 176 Natural Gas Deliveries '!F$4:F$4884,'EIA 176 Natural Gas Deliveries '!$A$4:$A$4884,'1. Weights for Subsidiaries'!$B40,'EIA 176 Natural Gas Deliveries '!$B$4:$B$4884,'1. Weights for Subsidiaries'!$C40)/1000</f>
        <v>23144.583999999999</v>
      </c>
      <c r="F40" s="60">
        <f>SUMIFS('EIA 176 Natural Gas Deliveries '!G$4:G$4884,'EIA 176 Natural Gas Deliveries '!$A$4:$A$4884,'1. Weights for Subsidiaries'!$B40,'EIA 176 Natural Gas Deliveries '!$B$4:$B$4884,'1. Weights for Subsidiaries'!$C40)/1000</f>
        <v>21452.319</v>
      </c>
      <c r="G40" s="60">
        <f>SUMIFS('EIA 176 Natural Gas Deliveries '!H$4:H$4884,'EIA 176 Natural Gas Deliveries '!$A$4:$A$4884,'1. Weights for Subsidiaries'!$B40,'EIA 176 Natural Gas Deliveries '!$B$4:$B$4884,'1. Weights for Subsidiaries'!$C40)/1000</f>
        <v>22357.288</v>
      </c>
      <c r="H40" s="60">
        <f>SUMIFS('EIA 176 Natural Gas Deliveries '!I$4:I$4884,'EIA 176 Natural Gas Deliveries '!$A$4:$A$4884,'1. Weights for Subsidiaries'!$B40,'EIA 176 Natural Gas Deliveries '!$B$4:$B$4884,'1. Weights for Subsidiaries'!$C40)/1000</f>
        <v>22044.881000000001</v>
      </c>
      <c r="I40" s="60">
        <f>SUMIFS('EIA 176 Natural Gas Deliveries '!J$4:J$4884,'EIA 176 Natural Gas Deliveries '!$A$4:$A$4884,'1. Weights for Subsidiaries'!$B40,'EIA 176 Natural Gas Deliveries '!$B$4:$B$4884,'1. Weights for Subsidiaries'!$C40)/1000</f>
        <v>24853.528999999999</v>
      </c>
      <c r="J40" s="60">
        <f>SUMIFS('EIA 176 Natural Gas Deliveries '!K$4:K$4884,'EIA 176 Natural Gas Deliveries '!$A$4:$A$4884,'1. Weights for Subsidiaries'!$B40,'EIA 176 Natural Gas Deliveries '!$B$4:$B$4884,'1. Weights for Subsidiaries'!$C40)/1000</f>
        <v>26080.056</v>
      </c>
      <c r="K40" s="60">
        <f>SUMIFS('EIA 176 Natural Gas Deliveries '!L$4:L$4884,'EIA 176 Natural Gas Deliveries '!$A$4:$A$4884,'1. Weights for Subsidiaries'!$B40,'EIA 176 Natural Gas Deliveries '!$B$4:$B$4884,'1. Weights for Subsidiaries'!$C40)/1000</f>
        <v>23628.37</v>
      </c>
      <c r="L40" s="60">
        <f t="shared" si="9"/>
        <v>189957.69500000001</v>
      </c>
      <c r="M40" s="60">
        <f t="shared" si="10"/>
        <v>183744.78399999999</v>
      </c>
      <c r="N40" s="60">
        <f t="shared" si="11"/>
        <v>190462.49599999998</v>
      </c>
      <c r="O40" s="60">
        <f t="shared" si="12"/>
        <v>200946.522</v>
      </c>
      <c r="P40" s="60">
        <f t="shared" si="13"/>
        <v>203929.364</v>
      </c>
      <c r="Q40" s="60">
        <f t="shared" si="14"/>
        <v>253138.01699999999</v>
      </c>
      <c r="R40" s="60">
        <f t="shared" si="15"/>
        <v>263966.41899999999</v>
      </c>
      <c r="S40" s="60">
        <f t="shared" si="16"/>
        <v>323624.02399999998</v>
      </c>
    </row>
    <row r="41" spans="1:19">
      <c r="A41" s="3" t="s">
        <v>1103</v>
      </c>
      <c r="B41" s="3" t="s">
        <v>775</v>
      </c>
      <c r="C41" s="47" t="s">
        <v>1672</v>
      </c>
      <c r="D41" s="60">
        <f>SUMIFS('EIA 176 Natural Gas Deliveries '!E$4:E$4884,'EIA 176 Natural Gas Deliveries '!$A$4:$A$4884,'1. Weights for Subsidiaries'!$B41,'EIA 176 Natural Gas Deliveries '!$B$4:$B$4884,'1. Weights for Subsidiaries'!$C41)/1000</f>
        <v>24202.476999999999</v>
      </c>
      <c r="E41" s="60">
        <f>SUMIFS('EIA 176 Natural Gas Deliveries '!F$4:F$4884,'EIA 176 Natural Gas Deliveries '!$A$4:$A$4884,'1. Weights for Subsidiaries'!$B41,'EIA 176 Natural Gas Deliveries '!$B$4:$B$4884,'1. Weights for Subsidiaries'!$C41)/1000</f>
        <v>21435.453000000001</v>
      </c>
      <c r="F41" s="60">
        <f>SUMIFS('EIA 176 Natural Gas Deliveries '!G$4:G$4884,'EIA 176 Natural Gas Deliveries '!$A$4:$A$4884,'1. Weights for Subsidiaries'!$B41,'EIA 176 Natural Gas Deliveries '!$B$4:$B$4884,'1. Weights for Subsidiaries'!$C41)/1000</f>
        <v>21431.416000000001</v>
      </c>
      <c r="G41" s="60">
        <f>SUMIFS('EIA 176 Natural Gas Deliveries '!H$4:H$4884,'EIA 176 Natural Gas Deliveries '!$A$4:$A$4884,'1. Weights for Subsidiaries'!$B41,'EIA 176 Natural Gas Deliveries '!$B$4:$B$4884,'1. Weights for Subsidiaries'!$C41)/1000</f>
        <v>22493.71</v>
      </c>
      <c r="H41" s="60">
        <f>SUMIFS('EIA 176 Natural Gas Deliveries '!I$4:I$4884,'EIA 176 Natural Gas Deliveries '!$A$4:$A$4884,'1. Weights for Subsidiaries'!$B41,'EIA 176 Natural Gas Deliveries '!$B$4:$B$4884,'1. Weights for Subsidiaries'!$C41)/1000</f>
        <v>21691.719000000001</v>
      </c>
      <c r="I41" s="60">
        <f>SUMIFS('EIA 176 Natural Gas Deliveries '!J$4:J$4884,'EIA 176 Natural Gas Deliveries '!$A$4:$A$4884,'1. Weights for Subsidiaries'!$B41,'EIA 176 Natural Gas Deliveries '!$B$4:$B$4884,'1. Weights for Subsidiaries'!$C41)/1000</f>
        <v>23386.618999999999</v>
      </c>
      <c r="J41" s="60">
        <f>SUMIFS('EIA 176 Natural Gas Deliveries '!K$4:K$4884,'EIA 176 Natural Gas Deliveries '!$A$4:$A$4884,'1. Weights for Subsidiaries'!$B41,'EIA 176 Natural Gas Deliveries '!$B$4:$B$4884,'1. Weights for Subsidiaries'!$C41)/1000</f>
        <v>21879.547999999999</v>
      </c>
      <c r="K41" s="60">
        <f>SUMIFS('EIA 176 Natural Gas Deliveries '!L$4:L$4884,'EIA 176 Natural Gas Deliveries '!$A$4:$A$4884,'1. Weights for Subsidiaries'!$B41,'EIA 176 Natural Gas Deliveries '!$B$4:$B$4884,'1. Weights for Subsidiaries'!$C41)/1000</f>
        <v>19748.437000000002</v>
      </c>
      <c r="L41" s="60">
        <f t="shared" si="9"/>
        <v>601282.61900000006</v>
      </c>
      <c r="M41" s="60">
        <f t="shared" si="10"/>
        <v>604824.48499999999</v>
      </c>
      <c r="N41" s="60">
        <f t="shared" si="11"/>
        <v>615623.03500000003</v>
      </c>
      <c r="O41" s="60">
        <f t="shared" si="12"/>
        <v>599832.44100000011</v>
      </c>
      <c r="P41" s="60">
        <f t="shared" si="13"/>
        <v>528681.82999999996</v>
      </c>
      <c r="Q41" s="60">
        <f t="shared" si="14"/>
        <v>539569.76099999994</v>
      </c>
      <c r="R41" s="60">
        <f t="shared" si="15"/>
        <v>494537.57699999999</v>
      </c>
      <c r="S41" s="60">
        <f t="shared" si="16"/>
        <v>466208.76900000009</v>
      </c>
    </row>
    <row r="42" spans="1:19">
      <c r="A42" s="3" t="s">
        <v>415</v>
      </c>
      <c r="B42" s="3" t="s">
        <v>532</v>
      </c>
      <c r="C42" s="47" t="s">
        <v>1672</v>
      </c>
      <c r="D42" s="60">
        <f>SUMIFS('EIA 176 Natural Gas Deliveries '!E$4:E$4884,'EIA 176 Natural Gas Deliveries '!$A$4:$A$4884,'1. Weights for Subsidiaries'!$B42,'EIA 176 Natural Gas Deliveries '!$B$4:$B$4884,'1. Weights for Subsidiaries'!$C42)/1000</f>
        <v>14775.596</v>
      </c>
      <c r="E42" s="60">
        <f>SUMIFS('EIA 176 Natural Gas Deliveries '!F$4:F$4884,'EIA 176 Natural Gas Deliveries '!$A$4:$A$4884,'1. Weights for Subsidiaries'!$B42,'EIA 176 Natural Gas Deliveries '!$B$4:$B$4884,'1. Weights for Subsidiaries'!$C42)/1000</f>
        <v>15893.423000000001</v>
      </c>
      <c r="F42" s="60">
        <f>SUMIFS('EIA 176 Natural Gas Deliveries '!G$4:G$4884,'EIA 176 Natural Gas Deliveries '!$A$4:$A$4884,'1. Weights for Subsidiaries'!$B42,'EIA 176 Natural Gas Deliveries '!$B$4:$B$4884,'1. Weights for Subsidiaries'!$C42)/1000</f>
        <v>14560.061</v>
      </c>
      <c r="G42" s="60">
        <f>SUMIFS('EIA 176 Natural Gas Deliveries '!H$4:H$4884,'EIA 176 Natural Gas Deliveries '!$A$4:$A$4884,'1. Weights for Subsidiaries'!$B42,'EIA 176 Natural Gas Deliveries '!$B$4:$B$4884,'1. Weights for Subsidiaries'!$C42)/1000</f>
        <v>15087.285</v>
      </c>
      <c r="H42" s="60">
        <f>SUMIFS('EIA 176 Natural Gas Deliveries '!I$4:I$4884,'EIA 176 Natural Gas Deliveries '!$A$4:$A$4884,'1. Weights for Subsidiaries'!$B42,'EIA 176 Natural Gas Deliveries '!$B$4:$B$4884,'1. Weights for Subsidiaries'!$C42)/1000</f>
        <v>13837.971</v>
      </c>
      <c r="I42" s="60">
        <f>SUMIFS('EIA 176 Natural Gas Deliveries '!J$4:J$4884,'EIA 176 Natural Gas Deliveries '!$A$4:$A$4884,'1. Weights for Subsidiaries'!$B42,'EIA 176 Natural Gas Deliveries '!$B$4:$B$4884,'1. Weights for Subsidiaries'!$C42)/1000</f>
        <v>15402.83</v>
      </c>
      <c r="J42" s="60">
        <f>SUMIFS('EIA 176 Natural Gas Deliveries '!K$4:K$4884,'EIA 176 Natural Gas Deliveries '!$A$4:$A$4884,'1. Weights for Subsidiaries'!$B42,'EIA 176 Natural Gas Deliveries '!$B$4:$B$4884,'1. Weights for Subsidiaries'!$C42)/1000</f>
        <v>14721.87</v>
      </c>
      <c r="K42" s="60">
        <f>SUMIFS('EIA 176 Natural Gas Deliveries '!L$4:L$4884,'EIA 176 Natural Gas Deliveries '!$A$4:$A$4884,'1. Weights for Subsidiaries'!$B42,'EIA 176 Natural Gas Deliveries '!$B$4:$B$4884,'1. Weights for Subsidiaries'!$C42)/1000</f>
        <v>13382.075000000001</v>
      </c>
      <c r="L42" s="60">
        <f t="shared" si="9"/>
        <v>369267.85400000005</v>
      </c>
      <c r="M42" s="60">
        <f t="shared" si="10"/>
        <v>337979.01399999997</v>
      </c>
      <c r="N42" s="60">
        <f t="shared" si="11"/>
        <v>347987.31400000001</v>
      </c>
      <c r="O42" s="60">
        <f t="shared" si="12"/>
        <v>349402.76599999995</v>
      </c>
      <c r="P42" s="60">
        <f t="shared" si="13"/>
        <v>349553.11300000001</v>
      </c>
      <c r="Q42" s="60">
        <f t="shared" si="14"/>
        <v>388991.283</v>
      </c>
      <c r="R42" s="60">
        <f t="shared" si="15"/>
        <v>355180.46699999995</v>
      </c>
      <c r="S42" s="60">
        <f t="shared" si="16"/>
        <v>343093.26</v>
      </c>
    </row>
    <row r="43" spans="1:19">
      <c r="A43" s="3" t="s">
        <v>384</v>
      </c>
      <c r="B43" s="3" t="s">
        <v>1567</v>
      </c>
      <c r="C43" s="47" t="s">
        <v>1672</v>
      </c>
      <c r="D43" s="60">
        <f>SUMIFS('EIA 176 Natural Gas Deliveries '!E$4:E$4884,'EIA 176 Natural Gas Deliveries '!$A$4:$A$4884,'1. Weights for Subsidiaries'!$B43,'EIA 176 Natural Gas Deliveries '!$B$4:$B$4884,'1. Weights for Subsidiaries'!$C43)/1000</f>
        <v>28321.989000000001</v>
      </c>
      <c r="E43" s="60">
        <f>SUMIFS('EIA 176 Natural Gas Deliveries '!F$4:F$4884,'EIA 176 Natural Gas Deliveries '!$A$4:$A$4884,'1. Weights for Subsidiaries'!$B43,'EIA 176 Natural Gas Deliveries '!$B$4:$B$4884,'1. Weights for Subsidiaries'!$C43)/1000</f>
        <v>26377.357</v>
      </c>
      <c r="F43" s="60">
        <f>SUMIFS('EIA 176 Natural Gas Deliveries '!G$4:G$4884,'EIA 176 Natural Gas Deliveries '!$A$4:$A$4884,'1. Weights for Subsidiaries'!$B43,'EIA 176 Natural Gas Deliveries '!$B$4:$B$4884,'1. Weights for Subsidiaries'!$C43)/1000</f>
        <v>26237.348000000002</v>
      </c>
      <c r="G43" s="60">
        <f>SUMIFS('EIA 176 Natural Gas Deliveries '!H$4:H$4884,'EIA 176 Natural Gas Deliveries '!$A$4:$A$4884,'1. Weights for Subsidiaries'!$B43,'EIA 176 Natural Gas Deliveries '!$B$4:$B$4884,'1. Weights for Subsidiaries'!$C43)/1000</f>
        <v>28423.957999999999</v>
      </c>
      <c r="H43" s="60">
        <f>SUMIFS('EIA 176 Natural Gas Deliveries '!I$4:I$4884,'EIA 176 Natural Gas Deliveries '!$A$4:$A$4884,'1. Weights for Subsidiaries'!$B43,'EIA 176 Natural Gas Deliveries '!$B$4:$B$4884,'1. Weights for Subsidiaries'!$C43)/1000</f>
        <v>28132.333999999999</v>
      </c>
      <c r="I43" s="60">
        <f>SUMIFS('EIA 176 Natural Gas Deliveries '!J$4:J$4884,'EIA 176 Natural Gas Deliveries '!$A$4:$A$4884,'1. Weights for Subsidiaries'!$B43,'EIA 176 Natural Gas Deliveries '!$B$4:$B$4884,'1. Weights for Subsidiaries'!$C43)/1000</f>
        <v>30692.468000000001</v>
      </c>
      <c r="J43" s="60">
        <f>SUMIFS('EIA 176 Natural Gas Deliveries '!K$4:K$4884,'EIA 176 Natural Gas Deliveries '!$A$4:$A$4884,'1. Weights for Subsidiaries'!$B43,'EIA 176 Natural Gas Deliveries '!$B$4:$B$4884,'1. Weights for Subsidiaries'!$C43)/1000</f>
        <v>28124.381000000001</v>
      </c>
      <c r="K43" s="60">
        <f>SUMIFS('EIA 176 Natural Gas Deliveries '!L$4:L$4884,'EIA 176 Natural Gas Deliveries '!$A$4:$A$4884,'1. Weights for Subsidiaries'!$B43,'EIA 176 Natural Gas Deliveries '!$B$4:$B$4884,'1. Weights for Subsidiaries'!$C43)/1000</f>
        <v>24863.437000000002</v>
      </c>
      <c r="L43" s="60">
        <f t="shared" si="9"/>
        <v>189957.69500000001</v>
      </c>
      <c r="M43" s="60">
        <f t="shared" si="10"/>
        <v>183744.78399999999</v>
      </c>
      <c r="N43" s="60">
        <f t="shared" si="11"/>
        <v>190462.49599999998</v>
      </c>
      <c r="O43" s="60">
        <f t="shared" si="12"/>
        <v>200946.522</v>
      </c>
      <c r="P43" s="60">
        <f t="shared" si="13"/>
        <v>203929.364</v>
      </c>
      <c r="Q43" s="60">
        <f t="shared" si="14"/>
        <v>253138.01699999999</v>
      </c>
      <c r="R43" s="60">
        <f t="shared" si="15"/>
        <v>263966.41899999999</v>
      </c>
      <c r="S43" s="60">
        <f t="shared" si="16"/>
        <v>323624.02399999998</v>
      </c>
    </row>
    <row r="44" spans="1:19">
      <c r="A44" s="3" t="s">
        <v>1103</v>
      </c>
      <c r="B44" s="3" t="s">
        <v>775</v>
      </c>
      <c r="C44" s="47" t="s">
        <v>1673</v>
      </c>
      <c r="D44" s="60">
        <f>SUMIFS('EIA 176 Natural Gas Deliveries '!E$4:E$4884,'EIA 176 Natural Gas Deliveries '!$A$4:$A$4884,'1. Weights for Subsidiaries'!$B44,'EIA 176 Natural Gas Deliveries '!$B$4:$B$4884,'1. Weights for Subsidiaries'!$C44)/1000</f>
        <v>320457.98700000002</v>
      </c>
      <c r="E44" s="60">
        <f>SUMIFS('EIA 176 Natural Gas Deliveries '!F$4:F$4884,'EIA 176 Natural Gas Deliveries '!$A$4:$A$4884,'1. Weights for Subsidiaries'!$B44,'EIA 176 Natural Gas Deliveries '!$B$4:$B$4884,'1. Weights for Subsidiaries'!$C44)/1000</f>
        <v>321876.5</v>
      </c>
      <c r="F44" s="60">
        <f>SUMIFS('EIA 176 Natural Gas Deliveries '!G$4:G$4884,'EIA 176 Natural Gas Deliveries '!$A$4:$A$4884,'1. Weights for Subsidiaries'!$B44,'EIA 176 Natural Gas Deliveries '!$B$4:$B$4884,'1. Weights for Subsidiaries'!$C44)/1000</f>
        <v>332049.02899999998</v>
      </c>
      <c r="G44" s="60">
        <f>SUMIFS('EIA 176 Natural Gas Deliveries '!H$4:H$4884,'EIA 176 Natural Gas Deliveries '!$A$4:$A$4884,'1. Weights for Subsidiaries'!$B44,'EIA 176 Natural Gas Deliveries '!$B$4:$B$4884,'1. Weights for Subsidiaries'!$C44)/1000</f>
        <v>364812.47700000001</v>
      </c>
      <c r="H44" s="60">
        <f>SUMIFS('EIA 176 Natural Gas Deliveries '!I$4:I$4884,'EIA 176 Natural Gas Deliveries '!$A$4:$A$4884,'1. Weights for Subsidiaries'!$B44,'EIA 176 Natural Gas Deliveries '!$B$4:$B$4884,'1. Weights for Subsidiaries'!$C44)/1000</f>
        <v>305321.005</v>
      </c>
      <c r="I44" s="60">
        <f>SUMIFS('EIA 176 Natural Gas Deliveries '!J$4:J$4884,'EIA 176 Natural Gas Deliveries '!$A$4:$A$4884,'1. Weights for Subsidiaries'!$B44,'EIA 176 Natural Gas Deliveries '!$B$4:$B$4884,'1. Weights for Subsidiaries'!$C44)/1000</f>
        <v>305095.38799999998</v>
      </c>
      <c r="J44" s="60">
        <f>SUMIFS('EIA 176 Natural Gas Deliveries '!K$4:K$4884,'EIA 176 Natural Gas Deliveries '!$A$4:$A$4884,'1. Weights for Subsidiaries'!$B44,'EIA 176 Natural Gas Deliveries '!$B$4:$B$4884,'1. Weights for Subsidiaries'!$C44)/1000</f>
        <v>297933.777</v>
      </c>
      <c r="K44" s="60">
        <f>SUMIFS('EIA 176 Natural Gas Deliveries '!L$4:L$4884,'EIA 176 Natural Gas Deliveries '!$A$4:$A$4884,'1. Weights for Subsidiaries'!$B44,'EIA 176 Natural Gas Deliveries '!$B$4:$B$4884,'1. Weights for Subsidiaries'!$C44)/1000</f>
        <v>286718.90500000003</v>
      </c>
      <c r="L44" s="60">
        <f t="shared" si="9"/>
        <v>601282.61900000006</v>
      </c>
      <c r="M44" s="60">
        <f t="shared" si="10"/>
        <v>604824.48499999999</v>
      </c>
      <c r="N44" s="60">
        <f t="shared" si="11"/>
        <v>615623.03500000003</v>
      </c>
      <c r="O44" s="60">
        <f t="shared" si="12"/>
        <v>599832.44100000011</v>
      </c>
      <c r="P44" s="60">
        <f t="shared" si="13"/>
        <v>528681.82999999996</v>
      </c>
      <c r="Q44" s="60">
        <f t="shared" si="14"/>
        <v>539569.76099999994</v>
      </c>
      <c r="R44" s="60">
        <f t="shared" si="15"/>
        <v>494537.57699999999</v>
      </c>
      <c r="S44" s="60">
        <f t="shared" si="16"/>
        <v>466208.76900000009</v>
      </c>
    </row>
    <row r="45" spans="1:19">
      <c r="A45" s="3" t="s">
        <v>1103</v>
      </c>
      <c r="B45" s="3" t="s">
        <v>775</v>
      </c>
      <c r="C45" s="47" t="s">
        <v>1676</v>
      </c>
      <c r="D45" s="60">
        <f>SUMIFS('EIA 176 Natural Gas Deliveries '!E$4:E$4884,'EIA 176 Natural Gas Deliveries '!$A$4:$A$4884,'1. Weights for Subsidiaries'!$B45,'EIA 176 Natural Gas Deliveries '!$B$4:$B$4884,'1. Weights for Subsidiaries'!$C45)/1000</f>
        <v>7955.9030000000002</v>
      </c>
      <c r="E45" s="60">
        <f>SUMIFS('EIA 176 Natural Gas Deliveries '!F$4:F$4884,'EIA 176 Natural Gas Deliveries '!$A$4:$A$4884,'1. Weights for Subsidiaries'!$B45,'EIA 176 Natural Gas Deliveries '!$B$4:$B$4884,'1. Weights for Subsidiaries'!$C45)/1000</f>
        <v>6707.2780000000002</v>
      </c>
      <c r="F45" s="60">
        <f>SUMIFS('EIA 176 Natural Gas Deliveries '!G$4:G$4884,'EIA 176 Natural Gas Deliveries '!$A$4:$A$4884,'1. Weights for Subsidiaries'!$B45,'EIA 176 Natural Gas Deliveries '!$B$4:$B$4884,'1. Weights for Subsidiaries'!$C45)/1000</f>
        <v>7605.3630000000003</v>
      </c>
      <c r="G45" s="60">
        <f>SUMIFS('EIA 176 Natural Gas Deliveries '!H$4:H$4884,'EIA 176 Natural Gas Deliveries '!$A$4:$A$4884,'1. Weights for Subsidiaries'!$B45,'EIA 176 Natural Gas Deliveries '!$B$4:$B$4884,'1. Weights for Subsidiaries'!$C45)/1000</f>
        <v>7476.6090000000004</v>
      </c>
      <c r="H45" s="60">
        <f>SUMIFS('EIA 176 Natural Gas Deliveries '!I$4:I$4884,'EIA 176 Natural Gas Deliveries '!$A$4:$A$4884,'1. Weights for Subsidiaries'!$B45,'EIA 176 Natural Gas Deliveries '!$B$4:$B$4884,'1. Weights for Subsidiaries'!$C45)/1000</f>
        <v>6652.335</v>
      </c>
      <c r="I45" s="60">
        <f>SUMIFS('EIA 176 Natural Gas Deliveries '!J$4:J$4884,'EIA 176 Natural Gas Deliveries '!$A$4:$A$4884,'1. Weights for Subsidiaries'!$B45,'EIA 176 Natural Gas Deliveries '!$B$4:$B$4884,'1. Weights for Subsidiaries'!$C45)/1000</f>
        <v>7328.3280000000004</v>
      </c>
      <c r="J45" s="60">
        <f>SUMIFS('EIA 176 Natural Gas Deliveries '!K$4:K$4884,'EIA 176 Natural Gas Deliveries '!$A$4:$A$4884,'1. Weights for Subsidiaries'!$B45,'EIA 176 Natural Gas Deliveries '!$B$4:$B$4884,'1. Weights for Subsidiaries'!$C45)/1000</f>
        <v>6822.0839999999998</v>
      </c>
      <c r="K45" s="60">
        <f>SUMIFS('EIA 176 Natural Gas Deliveries '!L$4:L$4884,'EIA 176 Natural Gas Deliveries '!$A$4:$A$4884,'1. Weights for Subsidiaries'!$B45,'EIA 176 Natural Gas Deliveries '!$B$4:$B$4884,'1. Weights for Subsidiaries'!$C45)/1000</f>
        <v>6772.2110000000002</v>
      </c>
      <c r="L45" s="60">
        <f t="shared" si="9"/>
        <v>601282.61900000006</v>
      </c>
      <c r="M45" s="60">
        <f t="shared" si="10"/>
        <v>604824.48499999999</v>
      </c>
      <c r="N45" s="60">
        <f t="shared" si="11"/>
        <v>615623.03500000003</v>
      </c>
      <c r="O45" s="60">
        <f t="shared" si="12"/>
        <v>599832.44100000011</v>
      </c>
      <c r="P45" s="60">
        <f t="shared" si="13"/>
        <v>528681.82999999996</v>
      </c>
      <c r="Q45" s="60">
        <f t="shared" si="14"/>
        <v>539569.76099999994</v>
      </c>
      <c r="R45" s="60">
        <f t="shared" si="15"/>
        <v>494537.57699999999</v>
      </c>
      <c r="S45" s="60">
        <f t="shared" si="16"/>
        <v>466208.76900000009</v>
      </c>
    </row>
    <row r="46" spans="1:19">
      <c r="A46" s="3" t="s">
        <v>382</v>
      </c>
      <c r="B46" s="3" t="s">
        <v>729</v>
      </c>
      <c r="C46" s="47" t="s">
        <v>1676</v>
      </c>
      <c r="D46" s="60">
        <f>SUMIFS('EIA 176 Natural Gas Deliveries '!E$4:E$4884,'EIA 176 Natural Gas Deliveries '!$A$4:$A$4884,'1. Weights for Subsidiaries'!$B46,'EIA 176 Natural Gas Deliveries '!$B$4:$B$4884,'1. Weights for Subsidiaries'!$C46)/1000</f>
        <v>76972.554999999993</v>
      </c>
      <c r="E46" s="60">
        <f>SUMIFS('EIA 176 Natural Gas Deliveries '!F$4:F$4884,'EIA 176 Natural Gas Deliveries '!$A$4:$A$4884,'1. Weights for Subsidiaries'!$B46,'EIA 176 Natural Gas Deliveries '!$B$4:$B$4884,'1. Weights for Subsidiaries'!$C46)/1000</f>
        <v>72198.875</v>
      </c>
      <c r="F46" s="60">
        <f>SUMIFS('EIA 176 Natural Gas Deliveries '!G$4:G$4884,'EIA 176 Natural Gas Deliveries '!$A$4:$A$4884,'1. Weights for Subsidiaries'!$B46,'EIA 176 Natural Gas Deliveries '!$B$4:$B$4884,'1. Weights for Subsidiaries'!$C46)/1000</f>
        <v>82807.990999999995</v>
      </c>
      <c r="G46" s="60">
        <f>SUMIFS('EIA 176 Natural Gas Deliveries '!H$4:H$4884,'EIA 176 Natural Gas Deliveries '!$A$4:$A$4884,'1. Weights for Subsidiaries'!$B46,'EIA 176 Natural Gas Deliveries '!$B$4:$B$4884,'1. Weights for Subsidiaries'!$C46)/1000</f>
        <v>81416.945999999996</v>
      </c>
      <c r="H46" s="60">
        <f>SUMIFS('EIA 176 Natural Gas Deliveries '!I$4:I$4884,'EIA 176 Natural Gas Deliveries '!$A$4:$A$4884,'1. Weights for Subsidiaries'!$B46,'EIA 176 Natural Gas Deliveries '!$B$4:$B$4884,'1. Weights for Subsidiaries'!$C46)/1000</f>
        <v>91330.853000000003</v>
      </c>
      <c r="I46" s="60">
        <f>SUMIFS('EIA 176 Natural Gas Deliveries '!J$4:J$4884,'EIA 176 Natural Gas Deliveries '!$A$4:$A$4884,'1. Weights for Subsidiaries'!$B46,'EIA 176 Natural Gas Deliveries '!$B$4:$B$4884,'1. Weights for Subsidiaries'!$C46)/1000</f>
        <v>105120.394</v>
      </c>
      <c r="J46" s="60">
        <f>SUMIFS('EIA 176 Natural Gas Deliveries '!K$4:K$4884,'EIA 176 Natural Gas Deliveries '!$A$4:$A$4884,'1. Weights for Subsidiaries'!$B46,'EIA 176 Natural Gas Deliveries '!$B$4:$B$4884,'1. Weights for Subsidiaries'!$C46)/1000</f>
        <v>116248.73699999999</v>
      </c>
      <c r="K46" s="60">
        <f>SUMIFS('EIA 176 Natural Gas Deliveries '!L$4:L$4884,'EIA 176 Natural Gas Deliveries '!$A$4:$A$4884,'1. Weights for Subsidiaries'!$B46,'EIA 176 Natural Gas Deliveries '!$B$4:$B$4884,'1. Weights for Subsidiaries'!$C46)/1000</f>
        <v>141869.88800000001</v>
      </c>
      <c r="L46" s="60">
        <f t="shared" si="9"/>
        <v>803697.78099999996</v>
      </c>
      <c r="M46" s="60">
        <f t="shared" si="10"/>
        <v>738726.48499999987</v>
      </c>
      <c r="N46" s="60">
        <f t="shared" si="11"/>
        <v>794498.054</v>
      </c>
      <c r="O46" s="60">
        <f t="shared" si="12"/>
        <v>805615.20700000005</v>
      </c>
      <c r="P46" s="60">
        <f t="shared" si="13"/>
        <v>750430.92700000003</v>
      </c>
      <c r="Q46" s="60">
        <f t="shared" si="14"/>
        <v>794123.94299999997</v>
      </c>
      <c r="R46" s="60">
        <f t="shared" si="15"/>
        <v>847642.58599999989</v>
      </c>
      <c r="S46" s="60">
        <f t="shared" si="16"/>
        <v>834557.39600000007</v>
      </c>
    </row>
    <row r="47" spans="1:19">
      <c r="A47" s="3" t="s">
        <v>415</v>
      </c>
      <c r="B47" s="3" t="s">
        <v>250</v>
      </c>
      <c r="C47" s="47" t="s">
        <v>1676</v>
      </c>
      <c r="D47" s="60">
        <f>SUMIFS('EIA 176 Natural Gas Deliveries '!E$4:E$4884,'EIA 176 Natural Gas Deliveries '!$A$4:$A$4884,'1. Weights for Subsidiaries'!$B47,'EIA 176 Natural Gas Deliveries '!$B$4:$B$4884,'1. Weights for Subsidiaries'!$C47)/1000</f>
        <v>56136.796999999999</v>
      </c>
      <c r="E47" s="60">
        <f>SUMIFS('EIA 176 Natural Gas Deliveries '!F$4:F$4884,'EIA 176 Natural Gas Deliveries '!$A$4:$A$4884,'1. Weights for Subsidiaries'!$B47,'EIA 176 Natural Gas Deliveries '!$B$4:$B$4884,'1. Weights for Subsidiaries'!$C47)/1000</f>
        <v>50752.387000000002</v>
      </c>
      <c r="F47" s="60">
        <f>SUMIFS('EIA 176 Natural Gas Deliveries '!G$4:G$4884,'EIA 176 Natural Gas Deliveries '!$A$4:$A$4884,'1. Weights for Subsidiaries'!$B47,'EIA 176 Natural Gas Deliveries '!$B$4:$B$4884,'1. Weights for Subsidiaries'!$C47)/1000</f>
        <v>59927.661</v>
      </c>
      <c r="G47" s="60">
        <f>SUMIFS('EIA 176 Natural Gas Deliveries '!H$4:H$4884,'EIA 176 Natural Gas Deliveries '!$A$4:$A$4884,'1. Weights for Subsidiaries'!$B47,'EIA 176 Natural Gas Deliveries '!$B$4:$B$4884,'1. Weights for Subsidiaries'!$C47)/1000</f>
        <v>56532.252</v>
      </c>
      <c r="H47" s="60">
        <f>SUMIFS('EIA 176 Natural Gas Deliveries '!I$4:I$4884,'EIA 176 Natural Gas Deliveries '!$A$4:$A$4884,'1. Weights for Subsidiaries'!$B47,'EIA 176 Natural Gas Deliveries '!$B$4:$B$4884,'1. Weights for Subsidiaries'!$C47)/1000</f>
        <v>64874.663</v>
      </c>
      <c r="I47" s="60">
        <f>SUMIFS('EIA 176 Natural Gas Deliveries '!J$4:J$4884,'EIA 176 Natural Gas Deliveries '!$A$4:$A$4884,'1. Weights for Subsidiaries'!$B47,'EIA 176 Natural Gas Deliveries '!$B$4:$B$4884,'1. Weights for Subsidiaries'!$C47)/1000</f>
        <v>79438.922000000006</v>
      </c>
      <c r="J47" s="60">
        <f>SUMIFS('EIA 176 Natural Gas Deliveries '!K$4:K$4884,'EIA 176 Natural Gas Deliveries '!$A$4:$A$4884,'1. Weights for Subsidiaries'!$B47,'EIA 176 Natural Gas Deliveries '!$B$4:$B$4884,'1. Weights for Subsidiaries'!$C47)/1000</f>
        <v>72307.165999999997</v>
      </c>
      <c r="K47" s="60">
        <f>SUMIFS('EIA 176 Natural Gas Deliveries '!L$4:L$4884,'EIA 176 Natural Gas Deliveries '!$A$4:$A$4884,'1. Weights for Subsidiaries'!$B47,'EIA 176 Natural Gas Deliveries '!$B$4:$B$4884,'1. Weights for Subsidiaries'!$C47)/1000</f>
        <v>76616.762000000002</v>
      </c>
      <c r="L47" s="60">
        <f t="shared" si="9"/>
        <v>369267.85400000005</v>
      </c>
      <c r="M47" s="60">
        <f t="shared" si="10"/>
        <v>337979.01399999997</v>
      </c>
      <c r="N47" s="60">
        <f t="shared" si="11"/>
        <v>347987.31400000001</v>
      </c>
      <c r="O47" s="60">
        <f t="shared" si="12"/>
        <v>349402.76599999995</v>
      </c>
      <c r="P47" s="60">
        <f t="shared" si="13"/>
        <v>349553.11300000001</v>
      </c>
      <c r="Q47" s="60">
        <f t="shared" si="14"/>
        <v>388991.283</v>
      </c>
      <c r="R47" s="60">
        <f t="shared" si="15"/>
        <v>355180.46699999995</v>
      </c>
      <c r="S47" s="60">
        <f t="shared" si="16"/>
        <v>343093.26</v>
      </c>
    </row>
    <row r="48" spans="1:19">
      <c r="A48" s="3" t="s">
        <v>425</v>
      </c>
      <c r="B48" s="3" t="s">
        <v>806</v>
      </c>
      <c r="C48" s="47" t="s">
        <v>1676</v>
      </c>
      <c r="D48" s="60">
        <f>SUMIFS('EIA 176 Natural Gas Deliveries '!E$4:E$4884,'EIA 176 Natural Gas Deliveries '!$A$4:$A$4884,'1. Weights for Subsidiaries'!$B48,'EIA 176 Natural Gas Deliveries '!$B$4:$B$4884,'1. Weights for Subsidiaries'!$C48)/1000</f>
        <v>63390.078999999998</v>
      </c>
      <c r="E48" s="60">
        <f>SUMIFS('EIA 176 Natural Gas Deliveries '!F$4:F$4884,'EIA 176 Natural Gas Deliveries '!$A$4:$A$4884,'1. Weights for Subsidiaries'!$B48,'EIA 176 Natural Gas Deliveries '!$B$4:$B$4884,'1. Weights for Subsidiaries'!$C48)/1000</f>
        <v>54840.834999999999</v>
      </c>
      <c r="F48" s="60">
        <f>SUMIFS('EIA 176 Natural Gas Deliveries '!G$4:G$4884,'EIA 176 Natural Gas Deliveries '!$A$4:$A$4884,'1. Weights for Subsidiaries'!$B48,'EIA 176 Natural Gas Deliveries '!$B$4:$B$4884,'1. Weights for Subsidiaries'!$C48)/1000</f>
        <v>62961.391000000003</v>
      </c>
      <c r="G48" s="60">
        <f>SUMIFS('EIA 176 Natural Gas Deliveries '!H$4:H$4884,'EIA 176 Natural Gas Deliveries '!$A$4:$A$4884,'1. Weights for Subsidiaries'!$B48,'EIA 176 Natural Gas Deliveries '!$B$4:$B$4884,'1. Weights for Subsidiaries'!$C48)/1000</f>
        <v>61764.042000000001</v>
      </c>
      <c r="H48" s="60">
        <f>SUMIFS('EIA 176 Natural Gas Deliveries '!I$4:I$4884,'EIA 176 Natural Gas Deliveries '!$A$4:$A$4884,'1. Weights for Subsidiaries'!$B48,'EIA 176 Natural Gas Deliveries '!$B$4:$B$4884,'1. Weights for Subsidiaries'!$C48)/1000</f>
        <v>63388.377999999997</v>
      </c>
      <c r="I48" s="60">
        <f>SUMIFS('EIA 176 Natural Gas Deliveries '!J$4:J$4884,'EIA 176 Natural Gas Deliveries '!$A$4:$A$4884,'1. Weights for Subsidiaries'!$B48,'EIA 176 Natural Gas Deliveries '!$B$4:$B$4884,'1. Weights for Subsidiaries'!$C48)/1000</f>
        <v>64106.260999999999</v>
      </c>
      <c r="J48" s="60">
        <f>SUMIFS('EIA 176 Natural Gas Deliveries '!K$4:K$4884,'EIA 176 Natural Gas Deliveries '!$A$4:$A$4884,'1. Weights for Subsidiaries'!$B48,'EIA 176 Natural Gas Deliveries '!$B$4:$B$4884,'1. Weights for Subsidiaries'!$C48)/1000</f>
        <v>60335.49</v>
      </c>
      <c r="K48" s="60">
        <f>SUMIFS('EIA 176 Natural Gas Deliveries '!L$4:L$4884,'EIA 176 Natural Gas Deliveries '!$A$4:$A$4884,'1. Weights for Subsidiaries'!$B48,'EIA 176 Natural Gas Deliveries '!$B$4:$B$4884,'1. Weights for Subsidiaries'!$C48)/1000</f>
        <v>56175.928999999996</v>
      </c>
      <c r="L48" s="60">
        <f t="shared" si="9"/>
        <v>170531.88500000001</v>
      </c>
      <c r="M48" s="60">
        <f t="shared" si="10"/>
        <v>152202.753</v>
      </c>
      <c r="N48" s="60">
        <f t="shared" si="11"/>
        <v>175038.65400000001</v>
      </c>
      <c r="O48" s="60">
        <f t="shared" si="12"/>
        <v>169214.44300000003</v>
      </c>
      <c r="P48" s="60">
        <f t="shared" si="13"/>
        <v>173020.72499999998</v>
      </c>
      <c r="Q48" s="60">
        <f t="shared" si="14"/>
        <v>182604.63</v>
      </c>
      <c r="R48" s="60">
        <f t="shared" si="15"/>
        <v>167389.25</v>
      </c>
      <c r="S48" s="60">
        <f t="shared" si="16"/>
        <v>183285.05299999999</v>
      </c>
    </row>
    <row r="49" spans="1:19" ht="13.5" thickBot="1">
      <c r="A49" s="111" t="s">
        <v>383</v>
      </c>
      <c r="B49" s="111" t="s">
        <v>359</v>
      </c>
      <c r="C49" s="116" t="s">
        <v>1677</v>
      </c>
      <c r="D49" s="170">
        <f>SUMIFS('EIA 176 Natural Gas Deliveries '!E$4:E$4884,'EIA 176 Natural Gas Deliveries '!$A$4:$A$4884,'1. Weights for Subsidiaries'!$B49,'EIA 176 Natural Gas Deliveries '!$B$4:$B$4884,'1. Weights for Subsidiaries'!$C49)/1000</f>
        <v>7492.6120000000001</v>
      </c>
      <c r="E49" s="170">
        <f>SUMIFS('EIA 176 Natural Gas Deliveries '!F$4:F$4884,'EIA 176 Natural Gas Deliveries '!$A$4:$A$4884,'1. Weights for Subsidiaries'!$B49,'EIA 176 Natural Gas Deliveries '!$B$4:$B$4884,'1. Weights for Subsidiaries'!$C49)/1000</f>
        <v>7925.9279999999999</v>
      </c>
      <c r="F49" s="170">
        <f>SUMIFS('EIA 176 Natural Gas Deliveries '!G$4:G$4884,'EIA 176 Natural Gas Deliveries '!$A$4:$A$4884,'1. Weights for Subsidiaries'!$B49,'EIA 176 Natural Gas Deliveries '!$B$4:$B$4884,'1. Weights for Subsidiaries'!$C49)/1000</f>
        <v>8491.7780000000002</v>
      </c>
      <c r="G49" s="170">
        <f>SUMIFS('EIA 176 Natural Gas Deliveries '!H$4:H$4884,'EIA 176 Natural Gas Deliveries '!$A$4:$A$4884,'1. Weights for Subsidiaries'!$B49,'EIA 176 Natural Gas Deliveries '!$B$4:$B$4884,'1. Weights for Subsidiaries'!$C49)/1000</f>
        <v>8823.9560000000001</v>
      </c>
      <c r="H49" s="170">
        <f>SUMIFS('EIA 176 Natural Gas Deliveries '!I$4:I$4884,'EIA 176 Natural Gas Deliveries '!$A$4:$A$4884,'1. Weights for Subsidiaries'!$B49,'EIA 176 Natural Gas Deliveries '!$B$4:$B$4884,'1. Weights for Subsidiaries'!$C49)/1000</f>
        <v>8701.1119999999992</v>
      </c>
      <c r="I49" s="170">
        <f>SUMIFS('EIA 176 Natural Gas Deliveries '!J$4:J$4884,'EIA 176 Natural Gas Deliveries '!$A$4:$A$4884,'1. Weights for Subsidiaries'!$B49,'EIA 176 Natural Gas Deliveries '!$B$4:$B$4884,'1. Weights for Subsidiaries'!$C49)/1000</f>
        <v>8140.16</v>
      </c>
      <c r="J49" s="170">
        <f>SUMIFS('EIA 176 Natural Gas Deliveries '!K$4:K$4884,'EIA 176 Natural Gas Deliveries '!$A$4:$A$4884,'1. Weights for Subsidiaries'!$B49,'EIA 176 Natural Gas Deliveries '!$B$4:$B$4884,'1. Weights for Subsidiaries'!$C49)/1000</f>
        <v>9176.5689999999995</v>
      </c>
      <c r="K49" s="170">
        <f>SUMIFS('EIA 176 Natural Gas Deliveries '!L$4:L$4884,'EIA 176 Natural Gas Deliveries '!$A$4:$A$4884,'1. Weights for Subsidiaries'!$B49,'EIA 176 Natural Gas Deliveries '!$B$4:$B$4884,'1. Weights for Subsidiaries'!$C49)/1000</f>
        <v>8702.0969999999998</v>
      </c>
      <c r="L49" s="170">
        <f t="shared" si="9"/>
        <v>112290.024</v>
      </c>
      <c r="M49" s="170">
        <f t="shared" si="10"/>
        <v>115289.079</v>
      </c>
      <c r="N49" s="170">
        <f t="shared" si="11"/>
        <v>118025.38800000001</v>
      </c>
      <c r="O49" s="170">
        <f t="shared" si="12"/>
        <v>121254.01300000001</v>
      </c>
      <c r="P49" s="170">
        <f t="shared" si="13"/>
        <v>110668.48899999999</v>
      </c>
      <c r="Q49" s="170">
        <f t="shared" si="14"/>
        <v>106384.969</v>
      </c>
      <c r="R49" s="170">
        <f t="shared" si="15"/>
        <v>115421.429</v>
      </c>
      <c r="S49" s="170">
        <f t="shared" si="16"/>
        <v>111340.66499999999</v>
      </c>
    </row>
    <row r="50" spans="1:19" ht="13.5" thickTop="1">
      <c r="A50" s="4"/>
      <c r="B50" s="4"/>
    </row>
    <row r="51" spans="1:19">
      <c r="A51" s="171" t="s">
        <v>1876</v>
      </c>
      <c r="B51" s="4"/>
    </row>
    <row r="52" spans="1:19">
      <c r="A52" s="171" t="s">
        <v>1947</v>
      </c>
      <c r="B52" s="4"/>
    </row>
    <row r="53" spans="1:19">
      <c r="A53" s="171" t="s">
        <v>1583</v>
      </c>
      <c r="B53" s="4"/>
    </row>
    <row r="54" spans="1:19">
      <c r="A54" s="110" t="s">
        <v>1873</v>
      </c>
      <c r="B54" s="4"/>
    </row>
    <row r="55" spans="1:19">
      <c r="A55" s="110"/>
    </row>
  </sheetData>
  <mergeCells count="2">
    <mergeCell ref="D2:K2"/>
    <mergeCell ref="L2:S2"/>
  </mergeCells>
  <pageMargins left="0.7" right="0.7" top="0.75" bottom="0.75" header="0.3" footer="0.3"/>
  <pageSetup scale="44" orientation="landscape" horizontalDpi="1200" verticalDpi="1200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  <pageSetUpPr autoPageBreaks="0"/>
  </sheetPr>
  <dimension ref="A2:BF59"/>
  <sheetViews>
    <sheetView view="pageBreakPreview" topLeftCell="AD3" zoomScale="85" zoomScaleNormal="85" zoomScaleSheetLayoutView="85" workbookViewId="0">
      <pane ySplit="3" topLeftCell="A6" activePane="bottomLeft" state="frozen"/>
      <selection activeCell="A3" sqref="A3"/>
      <selection pane="bottomLeft" activeCell="AD72" sqref="AD72"/>
    </sheetView>
  </sheetViews>
  <sheetFormatPr defaultColWidth="8" defaultRowHeight="12.75" outlineLevelCol="1"/>
  <cols>
    <col min="1" max="1" width="23.85546875" style="2" customWidth="1"/>
    <col min="2" max="2" width="11.140625" style="2" customWidth="1"/>
    <col min="3" max="3" width="13.42578125" style="2" customWidth="1"/>
    <col min="4" max="4" width="19.28515625" style="2" bestFit="1" customWidth="1"/>
    <col min="5" max="5" width="36.7109375" style="2" bestFit="1" customWidth="1"/>
    <col min="6" max="6" width="8" style="2"/>
    <col min="7" max="7" width="8" style="2" customWidth="1"/>
    <col min="8" max="8" width="13.5703125" style="2" customWidth="1"/>
    <col min="9" max="9" width="8" style="2" customWidth="1"/>
    <col min="10" max="17" width="8.5703125" style="2" customWidth="1"/>
    <col min="18" max="18" width="8.85546875" style="2" customWidth="1"/>
    <col min="19" max="19" width="11.42578125" style="2" bestFit="1" customWidth="1"/>
    <col min="20" max="20" width="10.7109375" style="2" customWidth="1"/>
    <col min="21" max="21" width="5.28515625" style="2" customWidth="1"/>
    <col min="22" max="22" width="20.140625" style="2" customWidth="1"/>
    <col min="23" max="31" width="10.7109375" style="2" customWidth="1"/>
    <col min="32" max="32" width="11.28515625" style="2" bestFit="1" customWidth="1"/>
    <col min="33" max="33" width="10.7109375" style="2" customWidth="1"/>
    <col min="34" max="34" width="122.85546875" style="2" customWidth="1"/>
    <col min="35" max="35" width="8" style="2"/>
    <col min="36" max="44" width="8" style="2" customWidth="1" outlineLevel="1"/>
    <col min="45" max="46" width="8" style="2" customWidth="1" outlineLevel="1" collapsed="1"/>
    <col min="47" max="47" width="21.140625" style="2" customWidth="1" outlineLevel="1"/>
    <col min="48" max="48" width="12.28515625" style="2" customWidth="1" outlineLevel="1"/>
    <col min="49" max="49" width="10.140625" style="2" customWidth="1" outlineLevel="1"/>
    <col min="50" max="50" width="8.85546875" style="2" customWidth="1" outlineLevel="1"/>
    <col min="51" max="51" width="8.42578125" style="2" customWidth="1" outlineLevel="1"/>
    <col min="52" max="52" width="16.140625" style="2" customWidth="1" outlineLevel="1"/>
    <col min="53" max="53" width="8" style="2" customWidth="1" outlineLevel="1"/>
    <col min="54" max="54" width="9.5703125" style="2" customWidth="1" outlineLevel="1"/>
    <col min="55" max="58" width="8" style="2" customWidth="1" outlineLevel="1"/>
    <col min="59" max="16384" width="8" style="2"/>
  </cols>
  <sheetData>
    <row r="2" spans="1:56">
      <c r="B2" s="5" t="s">
        <v>1206</v>
      </c>
      <c r="D2" s="2" t="e">
        <f ca="1">OFFSET(#REF!,$A2,D$4)</f>
        <v>#REF!</v>
      </c>
      <c r="E2" s="2" t="e">
        <f ca="1">OFFSET(#REF!,$A2,E$4)</f>
        <v>#REF!</v>
      </c>
      <c r="F2" s="2" t="e">
        <f ca="1">OFFSET(#REF!,$A2,F$4)</f>
        <v>#REF!</v>
      </c>
      <c r="G2" s="39" t="e">
        <f ca="1">OFFSET(#REF!,$A2,G$4)</f>
        <v>#REF!</v>
      </c>
      <c r="H2" s="39" t="e">
        <f ca="1">OFFSET(#REF!,$A2,H$4)</f>
        <v>#REF!</v>
      </c>
      <c r="I2" s="39" t="e">
        <f ca="1">OFFSET(#REF!,$A2,I$4)</f>
        <v>#REF!</v>
      </c>
      <c r="J2" s="39" t="e">
        <f ca="1">SUMPRODUCT(--($D$6:$D$51=$D2),$I$6:$I$51)</f>
        <v>#REF!</v>
      </c>
      <c r="K2" s="39"/>
      <c r="L2" s="39"/>
      <c r="M2" s="39"/>
      <c r="N2" s="39"/>
      <c r="O2" s="39"/>
      <c r="P2" s="39"/>
      <c r="Q2" s="39"/>
      <c r="R2" s="40" t="e">
        <f ca="1">I2/J2</f>
        <v>#REF!</v>
      </c>
      <c r="S2" s="40"/>
      <c r="T2" s="2">
        <f>IF(AG2&gt;=2010,1,0)</f>
        <v>0</v>
      </c>
    </row>
    <row r="3" spans="1:56" ht="12.75" customHeight="1">
      <c r="I3" s="2">
        <f>COUNTIF($I$6:$I$51,"&lt;=5000")</f>
        <v>4</v>
      </c>
      <c r="L3" s="141"/>
      <c r="M3" s="47" t="s">
        <v>1884</v>
      </c>
      <c r="S3" s="47" t="s">
        <v>1889</v>
      </c>
      <c r="T3" s="142">
        <v>0</v>
      </c>
      <c r="W3" s="55" t="s">
        <v>259</v>
      </c>
      <c r="X3" s="55"/>
      <c r="Y3" s="55" t="s">
        <v>260</v>
      </c>
      <c r="Z3" s="55"/>
      <c r="AA3" s="55" t="s">
        <v>261</v>
      </c>
      <c r="AB3" s="55"/>
      <c r="AC3" s="55" t="s">
        <v>262</v>
      </c>
      <c r="AD3" s="55"/>
      <c r="AE3" s="55"/>
      <c r="AF3" s="233" t="s">
        <v>1141</v>
      </c>
      <c r="AG3" s="233"/>
      <c r="AH3" s="56"/>
      <c r="AJ3" s="47" t="s">
        <v>1886</v>
      </c>
      <c r="AL3" s="2">
        <v>0</v>
      </c>
      <c r="AM3" s="2">
        <v>30</v>
      </c>
      <c r="AN3" s="2">
        <v>90</v>
      </c>
      <c r="AO3" s="2">
        <v>180</v>
      </c>
      <c r="AP3" s="2">
        <v>270</v>
      </c>
      <c r="AQ3" s="2">
        <v>360</v>
      </c>
      <c r="AV3" s="55" t="s">
        <v>259</v>
      </c>
      <c r="AW3" s="55"/>
      <c r="AX3" s="55" t="s">
        <v>260</v>
      </c>
      <c r="AY3" s="55"/>
      <c r="AZ3" s="55" t="s">
        <v>261</v>
      </c>
      <c r="BA3" s="55"/>
      <c r="BB3" s="55" t="s">
        <v>262</v>
      </c>
      <c r="BC3" s="55"/>
      <c r="BD3" s="55"/>
    </row>
    <row r="4" spans="1:56">
      <c r="D4" s="2">
        <v>1</v>
      </c>
      <c r="E4" s="2">
        <v>2</v>
      </c>
      <c r="F4" s="2">
        <v>3</v>
      </c>
      <c r="G4" s="2">
        <v>4</v>
      </c>
      <c r="H4" s="2">
        <v>5</v>
      </c>
      <c r="K4" s="2">
        <v>2005</v>
      </c>
      <c r="L4" s="2">
        <v>2006</v>
      </c>
      <c r="M4" s="2">
        <v>2007</v>
      </c>
      <c r="N4" s="2">
        <v>2008</v>
      </c>
      <c r="O4" s="2">
        <v>2009</v>
      </c>
      <c r="P4" s="2">
        <v>2010</v>
      </c>
      <c r="Q4" s="2">
        <v>2011</v>
      </c>
      <c r="R4" s="2">
        <v>2012</v>
      </c>
      <c r="W4" s="55" t="s">
        <v>996</v>
      </c>
      <c r="X4" s="55" t="s">
        <v>263</v>
      </c>
      <c r="Y4" s="55" t="s">
        <v>996</v>
      </c>
      <c r="Z4" s="55" t="s">
        <v>263</v>
      </c>
      <c r="AA4" s="55" t="s">
        <v>996</v>
      </c>
      <c r="AB4" s="55" t="s">
        <v>263</v>
      </c>
      <c r="AC4" s="55" t="s">
        <v>996</v>
      </c>
      <c r="AD4" s="55" t="s">
        <v>263</v>
      </c>
      <c r="AE4" s="55"/>
      <c r="AF4" s="55" t="s">
        <v>996</v>
      </c>
      <c r="AG4" s="55" t="s">
        <v>263</v>
      </c>
      <c r="AH4" s="55" t="s">
        <v>1585</v>
      </c>
      <c r="AQ4" s="47" t="s">
        <v>1888</v>
      </c>
      <c r="AV4" s="55" t="s">
        <v>996</v>
      </c>
      <c r="AW4" s="55" t="s">
        <v>263</v>
      </c>
      <c r="AX4" s="55" t="s">
        <v>996</v>
      </c>
      <c r="AY4" s="55" t="s">
        <v>263</v>
      </c>
      <c r="AZ4" s="55" t="s">
        <v>996</v>
      </c>
      <c r="BA4" s="55" t="s">
        <v>263</v>
      </c>
      <c r="BB4" s="55" t="s">
        <v>996</v>
      </c>
      <c r="BC4" s="55" t="s">
        <v>263</v>
      </c>
      <c r="BD4" s="55"/>
    </row>
    <row r="5" spans="1:56" ht="25.5">
      <c r="A5" s="105" t="s">
        <v>1207</v>
      </c>
      <c r="B5" s="106"/>
      <c r="C5" s="106" t="s">
        <v>1584</v>
      </c>
      <c r="D5" s="107" t="s">
        <v>264</v>
      </c>
      <c r="E5" s="107" t="s">
        <v>1497</v>
      </c>
      <c r="F5" s="106" t="s">
        <v>1081</v>
      </c>
      <c r="G5" s="106" t="s">
        <v>386</v>
      </c>
      <c r="H5" s="106" t="s">
        <v>387</v>
      </c>
      <c r="I5" s="106" t="s">
        <v>388</v>
      </c>
      <c r="J5" s="106" t="s">
        <v>389</v>
      </c>
      <c r="K5" s="106" t="s">
        <v>1866</v>
      </c>
      <c r="L5" s="106" t="s">
        <v>1867</v>
      </c>
      <c r="M5" s="106" t="s">
        <v>1868</v>
      </c>
      <c r="N5" s="106" t="s">
        <v>1869</v>
      </c>
      <c r="O5" s="106" t="s">
        <v>1870</v>
      </c>
      <c r="P5" s="106" t="s">
        <v>1871</v>
      </c>
      <c r="Q5" s="106" t="s">
        <v>1872</v>
      </c>
      <c r="R5" s="106" t="s">
        <v>1616</v>
      </c>
      <c r="S5" s="106" t="s">
        <v>1885</v>
      </c>
      <c r="T5" s="106" t="s">
        <v>841</v>
      </c>
      <c r="U5" s="107" t="s">
        <v>1081</v>
      </c>
      <c r="V5" s="107" t="s">
        <v>1586</v>
      </c>
      <c r="W5" s="56"/>
      <c r="X5" s="56"/>
      <c r="Y5" s="56"/>
      <c r="Z5" s="56"/>
      <c r="AA5" s="234" t="s">
        <v>1612</v>
      </c>
      <c r="AB5" s="234"/>
      <c r="AC5" s="56"/>
      <c r="AD5" s="56"/>
      <c r="AE5" s="56"/>
      <c r="AF5" s="56"/>
      <c r="AG5" s="56"/>
      <c r="AH5" s="56"/>
      <c r="AQ5" s="47" t="s">
        <v>1887</v>
      </c>
      <c r="AT5" s="107" t="s">
        <v>1081</v>
      </c>
      <c r="AU5" s="107" t="s">
        <v>1586</v>
      </c>
      <c r="AV5" s="56"/>
      <c r="AW5" s="56"/>
      <c r="AX5" s="56"/>
      <c r="AY5" s="56"/>
      <c r="AZ5" s="234" t="s">
        <v>1612</v>
      </c>
      <c r="BA5" s="234"/>
      <c r="BB5" s="56"/>
      <c r="BC5" s="56"/>
      <c r="BD5" s="56"/>
    </row>
    <row r="6" spans="1:56">
      <c r="A6" s="2">
        <v>1</v>
      </c>
      <c r="C6" s="3">
        <v>1</v>
      </c>
      <c r="D6" s="2" t="s">
        <v>566</v>
      </c>
      <c r="E6" s="2" t="s">
        <v>136</v>
      </c>
      <c r="F6" s="2" t="s">
        <v>1094</v>
      </c>
      <c r="G6" s="39">
        <v>62913.451000000001</v>
      </c>
      <c r="H6" s="39">
        <v>9223.9290000000001</v>
      </c>
      <c r="I6" s="39">
        <v>72137.38</v>
      </c>
      <c r="J6" s="39">
        <v>226895.03599999999</v>
      </c>
      <c r="K6" s="121">
        <f>'1. Weights for Subsidiaries'!D4/'1. Weights for Subsidiaries'!L4</f>
        <v>0.30288675404451537</v>
      </c>
      <c r="L6" s="121">
        <f>'1. Weights for Subsidiaries'!E4/'1. Weights for Subsidiaries'!M4</f>
        <v>0.3149287528354987</v>
      </c>
      <c r="M6" s="121">
        <f>'1. Weights for Subsidiaries'!F4/'1. Weights for Subsidiaries'!N4</f>
        <v>0.33435854354928563</v>
      </c>
      <c r="N6" s="121">
        <f>'1. Weights for Subsidiaries'!G4/'1. Weights for Subsidiaries'!O4</f>
        <v>0.31793282599624617</v>
      </c>
      <c r="O6" s="121">
        <f>'1. Weights for Subsidiaries'!H4/'1. Weights for Subsidiaries'!P4</f>
        <v>0.31891984599198264</v>
      </c>
      <c r="P6" s="121">
        <f>'1. Weights for Subsidiaries'!I4/'1. Weights for Subsidiaries'!Q4</f>
        <v>0.3379626511499324</v>
      </c>
      <c r="Q6" s="121">
        <f>'1. Weights for Subsidiaries'!J4/'1. Weights for Subsidiaries'!R4</f>
        <v>0.35045710680461412</v>
      </c>
      <c r="R6" s="121">
        <f>'1. Weights for Subsidiaries'!K4/'1. Weights for Subsidiaries'!S4</f>
        <v>0.33711754517578368</v>
      </c>
      <c r="S6" s="121">
        <f>AVERAGE(K6:R6)</f>
        <v>0.32682050319348233</v>
      </c>
      <c r="T6" s="2">
        <v>1</v>
      </c>
      <c r="U6" s="48" t="str">
        <f t="shared" ref="U6:U51" si="0">IF($T6=1,$F6,"")</f>
        <v>AZ</v>
      </c>
      <c r="V6" s="47" t="s">
        <v>1108</v>
      </c>
      <c r="W6" s="127">
        <f>IF(AV6=0, "", AV6-$T$3)</f>
        <v>40924</v>
      </c>
      <c r="X6" s="127">
        <f t="shared" ref="X6:AD6" si="1">IF(AW6=0, "", AW6-$T$3)</f>
        <v>73051</v>
      </c>
      <c r="Y6" s="127" t="str">
        <f t="shared" si="1"/>
        <v/>
      </c>
      <c r="Z6" s="127" t="str">
        <f t="shared" si="1"/>
        <v/>
      </c>
      <c r="AA6" s="127" t="str">
        <f t="shared" si="1"/>
        <v/>
      </c>
      <c r="AB6" s="127" t="str">
        <f t="shared" si="1"/>
        <v/>
      </c>
      <c r="AC6" s="127" t="str">
        <f t="shared" si="1"/>
        <v/>
      </c>
      <c r="AD6" s="127" t="str">
        <f t="shared" si="1"/>
        <v/>
      </c>
      <c r="AF6" s="129">
        <f>IF(OR(W6,Y6,AA6,AC6)="","",MIN(W6,Y6,AA6,AC6))</f>
        <v>40924</v>
      </c>
      <c r="AG6" s="129">
        <f>IF(OR(X6,Z6,AB6,AD6)="","",MAX(X6,Z6,AB6,AD6))</f>
        <v>73051</v>
      </c>
      <c r="AT6" s="48" t="s">
        <v>1094</v>
      </c>
      <c r="AU6" s="47" t="s">
        <v>1108</v>
      </c>
      <c r="AV6" s="127">
        <v>40924</v>
      </c>
      <c r="AW6" s="127">
        <v>73051</v>
      </c>
      <c r="AZ6" s="110"/>
      <c r="BA6" s="110"/>
    </row>
    <row r="7" spans="1:56">
      <c r="A7" s="2">
        <v>2</v>
      </c>
      <c r="D7" s="2" t="s">
        <v>566</v>
      </c>
      <c r="E7" s="2" t="s">
        <v>136</v>
      </c>
      <c r="F7" s="2" t="s">
        <v>1098</v>
      </c>
      <c r="G7" s="39">
        <v>11958.512000000001</v>
      </c>
      <c r="H7" s="39">
        <v>1763.1110000000001</v>
      </c>
      <c r="I7" s="39">
        <v>13721.623</v>
      </c>
      <c r="J7" s="39">
        <v>226895.03599999999</v>
      </c>
      <c r="K7" s="121">
        <f>'1. Weights for Subsidiaries'!D5/'1. Weights for Subsidiaries'!L5</f>
        <v>5.9098810087635199E-2</v>
      </c>
      <c r="L7" s="121">
        <f>'1. Weights for Subsidiaries'!E5/'1. Weights for Subsidiaries'!M5</f>
        <v>6.4464839871841179E-2</v>
      </c>
      <c r="M7" s="121">
        <f>'1. Weights for Subsidiaries'!F5/'1. Weights for Subsidiaries'!N5</f>
        <v>6.5420156514593347E-2</v>
      </c>
      <c r="N7" s="121">
        <f>'1. Weights for Subsidiaries'!G5/'1. Weights for Subsidiaries'!O5</f>
        <v>6.0475642137891458E-2</v>
      </c>
      <c r="O7" s="121">
        <f>'1. Weights for Subsidiaries'!H5/'1. Weights for Subsidiaries'!P5</f>
        <v>7.1433377572881512E-2</v>
      </c>
      <c r="P7" s="121">
        <f>'1. Weights for Subsidiaries'!I5/'1. Weights for Subsidiaries'!Q5</f>
        <v>7.6211761856280036E-2</v>
      </c>
      <c r="Q7" s="121">
        <f>'1. Weights for Subsidiaries'!J5/'1. Weights for Subsidiaries'!R5</f>
        <v>7.1561562606379067E-2</v>
      </c>
      <c r="R7" s="121">
        <f>'1. Weights for Subsidiaries'!K5/'1. Weights for Subsidiaries'!S5</f>
        <v>6.6185246134599848E-2</v>
      </c>
      <c r="S7" s="121">
        <f t="shared" ref="S7:S51" si="2">AVERAGE(K7:R7)</f>
        <v>6.6856424597762712E-2</v>
      </c>
      <c r="T7" s="2">
        <v>1</v>
      </c>
      <c r="U7" s="48" t="str">
        <f t="shared" si="0"/>
        <v>CA</v>
      </c>
      <c r="V7" s="2" t="s">
        <v>1108</v>
      </c>
      <c r="W7" s="127">
        <f t="shared" ref="W7:W50" si="3">IF(AV7=0, "", AV7-$T$3)</f>
        <v>38367</v>
      </c>
      <c r="X7" s="127">
        <f t="shared" ref="X7:X50" si="4">IF(AW7=0, "", AW7-$T$3)</f>
        <v>39995</v>
      </c>
      <c r="Y7" s="127">
        <f t="shared" ref="Y7:Y50" si="5">IF(AX7=0, "", AX7-$T$3)</f>
        <v>39995</v>
      </c>
      <c r="Z7" s="127">
        <f t="shared" ref="Z7:Z50" si="6">IF(AY7=0, "", AY7-$T$3)</f>
        <v>41275</v>
      </c>
      <c r="AA7" s="127" t="str">
        <f t="shared" ref="AA7:AA50" si="7">IF(AZ7=0, "", AZ7-$T$3)</f>
        <v/>
      </c>
      <c r="AB7" s="127" t="str">
        <f t="shared" ref="AB7:AB50" si="8">IF(BA7=0, "", BA7-$T$3)</f>
        <v/>
      </c>
      <c r="AC7" s="127" t="str">
        <f t="shared" ref="AC7:AC50" si="9">IF(BB7=0, "", BB7-$T$3)</f>
        <v/>
      </c>
      <c r="AD7" s="127" t="str">
        <f t="shared" ref="AD7:AD50" si="10">IF(BC7=0, "", BC7-$T$3)</f>
        <v/>
      </c>
      <c r="AF7" s="129">
        <f t="shared" ref="AF7:AF50" si="11">IF(OR(W7,Y7,AA7,AC7)="","",MIN(W7,Y7,AA7,AC7))</f>
        <v>38367</v>
      </c>
      <c r="AG7" s="129">
        <f>IF(OR(X7,Z7,AB7,AD7)="","",MAX(X7,Z7,AB7,AD7))</f>
        <v>41275</v>
      </c>
      <c r="AH7" s="110" t="s">
        <v>1613</v>
      </c>
      <c r="AT7" s="48" t="s">
        <v>1098</v>
      </c>
      <c r="AU7" s="2" t="s">
        <v>1108</v>
      </c>
      <c r="AV7" s="127">
        <v>38367</v>
      </c>
      <c r="AW7" s="153">
        <v>39995</v>
      </c>
      <c r="AX7" s="127">
        <v>39995</v>
      </c>
      <c r="AY7" s="127">
        <v>41275</v>
      </c>
      <c r="AZ7" s="3"/>
      <c r="BA7" s="3"/>
    </row>
    <row r="8" spans="1:56">
      <c r="A8" s="2">
        <v>3</v>
      </c>
      <c r="D8" s="2" t="s">
        <v>1103</v>
      </c>
      <c r="E8" s="2" t="s">
        <v>775</v>
      </c>
      <c r="F8" s="2" t="s">
        <v>1323</v>
      </c>
      <c r="G8" s="39">
        <v>12631.226000000001</v>
      </c>
      <c r="H8" s="39">
        <v>5025.0659999999998</v>
      </c>
      <c r="I8" s="39">
        <v>17656.292000000001</v>
      </c>
      <c r="J8" s="39">
        <v>599832.44100000011</v>
      </c>
      <c r="K8" s="121">
        <f>'1. Weights for Subsidiaries'!D6/'1. Weights for Subsidiaries'!L6</f>
        <v>2.5932831762096882E-2</v>
      </c>
      <c r="L8" s="121">
        <f>'1. Weights for Subsidiaries'!E6/'1. Weights for Subsidiaries'!M6</f>
        <v>2.4367153389962381E-2</v>
      </c>
      <c r="M8" s="121">
        <f>'1. Weights for Subsidiaries'!F6/'1. Weights for Subsidiaries'!N6</f>
        <v>2.5633975830680212E-2</v>
      </c>
      <c r="N8" s="121">
        <f>'1. Weights for Subsidiaries'!G6/'1. Weights for Subsidiaries'!O6</f>
        <v>2.9435373602942554E-2</v>
      </c>
      <c r="O8" s="121">
        <f>'1. Weights for Subsidiaries'!H6/'1. Weights for Subsidiaries'!P6</f>
        <v>3.2714831527310105E-2</v>
      </c>
      <c r="P8" s="121">
        <f>'1. Weights for Subsidiaries'!I6/'1. Weights for Subsidiaries'!Q6</f>
        <v>3.2109751606335855E-2</v>
      </c>
      <c r="Q8" s="121">
        <f>'1. Weights for Subsidiaries'!J6/'1. Weights for Subsidiaries'!R6</f>
        <v>3.6436970289115161E-2</v>
      </c>
      <c r="R8" s="121">
        <f>'1. Weights for Subsidiaries'!K6/'1. Weights for Subsidiaries'!S6</f>
        <v>3.6751556682967493E-2</v>
      </c>
      <c r="S8" s="121">
        <f t="shared" si="2"/>
        <v>3.0422805586426328E-2</v>
      </c>
      <c r="U8" s="48" t="str">
        <f t="shared" si="0"/>
        <v/>
      </c>
      <c r="W8" s="127" t="str">
        <f t="shared" si="3"/>
        <v/>
      </c>
      <c r="X8" s="127" t="str">
        <f t="shared" si="4"/>
        <v/>
      </c>
      <c r="Y8" s="127" t="str">
        <f t="shared" si="5"/>
        <v/>
      </c>
      <c r="Z8" s="127" t="str">
        <f t="shared" si="6"/>
        <v/>
      </c>
      <c r="AA8" s="127" t="str">
        <f t="shared" si="7"/>
        <v/>
      </c>
      <c r="AB8" s="127" t="str">
        <f t="shared" si="8"/>
        <v/>
      </c>
      <c r="AC8" s="127" t="str">
        <f t="shared" si="9"/>
        <v/>
      </c>
      <c r="AD8" s="127" t="str">
        <f t="shared" si="10"/>
        <v/>
      </c>
      <c r="AF8" s="129"/>
      <c r="AG8" s="129"/>
      <c r="AH8" s="3"/>
      <c r="AT8" s="48" t="s">
        <v>1624</v>
      </c>
      <c r="AZ8" s="3"/>
      <c r="BA8" s="3"/>
    </row>
    <row r="9" spans="1:56">
      <c r="A9" s="2">
        <v>4</v>
      </c>
      <c r="D9" s="2" t="s">
        <v>425</v>
      </c>
      <c r="E9" s="2" t="s">
        <v>806</v>
      </c>
      <c r="F9" s="2" t="s">
        <v>1353</v>
      </c>
      <c r="G9" s="39">
        <v>13392.15</v>
      </c>
      <c r="H9" s="39">
        <v>18241.745999999999</v>
      </c>
      <c r="I9" s="39">
        <v>31633.896000000001</v>
      </c>
      <c r="J9" s="39">
        <v>169214.44300000003</v>
      </c>
      <c r="K9" s="121">
        <f>'1. Weights for Subsidiaries'!D7/'1. Weights for Subsidiaries'!L7</f>
        <v>0.18494611139729089</v>
      </c>
      <c r="L9" s="121">
        <f>'1. Weights for Subsidiaries'!E7/'1. Weights for Subsidiaries'!M7</f>
        <v>0.18739655123058124</v>
      </c>
      <c r="M9" s="121">
        <f>'1. Weights for Subsidiaries'!F7/'1. Weights for Subsidiaries'!N7</f>
        <v>0.18663289652581538</v>
      </c>
      <c r="N9" s="121">
        <f>'1. Weights for Subsidiaries'!G7/'1. Weights for Subsidiaries'!O7</f>
        <v>0.18694560250982828</v>
      </c>
      <c r="O9" s="121">
        <f>'1. Weights for Subsidiaries'!H7/'1. Weights for Subsidiaries'!P7</f>
        <v>0.18593656337990727</v>
      </c>
      <c r="P9" s="121">
        <f>'1. Weights for Subsidiaries'!I7/'1. Weights for Subsidiaries'!Q7</f>
        <v>0.1760938975096086</v>
      </c>
      <c r="Q9" s="121">
        <f>'1. Weights for Subsidiaries'!J7/'1. Weights for Subsidiaries'!R7</f>
        <v>0.17511949542757374</v>
      </c>
      <c r="R9" s="121">
        <f>'1. Weights for Subsidiaries'!K7/'1. Weights for Subsidiaries'!S7</f>
        <v>0.1473484092562638</v>
      </c>
      <c r="S9" s="121">
        <f t="shared" si="2"/>
        <v>0.17880244090460864</v>
      </c>
      <c r="U9" s="48" t="str">
        <f t="shared" si="0"/>
        <v/>
      </c>
      <c r="W9" s="127" t="str">
        <f t="shared" si="3"/>
        <v/>
      </c>
      <c r="X9" s="127" t="str">
        <f t="shared" si="4"/>
        <v/>
      </c>
      <c r="Y9" s="127" t="str">
        <f t="shared" si="5"/>
        <v/>
      </c>
      <c r="Z9" s="127" t="str">
        <f t="shared" si="6"/>
        <v/>
      </c>
      <c r="AA9" s="127" t="str">
        <f t="shared" si="7"/>
        <v/>
      </c>
      <c r="AB9" s="127" t="str">
        <f t="shared" si="8"/>
        <v/>
      </c>
      <c r="AC9" s="127" t="str">
        <f t="shared" si="9"/>
        <v/>
      </c>
      <c r="AD9" s="127" t="str">
        <f t="shared" si="10"/>
        <v/>
      </c>
      <c r="AF9" s="129"/>
      <c r="AG9" s="129"/>
      <c r="AH9" s="3"/>
      <c r="AT9" s="48" t="s">
        <v>1624</v>
      </c>
      <c r="AZ9" s="3"/>
      <c r="BA9" s="3"/>
    </row>
    <row r="10" spans="1:56">
      <c r="A10" s="2">
        <v>6</v>
      </c>
      <c r="D10" s="2" t="s">
        <v>415</v>
      </c>
      <c r="E10" s="2" t="s">
        <v>811</v>
      </c>
      <c r="F10" s="2" t="s">
        <v>1096</v>
      </c>
      <c r="G10" s="39">
        <v>3781.44</v>
      </c>
      <c r="H10" s="39">
        <v>4748.17</v>
      </c>
      <c r="I10" s="39">
        <v>8529.61</v>
      </c>
      <c r="J10" s="39">
        <v>349402.76599999995</v>
      </c>
      <c r="K10" s="121">
        <f>'1. Weights for Subsidiaries'!D8/'1. Weights for Subsidiaries'!L8</f>
        <v>2.4200265209112944E-2</v>
      </c>
      <c r="L10" s="121">
        <f>'1. Weights for Subsidiaries'!E8/'1. Weights for Subsidiaries'!M8</f>
        <v>2.6233543009270988E-2</v>
      </c>
      <c r="M10" s="121">
        <f>'1. Weights for Subsidiaries'!F8/'1. Weights for Subsidiaries'!N8</f>
        <v>2.4910181064818931E-2</v>
      </c>
      <c r="N10" s="121">
        <f>'1. Weights for Subsidiaries'!G8/'1. Weights for Subsidiaries'!O8</f>
        <v>2.4411970453605401E-2</v>
      </c>
      <c r="O10" s="121">
        <f>'1. Weights for Subsidiaries'!H8/'1. Weights for Subsidiaries'!P8</f>
        <v>2.4291158293875639E-2</v>
      </c>
      <c r="P10" s="121">
        <f>'1. Weights for Subsidiaries'!I8/'1. Weights for Subsidiaries'!Q8</f>
        <v>2.3700780461962178E-2</v>
      </c>
      <c r="Q10" s="121">
        <f>'1. Weights for Subsidiaries'!J8/'1. Weights for Subsidiaries'!R8</f>
        <v>2.629494825232042E-2</v>
      </c>
      <c r="R10" s="121">
        <f>'1. Weights for Subsidiaries'!K8/'1. Weights for Subsidiaries'!S8</f>
        <v>3.0967891937020271E-2</v>
      </c>
      <c r="S10" s="121">
        <f t="shared" si="2"/>
        <v>2.5626342335248346E-2</v>
      </c>
      <c r="U10" s="48" t="str">
        <f t="shared" si="0"/>
        <v/>
      </c>
      <c r="W10" s="127" t="str">
        <f t="shared" si="3"/>
        <v/>
      </c>
      <c r="X10" s="127" t="str">
        <f t="shared" si="4"/>
        <v/>
      </c>
      <c r="Y10" s="127" t="str">
        <f t="shared" si="5"/>
        <v/>
      </c>
      <c r="Z10" s="127" t="str">
        <f t="shared" si="6"/>
        <v/>
      </c>
      <c r="AA10" s="127" t="str">
        <f t="shared" si="7"/>
        <v/>
      </c>
      <c r="AB10" s="127" t="str">
        <f t="shared" si="8"/>
        <v/>
      </c>
      <c r="AC10" s="127" t="str">
        <f t="shared" si="9"/>
        <v/>
      </c>
      <c r="AD10" s="127" t="str">
        <f t="shared" si="10"/>
        <v/>
      </c>
      <c r="AF10" s="129"/>
      <c r="AG10" s="129"/>
      <c r="AH10" s="3"/>
      <c r="AT10" s="48" t="s">
        <v>1624</v>
      </c>
      <c r="AZ10" s="3"/>
      <c r="BA10" s="3"/>
    </row>
    <row r="11" spans="1:56">
      <c r="A11" s="2">
        <v>7</v>
      </c>
      <c r="D11" s="2" t="s">
        <v>415</v>
      </c>
      <c r="E11" s="2" t="s">
        <v>598</v>
      </c>
      <c r="F11" s="2" t="s">
        <v>1091</v>
      </c>
      <c r="G11" s="39">
        <v>0</v>
      </c>
      <c r="H11" s="39">
        <v>213894.81299999999</v>
      </c>
      <c r="I11" s="39">
        <v>213894.81299999999</v>
      </c>
      <c r="J11" s="39">
        <v>349402.76599999995</v>
      </c>
      <c r="K11" s="121">
        <f>'1. Weights for Subsidiaries'!D9/'1. Weights for Subsidiaries'!L9</f>
        <v>0.6101419215331968</v>
      </c>
      <c r="L11" s="121">
        <f>'1. Weights for Subsidiaries'!E9/'1. Weights for Subsidiaries'!M9</f>
        <v>0.61823710154974298</v>
      </c>
      <c r="M11" s="121">
        <f>'1. Weights for Subsidiaries'!F9/'1. Weights for Subsidiaries'!N9</f>
        <v>0.59498796269337562</v>
      </c>
      <c r="N11" s="121">
        <f>'1. Weights for Subsidiaries'!G9/'1. Weights for Subsidiaries'!O9</f>
        <v>0.61217263803801725</v>
      </c>
      <c r="O11" s="121">
        <f>'1. Weights for Subsidiaries'!H9/'1. Weights for Subsidiaries'!P9</f>
        <v>0.59761622835268524</v>
      </c>
      <c r="P11" s="121">
        <f>'1. Weights for Subsidiaries'!I9/'1. Weights for Subsidiaries'!Q9</f>
        <v>0.5958069476842236</v>
      </c>
      <c r="Q11" s="121">
        <f>'1. Weights for Subsidiaries'!J9/'1. Weights for Subsidiaries'!R9</f>
        <v>0.5816721953913081</v>
      </c>
      <c r="R11" s="121">
        <f>'1. Weights for Subsidiaries'!K9/'1. Weights for Subsidiaries'!S9</f>
        <v>0.56884163215564187</v>
      </c>
      <c r="S11" s="121">
        <f t="shared" si="2"/>
        <v>0.59743457842477388</v>
      </c>
      <c r="T11" s="2">
        <v>1</v>
      </c>
      <c r="U11" s="48" t="str">
        <f t="shared" si="0"/>
        <v>GA</v>
      </c>
      <c r="V11" s="2" t="s">
        <v>415</v>
      </c>
      <c r="W11" s="127" t="str">
        <f t="shared" si="3"/>
        <v/>
      </c>
      <c r="X11" s="127" t="str">
        <f t="shared" si="4"/>
        <v/>
      </c>
      <c r="Y11" s="127" t="str">
        <f t="shared" si="5"/>
        <v/>
      </c>
      <c r="Z11" s="127" t="str">
        <f t="shared" si="6"/>
        <v/>
      </c>
      <c r="AA11" s="127" t="str">
        <f t="shared" si="7"/>
        <v/>
      </c>
      <c r="AB11" s="127" t="str">
        <f t="shared" si="8"/>
        <v/>
      </c>
      <c r="AC11" s="127">
        <f t="shared" si="9"/>
        <v>35977</v>
      </c>
      <c r="AD11" s="127">
        <f t="shared" si="10"/>
        <v>73051</v>
      </c>
      <c r="AF11" s="129">
        <f t="shared" si="11"/>
        <v>35977</v>
      </c>
      <c r="AG11" s="129">
        <f>IF(OR(X11,Z11,AB11,AD11)="","",MAX(X11,Z11,AB11,AD11))</f>
        <v>73051</v>
      </c>
      <c r="AH11" s="110" t="s">
        <v>1594</v>
      </c>
      <c r="AT11" s="48" t="s">
        <v>1091</v>
      </c>
      <c r="AU11" s="2" t="s">
        <v>415</v>
      </c>
      <c r="AZ11" s="3"/>
      <c r="BA11" s="3"/>
      <c r="BB11" s="153">
        <v>35977</v>
      </c>
      <c r="BC11" s="127">
        <v>73051</v>
      </c>
    </row>
    <row r="12" spans="1:56">
      <c r="A12" s="2">
        <v>8</v>
      </c>
      <c r="C12" s="2">
        <v>1</v>
      </c>
      <c r="D12" s="2" t="s">
        <v>1103</v>
      </c>
      <c r="E12" s="2" t="s">
        <v>775</v>
      </c>
      <c r="F12" s="2" t="s">
        <v>1091</v>
      </c>
      <c r="G12" s="39">
        <v>6056.2640000000001</v>
      </c>
      <c r="H12" s="39">
        <v>2319.4409999999998</v>
      </c>
      <c r="I12" s="39">
        <v>8375.7049999999999</v>
      </c>
      <c r="J12" s="39">
        <v>599832.44100000011</v>
      </c>
      <c r="K12" s="121">
        <f>'1. Weights for Subsidiaries'!D10/'1. Weights for Subsidiaries'!L10</f>
        <v>1.6119443159889509E-2</v>
      </c>
      <c r="L12" s="121">
        <f>'1. Weights for Subsidiaries'!E10/'1. Weights for Subsidiaries'!M10</f>
        <v>1.4016661379044535E-2</v>
      </c>
      <c r="M12" s="121">
        <f>'1. Weights for Subsidiaries'!F10/'1. Weights for Subsidiaries'!N10</f>
        <v>1.3586356462441338E-2</v>
      </c>
      <c r="N12" s="121">
        <f>'1. Weights for Subsidiaries'!G10/'1. Weights for Subsidiaries'!O10</f>
        <v>1.3963407824419417E-2</v>
      </c>
      <c r="O12" s="121">
        <f>'1. Weights for Subsidiaries'!H10/'1. Weights for Subsidiaries'!P10</f>
        <v>1.4456988241869407E-2</v>
      </c>
      <c r="P12" s="121">
        <f>'1. Weights for Subsidiaries'!I10/'1. Weights for Subsidiaries'!Q10</f>
        <v>1.5516662728621667E-2</v>
      </c>
      <c r="Q12" s="121">
        <f>'1. Weights for Subsidiaries'!J10/'1. Weights for Subsidiaries'!R10</f>
        <v>1.6873935142849621E-2</v>
      </c>
      <c r="R12" s="121">
        <f>'1. Weights for Subsidiaries'!K10/'1. Weights for Subsidiaries'!S10</f>
        <v>1.4771631204560201E-2</v>
      </c>
      <c r="S12" s="121">
        <f t="shared" si="2"/>
        <v>1.4913135767961961E-2</v>
      </c>
      <c r="T12" s="2">
        <v>1</v>
      </c>
      <c r="U12" s="48" t="str">
        <f t="shared" si="0"/>
        <v>GA</v>
      </c>
      <c r="V12" s="47" t="s">
        <v>1103</v>
      </c>
      <c r="W12" s="127" t="str">
        <f t="shared" si="3"/>
        <v/>
      </c>
      <c r="X12" s="127" t="str">
        <f t="shared" si="4"/>
        <v/>
      </c>
      <c r="Y12" s="127">
        <f t="shared" si="5"/>
        <v>40923</v>
      </c>
      <c r="Z12" s="127">
        <f t="shared" si="6"/>
        <v>73051</v>
      </c>
      <c r="AA12" s="127" t="str">
        <f t="shared" si="7"/>
        <v/>
      </c>
      <c r="AB12" s="127" t="str">
        <f t="shared" si="8"/>
        <v/>
      </c>
      <c r="AC12" s="127" t="str">
        <f t="shared" si="9"/>
        <v/>
      </c>
      <c r="AD12" s="127" t="str">
        <f t="shared" si="10"/>
        <v/>
      </c>
      <c r="AF12" s="129">
        <f t="shared" si="11"/>
        <v>40923</v>
      </c>
      <c r="AG12" s="129">
        <f>IF(OR(X12,Z12,AB12,AD12)="","",MAX(X12,Z12,AB12,AD12))</f>
        <v>73051</v>
      </c>
      <c r="AH12" s="3"/>
      <c r="AT12" s="48" t="s">
        <v>1091</v>
      </c>
      <c r="AU12" s="47" t="s">
        <v>1103</v>
      </c>
      <c r="AX12" s="127">
        <v>40923</v>
      </c>
      <c r="AY12" s="127">
        <v>73051</v>
      </c>
      <c r="AZ12" s="3"/>
      <c r="BA12" s="3"/>
    </row>
    <row r="13" spans="1:56">
      <c r="A13" s="2">
        <v>9</v>
      </c>
      <c r="D13" s="2" t="s">
        <v>1103</v>
      </c>
      <c r="E13" s="2" t="s">
        <v>775</v>
      </c>
      <c r="F13" s="2" t="s">
        <v>1092</v>
      </c>
      <c r="G13" s="39">
        <v>547.55200000000002</v>
      </c>
      <c r="H13" s="39">
        <v>3146.4319999999998</v>
      </c>
      <c r="I13" s="39">
        <v>3693.9839999999999</v>
      </c>
      <c r="J13" s="39">
        <v>599832.44100000011</v>
      </c>
      <c r="K13" s="121">
        <f>'1. Weights for Subsidiaries'!D11/'1. Weights for Subsidiaries'!L11</f>
        <v>5.9664022984173429E-3</v>
      </c>
      <c r="L13" s="121">
        <f>'1. Weights for Subsidiaries'!E11/'1. Weights for Subsidiaries'!M11</f>
        <v>6.3584776995263348E-3</v>
      </c>
      <c r="M13" s="121">
        <f>'1. Weights for Subsidiaries'!F11/'1. Weights for Subsidiaries'!N11</f>
        <v>7.2909974851736994E-3</v>
      </c>
      <c r="N13" s="121">
        <f>'1. Weights for Subsidiaries'!G11/'1. Weights for Subsidiaries'!O11</f>
        <v>6.1583598143535546E-3</v>
      </c>
      <c r="O13" s="121">
        <f>'1. Weights for Subsidiaries'!H11/'1. Weights for Subsidiaries'!P11</f>
        <v>6.7435606780736164E-3</v>
      </c>
      <c r="P13" s="121">
        <f>'1. Weights for Subsidiaries'!I11/'1. Weights for Subsidiaries'!Q11</f>
        <v>6.0368486809993793E-3</v>
      </c>
      <c r="Q13" s="121">
        <f>'1. Weights for Subsidiaries'!J11/'1. Weights for Subsidiaries'!R11</f>
        <v>5.3182834274290141E-3</v>
      </c>
      <c r="R13" s="121">
        <f>'1. Weights for Subsidiaries'!K11/'1. Weights for Subsidiaries'!S11</f>
        <v>3.2079061987785127E-3</v>
      </c>
      <c r="S13" s="121">
        <f t="shared" si="2"/>
        <v>5.8851045353439319E-3</v>
      </c>
      <c r="U13" s="48" t="str">
        <f t="shared" si="0"/>
        <v/>
      </c>
      <c r="W13" s="127" t="str">
        <f t="shared" si="3"/>
        <v/>
      </c>
      <c r="X13" s="127" t="str">
        <f t="shared" si="4"/>
        <v/>
      </c>
      <c r="Y13" s="127" t="str">
        <f t="shared" si="5"/>
        <v/>
      </c>
      <c r="Z13" s="127" t="str">
        <f t="shared" si="6"/>
        <v/>
      </c>
      <c r="AA13" s="127" t="str">
        <f t="shared" si="7"/>
        <v/>
      </c>
      <c r="AB13" s="127" t="str">
        <f t="shared" si="8"/>
        <v/>
      </c>
      <c r="AC13" s="127" t="str">
        <f t="shared" si="9"/>
        <v/>
      </c>
      <c r="AD13" s="127" t="str">
        <f t="shared" si="10"/>
        <v/>
      </c>
      <c r="AF13" s="129"/>
      <c r="AG13" s="129"/>
      <c r="AH13" s="3"/>
      <c r="AT13" s="48" t="s">
        <v>1624</v>
      </c>
      <c r="AZ13" s="3"/>
      <c r="BA13" s="3"/>
    </row>
    <row r="14" spans="1:56">
      <c r="A14" s="2">
        <v>10</v>
      </c>
      <c r="D14" s="2" t="s">
        <v>1103</v>
      </c>
      <c r="E14" s="2" t="s">
        <v>775</v>
      </c>
      <c r="F14" s="2" t="s">
        <v>1088</v>
      </c>
      <c r="G14" s="39">
        <v>2599.6759999999999</v>
      </c>
      <c r="H14" s="39">
        <v>656.07299999999998</v>
      </c>
      <c r="I14" s="39">
        <v>3255.7489999999998</v>
      </c>
      <c r="J14" s="39">
        <v>599832.44100000011</v>
      </c>
      <c r="K14" s="121">
        <f>'1. Weights for Subsidiaries'!D12/'1. Weights for Subsidiaries'!L12</f>
        <v>4.8644978377464119E-3</v>
      </c>
      <c r="L14" s="121">
        <f>'1. Weights for Subsidiaries'!E12/'1. Weights for Subsidiaries'!M12</f>
        <v>4.5347023277339709E-3</v>
      </c>
      <c r="M14" s="121">
        <f>'1. Weights for Subsidiaries'!F12/'1. Weights for Subsidiaries'!N12</f>
        <v>4.7704745161135818E-3</v>
      </c>
      <c r="N14" s="121">
        <f>'1. Weights for Subsidiaries'!G12/'1. Weights for Subsidiaries'!O12</f>
        <v>5.4277641178797119E-3</v>
      </c>
      <c r="O14" s="121">
        <f>'1. Weights for Subsidiaries'!H12/'1. Weights for Subsidiaries'!P12</f>
        <v>6.0430372649652063E-3</v>
      </c>
      <c r="P14" s="121">
        <f>'1. Weights for Subsidiaries'!I12/'1. Weights for Subsidiaries'!Q12</f>
        <v>5.8277876695169368E-3</v>
      </c>
      <c r="Q14" s="121">
        <f>'1. Weights for Subsidiaries'!J12/'1. Weights for Subsidiaries'!R12</f>
        <v>6.1967748105014068E-3</v>
      </c>
      <c r="R14" s="121">
        <f>'1. Weights for Subsidiaries'!K12/'1. Weights for Subsidiaries'!S12</f>
        <v>3.0822028574927982E-3</v>
      </c>
      <c r="S14" s="121">
        <f t="shared" si="2"/>
        <v>5.0934051752437532E-3</v>
      </c>
      <c r="U14" s="48" t="str">
        <f t="shared" si="0"/>
        <v/>
      </c>
      <c r="W14" s="127" t="str">
        <f t="shared" si="3"/>
        <v/>
      </c>
      <c r="X14" s="127" t="str">
        <f t="shared" si="4"/>
        <v/>
      </c>
      <c r="Y14" s="127" t="str">
        <f t="shared" si="5"/>
        <v/>
      </c>
      <c r="Z14" s="127" t="str">
        <f t="shared" si="6"/>
        <v/>
      </c>
      <c r="AA14" s="127" t="str">
        <f t="shared" si="7"/>
        <v/>
      </c>
      <c r="AB14" s="127" t="str">
        <f t="shared" si="8"/>
        <v/>
      </c>
      <c r="AC14" s="127" t="str">
        <f t="shared" si="9"/>
        <v/>
      </c>
      <c r="AD14" s="127" t="str">
        <f t="shared" si="10"/>
        <v/>
      </c>
      <c r="AF14" s="129"/>
      <c r="AG14" s="129"/>
      <c r="AH14" s="3"/>
      <c r="AT14" s="48" t="s">
        <v>1624</v>
      </c>
      <c r="AZ14" s="3"/>
      <c r="BA14" s="3"/>
    </row>
    <row r="15" spans="1:56">
      <c r="A15" s="2">
        <v>11</v>
      </c>
      <c r="D15" s="2" t="s">
        <v>1001</v>
      </c>
      <c r="E15" s="2" t="s">
        <v>1197</v>
      </c>
      <c r="F15" s="2" t="s">
        <v>1088</v>
      </c>
      <c r="G15" s="39">
        <v>270272.76299999998</v>
      </c>
      <c r="H15" s="39">
        <v>210793.103</v>
      </c>
      <c r="I15" s="39">
        <v>481065.86599999998</v>
      </c>
      <c r="J15" s="39">
        <v>481065.86599999998</v>
      </c>
      <c r="K15" s="121">
        <f>'1. Weights for Subsidiaries'!D13/'1. Weights for Subsidiaries'!L13</f>
        <v>1</v>
      </c>
      <c r="L15" s="121">
        <f>'1. Weights for Subsidiaries'!E13/'1. Weights for Subsidiaries'!M13</f>
        <v>1</v>
      </c>
      <c r="M15" s="121">
        <f>'1. Weights for Subsidiaries'!F13/'1. Weights for Subsidiaries'!N13</f>
        <v>1</v>
      </c>
      <c r="N15" s="121">
        <f>'1. Weights for Subsidiaries'!G13/'1. Weights for Subsidiaries'!O13</f>
        <v>1</v>
      </c>
      <c r="O15" s="121">
        <f>'1. Weights for Subsidiaries'!H13/'1. Weights for Subsidiaries'!P13</f>
        <v>1</v>
      </c>
      <c r="P15" s="121">
        <f>'1. Weights for Subsidiaries'!I13/'1. Weights for Subsidiaries'!Q13</f>
        <v>1</v>
      </c>
      <c r="Q15" s="121">
        <f>'1. Weights for Subsidiaries'!J13/'1. Weights for Subsidiaries'!R13</f>
        <v>1</v>
      </c>
      <c r="R15" s="121">
        <f>'1. Weights for Subsidiaries'!K13/'1. Weights for Subsidiaries'!S13</f>
        <v>1</v>
      </c>
      <c r="S15" s="121">
        <f t="shared" si="2"/>
        <v>1</v>
      </c>
      <c r="T15" s="2">
        <v>1</v>
      </c>
      <c r="U15" s="48" t="str">
        <f t="shared" si="0"/>
        <v>IL</v>
      </c>
      <c r="V15" s="47" t="s">
        <v>567</v>
      </c>
      <c r="W15" s="127" t="str">
        <f t="shared" si="3"/>
        <v/>
      </c>
      <c r="X15" s="127" t="str">
        <f t="shared" si="4"/>
        <v/>
      </c>
      <c r="Y15" s="127" t="str">
        <f t="shared" si="5"/>
        <v/>
      </c>
      <c r="Z15" s="127" t="str">
        <f t="shared" si="6"/>
        <v/>
      </c>
      <c r="AA15" s="127" t="str">
        <f t="shared" si="7"/>
        <v/>
      </c>
      <c r="AB15" s="127" t="str">
        <f t="shared" si="8"/>
        <v/>
      </c>
      <c r="AC15" s="127">
        <f t="shared" si="9"/>
        <v>39897</v>
      </c>
      <c r="AD15" s="127">
        <f t="shared" si="10"/>
        <v>73051</v>
      </c>
      <c r="AF15" s="129">
        <f t="shared" si="11"/>
        <v>39897</v>
      </c>
      <c r="AG15" s="129">
        <f>IF(OR(X15,Z15,AB15,AD15)="","",MAX(X15,Z15,AB15,AD15))</f>
        <v>73051</v>
      </c>
      <c r="AH15" s="110" t="s">
        <v>1587</v>
      </c>
      <c r="AT15" s="48" t="s">
        <v>1088</v>
      </c>
      <c r="AU15" s="47" t="s">
        <v>567</v>
      </c>
      <c r="AZ15" s="3"/>
      <c r="BA15" s="3"/>
      <c r="BB15" s="153">
        <v>39897</v>
      </c>
      <c r="BC15" s="130">
        <v>73051</v>
      </c>
    </row>
    <row r="16" spans="1:56">
      <c r="A16" s="2">
        <v>12</v>
      </c>
      <c r="D16" s="2" t="s">
        <v>1528</v>
      </c>
      <c r="E16" s="2" t="s">
        <v>893</v>
      </c>
      <c r="F16" s="2" t="s">
        <v>1093</v>
      </c>
      <c r="G16" s="39">
        <v>65407.737999999998</v>
      </c>
      <c r="H16" s="39">
        <v>53200.557999999997</v>
      </c>
      <c r="I16" s="39">
        <v>118608.296</v>
      </c>
      <c r="J16" s="39">
        <v>203115.967</v>
      </c>
      <c r="K16" s="121">
        <f>'1. Weights for Subsidiaries'!D14/'1. Weights for Subsidiaries'!L14</f>
        <v>0.57952066161309668</v>
      </c>
      <c r="L16" s="121">
        <f>'1. Weights for Subsidiaries'!E14/'1. Weights for Subsidiaries'!M14</f>
        <v>0.57728876437297638</v>
      </c>
      <c r="M16" s="121">
        <f>'1. Weights for Subsidiaries'!F14/'1. Weights for Subsidiaries'!N14</f>
        <v>0.58555942829182572</v>
      </c>
      <c r="N16" s="121">
        <f>'1. Weights for Subsidiaries'!G14/'1. Weights for Subsidiaries'!O14</f>
        <v>0.58394373299072055</v>
      </c>
      <c r="O16" s="121">
        <f>'1. Weights for Subsidiaries'!H14/'1. Weights for Subsidiaries'!P14</f>
        <v>0.57938152239245178</v>
      </c>
      <c r="P16" s="121">
        <f>'1. Weights for Subsidiaries'!I14/'1. Weights for Subsidiaries'!Q14</f>
        <v>0.5689141816368698</v>
      </c>
      <c r="Q16" s="121">
        <f>'1. Weights for Subsidiaries'!J14/'1. Weights for Subsidiaries'!R14</f>
        <v>0.55822984549524968</v>
      </c>
      <c r="R16" s="121">
        <f>'1. Weights for Subsidiaries'!K14/'1. Weights for Subsidiaries'!S14</f>
        <v>0.55150653522191451</v>
      </c>
      <c r="S16" s="121">
        <f t="shared" si="2"/>
        <v>0.57304308400188808</v>
      </c>
      <c r="T16" s="2">
        <v>1</v>
      </c>
      <c r="U16" s="48" t="str">
        <f t="shared" si="0"/>
        <v>IN</v>
      </c>
      <c r="V16" s="2" t="s">
        <v>568</v>
      </c>
      <c r="W16" s="127">
        <f t="shared" si="3"/>
        <v>39066</v>
      </c>
      <c r="X16" s="127">
        <f t="shared" si="4"/>
        <v>42005</v>
      </c>
      <c r="Y16" s="127" t="str">
        <f t="shared" si="5"/>
        <v/>
      </c>
      <c r="Z16" s="127" t="str">
        <f t="shared" si="6"/>
        <v/>
      </c>
      <c r="AA16" s="127" t="str">
        <f t="shared" si="7"/>
        <v/>
      </c>
      <c r="AB16" s="127" t="str">
        <f t="shared" si="8"/>
        <v/>
      </c>
      <c r="AC16" s="127" t="str">
        <f t="shared" si="9"/>
        <v/>
      </c>
      <c r="AD16" s="127" t="str">
        <f t="shared" si="10"/>
        <v/>
      </c>
      <c r="AF16" s="129">
        <f t="shared" si="11"/>
        <v>39066</v>
      </c>
      <c r="AG16" s="129">
        <f>IF(OR(X16,Z16,AB16,AD16)="","",MAX(X16,Z16,AB16,AD16))</f>
        <v>42005</v>
      </c>
      <c r="AH16" s="110" t="s">
        <v>1589</v>
      </c>
      <c r="AT16" s="48" t="s">
        <v>1093</v>
      </c>
      <c r="AU16" s="2" t="s">
        <v>568</v>
      </c>
      <c r="AV16" s="127">
        <v>39066</v>
      </c>
      <c r="AW16" s="128">
        <v>42005</v>
      </c>
      <c r="AZ16" s="3"/>
      <c r="BA16" s="3"/>
    </row>
    <row r="17" spans="1:55">
      <c r="A17" s="2">
        <v>13</v>
      </c>
      <c r="D17" s="2" t="s">
        <v>382</v>
      </c>
      <c r="E17" s="2" t="s">
        <v>1529</v>
      </c>
      <c r="F17" s="2" t="s">
        <v>1093</v>
      </c>
      <c r="G17" s="39">
        <v>4321.3450000000003</v>
      </c>
      <c r="H17" s="39">
        <v>3087.2719999999999</v>
      </c>
      <c r="I17" s="39">
        <v>7408.6170000000002</v>
      </c>
      <c r="J17" s="39">
        <v>805615.20700000005</v>
      </c>
      <c r="K17" s="121">
        <f>'1. Weights for Subsidiaries'!D15/'1. Weights for Subsidiaries'!L15</f>
        <v>9.5090370792002971E-3</v>
      </c>
      <c r="L17" s="121">
        <f>'1. Weights for Subsidiaries'!E15/'1. Weights for Subsidiaries'!M15</f>
        <v>9.58260349904742E-3</v>
      </c>
      <c r="M17" s="121">
        <f>'1. Weights for Subsidiaries'!F15/'1. Weights for Subsidiaries'!N15</f>
        <v>9.4314126539068906E-3</v>
      </c>
      <c r="N17" s="121">
        <f>'1. Weights for Subsidiaries'!G15/'1. Weights for Subsidiaries'!O15</f>
        <v>9.1962228811303948E-3</v>
      </c>
      <c r="O17" s="121">
        <f>'1. Weights for Subsidiaries'!H15/'1. Weights for Subsidiaries'!P15</f>
        <v>8.4482912042882791E-3</v>
      </c>
      <c r="P17" s="121">
        <f>'1. Weights for Subsidiaries'!I15/'1. Weights for Subsidiaries'!Q15</f>
        <v>8.380223337504886E-3</v>
      </c>
      <c r="Q17" s="121">
        <f>'1. Weights for Subsidiaries'!J15/'1. Weights for Subsidiaries'!R15</f>
        <v>4.4366706700599869E-3</v>
      </c>
      <c r="R17" s="121">
        <f>'1. Weights for Subsidiaries'!K15/'1. Weights for Subsidiaries'!S15</f>
        <v>0</v>
      </c>
      <c r="S17" s="121">
        <f t="shared" si="2"/>
        <v>7.3730576656422693E-3</v>
      </c>
      <c r="U17" s="48" t="str">
        <f t="shared" si="0"/>
        <v/>
      </c>
      <c r="W17" s="127" t="str">
        <f t="shared" si="3"/>
        <v/>
      </c>
      <c r="X17" s="127" t="str">
        <f t="shared" si="4"/>
        <v/>
      </c>
      <c r="Y17" s="127" t="str">
        <f t="shared" si="5"/>
        <v/>
      </c>
      <c r="Z17" s="127" t="str">
        <f t="shared" si="6"/>
        <v/>
      </c>
      <c r="AA17" s="127" t="str">
        <f t="shared" si="7"/>
        <v/>
      </c>
      <c r="AB17" s="127" t="str">
        <f t="shared" si="8"/>
        <v/>
      </c>
      <c r="AC17" s="127" t="str">
        <f t="shared" si="9"/>
        <v/>
      </c>
      <c r="AD17" s="127" t="str">
        <f t="shared" si="10"/>
        <v/>
      </c>
      <c r="AF17" s="129"/>
      <c r="AG17" s="129"/>
      <c r="AH17" s="3"/>
      <c r="AT17" s="48" t="s">
        <v>1624</v>
      </c>
      <c r="AW17" s="3"/>
      <c r="AZ17" s="3"/>
      <c r="BA17" s="3"/>
    </row>
    <row r="18" spans="1:55">
      <c r="A18" s="2">
        <v>14</v>
      </c>
      <c r="D18" s="2" t="s">
        <v>382</v>
      </c>
      <c r="E18" s="2" t="s">
        <v>1148</v>
      </c>
      <c r="F18" s="2" t="s">
        <v>1093</v>
      </c>
      <c r="G18" s="39">
        <v>4717.4369999999999</v>
      </c>
      <c r="H18" s="39">
        <v>8578.259</v>
      </c>
      <c r="I18" s="39">
        <v>13295.696</v>
      </c>
      <c r="J18" s="39">
        <v>805615.20700000005</v>
      </c>
      <c r="K18" s="121">
        <f>'1. Weights for Subsidiaries'!D16/'1. Weights for Subsidiaries'!L16</f>
        <v>1.7919591593347949E-2</v>
      </c>
      <c r="L18" s="121">
        <f>'1. Weights for Subsidiaries'!E16/'1. Weights for Subsidiaries'!M16</f>
        <v>1.7937648465385671E-2</v>
      </c>
      <c r="M18" s="121">
        <f>'1. Weights for Subsidiaries'!F16/'1. Weights for Subsidiaries'!N16</f>
        <v>1.73157743190646E-2</v>
      </c>
      <c r="N18" s="121">
        <f>'1. Weights for Subsidiaries'!G16/'1. Weights for Subsidiaries'!O16</f>
        <v>1.6503779825000248E-2</v>
      </c>
      <c r="O18" s="121">
        <f>'1. Weights for Subsidiaries'!H16/'1. Weights for Subsidiaries'!P16</f>
        <v>1.6221906056918148E-2</v>
      </c>
      <c r="P18" s="121">
        <f>'1. Weights for Subsidiaries'!I16/'1. Weights for Subsidiaries'!Q16</f>
        <v>1.5527038453744242E-2</v>
      </c>
      <c r="Q18" s="121">
        <f>'1. Weights for Subsidiaries'!J16/'1. Weights for Subsidiaries'!R16</f>
        <v>7.8512784868503549E-3</v>
      </c>
      <c r="R18" s="121">
        <f>'1. Weights for Subsidiaries'!K16/'1. Weights for Subsidiaries'!S16</f>
        <v>0</v>
      </c>
      <c r="S18" s="121">
        <f t="shared" si="2"/>
        <v>1.3659627150038902E-2</v>
      </c>
      <c r="U18" s="48" t="str">
        <f t="shared" si="0"/>
        <v/>
      </c>
      <c r="W18" s="127" t="str">
        <f t="shared" si="3"/>
        <v/>
      </c>
      <c r="X18" s="127" t="str">
        <f t="shared" si="4"/>
        <v/>
      </c>
      <c r="Y18" s="127" t="str">
        <f t="shared" si="5"/>
        <v/>
      </c>
      <c r="Z18" s="127" t="str">
        <f t="shared" si="6"/>
        <v/>
      </c>
      <c r="AA18" s="127" t="str">
        <f t="shared" si="7"/>
        <v/>
      </c>
      <c r="AB18" s="127" t="str">
        <f t="shared" si="8"/>
        <v/>
      </c>
      <c r="AC18" s="127" t="str">
        <f t="shared" si="9"/>
        <v/>
      </c>
      <c r="AD18" s="127" t="str">
        <f t="shared" si="10"/>
        <v/>
      </c>
      <c r="AF18" s="129"/>
      <c r="AG18" s="129"/>
      <c r="AH18" s="3"/>
      <c r="AT18" s="48" t="s">
        <v>1624</v>
      </c>
      <c r="AW18" s="3"/>
      <c r="AZ18" s="3"/>
      <c r="BA18" s="3"/>
    </row>
    <row r="19" spans="1:55">
      <c r="A19" s="2">
        <v>15</v>
      </c>
      <c r="D19" s="2" t="s">
        <v>382</v>
      </c>
      <c r="E19" s="2" t="s">
        <v>1149</v>
      </c>
      <c r="F19" s="2" t="s">
        <v>1093</v>
      </c>
      <c r="G19" s="39">
        <v>93656.380999999994</v>
      </c>
      <c r="H19" s="39">
        <v>166654.424</v>
      </c>
      <c r="I19" s="39">
        <v>260310.80499999999</v>
      </c>
      <c r="J19" s="39">
        <v>805615.20700000005</v>
      </c>
      <c r="K19" s="121">
        <f>'1. Weights for Subsidiaries'!D17/'1. Weights for Subsidiaries'!L17</f>
        <v>0.30150551081339866</v>
      </c>
      <c r="L19" s="121">
        <f>'1. Weights for Subsidiaries'!E17/'1. Weights for Subsidiaries'!M17</f>
        <v>0.31602597543257172</v>
      </c>
      <c r="M19" s="121">
        <f>'1. Weights for Subsidiaries'!F17/'1. Weights for Subsidiaries'!N17</f>
        <v>0.31395842663700219</v>
      </c>
      <c r="N19" s="121">
        <f>'1. Weights for Subsidiaries'!G17/'1. Weights for Subsidiaries'!O17</f>
        <v>0.32312052048938045</v>
      </c>
      <c r="O19" s="121">
        <f>'1. Weights for Subsidiaries'!H17/'1. Weights for Subsidiaries'!P17</f>
        <v>0.31699252181806731</v>
      </c>
      <c r="P19" s="121">
        <f>'1. Weights for Subsidiaries'!I17/'1. Weights for Subsidiaries'!Q17</f>
        <v>0.3283700098688499</v>
      </c>
      <c r="Q19" s="121">
        <f>'1. Weights for Subsidiaries'!J17/'1. Weights for Subsidiaries'!R17</f>
        <v>0.35349948899334804</v>
      </c>
      <c r="R19" s="121">
        <f>'1. Weights for Subsidiaries'!K17/'1. Weights for Subsidiaries'!S17</f>
        <v>0.37176166850482262</v>
      </c>
      <c r="S19" s="121">
        <f t="shared" si="2"/>
        <v>0.32815426531968006</v>
      </c>
      <c r="U19" s="48" t="str">
        <f t="shared" si="0"/>
        <v/>
      </c>
      <c r="W19" s="127" t="str">
        <f t="shared" si="3"/>
        <v/>
      </c>
      <c r="X19" s="127" t="str">
        <f t="shared" si="4"/>
        <v/>
      </c>
      <c r="Y19" s="127" t="str">
        <f t="shared" si="5"/>
        <v/>
      </c>
      <c r="Z19" s="127" t="str">
        <f t="shared" si="6"/>
        <v/>
      </c>
      <c r="AA19" s="127" t="str">
        <f t="shared" si="7"/>
        <v/>
      </c>
      <c r="AB19" s="127" t="str">
        <f t="shared" si="8"/>
        <v/>
      </c>
      <c r="AC19" s="127" t="str">
        <f t="shared" si="9"/>
        <v/>
      </c>
      <c r="AD19" s="127" t="str">
        <f t="shared" si="10"/>
        <v/>
      </c>
      <c r="AF19" s="129"/>
      <c r="AG19" s="129"/>
      <c r="AH19" s="3"/>
      <c r="AT19" s="48" t="s">
        <v>1624</v>
      </c>
      <c r="AW19" s="3"/>
      <c r="AZ19" s="3"/>
      <c r="BA19" s="3"/>
    </row>
    <row r="20" spans="1:55">
      <c r="A20" s="2">
        <v>16</v>
      </c>
      <c r="D20" s="2" t="s">
        <v>1528</v>
      </c>
      <c r="E20" s="2" t="s">
        <v>1160</v>
      </c>
      <c r="F20" s="2" t="s">
        <v>1093</v>
      </c>
      <c r="G20" s="39">
        <v>11240.672</v>
      </c>
      <c r="H20" s="39">
        <v>16719.839</v>
      </c>
      <c r="I20" s="39">
        <v>27960.510999999999</v>
      </c>
      <c r="J20" s="39">
        <v>203115.967</v>
      </c>
      <c r="K20" s="121">
        <f>'1. Weights for Subsidiaries'!D18/'1. Weights for Subsidiaries'!L18</f>
        <v>0.14841481625309655</v>
      </c>
      <c r="L20" s="121">
        <f>'1. Weights for Subsidiaries'!E18/'1. Weights for Subsidiaries'!M18</f>
        <v>0.1546410624450085</v>
      </c>
      <c r="M20" s="121">
        <f>'1. Weights for Subsidiaries'!F18/'1. Weights for Subsidiaries'!N18</f>
        <v>0.14614804064048834</v>
      </c>
      <c r="N20" s="121">
        <f>'1. Weights for Subsidiaries'!G18/'1. Weights for Subsidiaries'!O18</f>
        <v>0.13765786812811223</v>
      </c>
      <c r="O20" s="121">
        <f>'1. Weights for Subsidiaries'!H18/'1. Weights for Subsidiaries'!P18</f>
        <v>0.13969614055703636</v>
      </c>
      <c r="P20" s="121">
        <f>'1. Weights for Subsidiaries'!I18/'1. Weights for Subsidiaries'!Q18</f>
        <v>0.15798735975031042</v>
      </c>
      <c r="Q20" s="121">
        <f>'1. Weights for Subsidiaries'!J18/'1. Weights for Subsidiaries'!R18</f>
        <v>0.17209253362485649</v>
      </c>
      <c r="R20" s="121">
        <f>'1. Weights for Subsidiaries'!K18/'1. Weights for Subsidiaries'!S18</f>
        <v>0.19191706678635645</v>
      </c>
      <c r="S20" s="121">
        <f t="shared" si="2"/>
        <v>0.15606936102315816</v>
      </c>
      <c r="T20" s="2">
        <v>1</v>
      </c>
      <c r="U20" s="48" t="str">
        <f t="shared" si="0"/>
        <v>IN</v>
      </c>
      <c r="V20" s="2" t="s">
        <v>1100</v>
      </c>
      <c r="W20" s="127">
        <f t="shared" si="3"/>
        <v>39066</v>
      </c>
      <c r="X20" s="127">
        <f t="shared" si="4"/>
        <v>42005</v>
      </c>
      <c r="Y20" s="127" t="str">
        <f t="shared" si="5"/>
        <v/>
      </c>
      <c r="Z20" s="127" t="str">
        <f t="shared" si="6"/>
        <v/>
      </c>
      <c r="AA20" s="127" t="str">
        <f t="shared" si="7"/>
        <v/>
      </c>
      <c r="AB20" s="127" t="str">
        <f t="shared" si="8"/>
        <v/>
      </c>
      <c r="AC20" s="127" t="str">
        <f t="shared" si="9"/>
        <v/>
      </c>
      <c r="AD20" s="127" t="str">
        <f t="shared" si="10"/>
        <v/>
      </c>
      <c r="AF20" s="129">
        <f t="shared" si="11"/>
        <v>39066</v>
      </c>
      <c r="AG20" s="129">
        <f>IF(OR(X20,Z20,AB20,AD20)="","",MAX(X20,Z20,AB20,AD20))</f>
        <v>42005</v>
      </c>
      <c r="AH20" s="110" t="s">
        <v>1614</v>
      </c>
      <c r="AT20" s="48" t="s">
        <v>1093</v>
      </c>
      <c r="AU20" s="2" t="s">
        <v>1100</v>
      </c>
      <c r="AV20" s="127">
        <v>39066</v>
      </c>
      <c r="AW20" s="128">
        <v>42005</v>
      </c>
      <c r="AZ20" s="3"/>
      <c r="BA20" s="3"/>
    </row>
    <row r="21" spans="1:55">
      <c r="A21" s="2">
        <v>17</v>
      </c>
      <c r="D21" s="2" t="s">
        <v>1103</v>
      </c>
      <c r="E21" s="2" t="s">
        <v>775</v>
      </c>
      <c r="F21" s="2" t="s">
        <v>561</v>
      </c>
      <c r="G21" s="39">
        <v>15319.603999999999</v>
      </c>
      <c r="H21" s="39">
        <v>5548.2669999999998</v>
      </c>
      <c r="I21" s="39">
        <v>20867.870999999999</v>
      </c>
      <c r="J21" s="39">
        <v>599832.44100000011</v>
      </c>
      <c r="K21" s="121">
        <f>'1. Weights for Subsidiaries'!D19/'1. Weights for Subsidiaries'!L19</f>
        <v>3.0970607517261359E-2</v>
      </c>
      <c r="L21" s="121">
        <f>'1. Weights for Subsidiaries'!E19/'1. Weights for Subsidiaries'!M19</f>
        <v>2.913030711711349E-2</v>
      </c>
      <c r="M21" s="121">
        <f>'1. Weights for Subsidiaries'!F19/'1. Weights for Subsidiaries'!N19</f>
        <v>2.9971466223644473E-2</v>
      </c>
      <c r="N21" s="121">
        <f>'1. Weights for Subsidiaries'!G19/'1. Weights for Subsidiaries'!O19</f>
        <v>3.478950048985429E-2</v>
      </c>
      <c r="O21" s="121">
        <f>'1. Weights for Subsidiaries'!H19/'1. Weights for Subsidiaries'!P19</f>
        <v>3.9075923982483003E-2</v>
      </c>
      <c r="P21" s="121">
        <f>'1. Weights for Subsidiaries'!I19/'1. Weights for Subsidiaries'!Q19</f>
        <v>3.8454354746540367E-2</v>
      </c>
      <c r="Q21" s="121">
        <f>'1. Weights for Subsidiaries'!J19/'1. Weights for Subsidiaries'!R19</f>
        <v>4.1479580023905845E-2</v>
      </c>
      <c r="R21" s="121">
        <f>'1. Weights for Subsidiaries'!K19/'1. Weights for Subsidiaries'!S19</f>
        <v>4.1689786405540552E-2</v>
      </c>
      <c r="S21" s="121">
        <f t="shared" si="2"/>
        <v>3.5695190813292921E-2</v>
      </c>
      <c r="U21" s="48" t="str">
        <f t="shared" si="0"/>
        <v/>
      </c>
      <c r="W21" s="127" t="str">
        <f t="shared" si="3"/>
        <v/>
      </c>
      <c r="X21" s="127" t="str">
        <f t="shared" si="4"/>
        <v/>
      </c>
      <c r="Y21" s="127" t="str">
        <f t="shared" si="5"/>
        <v/>
      </c>
      <c r="Z21" s="127" t="str">
        <f t="shared" si="6"/>
        <v/>
      </c>
      <c r="AA21" s="127" t="str">
        <f t="shared" si="7"/>
        <v/>
      </c>
      <c r="AB21" s="127" t="str">
        <f t="shared" si="8"/>
        <v/>
      </c>
      <c r="AC21" s="127" t="str">
        <f t="shared" si="9"/>
        <v/>
      </c>
      <c r="AD21" s="127" t="str">
        <f t="shared" si="10"/>
        <v/>
      </c>
      <c r="AF21" s="129"/>
      <c r="AG21" s="129"/>
      <c r="AH21" s="3"/>
      <c r="AT21" s="48" t="s">
        <v>1624</v>
      </c>
      <c r="AZ21" s="3"/>
      <c r="BA21" s="3"/>
    </row>
    <row r="22" spans="1:55">
      <c r="A22" s="2">
        <v>18</v>
      </c>
      <c r="C22" s="2">
        <v>1</v>
      </c>
      <c r="D22" s="2" t="s">
        <v>1103</v>
      </c>
      <c r="E22" s="2" t="s">
        <v>775</v>
      </c>
      <c r="F22" s="2" t="s">
        <v>1320</v>
      </c>
      <c r="G22" s="39">
        <v>18684.625</v>
      </c>
      <c r="H22" s="39">
        <v>25002.233</v>
      </c>
      <c r="I22" s="39">
        <v>43686.858</v>
      </c>
      <c r="J22" s="39">
        <v>599832.44100000011</v>
      </c>
      <c r="K22" s="121">
        <f>'1. Weights for Subsidiaries'!D20/'1. Weights for Subsidiaries'!L20</f>
        <v>7.6977984291277168E-2</v>
      </c>
      <c r="L22" s="121">
        <f>'1. Weights for Subsidiaries'!E20/'1. Weights for Subsidiaries'!M20</f>
        <v>6.8138144241961379E-2</v>
      </c>
      <c r="M22" s="121">
        <f>'1. Weights for Subsidiaries'!F20/'1. Weights for Subsidiaries'!N20</f>
        <v>7.0471493971956387E-2</v>
      </c>
      <c r="N22" s="121">
        <f>'1. Weights for Subsidiaries'!G20/'1. Weights for Subsidiaries'!O20</f>
        <v>7.2831769364071444E-2</v>
      </c>
      <c r="O22" s="121">
        <f>'1. Weights for Subsidiaries'!H20/'1. Weights for Subsidiaries'!P20</f>
        <v>7.5725337487009922E-2</v>
      </c>
      <c r="P22" s="121">
        <f>'1. Weights for Subsidiaries'!I20/'1. Weights for Subsidiaries'!Q20</f>
        <v>7.9398723013315797E-2</v>
      </c>
      <c r="Q22" s="121">
        <f>'1. Weights for Subsidiaries'!J20/'1. Weights for Subsidiaries'!R20</f>
        <v>8.6396146596560863E-2</v>
      </c>
      <c r="R22" s="121">
        <f>'1. Weights for Subsidiaries'!K20/'1. Weights for Subsidiaries'!S20</f>
        <v>8.6835644655152311E-2</v>
      </c>
      <c r="S22" s="121">
        <f t="shared" si="2"/>
        <v>7.709690545266315E-2</v>
      </c>
      <c r="T22" s="2">
        <v>1</v>
      </c>
      <c r="U22" s="48" t="str">
        <f t="shared" si="0"/>
        <v>KY</v>
      </c>
      <c r="V22" s="47" t="s">
        <v>1103</v>
      </c>
      <c r="W22" s="127" t="str">
        <f t="shared" si="3"/>
        <v/>
      </c>
      <c r="X22" s="127" t="str">
        <f t="shared" si="4"/>
        <v/>
      </c>
      <c r="Y22" s="127" t="str">
        <f t="shared" si="5"/>
        <v/>
      </c>
      <c r="Z22" s="127" t="str">
        <f t="shared" si="6"/>
        <v/>
      </c>
      <c r="AA22" s="127">
        <f t="shared" si="7"/>
        <v>43723</v>
      </c>
      <c r="AB22" s="127">
        <f t="shared" si="8"/>
        <v>73051</v>
      </c>
      <c r="AC22" s="127" t="str">
        <f t="shared" si="9"/>
        <v/>
      </c>
      <c r="AD22" s="127" t="str">
        <f t="shared" si="10"/>
        <v/>
      </c>
      <c r="AF22" s="129">
        <f t="shared" si="11"/>
        <v>43723</v>
      </c>
      <c r="AG22" s="129">
        <f t="shared" ref="AG22:AG23" si="12">IF(OR(X22,Z22,AB22,AD22)="","",MAX(X22,Z22,AB22,AD22))</f>
        <v>73051</v>
      </c>
      <c r="AH22" s="3"/>
      <c r="AT22" s="48" t="s">
        <v>1320</v>
      </c>
      <c r="AU22" s="47" t="s">
        <v>1103</v>
      </c>
      <c r="AZ22" s="128">
        <v>43723</v>
      </c>
      <c r="BA22" s="128">
        <v>73051</v>
      </c>
    </row>
    <row r="23" spans="1:55">
      <c r="A23" s="2">
        <v>19</v>
      </c>
      <c r="C23" s="2">
        <v>1</v>
      </c>
      <c r="D23" s="2" t="s">
        <v>382</v>
      </c>
      <c r="E23" s="2" t="s">
        <v>729</v>
      </c>
      <c r="F23" s="2" t="s">
        <v>1320</v>
      </c>
      <c r="G23" s="39">
        <v>11779.22</v>
      </c>
      <c r="H23" s="39">
        <v>24079.916000000001</v>
      </c>
      <c r="I23" s="39">
        <v>35859.135999999999</v>
      </c>
      <c r="J23" s="39">
        <v>805615.20700000005</v>
      </c>
      <c r="K23" s="121">
        <f>'1. Weights for Subsidiaries'!D21/'1. Weights for Subsidiaries'!L21</f>
        <v>4.3476717027292631E-2</v>
      </c>
      <c r="L23" s="121">
        <f>'1. Weights for Subsidiaries'!E21/'1. Weights for Subsidiaries'!M21</f>
        <v>4.4005829843775005E-2</v>
      </c>
      <c r="M23" s="121">
        <f>'1. Weights for Subsidiaries'!F21/'1. Weights for Subsidiaries'!N21</f>
        <v>4.1546523410364446E-2</v>
      </c>
      <c r="N23" s="121">
        <f>'1. Weights for Subsidiaries'!G21/'1. Weights for Subsidiaries'!O21</f>
        <v>4.4511493438082528E-2</v>
      </c>
      <c r="O23" s="121">
        <f>'1. Weights for Subsidiaries'!H21/'1. Weights for Subsidiaries'!P21</f>
        <v>4.3058229395175229E-2</v>
      </c>
      <c r="P23" s="121">
        <f>'1. Weights for Subsidiaries'!I21/'1. Weights for Subsidiaries'!Q21</f>
        <v>4.374731968004647E-2</v>
      </c>
      <c r="Q23" s="121">
        <f>'1. Weights for Subsidiaries'!J21/'1. Weights for Subsidiaries'!R21</f>
        <v>3.9267174101137017E-2</v>
      </c>
      <c r="R23" s="121">
        <f>'1. Weights for Subsidiaries'!K21/'1. Weights for Subsidiaries'!S21</f>
        <v>3.6436069161623008E-2</v>
      </c>
      <c r="S23" s="121">
        <f t="shared" si="2"/>
        <v>4.2006169507187038E-2</v>
      </c>
      <c r="T23" s="2">
        <v>1</v>
      </c>
      <c r="U23" s="48" t="str">
        <f t="shared" si="0"/>
        <v>KY</v>
      </c>
      <c r="V23" s="47" t="s">
        <v>734</v>
      </c>
      <c r="W23" s="127" t="str">
        <f t="shared" si="3"/>
        <v/>
      </c>
      <c r="X23" s="127" t="str">
        <f t="shared" si="4"/>
        <v/>
      </c>
      <c r="Y23" s="127" t="str">
        <f t="shared" si="5"/>
        <v/>
      </c>
      <c r="Z23" s="127" t="str">
        <f t="shared" si="6"/>
        <v/>
      </c>
      <c r="AA23" s="127">
        <f t="shared" si="7"/>
        <v>43753</v>
      </c>
      <c r="AB23" s="127">
        <f t="shared" si="8"/>
        <v>73051</v>
      </c>
      <c r="AC23" s="127" t="str">
        <f t="shared" si="9"/>
        <v/>
      </c>
      <c r="AD23" s="127" t="str">
        <f t="shared" si="10"/>
        <v/>
      </c>
      <c r="AF23" s="129">
        <f t="shared" si="11"/>
        <v>43753</v>
      </c>
      <c r="AG23" s="129">
        <f t="shared" si="12"/>
        <v>73051</v>
      </c>
      <c r="AH23" s="3"/>
      <c r="AT23" s="48" t="s">
        <v>1320</v>
      </c>
      <c r="AU23" s="47" t="s">
        <v>734</v>
      </c>
      <c r="AZ23" s="128">
        <v>43753</v>
      </c>
      <c r="BA23" s="128">
        <v>73051</v>
      </c>
    </row>
    <row r="24" spans="1:55">
      <c r="A24" s="2">
        <v>20</v>
      </c>
      <c r="D24" s="2" t="s">
        <v>1103</v>
      </c>
      <c r="E24" s="2" t="s">
        <v>775</v>
      </c>
      <c r="F24" s="2" t="s">
        <v>1084</v>
      </c>
      <c r="G24" s="39">
        <v>53624.457999999999</v>
      </c>
      <c r="H24" s="39">
        <v>10756.102999999999</v>
      </c>
      <c r="I24" s="39">
        <v>64380.561000000002</v>
      </c>
      <c r="J24" s="39">
        <v>599832.44100000011</v>
      </c>
      <c r="K24" s="121">
        <f>'1. Weights for Subsidiaries'!D22/'1. Weights for Subsidiaries'!L22</f>
        <v>0.17784083494354255</v>
      </c>
      <c r="L24" s="121">
        <f>'1. Weights for Subsidiaries'!E22/'1. Weights for Subsidiaries'!M22</f>
        <v>0.21007523695076596</v>
      </c>
      <c r="M24" s="121">
        <f>'1. Weights for Subsidiaries'!F22/'1. Weights for Subsidiaries'!N22</f>
        <v>0.19359255132485417</v>
      </c>
      <c r="N24" s="121">
        <f>'1. Weights for Subsidiaries'!G22/'1. Weights for Subsidiaries'!O22</f>
        <v>0.10733090876623659</v>
      </c>
      <c r="O24" s="121">
        <f>'1. Weights for Subsidiaries'!H22/'1. Weights for Subsidiaries'!P22</f>
        <v>0.11309131808066868</v>
      </c>
      <c r="P24" s="121">
        <f>'1. Weights for Subsidiaries'!I22/'1. Weights for Subsidiaries'!Q22</f>
        <v>0.11677430900357666</v>
      </c>
      <c r="Q24" s="121">
        <f>'1. Weights for Subsidiaries'!J22/'1. Weights for Subsidiaries'!R22</f>
        <v>5.8263309685767317E-2</v>
      </c>
      <c r="R24" s="121">
        <f>'1. Weights for Subsidiaries'!K22/'1. Weights for Subsidiaries'!S22</f>
        <v>6.4477178463367757E-2</v>
      </c>
      <c r="S24" s="121">
        <f t="shared" si="2"/>
        <v>0.13018070590234748</v>
      </c>
      <c r="U24" s="48" t="str">
        <f t="shared" si="0"/>
        <v/>
      </c>
      <c r="W24" s="127" t="str">
        <f t="shared" si="3"/>
        <v/>
      </c>
      <c r="X24" s="127" t="str">
        <f t="shared" si="4"/>
        <v/>
      </c>
      <c r="Y24" s="127" t="str">
        <f t="shared" si="5"/>
        <v/>
      </c>
      <c r="Z24" s="127" t="str">
        <f t="shared" si="6"/>
        <v/>
      </c>
      <c r="AA24" s="127" t="str">
        <f t="shared" si="7"/>
        <v/>
      </c>
      <c r="AB24" s="127" t="str">
        <f t="shared" si="8"/>
        <v/>
      </c>
      <c r="AC24" s="127" t="str">
        <f t="shared" si="9"/>
        <v/>
      </c>
      <c r="AD24" s="127" t="str">
        <f t="shared" si="10"/>
        <v/>
      </c>
      <c r="AF24" s="129"/>
      <c r="AG24" s="129"/>
      <c r="AH24" s="3"/>
      <c r="AT24" s="48" t="s">
        <v>1624</v>
      </c>
      <c r="AZ24" s="3"/>
      <c r="BA24" s="3"/>
    </row>
    <row r="25" spans="1:55">
      <c r="A25" s="2">
        <v>21</v>
      </c>
      <c r="D25" s="2" t="s">
        <v>382</v>
      </c>
      <c r="E25" s="2" t="s">
        <v>1358</v>
      </c>
      <c r="F25" s="2" t="s">
        <v>1321</v>
      </c>
      <c r="G25" s="39">
        <v>32257.829000000002</v>
      </c>
      <c r="H25" s="39">
        <v>19179.542000000001</v>
      </c>
      <c r="I25" s="39">
        <v>51437.370999999999</v>
      </c>
      <c r="J25" s="39">
        <v>805615.20700000005</v>
      </c>
      <c r="K25" s="121">
        <f>'1. Weights for Subsidiaries'!D23/'1. Weights for Subsidiaries'!L23</f>
        <v>7.0633773468139024E-2</v>
      </c>
      <c r="L25" s="121">
        <f>'1. Weights for Subsidiaries'!E23/'1. Weights for Subsidiaries'!M23</f>
        <v>6.6227310098405379E-2</v>
      </c>
      <c r="M25" s="121">
        <f>'1. Weights for Subsidiaries'!F23/'1. Weights for Subsidiaries'!N23</f>
        <v>6.8693968128964097E-2</v>
      </c>
      <c r="N25" s="121">
        <f>'1. Weights for Subsidiaries'!G23/'1. Weights for Subsidiaries'!O23</f>
        <v>6.3848560147648753E-2</v>
      </c>
      <c r="O25" s="121">
        <f>'1. Weights for Subsidiaries'!H23/'1. Weights for Subsidiaries'!P23</f>
        <v>6.6459119961083377E-2</v>
      </c>
      <c r="P25" s="121">
        <f>'1. Weights for Subsidiaries'!I23/'1. Weights for Subsidiaries'!Q23</f>
        <v>6.8516386490565739E-2</v>
      </c>
      <c r="Q25" s="121">
        <f>'1. Weights for Subsidiaries'!J23/'1. Weights for Subsidiaries'!R23</f>
        <v>6.4803675401934102E-2</v>
      </c>
      <c r="R25" s="121">
        <f>'1. Weights for Subsidiaries'!K23/'1. Weights for Subsidiaries'!S23</f>
        <v>6.2464240626057543E-2</v>
      </c>
      <c r="S25" s="121">
        <f t="shared" si="2"/>
        <v>6.6455879290349767E-2</v>
      </c>
      <c r="T25" s="2">
        <v>1</v>
      </c>
      <c r="U25" s="48" t="str">
        <f t="shared" si="0"/>
        <v>MA</v>
      </c>
      <c r="V25" s="2" t="s">
        <v>1101</v>
      </c>
      <c r="W25" s="127">
        <f t="shared" si="3"/>
        <v>40101</v>
      </c>
      <c r="X25" s="127">
        <f t="shared" si="4"/>
        <v>73051</v>
      </c>
      <c r="Y25" s="127" t="str">
        <f t="shared" si="5"/>
        <v/>
      </c>
      <c r="Z25" s="127" t="str">
        <f t="shared" si="6"/>
        <v/>
      </c>
      <c r="AA25" s="127" t="str">
        <f t="shared" si="7"/>
        <v/>
      </c>
      <c r="AB25" s="127" t="str">
        <f t="shared" si="8"/>
        <v/>
      </c>
      <c r="AC25" s="127" t="str">
        <f t="shared" si="9"/>
        <v/>
      </c>
      <c r="AD25" s="127" t="str">
        <f t="shared" si="10"/>
        <v/>
      </c>
      <c r="AF25" s="129">
        <f t="shared" si="11"/>
        <v>40101</v>
      </c>
      <c r="AG25" s="129">
        <f>IF(OR(X25,Z25,AB25,AD25)="","",MAX(X25,Z25,AB25,AD25))</f>
        <v>73051</v>
      </c>
      <c r="AH25" s="110" t="s">
        <v>1587</v>
      </c>
      <c r="AT25" s="48" t="s">
        <v>1321</v>
      </c>
      <c r="AU25" s="2" t="s">
        <v>1101</v>
      </c>
      <c r="AV25" s="127">
        <v>40101</v>
      </c>
      <c r="AW25" s="127">
        <v>73051</v>
      </c>
      <c r="AZ25" s="3"/>
      <c r="BA25" s="3"/>
    </row>
    <row r="26" spans="1:55">
      <c r="A26" s="2">
        <v>22</v>
      </c>
      <c r="D26" s="2" t="s">
        <v>382</v>
      </c>
      <c r="E26" s="2" t="s">
        <v>729</v>
      </c>
      <c r="F26" s="2" t="s">
        <v>1085</v>
      </c>
      <c r="G26" s="39">
        <v>3761.9229999999998</v>
      </c>
      <c r="H26" s="39">
        <v>2395.259</v>
      </c>
      <c r="I26" s="39">
        <v>6157.1819999999998</v>
      </c>
      <c r="J26" s="39">
        <v>805615.20700000005</v>
      </c>
      <c r="K26" s="121">
        <f>'1. Weights for Subsidiaries'!D24/'1. Weights for Subsidiaries'!L24</f>
        <v>8.6137664724994425E-3</v>
      </c>
      <c r="L26" s="121">
        <f>'1. Weights for Subsidiaries'!E24/'1. Weights for Subsidiaries'!M24</f>
        <v>8.1803903375685799E-3</v>
      </c>
      <c r="M26" s="121">
        <f>'1. Weights for Subsidiaries'!F24/'1. Weights for Subsidiaries'!N24</f>
        <v>7.7321875982845388E-3</v>
      </c>
      <c r="N26" s="121">
        <f>'1. Weights for Subsidiaries'!G24/'1. Weights for Subsidiaries'!O24</f>
        <v>7.6428323925618246E-3</v>
      </c>
      <c r="O26" s="121">
        <f>'1. Weights for Subsidiaries'!H24/'1. Weights for Subsidiaries'!P24</f>
        <v>7.7841954400154944E-3</v>
      </c>
      <c r="P26" s="121">
        <f>'1. Weights for Subsidiaries'!I24/'1. Weights for Subsidiaries'!Q24</f>
        <v>7.3630596981005521E-3</v>
      </c>
      <c r="Q26" s="121">
        <f>'1. Weights for Subsidiaries'!J24/'1. Weights for Subsidiaries'!R24</f>
        <v>6.9944574493098922E-3</v>
      </c>
      <c r="R26" s="121">
        <f>'1. Weights for Subsidiaries'!K24/'1. Weights for Subsidiaries'!S24</f>
        <v>6.2092601717234075E-3</v>
      </c>
      <c r="S26" s="121">
        <f t="shared" si="2"/>
        <v>7.5650186950079667E-3</v>
      </c>
      <c r="U26" s="48" t="str">
        <f t="shared" si="0"/>
        <v/>
      </c>
      <c r="W26" s="127" t="str">
        <f t="shared" si="3"/>
        <v/>
      </c>
      <c r="X26" s="127" t="str">
        <f t="shared" si="4"/>
        <v/>
      </c>
      <c r="Y26" s="127" t="str">
        <f t="shared" si="5"/>
        <v/>
      </c>
      <c r="Z26" s="127" t="str">
        <f t="shared" si="6"/>
        <v/>
      </c>
      <c r="AA26" s="127" t="str">
        <f t="shared" si="7"/>
        <v/>
      </c>
      <c r="AB26" s="127" t="str">
        <f t="shared" si="8"/>
        <v/>
      </c>
      <c r="AC26" s="127" t="str">
        <f t="shared" si="9"/>
        <v/>
      </c>
      <c r="AD26" s="127" t="str">
        <f t="shared" si="10"/>
        <v/>
      </c>
      <c r="AF26" s="129"/>
      <c r="AG26" s="129"/>
      <c r="AH26" s="3"/>
      <c r="AT26" s="48" t="s">
        <v>1624</v>
      </c>
      <c r="AZ26" s="3"/>
      <c r="BA26" s="3"/>
    </row>
    <row r="27" spans="1:55">
      <c r="A27" s="2">
        <v>25</v>
      </c>
      <c r="D27" s="2" t="s">
        <v>415</v>
      </c>
      <c r="E27" s="2" t="s">
        <v>1478</v>
      </c>
      <c r="F27" s="2" t="s">
        <v>1085</v>
      </c>
      <c r="G27" s="39">
        <v>1016.938</v>
      </c>
      <c r="H27" s="39">
        <v>0</v>
      </c>
      <c r="I27" s="39">
        <v>1016.938</v>
      </c>
      <c r="J27" s="39">
        <v>349402.76599999995</v>
      </c>
      <c r="K27" s="121">
        <f>'1. Weights for Subsidiaries'!D25/'1. Weights for Subsidiaries'!L25</f>
        <v>2.5679516636181385E-3</v>
      </c>
      <c r="L27" s="121">
        <f>'1. Weights for Subsidiaries'!E25/'1. Weights for Subsidiaries'!M25</f>
        <v>2.551605171556599E-3</v>
      </c>
      <c r="M27" s="121">
        <f>'1. Weights for Subsidiaries'!F25/'1. Weights for Subsidiaries'!N25</f>
        <v>2.9211955697902251E-3</v>
      </c>
      <c r="N27" s="121">
        <f>'1. Weights for Subsidiaries'!G25/'1. Weights for Subsidiaries'!O25</f>
        <v>2.9105035762653354E-3</v>
      </c>
      <c r="O27" s="121">
        <f>'1. Weights for Subsidiaries'!H25/'1. Weights for Subsidiaries'!P25</f>
        <v>2.9499665763239821E-3</v>
      </c>
      <c r="P27" s="121">
        <f>'1. Weights for Subsidiaries'!I25/'1. Weights for Subsidiaries'!Q25</f>
        <v>2.9327906558769853E-3</v>
      </c>
      <c r="Q27" s="121">
        <f>'1. Weights for Subsidiaries'!J25/'1. Weights for Subsidiaries'!R25</f>
        <v>3.0380696582619233E-3</v>
      </c>
      <c r="R27" s="121">
        <f>'1. Weights for Subsidiaries'!K25/'1. Weights for Subsidiaries'!S25</f>
        <v>2.7178732686267285E-3</v>
      </c>
      <c r="S27" s="121">
        <f t="shared" si="2"/>
        <v>2.8237445175399896E-3</v>
      </c>
      <c r="U27" s="48" t="str">
        <f t="shared" si="0"/>
        <v/>
      </c>
      <c r="W27" s="127" t="str">
        <f t="shared" si="3"/>
        <v/>
      </c>
      <c r="X27" s="127" t="str">
        <f t="shared" si="4"/>
        <v/>
      </c>
      <c r="Y27" s="127" t="str">
        <f t="shared" si="5"/>
        <v/>
      </c>
      <c r="Z27" s="127" t="str">
        <f t="shared" si="6"/>
        <v/>
      </c>
      <c r="AA27" s="127" t="str">
        <f t="shared" si="7"/>
        <v/>
      </c>
      <c r="AB27" s="127" t="str">
        <f t="shared" si="8"/>
        <v/>
      </c>
      <c r="AC27" s="127" t="str">
        <f t="shared" si="9"/>
        <v/>
      </c>
      <c r="AD27" s="127" t="str">
        <f t="shared" si="10"/>
        <v/>
      </c>
      <c r="AF27" s="129"/>
      <c r="AG27" s="129"/>
      <c r="AH27" s="3"/>
      <c r="AT27" s="48" t="s">
        <v>1624</v>
      </c>
      <c r="AZ27" s="3"/>
      <c r="BA27" s="3"/>
    </row>
    <row r="28" spans="1:55">
      <c r="A28" s="2">
        <v>26</v>
      </c>
      <c r="C28" s="2">
        <v>1</v>
      </c>
      <c r="D28" s="2" t="s">
        <v>425</v>
      </c>
      <c r="E28" s="2" t="s">
        <v>806</v>
      </c>
      <c r="F28" s="2" t="s">
        <v>1085</v>
      </c>
      <c r="G28" s="39">
        <v>34637.237999999998</v>
      </c>
      <c r="H28" s="39">
        <v>41179.267</v>
      </c>
      <c r="I28" s="39">
        <v>75816.505000000005</v>
      </c>
      <c r="J28" s="39">
        <v>169214.44300000003</v>
      </c>
      <c r="K28" s="121">
        <f>'1. Weights for Subsidiaries'!D26/'1. Weights for Subsidiaries'!L26</f>
        <v>0.4433340838283702</v>
      </c>
      <c r="L28" s="121">
        <f>'1. Weights for Subsidiaries'!E26/'1. Weights for Subsidiaries'!M26</f>
        <v>0.45228910544081946</v>
      </c>
      <c r="M28" s="121">
        <f>'1. Weights for Subsidiaries'!F26/'1. Weights for Subsidiaries'!N26</f>
        <v>0.45366717685111996</v>
      </c>
      <c r="N28" s="121">
        <f>'1. Weights for Subsidiaries'!G26/'1. Weights for Subsidiaries'!O26</f>
        <v>0.44804984524872971</v>
      </c>
      <c r="O28" s="121">
        <f>'1. Weights for Subsidiaries'!H26/'1. Weights for Subsidiaries'!P26</f>
        <v>0.44770051680225015</v>
      </c>
      <c r="P28" s="121">
        <f>'1. Weights for Subsidiaries'!I26/'1. Weights for Subsidiaries'!Q26</f>
        <v>0.47284019030623703</v>
      </c>
      <c r="Q28" s="121">
        <f>'1. Weights for Subsidiaries'!J26/'1. Weights for Subsidiaries'!R26</f>
        <v>0.4644302964497421</v>
      </c>
      <c r="R28" s="121">
        <f>'1. Weights for Subsidiaries'!K26/'1. Weights for Subsidiaries'!S26</f>
        <v>0.54615671797306897</v>
      </c>
      <c r="S28" s="121">
        <f t="shared" si="2"/>
        <v>0.4660584916125422</v>
      </c>
      <c r="T28" s="2">
        <v>1</v>
      </c>
      <c r="U28" s="48" t="str">
        <f t="shared" si="0"/>
        <v>MD</v>
      </c>
      <c r="V28" s="2" t="s">
        <v>1102</v>
      </c>
      <c r="W28" s="127">
        <f t="shared" si="3"/>
        <v>38548</v>
      </c>
      <c r="X28" s="127">
        <f t="shared" si="4"/>
        <v>73051</v>
      </c>
      <c r="Y28" s="127" t="str">
        <f t="shared" si="5"/>
        <v/>
      </c>
      <c r="Z28" s="127" t="str">
        <f t="shared" si="6"/>
        <v/>
      </c>
      <c r="AA28" s="127" t="str">
        <f t="shared" si="7"/>
        <v/>
      </c>
      <c r="AB28" s="127" t="str">
        <f t="shared" si="8"/>
        <v/>
      </c>
      <c r="AC28" s="127" t="str">
        <f t="shared" si="9"/>
        <v/>
      </c>
      <c r="AD28" s="127" t="str">
        <f t="shared" si="10"/>
        <v/>
      </c>
      <c r="AF28" s="129">
        <f t="shared" si="11"/>
        <v>38548</v>
      </c>
      <c r="AG28" s="129">
        <f>IF(OR(X28,Z28,AB28,AD28)="","",MAX(X28,Z28,AB28,AD28))</f>
        <v>73051</v>
      </c>
      <c r="AH28" s="110" t="s">
        <v>1615</v>
      </c>
      <c r="AT28" s="48" t="s">
        <v>1085</v>
      </c>
      <c r="AU28" s="2" t="s">
        <v>1102</v>
      </c>
      <c r="AV28" s="127">
        <v>38548</v>
      </c>
      <c r="AW28" s="127">
        <v>73051</v>
      </c>
      <c r="AZ28" s="3"/>
      <c r="BA28" s="3"/>
    </row>
    <row r="29" spans="1:55">
      <c r="A29" s="2">
        <v>27</v>
      </c>
      <c r="D29" s="2" t="s">
        <v>383</v>
      </c>
      <c r="E29" s="2" t="s">
        <v>310</v>
      </c>
      <c r="F29" s="2" t="s">
        <v>1087</v>
      </c>
      <c r="G29" s="39">
        <v>215.13499999999999</v>
      </c>
      <c r="H29" s="39">
        <v>0</v>
      </c>
      <c r="I29" s="39">
        <v>215.13499999999999</v>
      </c>
      <c r="J29" s="39">
        <v>121254.01300000001</v>
      </c>
      <c r="K29" s="121">
        <f>'1. Weights for Subsidiaries'!D27/'1. Weights for Subsidiaries'!L27</f>
        <v>1.591975792969819E-3</v>
      </c>
      <c r="L29" s="121">
        <f>'1. Weights for Subsidiaries'!E27/'1. Weights for Subsidiaries'!M27</f>
        <v>1.4358948951270572E-3</v>
      </c>
      <c r="M29" s="121">
        <f>'1. Weights for Subsidiaries'!F27/'1. Weights for Subsidiaries'!N27</f>
        <v>1.5214523166829155E-3</v>
      </c>
      <c r="N29" s="121">
        <f>'1. Weights for Subsidiaries'!G27/'1. Weights for Subsidiaries'!O27</f>
        <v>1.7742505561444799E-3</v>
      </c>
      <c r="O29" s="121">
        <f>'1. Weights for Subsidiaries'!H27/'1. Weights for Subsidiaries'!P27</f>
        <v>2.1924217290072517E-3</v>
      </c>
      <c r="P29" s="121">
        <f>'1. Weights for Subsidiaries'!I27/'1. Weights for Subsidiaries'!Q27</f>
        <v>1.7464403265465068E-3</v>
      </c>
      <c r="Q29" s="121">
        <f>'1. Weights for Subsidiaries'!J27/'1. Weights for Subsidiaries'!R27</f>
        <v>1.5736592552497335E-3</v>
      </c>
      <c r="R29" s="121">
        <f>'1. Weights for Subsidiaries'!K27/'1. Weights for Subsidiaries'!S27</f>
        <v>1.533384051550258E-3</v>
      </c>
      <c r="S29" s="121">
        <f t="shared" si="2"/>
        <v>1.6711848654097528E-3</v>
      </c>
      <c r="U29" s="48" t="str">
        <f t="shared" si="0"/>
        <v/>
      </c>
      <c r="W29" s="127" t="str">
        <f t="shared" si="3"/>
        <v/>
      </c>
      <c r="X29" s="127" t="str">
        <f t="shared" si="4"/>
        <v/>
      </c>
      <c r="Y29" s="127" t="str">
        <f t="shared" si="5"/>
        <v/>
      </c>
      <c r="Z29" s="127" t="str">
        <f t="shared" si="6"/>
        <v/>
      </c>
      <c r="AA29" s="127" t="str">
        <f t="shared" si="7"/>
        <v/>
      </c>
      <c r="AB29" s="127" t="str">
        <f t="shared" si="8"/>
        <v/>
      </c>
      <c r="AC29" s="127" t="str">
        <f t="shared" si="9"/>
        <v/>
      </c>
      <c r="AD29" s="127" t="str">
        <f t="shared" si="10"/>
        <v/>
      </c>
      <c r="AF29" s="129"/>
      <c r="AG29" s="129"/>
      <c r="AH29" s="3"/>
      <c r="AT29" s="48" t="s">
        <v>1624</v>
      </c>
      <c r="AZ29" s="3"/>
      <c r="BA29" s="3"/>
      <c r="BB29" s="154"/>
    </row>
    <row r="30" spans="1:55">
      <c r="A30" s="2">
        <v>28</v>
      </c>
      <c r="D30" s="2" t="s">
        <v>1103</v>
      </c>
      <c r="E30" s="2" t="s">
        <v>775</v>
      </c>
      <c r="F30" s="2" t="s">
        <v>1099</v>
      </c>
      <c r="G30" s="39">
        <v>5994.2749999999996</v>
      </c>
      <c r="H30" s="39">
        <v>2918.8249999999998</v>
      </c>
      <c r="I30" s="39">
        <v>8913.1</v>
      </c>
      <c r="J30" s="39">
        <v>599832.44100000011</v>
      </c>
      <c r="K30" s="121">
        <f>'1. Weights for Subsidiaries'!D28/'1. Weights for Subsidiaries'!L28</f>
        <v>1.5941857783851886E-2</v>
      </c>
      <c r="L30" s="121">
        <f>'1. Weights for Subsidiaries'!E28/'1. Weights for Subsidiaries'!M28</f>
        <v>1.2829807973134554E-2</v>
      </c>
      <c r="M30" s="121">
        <f>'1. Weights for Subsidiaries'!F28/'1. Weights for Subsidiaries'!N28</f>
        <v>1.4702495659539443E-2</v>
      </c>
      <c r="N30" s="121">
        <f>'1. Weights for Subsidiaries'!G28/'1. Weights for Subsidiaries'!O28</f>
        <v>1.4859316353648165E-2</v>
      </c>
      <c r="O30" s="121">
        <f>'1. Weights for Subsidiaries'!H28/'1. Weights for Subsidiaries'!P28</f>
        <v>1.6911127813868693E-2</v>
      </c>
      <c r="P30" s="121">
        <f>'1. Weights for Subsidiaries'!I28/'1. Weights for Subsidiaries'!Q28</f>
        <v>1.5346249175739114E-2</v>
      </c>
      <c r="Q30" s="121">
        <f>'1. Weights for Subsidiaries'!J28/'1. Weights for Subsidiaries'!R28</f>
        <v>1.7781712470354909E-2</v>
      </c>
      <c r="R30" s="121">
        <f>'1. Weights for Subsidiaries'!K28/'1. Weights for Subsidiaries'!S28</f>
        <v>9.4982383310769497E-3</v>
      </c>
      <c r="S30" s="121">
        <f t="shared" si="2"/>
        <v>1.4733850695151714E-2</v>
      </c>
      <c r="T30" s="2">
        <v>1</v>
      </c>
      <c r="U30" s="48" t="str">
        <f t="shared" si="0"/>
        <v>MO</v>
      </c>
      <c r="V30" s="2" t="s">
        <v>1103</v>
      </c>
      <c r="W30" s="127" t="str">
        <f t="shared" si="3"/>
        <v/>
      </c>
      <c r="X30" s="127" t="str">
        <f t="shared" si="4"/>
        <v/>
      </c>
      <c r="Y30" s="127" t="str">
        <f t="shared" si="5"/>
        <v/>
      </c>
      <c r="Z30" s="127" t="str">
        <f t="shared" si="6"/>
        <v/>
      </c>
      <c r="AA30" s="127" t="str">
        <f t="shared" si="7"/>
        <v/>
      </c>
      <c r="AB30" s="127" t="str">
        <f t="shared" si="8"/>
        <v/>
      </c>
      <c r="AC30" s="127">
        <f t="shared" si="9"/>
        <v>39264</v>
      </c>
      <c r="AD30" s="127">
        <f t="shared" si="10"/>
        <v>73051</v>
      </c>
      <c r="AF30" s="129">
        <f t="shared" si="11"/>
        <v>39264</v>
      </c>
      <c r="AG30" s="129">
        <f t="shared" ref="AG30:AG31" si="13">IF(OR(X30,Z30,AB30,AD30)="","",MAX(X30,Z30,AB30,AD30))</f>
        <v>73051</v>
      </c>
      <c r="AH30" s="110" t="s">
        <v>1587</v>
      </c>
      <c r="AT30" s="48" t="s">
        <v>1099</v>
      </c>
      <c r="AU30" s="2" t="s">
        <v>1103</v>
      </c>
      <c r="AZ30" s="3"/>
      <c r="BA30" s="3"/>
      <c r="BB30" s="153">
        <v>39264</v>
      </c>
      <c r="BC30" s="127">
        <v>73051</v>
      </c>
    </row>
    <row r="31" spans="1:55">
      <c r="A31" s="2">
        <v>32</v>
      </c>
      <c r="D31" s="2" t="s">
        <v>1104</v>
      </c>
      <c r="E31" s="2" t="s">
        <v>216</v>
      </c>
      <c r="F31" s="2" t="s">
        <v>1099</v>
      </c>
      <c r="G31" s="39">
        <v>76586.451000000001</v>
      </c>
      <c r="H31" s="39">
        <v>16666.967000000001</v>
      </c>
      <c r="I31" s="39">
        <v>93253.418000000005</v>
      </c>
      <c r="J31" s="39">
        <v>93253.418000000005</v>
      </c>
      <c r="K31" s="121">
        <f>'1. Weights for Subsidiaries'!D29/'1. Weights for Subsidiaries'!L29</f>
        <v>1</v>
      </c>
      <c r="L31" s="121">
        <f>'1. Weights for Subsidiaries'!E29/'1. Weights for Subsidiaries'!M29</f>
        <v>1</v>
      </c>
      <c r="M31" s="121">
        <f>'1. Weights for Subsidiaries'!F29/'1. Weights for Subsidiaries'!N29</f>
        <v>1</v>
      </c>
      <c r="N31" s="121">
        <f>'1. Weights for Subsidiaries'!G29/'1. Weights for Subsidiaries'!O29</f>
        <v>1</v>
      </c>
      <c r="O31" s="121">
        <f>'1. Weights for Subsidiaries'!H29/'1. Weights for Subsidiaries'!P29</f>
        <v>1</v>
      </c>
      <c r="P31" s="121">
        <f>'1. Weights for Subsidiaries'!I29/'1. Weights for Subsidiaries'!Q29</f>
        <v>1</v>
      </c>
      <c r="Q31" s="121">
        <f>'1. Weights for Subsidiaries'!J29/'1. Weights for Subsidiaries'!R29</f>
        <v>1</v>
      </c>
      <c r="R31" s="121">
        <f>'1. Weights for Subsidiaries'!K29/'1. Weights for Subsidiaries'!S29</f>
        <v>1</v>
      </c>
      <c r="S31" s="121">
        <f t="shared" si="2"/>
        <v>1</v>
      </c>
      <c r="T31" s="2">
        <v>1</v>
      </c>
      <c r="U31" s="48" t="str">
        <f t="shared" si="0"/>
        <v>MO</v>
      </c>
      <c r="V31" s="2" t="s">
        <v>1104</v>
      </c>
      <c r="W31" s="127" t="str">
        <f t="shared" si="3"/>
        <v/>
      </c>
      <c r="X31" s="127" t="str">
        <f t="shared" si="4"/>
        <v/>
      </c>
      <c r="Y31" s="127" t="str">
        <f t="shared" si="5"/>
        <v/>
      </c>
      <c r="Z31" s="127" t="str">
        <f t="shared" si="6"/>
        <v/>
      </c>
      <c r="AA31" s="127" t="str">
        <f t="shared" si="7"/>
        <v/>
      </c>
      <c r="AB31" s="127" t="str">
        <f t="shared" si="8"/>
        <v/>
      </c>
      <c r="AC31" s="127">
        <f t="shared" si="9"/>
        <v>37438</v>
      </c>
      <c r="AD31" s="127">
        <f t="shared" si="10"/>
        <v>73051</v>
      </c>
      <c r="AF31" s="129">
        <f t="shared" si="11"/>
        <v>37438</v>
      </c>
      <c r="AG31" s="129">
        <f t="shared" si="13"/>
        <v>73051</v>
      </c>
      <c r="AH31" s="110" t="s">
        <v>1587</v>
      </c>
      <c r="AT31" s="48" t="s">
        <v>1099</v>
      </c>
      <c r="AU31" s="2" t="s">
        <v>1104</v>
      </c>
      <c r="AZ31" s="3"/>
      <c r="BA31" s="3"/>
      <c r="BB31" s="153">
        <v>37438</v>
      </c>
      <c r="BC31" s="127">
        <v>73051</v>
      </c>
    </row>
    <row r="32" spans="1:55">
      <c r="A32" s="2">
        <v>33</v>
      </c>
      <c r="D32" s="2" t="s">
        <v>1103</v>
      </c>
      <c r="E32" s="2" t="s">
        <v>775</v>
      </c>
      <c r="F32" s="2" t="s">
        <v>1083</v>
      </c>
      <c r="G32" s="39">
        <v>29684.705999999998</v>
      </c>
      <c r="H32" s="39">
        <v>4534.8190000000004</v>
      </c>
      <c r="I32" s="39">
        <v>34219.525000000001</v>
      </c>
      <c r="J32" s="39">
        <v>599832.44100000011</v>
      </c>
      <c r="K32" s="121">
        <f>'1. Weights for Subsidiaries'!D30/'1. Weights for Subsidiaries'!L30</f>
        <v>5.8945227884593152E-2</v>
      </c>
      <c r="L32" s="121">
        <f>'1. Weights for Subsidiaries'!E30/'1. Weights for Subsidiaries'!M30</f>
        <v>5.1837436773083022E-2</v>
      </c>
      <c r="M32" s="121">
        <f>'1. Weights for Subsidiaries'!F30/'1. Weights for Subsidiaries'!N30</f>
        <v>5.3442993730733281E-2</v>
      </c>
      <c r="N32" s="121">
        <f>'1. Weights for Subsidiaries'!G30/'1. Weights for Subsidiaries'!O30</f>
        <v>5.7048473308565176E-2</v>
      </c>
      <c r="O32" s="121">
        <f>'1. Weights for Subsidiaries'!H30/'1. Weights for Subsidiaries'!P30</f>
        <v>6.4111477029577507E-2</v>
      </c>
      <c r="P32" s="121">
        <f>'1. Weights for Subsidiaries'!I30/'1. Weights for Subsidiaries'!Q30</f>
        <v>6.8168458758384731E-2</v>
      </c>
      <c r="Q32" s="121">
        <f>'1. Weights for Subsidiaries'!J30/'1. Weights for Subsidiaries'!R30</f>
        <v>7.0766755910238954E-2</v>
      </c>
      <c r="R32" s="121">
        <f>'1. Weights for Subsidiaries'!K30/'1. Weights for Subsidiaries'!S30</f>
        <v>6.7798979988726887E-2</v>
      </c>
      <c r="S32" s="121">
        <f t="shared" si="2"/>
        <v>6.1514975422987839E-2</v>
      </c>
      <c r="U32" s="48" t="str">
        <f t="shared" si="0"/>
        <v/>
      </c>
      <c r="W32" s="127" t="str">
        <f t="shared" si="3"/>
        <v/>
      </c>
      <c r="X32" s="127" t="str">
        <f t="shared" si="4"/>
        <v/>
      </c>
      <c r="Y32" s="127" t="str">
        <f t="shared" si="5"/>
        <v/>
      </c>
      <c r="Z32" s="127" t="str">
        <f t="shared" si="6"/>
        <v/>
      </c>
      <c r="AA32" s="127" t="str">
        <f t="shared" si="7"/>
        <v/>
      </c>
      <c r="AB32" s="127" t="str">
        <f t="shared" si="8"/>
        <v/>
      </c>
      <c r="AC32" s="127" t="str">
        <f t="shared" si="9"/>
        <v/>
      </c>
      <c r="AD32" s="127" t="str">
        <f t="shared" si="10"/>
        <v/>
      </c>
      <c r="AF32" s="129"/>
      <c r="AG32" s="129"/>
      <c r="AH32" s="3"/>
      <c r="AT32" s="48" t="s">
        <v>1624</v>
      </c>
      <c r="AZ32" s="3"/>
      <c r="BA32" s="3"/>
    </row>
    <row r="33" spans="1:55">
      <c r="A33" s="2">
        <v>39</v>
      </c>
      <c r="D33" s="2" t="s">
        <v>384</v>
      </c>
      <c r="E33" s="2" t="s">
        <v>1567</v>
      </c>
      <c r="F33" s="2" t="s">
        <v>1097</v>
      </c>
      <c r="G33" s="39">
        <v>69997.014999999999</v>
      </c>
      <c r="H33" s="39">
        <v>80168.260999999999</v>
      </c>
      <c r="I33" s="39">
        <v>150165.27600000001</v>
      </c>
      <c r="J33" s="39">
        <v>200946.522</v>
      </c>
      <c r="K33" s="121">
        <f>'1. Weights for Subsidiaries'!D31/'1. Weights for Subsidiaries'!L31</f>
        <v>0.72799878415033403</v>
      </c>
      <c r="L33" s="121">
        <f>'1. Weights for Subsidiaries'!E31/'1. Weights for Subsidiaries'!M31</f>
        <v>0.73048518754143255</v>
      </c>
      <c r="M33" s="121">
        <f>'1. Weights for Subsidiaries'!F31/'1. Weights for Subsidiaries'!N31</f>
        <v>0.74961124630016407</v>
      </c>
      <c r="N33" s="121">
        <f>'1. Weights for Subsidiaries'!G31/'1. Weights for Subsidiaries'!O31</f>
        <v>0.74728974906069789</v>
      </c>
      <c r="O33" s="121">
        <f>'1. Weights for Subsidiaries'!H31/'1. Weights for Subsidiaries'!P31</f>
        <v>0.75394806311463813</v>
      </c>
      <c r="P33" s="121">
        <f>'1. Weights for Subsidiaries'!I31/'1. Weights for Subsidiaries'!Q31</f>
        <v>0.78057030841005604</v>
      </c>
      <c r="Q33" s="121">
        <f>'1. Weights for Subsidiaries'!J31/'1. Weights for Subsidiaries'!R31</f>
        <v>0.79465404271745643</v>
      </c>
      <c r="R33" s="121">
        <f>'1. Weights for Subsidiaries'!K31/'1. Weights for Subsidiaries'!S31</f>
        <v>0.8501600517766259</v>
      </c>
      <c r="S33" s="121">
        <f t="shared" si="2"/>
        <v>0.76683967913392559</v>
      </c>
      <c r="T33" s="2">
        <v>1</v>
      </c>
      <c r="U33" s="48" t="str">
        <f t="shared" si="0"/>
        <v>NC</v>
      </c>
      <c r="V33" s="2" t="s">
        <v>1105</v>
      </c>
      <c r="W33" s="127">
        <f t="shared" si="3"/>
        <v>38671</v>
      </c>
      <c r="X33" s="127">
        <f t="shared" si="4"/>
        <v>73051</v>
      </c>
      <c r="Y33" s="127" t="str">
        <f t="shared" si="5"/>
        <v/>
      </c>
      <c r="Z33" s="127" t="str">
        <f t="shared" si="6"/>
        <v/>
      </c>
      <c r="AA33" s="127" t="str">
        <f t="shared" si="7"/>
        <v/>
      </c>
      <c r="AB33" s="127" t="str">
        <f t="shared" si="8"/>
        <v/>
      </c>
      <c r="AC33" s="127" t="str">
        <f t="shared" si="9"/>
        <v/>
      </c>
      <c r="AD33" s="127" t="str">
        <f t="shared" si="10"/>
        <v/>
      </c>
      <c r="AF33" s="129">
        <f t="shared" si="11"/>
        <v>38671</v>
      </c>
      <c r="AG33" s="129">
        <f t="shared" ref="AG33:AG34" si="14">IF(OR(X33,Z33,AB33,AD33)="","",MAX(X33,Z33,AB33,AD33))</f>
        <v>73051</v>
      </c>
      <c r="AH33" s="110" t="s">
        <v>1590</v>
      </c>
      <c r="AT33" s="48" t="s">
        <v>1097</v>
      </c>
      <c r="AU33" s="2" t="s">
        <v>1105</v>
      </c>
      <c r="AV33" s="127">
        <v>38671</v>
      </c>
      <c r="AW33" s="127">
        <v>73051</v>
      </c>
      <c r="AZ33" s="3"/>
      <c r="BA33" s="3"/>
    </row>
    <row r="34" spans="1:55">
      <c r="A34" s="2">
        <v>42</v>
      </c>
      <c r="D34" s="2" t="s">
        <v>1000</v>
      </c>
      <c r="E34" s="2" t="s">
        <v>942</v>
      </c>
      <c r="F34" s="2" t="s">
        <v>1324</v>
      </c>
      <c r="G34" s="39">
        <v>48809.36</v>
      </c>
      <c r="H34" s="39">
        <v>13777.201999999999</v>
      </c>
      <c r="I34" s="39">
        <v>62586.561999999998</v>
      </c>
      <c r="J34" s="39">
        <v>62586.561999999998</v>
      </c>
      <c r="K34" s="121">
        <f>'1. Weights for Subsidiaries'!D32/'1. Weights for Subsidiaries'!L32</f>
        <v>1</v>
      </c>
      <c r="L34" s="121">
        <f>'1. Weights for Subsidiaries'!E32/'1. Weights for Subsidiaries'!M32</f>
        <v>1</v>
      </c>
      <c r="M34" s="121">
        <f>'1. Weights for Subsidiaries'!F32/'1. Weights for Subsidiaries'!N32</f>
        <v>1</v>
      </c>
      <c r="N34" s="121">
        <f>'1. Weights for Subsidiaries'!G32/'1. Weights for Subsidiaries'!O32</f>
        <v>1</v>
      </c>
      <c r="O34" s="121">
        <f>'1. Weights for Subsidiaries'!H32/'1. Weights for Subsidiaries'!P32</f>
        <v>1</v>
      </c>
      <c r="P34" s="121">
        <f>'1. Weights for Subsidiaries'!I32/'1. Weights for Subsidiaries'!Q32</f>
        <v>1</v>
      </c>
      <c r="Q34" s="121">
        <f>'1. Weights for Subsidiaries'!J32/'1. Weights for Subsidiaries'!R32</f>
        <v>1</v>
      </c>
      <c r="R34" s="121">
        <f>'1. Weights for Subsidiaries'!K32/'1. Weights for Subsidiaries'!S32</f>
        <v>1</v>
      </c>
      <c r="S34" s="121">
        <f t="shared" si="2"/>
        <v>1</v>
      </c>
      <c r="T34" s="2">
        <v>1</v>
      </c>
      <c r="U34" s="48" t="str">
        <f t="shared" si="0"/>
        <v>NJ</v>
      </c>
      <c r="V34" s="2" t="s">
        <v>1106</v>
      </c>
      <c r="W34" s="127">
        <f t="shared" si="3"/>
        <v>39005</v>
      </c>
      <c r="X34" s="127">
        <f t="shared" si="4"/>
        <v>41275</v>
      </c>
      <c r="Y34" s="127" t="str">
        <f t="shared" si="5"/>
        <v/>
      </c>
      <c r="Z34" s="127" t="str">
        <f t="shared" si="6"/>
        <v/>
      </c>
      <c r="AA34" s="127" t="str">
        <f t="shared" si="7"/>
        <v/>
      </c>
      <c r="AB34" s="127" t="str">
        <f t="shared" si="8"/>
        <v/>
      </c>
      <c r="AC34" s="127" t="str">
        <f t="shared" si="9"/>
        <v/>
      </c>
      <c r="AD34" s="127" t="str">
        <f t="shared" si="10"/>
        <v/>
      </c>
      <c r="AF34" s="129">
        <f t="shared" si="11"/>
        <v>39005</v>
      </c>
      <c r="AG34" s="129">
        <f t="shared" si="14"/>
        <v>41275</v>
      </c>
      <c r="AH34" s="110" t="s">
        <v>1591</v>
      </c>
      <c r="AT34" s="48" t="s">
        <v>1324</v>
      </c>
      <c r="AU34" s="2" t="s">
        <v>1106</v>
      </c>
      <c r="AV34" s="127">
        <v>39005</v>
      </c>
      <c r="AW34" s="155">
        <v>41275</v>
      </c>
      <c r="AZ34" s="3"/>
      <c r="BA34" s="3"/>
    </row>
    <row r="35" spans="1:55">
      <c r="A35" s="2">
        <v>46</v>
      </c>
      <c r="D35" s="2" t="s">
        <v>415</v>
      </c>
      <c r="E35" s="2" t="s">
        <v>943</v>
      </c>
      <c r="F35" s="2" t="s">
        <v>1324</v>
      </c>
      <c r="G35" s="39">
        <v>34590.409</v>
      </c>
      <c r="H35" s="39">
        <v>19751.458999999999</v>
      </c>
      <c r="I35" s="39">
        <v>54341.868000000002</v>
      </c>
      <c r="J35" s="39">
        <v>349402.76599999995</v>
      </c>
      <c r="K35" s="121">
        <f>'1. Weights for Subsidiaries'!D33/'1. Weights for Subsidiaries'!L33</f>
        <v>0.17105475149212418</v>
      </c>
      <c r="L35" s="121">
        <f>'1. Weights for Subsidiaries'!E33/'1. Weights for Subsidiaries'!M33</f>
        <v>0.15578855437456246</v>
      </c>
      <c r="M35" s="121">
        <f>'1. Weights for Subsidiaries'!F33/'1. Weights for Subsidiaries'!N33</f>
        <v>0.16312767941879627</v>
      </c>
      <c r="N35" s="121">
        <f>'1. Weights for Subsidiaries'!G33/'1. Weights for Subsidiaries'!O33</f>
        <v>0.15552787009133182</v>
      </c>
      <c r="O35" s="121">
        <f>'1. Weights for Subsidiaries'!H33/'1. Weights for Subsidiaries'!P33</f>
        <v>0.14996189148514319</v>
      </c>
      <c r="P35" s="121">
        <f>'1. Weights for Subsidiaries'!I33/'1. Weights for Subsidiaries'!Q33</f>
        <v>0.13374488651459063</v>
      </c>
      <c r="Q35" s="121">
        <f>'1. Weights for Subsidiaries'!J33/'1. Weights for Subsidiaries'!R33</f>
        <v>0.14396713431879127</v>
      </c>
      <c r="R35" s="121">
        <f>'1. Weights for Subsidiaries'!K33/'1. Weights for Subsidiaries'!S33</f>
        <v>0.13515664516405831</v>
      </c>
      <c r="S35" s="121">
        <f t="shared" si="2"/>
        <v>0.15104117660742475</v>
      </c>
      <c r="U35" s="48" t="str">
        <f t="shared" si="0"/>
        <v/>
      </c>
      <c r="W35" s="127" t="str">
        <f t="shared" si="3"/>
        <v/>
      </c>
      <c r="X35" s="127" t="str">
        <f t="shared" si="4"/>
        <v/>
      </c>
      <c r="Y35" s="127" t="str">
        <f t="shared" si="5"/>
        <v/>
      </c>
      <c r="Z35" s="127" t="str">
        <f t="shared" si="6"/>
        <v/>
      </c>
      <c r="AA35" s="127" t="str">
        <f t="shared" si="7"/>
        <v/>
      </c>
      <c r="AB35" s="127" t="str">
        <f t="shared" si="8"/>
        <v/>
      </c>
      <c r="AC35" s="127" t="str">
        <f t="shared" si="9"/>
        <v/>
      </c>
      <c r="AD35" s="127" t="str">
        <f t="shared" si="10"/>
        <v/>
      </c>
      <c r="AF35" s="129"/>
      <c r="AG35" s="129"/>
      <c r="AH35" s="3"/>
      <c r="AT35" s="48" t="s">
        <v>1624</v>
      </c>
      <c r="AZ35" s="3"/>
      <c r="BA35" s="3"/>
    </row>
    <row r="36" spans="1:55">
      <c r="A36" s="2">
        <v>50</v>
      </c>
      <c r="D36" s="2" t="s">
        <v>385</v>
      </c>
      <c r="E36" s="2" t="s">
        <v>427</v>
      </c>
      <c r="F36" s="2" t="s">
        <v>1324</v>
      </c>
      <c r="G36" s="39">
        <v>27518.763999999999</v>
      </c>
      <c r="H36" s="39">
        <v>24756.725999999999</v>
      </c>
      <c r="I36" s="39">
        <v>52275.49</v>
      </c>
      <c r="J36" s="39">
        <v>52275.49</v>
      </c>
      <c r="K36" s="121">
        <f>'1. Weights for Subsidiaries'!D34/'1. Weights for Subsidiaries'!L34</f>
        <v>1</v>
      </c>
      <c r="L36" s="121">
        <f>'1. Weights for Subsidiaries'!E34/'1. Weights for Subsidiaries'!M34</f>
        <v>1</v>
      </c>
      <c r="M36" s="121">
        <f>'1. Weights for Subsidiaries'!F34/'1. Weights for Subsidiaries'!N34</f>
        <v>1</v>
      </c>
      <c r="N36" s="121">
        <f>'1. Weights for Subsidiaries'!G34/'1. Weights for Subsidiaries'!O34</f>
        <v>1</v>
      </c>
      <c r="O36" s="121">
        <f>'1. Weights for Subsidiaries'!H34/'1. Weights for Subsidiaries'!P34</f>
        <v>1</v>
      </c>
      <c r="P36" s="121">
        <f>'1. Weights for Subsidiaries'!I34/'1. Weights for Subsidiaries'!Q34</f>
        <v>1</v>
      </c>
      <c r="Q36" s="121">
        <f>'1. Weights for Subsidiaries'!J34/'1. Weights for Subsidiaries'!R34</f>
        <v>1</v>
      </c>
      <c r="R36" s="121">
        <f>'1. Weights for Subsidiaries'!K34/'1. Weights for Subsidiaries'!S34</f>
        <v>1</v>
      </c>
      <c r="S36" s="121">
        <f t="shared" si="2"/>
        <v>1</v>
      </c>
      <c r="T36" s="2">
        <v>1</v>
      </c>
      <c r="U36" s="48" t="str">
        <f t="shared" si="0"/>
        <v>NJ</v>
      </c>
      <c r="V36" s="2" t="s">
        <v>1107</v>
      </c>
      <c r="W36" s="127">
        <f t="shared" si="3"/>
        <v>39005</v>
      </c>
      <c r="X36" s="127">
        <f t="shared" si="4"/>
        <v>41275</v>
      </c>
      <c r="Y36" s="127" t="str">
        <f t="shared" si="5"/>
        <v/>
      </c>
      <c r="Z36" s="127" t="str">
        <f t="shared" si="6"/>
        <v/>
      </c>
      <c r="AA36" s="127" t="str">
        <f t="shared" si="7"/>
        <v/>
      </c>
      <c r="AB36" s="127" t="str">
        <f t="shared" si="8"/>
        <v/>
      </c>
      <c r="AC36" s="127" t="str">
        <f t="shared" si="9"/>
        <v/>
      </c>
      <c r="AD36" s="127" t="str">
        <f t="shared" si="10"/>
        <v/>
      </c>
      <c r="AF36" s="129">
        <f t="shared" si="11"/>
        <v>39005</v>
      </c>
      <c r="AG36" s="129">
        <f t="shared" ref="AG36:AG40" si="15">IF(OR(X36,Z36,AB36,AD36)="","",MAX(X36,Z36,AB36,AD36))</f>
        <v>41275</v>
      </c>
      <c r="AH36" s="110" t="s">
        <v>1591</v>
      </c>
      <c r="AT36" s="48" t="s">
        <v>1324</v>
      </c>
      <c r="AU36" s="2" t="s">
        <v>1107</v>
      </c>
      <c r="AV36" s="127">
        <v>39005</v>
      </c>
      <c r="AW36" s="155">
        <v>41275</v>
      </c>
      <c r="AZ36" s="3"/>
      <c r="BA36" s="3"/>
    </row>
    <row r="37" spans="1:55">
      <c r="A37" s="2">
        <v>51</v>
      </c>
      <c r="D37" s="2" t="s">
        <v>566</v>
      </c>
      <c r="E37" s="2" t="s">
        <v>136</v>
      </c>
      <c r="F37" s="2" t="s">
        <v>1095</v>
      </c>
      <c r="G37" s="39">
        <v>45768.167999999998</v>
      </c>
      <c r="H37" s="39">
        <v>95267.865000000005</v>
      </c>
      <c r="I37" s="39">
        <v>141036.033</v>
      </c>
      <c r="J37" s="39">
        <v>226895.03599999999</v>
      </c>
      <c r="K37" s="121">
        <f>'1. Weights for Subsidiaries'!D35/'1. Weights for Subsidiaries'!L35</f>
        <v>0.63801443586784945</v>
      </c>
      <c r="L37" s="121">
        <f>'1. Weights for Subsidiaries'!E35/'1. Weights for Subsidiaries'!M35</f>
        <v>0.62060640729266014</v>
      </c>
      <c r="M37" s="121">
        <f>'1. Weights for Subsidiaries'!F35/'1. Weights for Subsidiaries'!N35</f>
        <v>0.60022129993612094</v>
      </c>
      <c r="N37" s="121">
        <f>'1. Weights for Subsidiaries'!G35/'1. Weights for Subsidiaries'!O35</f>
        <v>0.62159153186586247</v>
      </c>
      <c r="O37" s="121">
        <f>'1. Weights for Subsidiaries'!H35/'1. Weights for Subsidiaries'!P35</f>
        <v>0.60964677643513576</v>
      </c>
      <c r="P37" s="121">
        <f>'1. Weights for Subsidiaries'!I35/'1. Weights for Subsidiaries'!Q35</f>
        <v>0.58582558699378762</v>
      </c>
      <c r="Q37" s="121">
        <f>'1. Weights for Subsidiaries'!J35/'1. Weights for Subsidiaries'!R35</f>
        <v>0.5779813305890068</v>
      </c>
      <c r="R37" s="121">
        <f>'1. Weights for Subsidiaries'!K35/'1. Weights for Subsidiaries'!S35</f>
        <v>0.59669720868961651</v>
      </c>
      <c r="S37" s="121">
        <f t="shared" si="2"/>
        <v>0.60632307220875492</v>
      </c>
      <c r="T37" s="2">
        <v>1</v>
      </c>
      <c r="U37" s="48" t="str">
        <f t="shared" si="0"/>
        <v>NV</v>
      </c>
      <c r="V37" s="2" t="s">
        <v>1108</v>
      </c>
      <c r="W37" s="127">
        <f t="shared" si="3"/>
        <v>40101</v>
      </c>
      <c r="X37" s="127">
        <f t="shared" si="4"/>
        <v>73051</v>
      </c>
      <c r="Y37" s="127" t="str">
        <f t="shared" si="5"/>
        <v/>
      </c>
      <c r="Z37" s="127" t="str">
        <f t="shared" si="6"/>
        <v/>
      </c>
      <c r="AA37" s="127" t="str">
        <f t="shared" si="7"/>
        <v/>
      </c>
      <c r="AB37" s="127" t="str">
        <f t="shared" si="8"/>
        <v/>
      </c>
      <c r="AC37" s="127" t="str">
        <f t="shared" si="9"/>
        <v/>
      </c>
      <c r="AD37" s="127" t="str">
        <f t="shared" si="10"/>
        <v/>
      </c>
      <c r="AF37" s="129">
        <f t="shared" si="11"/>
        <v>40101</v>
      </c>
      <c r="AG37" s="129">
        <f t="shared" si="15"/>
        <v>73051</v>
      </c>
      <c r="AH37" s="110" t="s">
        <v>1587</v>
      </c>
      <c r="AT37" s="48" t="s">
        <v>1095</v>
      </c>
      <c r="AU37" s="2" t="s">
        <v>1108</v>
      </c>
      <c r="AV37" s="127">
        <v>40101</v>
      </c>
      <c r="AW37" s="127">
        <v>73051</v>
      </c>
      <c r="AZ37" s="3"/>
      <c r="BA37" s="3"/>
    </row>
    <row r="38" spans="1:55">
      <c r="A38" s="2">
        <v>52</v>
      </c>
      <c r="D38" s="2" t="s">
        <v>382</v>
      </c>
      <c r="E38" s="2" t="s">
        <v>729</v>
      </c>
      <c r="F38" s="2" t="s">
        <v>1090</v>
      </c>
      <c r="G38" s="39">
        <v>85211.464000000007</v>
      </c>
      <c r="H38" s="39">
        <v>187257.09</v>
      </c>
      <c r="I38" s="39">
        <v>272468.554</v>
      </c>
      <c r="J38" s="39">
        <v>805615.20700000005</v>
      </c>
      <c r="K38" s="121">
        <f>'1. Weights for Subsidiaries'!D36/'1. Weights for Subsidiaries'!L36</f>
        <v>0.35186808734015906</v>
      </c>
      <c r="L38" s="121">
        <f>'1. Weights for Subsidiaries'!E36/'1. Weights for Subsidiaries'!M36</f>
        <v>0.34348987230368494</v>
      </c>
      <c r="M38" s="121">
        <f>'1. Weights for Subsidiaries'!F36/'1. Weights for Subsidiaries'!N36</f>
        <v>0.33936659963172167</v>
      </c>
      <c r="N38" s="121">
        <f>'1. Weights for Subsidiaries'!G36/'1. Weights for Subsidiaries'!O36</f>
        <v>0.33821178104946076</v>
      </c>
      <c r="O38" s="121">
        <f>'1. Weights for Subsidiaries'!H36/'1. Weights for Subsidiaries'!P36</f>
        <v>0.32472116917430827</v>
      </c>
      <c r="P38" s="121">
        <f>'1. Weights for Subsidiaries'!I36/'1. Weights for Subsidiaries'!Q36</f>
        <v>0.30579773112318814</v>
      </c>
      <c r="Q38" s="121">
        <f>'1. Weights for Subsidiaries'!J36/'1. Weights for Subsidiaries'!R36</f>
        <v>0.2987909352161785</v>
      </c>
      <c r="R38" s="121">
        <f>'1. Weights for Subsidiaries'!K36/'1. Weights for Subsidiaries'!S36</f>
        <v>0.27362084153167099</v>
      </c>
      <c r="S38" s="121">
        <f t="shared" si="2"/>
        <v>0.32198337717129655</v>
      </c>
      <c r="T38" s="2">
        <v>1</v>
      </c>
      <c r="U38" s="48" t="str">
        <f t="shared" si="0"/>
        <v>OH</v>
      </c>
      <c r="V38" s="2" t="s">
        <v>1109</v>
      </c>
      <c r="W38" s="127" t="str">
        <f t="shared" si="3"/>
        <v/>
      </c>
      <c r="X38" s="127" t="str">
        <f t="shared" si="4"/>
        <v/>
      </c>
      <c r="Y38" s="127" t="str">
        <f t="shared" si="5"/>
        <v/>
      </c>
      <c r="Z38" s="127" t="str">
        <f t="shared" si="6"/>
        <v/>
      </c>
      <c r="AA38" s="127" t="str">
        <f t="shared" si="7"/>
        <v/>
      </c>
      <c r="AB38" s="127" t="str">
        <f t="shared" si="8"/>
        <v/>
      </c>
      <c r="AC38" s="127">
        <f t="shared" si="9"/>
        <v>39630</v>
      </c>
      <c r="AD38" s="127">
        <f t="shared" si="10"/>
        <v>73051</v>
      </c>
      <c r="AF38" s="129">
        <f t="shared" si="11"/>
        <v>39630</v>
      </c>
      <c r="AG38" s="129">
        <f t="shared" si="15"/>
        <v>73051</v>
      </c>
      <c r="AH38" s="110" t="s">
        <v>1587</v>
      </c>
      <c r="AT38" s="48" t="s">
        <v>1090</v>
      </c>
      <c r="AU38" s="2" t="s">
        <v>734</v>
      </c>
      <c r="AZ38" s="3"/>
      <c r="BA38" s="3"/>
      <c r="BB38" s="127">
        <v>39630</v>
      </c>
      <c r="BC38" s="127">
        <v>73051</v>
      </c>
    </row>
    <row r="39" spans="1:55">
      <c r="A39" s="2">
        <v>53</v>
      </c>
      <c r="D39" s="2" t="s">
        <v>1528</v>
      </c>
      <c r="E39" s="2" t="s">
        <v>20</v>
      </c>
      <c r="F39" s="2" t="s">
        <v>1090</v>
      </c>
      <c r="G39" s="39">
        <v>28304.76</v>
      </c>
      <c r="H39" s="39">
        <v>28242.400000000001</v>
      </c>
      <c r="I39" s="39">
        <v>56547.16</v>
      </c>
      <c r="J39" s="39">
        <v>203115.967</v>
      </c>
      <c r="K39" s="121">
        <f>'1. Weights for Subsidiaries'!D37/'1. Weights for Subsidiaries'!L37</f>
        <v>0.27206452213380666</v>
      </c>
      <c r="L39" s="121">
        <f>'1. Weights for Subsidiaries'!E37/'1. Weights for Subsidiaries'!M37</f>
        <v>0.26807017318201504</v>
      </c>
      <c r="M39" s="121">
        <f>'1. Weights for Subsidiaries'!F37/'1. Weights for Subsidiaries'!N37</f>
        <v>0.26829253106768586</v>
      </c>
      <c r="N39" s="121">
        <f>'1. Weights for Subsidiaries'!G37/'1. Weights for Subsidiaries'!O37</f>
        <v>0.27839839888116724</v>
      </c>
      <c r="O39" s="121">
        <f>'1. Weights for Subsidiaries'!H37/'1. Weights for Subsidiaries'!P37</f>
        <v>0.28092233705051184</v>
      </c>
      <c r="P39" s="121">
        <f>'1. Weights for Subsidiaries'!I37/'1. Weights for Subsidiaries'!Q37</f>
        <v>0.27309845861281984</v>
      </c>
      <c r="Q39" s="121">
        <f>'1. Weights for Subsidiaries'!J37/'1. Weights for Subsidiaries'!R37</f>
        <v>0.26967762087989372</v>
      </c>
      <c r="R39" s="121">
        <f>'1. Weights for Subsidiaries'!K37/'1. Weights for Subsidiaries'!S37</f>
        <v>0.25657639799172899</v>
      </c>
      <c r="S39" s="121">
        <f t="shared" si="2"/>
        <v>0.27088755497495365</v>
      </c>
      <c r="T39" s="2">
        <v>1</v>
      </c>
      <c r="U39" s="48" t="str">
        <f t="shared" si="0"/>
        <v>OH</v>
      </c>
      <c r="V39" s="2" t="s">
        <v>568</v>
      </c>
      <c r="W39" s="127">
        <f t="shared" si="3"/>
        <v>39264</v>
      </c>
      <c r="X39" s="127">
        <f t="shared" si="4"/>
        <v>39995</v>
      </c>
      <c r="Y39" s="127" t="str">
        <f t="shared" si="5"/>
        <v/>
      </c>
      <c r="Z39" s="127" t="str">
        <f t="shared" si="6"/>
        <v/>
      </c>
      <c r="AA39" s="127" t="str">
        <f t="shared" si="7"/>
        <v/>
      </c>
      <c r="AB39" s="127" t="str">
        <f t="shared" si="8"/>
        <v/>
      </c>
      <c r="AC39" s="127">
        <f t="shared" si="9"/>
        <v>39995</v>
      </c>
      <c r="AD39" s="127">
        <f t="shared" si="10"/>
        <v>73051</v>
      </c>
      <c r="AF39" s="129">
        <f t="shared" si="11"/>
        <v>39264</v>
      </c>
      <c r="AG39" s="129">
        <f t="shared" si="15"/>
        <v>73051</v>
      </c>
      <c r="AH39" s="110" t="s">
        <v>1595</v>
      </c>
      <c r="AT39" s="48" t="s">
        <v>1090</v>
      </c>
      <c r="AU39" s="2" t="s">
        <v>568</v>
      </c>
      <c r="AV39" s="153">
        <v>39264</v>
      </c>
      <c r="AW39" s="155">
        <v>39995</v>
      </c>
      <c r="AZ39" s="3"/>
      <c r="BA39" s="3"/>
      <c r="BB39" s="153">
        <v>39995</v>
      </c>
      <c r="BC39" s="127">
        <v>73051</v>
      </c>
    </row>
    <row r="40" spans="1:55">
      <c r="A40" s="2">
        <v>54</v>
      </c>
      <c r="D40" s="2" t="s">
        <v>383</v>
      </c>
      <c r="E40" s="2" t="s">
        <v>359</v>
      </c>
      <c r="F40" s="2" t="s">
        <v>1322</v>
      </c>
      <c r="G40" s="39">
        <v>71974.902000000002</v>
      </c>
      <c r="H40" s="39">
        <v>40240.019999999997</v>
      </c>
      <c r="I40" s="39">
        <v>112214.92200000001</v>
      </c>
      <c r="J40" s="39">
        <v>121254.01300000001</v>
      </c>
      <c r="K40" s="121">
        <f>'1. Weights for Subsidiaries'!D38/'1. Weights for Subsidiaries'!L38</f>
        <v>0.93168248855303482</v>
      </c>
      <c r="L40" s="121">
        <f>'1. Weights for Subsidiaries'!E38/'1. Weights for Subsidiaries'!M38</f>
        <v>0.92981580675130548</v>
      </c>
      <c r="M40" s="121">
        <f>'1. Weights for Subsidiaries'!F38/'1. Weights for Subsidiaries'!N38</f>
        <v>0.92652980729874823</v>
      </c>
      <c r="N40" s="121">
        <f>'1. Weights for Subsidiaries'!G38/'1. Weights for Subsidiaries'!O38</f>
        <v>0.92545326314272169</v>
      </c>
      <c r="O40" s="121">
        <f>'1. Weights for Subsidiaries'!H38/'1. Weights for Subsidiaries'!P38</f>
        <v>0.91918436692489769</v>
      </c>
      <c r="P40" s="121">
        <f>'1. Weights for Subsidiaries'!I38/'1. Weights for Subsidiaries'!Q38</f>
        <v>0.92173748718204729</v>
      </c>
      <c r="Q40" s="121">
        <f>'1. Weights for Subsidiaries'!J38/'1. Weights for Subsidiaries'!R38</f>
        <v>0.9189214422219637</v>
      </c>
      <c r="R40" s="121">
        <f>'1. Weights for Subsidiaries'!K38/'1. Weights for Subsidiaries'!S38</f>
        <v>0.92030921496651741</v>
      </c>
      <c r="S40" s="121">
        <f t="shared" si="2"/>
        <v>0.92420423463015455</v>
      </c>
      <c r="T40" s="2">
        <v>1</v>
      </c>
      <c r="U40" s="48" t="str">
        <f t="shared" si="0"/>
        <v>OR</v>
      </c>
      <c r="V40" s="2" t="s">
        <v>1110</v>
      </c>
      <c r="W40" s="127">
        <f t="shared" si="3"/>
        <v>37514</v>
      </c>
      <c r="X40" s="127">
        <f t="shared" si="4"/>
        <v>73051</v>
      </c>
      <c r="Y40" s="127" t="str">
        <f t="shared" si="5"/>
        <v/>
      </c>
      <c r="Z40" s="127" t="str">
        <f t="shared" si="6"/>
        <v/>
      </c>
      <c r="AA40" s="127" t="str">
        <f t="shared" si="7"/>
        <v/>
      </c>
      <c r="AB40" s="127" t="str">
        <f t="shared" si="8"/>
        <v/>
      </c>
      <c r="AC40" s="127" t="str">
        <f t="shared" si="9"/>
        <v/>
      </c>
      <c r="AD40" s="127" t="str">
        <f t="shared" si="10"/>
        <v/>
      </c>
      <c r="AF40" s="129">
        <f t="shared" si="11"/>
        <v>37514</v>
      </c>
      <c r="AG40" s="129">
        <f t="shared" si="15"/>
        <v>73051</v>
      </c>
      <c r="AH40" s="110" t="s">
        <v>1592</v>
      </c>
      <c r="AT40" s="48" t="s">
        <v>1322</v>
      </c>
      <c r="AU40" s="2" t="s">
        <v>1110</v>
      </c>
      <c r="AV40" s="127">
        <v>37514</v>
      </c>
      <c r="AW40" s="127">
        <v>73051</v>
      </c>
      <c r="AZ40" s="3"/>
      <c r="BA40" s="3"/>
    </row>
    <row r="41" spans="1:55">
      <c r="A41" s="2">
        <v>55</v>
      </c>
      <c r="D41" s="2" t="s">
        <v>382</v>
      </c>
      <c r="E41" s="2" t="s">
        <v>729</v>
      </c>
      <c r="F41" s="2" t="s">
        <v>1185</v>
      </c>
      <c r="G41" s="39">
        <v>40286.328999999998</v>
      </c>
      <c r="H41" s="39">
        <v>36974.571000000004</v>
      </c>
      <c r="I41" s="39">
        <v>77260.899999999994</v>
      </c>
      <c r="J41" s="39">
        <v>805615.20700000005</v>
      </c>
      <c r="K41" s="121">
        <f>'1. Weights for Subsidiaries'!D39/'1. Weights for Subsidiaries'!L39</f>
        <v>0.10070050697327981</v>
      </c>
      <c r="L41" s="121">
        <f>'1. Weights for Subsidiaries'!E39/'1. Weights for Subsidiaries'!M39</f>
        <v>9.6816125389087695E-2</v>
      </c>
      <c r="M41" s="121">
        <f>'1. Weights for Subsidiaries'!F39/'1. Weights for Subsidiaries'!N39</f>
        <v>9.7728306078393487E-2</v>
      </c>
      <c r="N41" s="121">
        <f>'1. Weights for Subsidiaries'!G39/'1. Weights for Subsidiaries'!O39</f>
        <v>9.5902981136253534E-2</v>
      </c>
      <c r="O41" s="121">
        <f>'1. Weights for Subsidiaries'!H39/'1. Weights for Subsidiaries'!P39</f>
        <v>9.4610023981594238E-2</v>
      </c>
      <c r="P41" s="121">
        <f>'1. Weights for Subsidiaries'!I39/'1. Weights for Subsidiaries'!Q39</f>
        <v>8.9925451347334581E-2</v>
      </c>
      <c r="Q41" s="121">
        <f>'1. Weights for Subsidiaries'!J39/'1. Weights for Subsidiaries'!R39</f>
        <v>8.7212741810025113E-2</v>
      </c>
      <c r="R41" s="121">
        <f>'1. Weights for Subsidiaries'!K39/'1. Weights for Subsidiaries'!S39</f>
        <v>7.9513754617783053E-2</v>
      </c>
      <c r="S41" s="121">
        <f t="shared" si="2"/>
        <v>9.2801236416718946E-2</v>
      </c>
      <c r="U41" s="48" t="str">
        <f t="shared" si="0"/>
        <v/>
      </c>
      <c r="W41" s="127" t="str">
        <f t="shared" si="3"/>
        <v/>
      </c>
      <c r="X41" s="127" t="str">
        <f t="shared" si="4"/>
        <v/>
      </c>
      <c r="Y41" s="127" t="str">
        <f t="shared" si="5"/>
        <v/>
      </c>
      <c r="Z41" s="127" t="str">
        <f t="shared" si="6"/>
        <v/>
      </c>
      <c r="AA41" s="127" t="str">
        <f t="shared" si="7"/>
        <v/>
      </c>
      <c r="AB41" s="127" t="str">
        <f t="shared" si="8"/>
        <v/>
      </c>
      <c r="AC41" s="127" t="str">
        <f t="shared" si="9"/>
        <v/>
      </c>
      <c r="AD41" s="127" t="str">
        <f t="shared" si="10"/>
        <v/>
      </c>
      <c r="AF41" s="129"/>
      <c r="AG41" s="129"/>
      <c r="AH41" s="3"/>
      <c r="AT41" s="48" t="s">
        <v>1624</v>
      </c>
      <c r="AZ41" s="3"/>
      <c r="BA41" s="3"/>
    </row>
    <row r="42" spans="1:55">
      <c r="A42" s="2">
        <v>56</v>
      </c>
      <c r="D42" s="2" t="s">
        <v>384</v>
      </c>
      <c r="E42" s="2" t="s">
        <v>1567</v>
      </c>
      <c r="F42" s="2" t="s">
        <v>1082</v>
      </c>
      <c r="G42" s="39">
        <v>13907.656000000001</v>
      </c>
      <c r="H42" s="39">
        <v>8449.6319999999996</v>
      </c>
      <c r="I42" s="39">
        <v>22357.288</v>
      </c>
      <c r="J42" s="39">
        <v>200946.522</v>
      </c>
      <c r="K42" s="121">
        <f>'1. Weights for Subsidiaries'!D40/'1. Weights for Subsidiaries'!L40</f>
        <v>0.12290491838195867</v>
      </c>
      <c r="L42" s="121">
        <f>'1. Weights for Subsidiaries'!E40/'1. Weights for Subsidiaries'!M40</f>
        <v>0.12596049529220923</v>
      </c>
      <c r="M42" s="121">
        <f>'1. Weights for Subsidiaries'!F40/'1. Weights for Subsidiaries'!N40</f>
        <v>0.11263277259581855</v>
      </c>
      <c r="N42" s="121">
        <f>'1. Weights for Subsidiaries'!G40/'1. Weights for Subsidiaries'!O40</f>
        <v>0.11125989033042334</v>
      </c>
      <c r="O42" s="121">
        <f>'1. Weights for Subsidiaries'!H40/'1. Weights for Subsidiaries'!P40</f>
        <v>0.1081005725099991</v>
      </c>
      <c r="P42" s="121">
        <f>'1. Weights for Subsidiaries'!I40/'1. Weights for Subsidiaries'!Q40</f>
        <v>9.8181732220806645E-2</v>
      </c>
      <c r="Q42" s="121">
        <f>'1. Weights for Subsidiaries'!J40/'1. Weights for Subsidiaries'!R40</f>
        <v>9.8800658427691895E-2</v>
      </c>
      <c r="R42" s="121">
        <f>'1. Weights for Subsidiaries'!K40/'1. Weights for Subsidiaries'!S40</f>
        <v>7.3011792227143185E-2</v>
      </c>
      <c r="S42" s="121">
        <f t="shared" si="2"/>
        <v>0.10635660399825632</v>
      </c>
      <c r="U42" s="48" t="str">
        <f t="shared" si="0"/>
        <v/>
      </c>
      <c r="W42" s="127" t="str">
        <f t="shared" si="3"/>
        <v/>
      </c>
      <c r="X42" s="127" t="str">
        <f t="shared" si="4"/>
        <v/>
      </c>
      <c r="Y42" s="127" t="str">
        <f t="shared" si="5"/>
        <v/>
      </c>
      <c r="Z42" s="127" t="str">
        <f t="shared" si="6"/>
        <v/>
      </c>
      <c r="AA42" s="127" t="str">
        <f t="shared" si="7"/>
        <v/>
      </c>
      <c r="AB42" s="127" t="str">
        <f t="shared" si="8"/>
        <v/>
      </c>
      <c r="AC42" s="127" t="str">
        <f t="shared" si="9"/>
        <v/>
      </c>
      <c r="AD42" s="127" t="str">
        <f t="shared" si="10"/>
        <v/>
      </c>
      <c r="AF42" s="129"/>
      <c r="AG42" s="129"/>
      <c r="AH42" s="3"/>
      <c r="AT42" s="48" t="s">
        <v>1624</v>
      </c>
      <c r="AZ42" s="3"/>
      <c r="BA42" s="3"/>
    </row>
    <row r="43" spans="1:55">
      <c r="A43" s="2">
        <v>57</v>
      </c>
      <c r="D43" s="2" t="s">
        <v>1103</v>
      </c>
      <c r="E43" s="2" t="s">
        <v>775</v>
      </c>
      <c r="F43" s="2" t="s">
        <v>565</v>
      </c>
      <c r="G43" s="39">
        <v>14168.722</v>
      </c>
      <c r="H43" s="39">
        <v>8324.9879999999994</v>
      </c>
      <c r="I43" s="39">
        <v>22493.71</v>
      </c>
      <c r="J43" s="39">
        <v>599832.44100000011</v>
      </c>
      <c r="K43" s="121">
        <f>'1. Weights for Subsidiaries'!D41/'1. Weights for Subsidiaries'!L41</f>
        <v>4.0251416281168101E-2</v>
      </c>
      <c r="L43" s="121">
        <f>'1. Weights for Subsidiaries'!E41/'1. Weights for Subsidiaries'!M41</f>
        <v>3.5440782461047357E-2</v>
      </c>
      <c r="M43" s="121">
        <f>'1. Weights for Subsidiaries'!F41/'1. Weights for Subsidiaries'!N41</f>
        <v>3.4812563503248378E-2</v>
      </c>
      <c r="N43" s="121">
        <f>'1. Weights for Subsidiaries'!G41/'1. Weights for Subsidiaries'!O41</f>
        <v>3.7499989101122982E-2</v>
      </c>
      <c r="O43" s="121">
        <f>'1. Weights for Subsidiaries'!H41/'1. Weights for Subsidiaries'!P41</f>
        <v>4.102981749911852E-2</v>
      </c>
      <c r="P43" s="121">
        <f>'1. Weights for Subsidiaries'!I41/'1. Weights for Subsidiaries'!Q41</f>
        <v>4.33430868265429E-2</v>
      </c>
      <c r="Q43" s="121">
        <f>'1. Weights for Subsidiaries'!J41/'1. Weights for Subsidiaries'!R41</f>
        <v>4.4242437819846395E-2</v>
      </c>
      <c r="R43" s="121">
        <f>'1. Weights for Subsidiaries'!K41/'1. Weights for Subsidiaries'!S41</f>
        <v>4.235964296072689E-2</v>
      </c>
      <c r="S43" s="121">
        <f t="shared" si="2"/>
        <v>3.987246705660269E-2</v>
      </c>
      <c r="U43" s="48" t="str">
        <f t="shared" si="0"/>
        <v/>
      </c>
      <c r="W43" s="127" t="str">
        <f t="shared" si="3"/>
        <v/>
      </c>
      <c r="X43" s="127" t="str">
        <f t="shared" si="4"/>
        <v/>
      </c>
      <c r="Y43" s="127" t="str">
        <f t="shared" si="5"/>
        <v/>
      </c>
      <c r="Z43" s="127" t="str">
        <f t="shared" si="6"/>
        <v/>
      </c>
      <c r="AA43" s="127" t="str">
        <f t="shared" si="7"/>
        <v/>
      </c>
      <c r="AB43" s="127" t="str">
        <f t="shared" si="8"/>
        <v/>
      </c>
      <c r="AC43" s="127" t="str">
        <f t="shared" si="9"/>
        <v/>
      </c>
      <c r="AD43" s="127" t="str">
        <f t="shared" si="10"/>
        <v/>
      </c>
      <c r="AF43" s="129"/>
      <c r="AG43" s="129"/>
      <c r="AH43" s="3"/>
      <c r="AT43" s="48" t="s">
        <v>1624</v>
      </c>
      <c r="AZ43" s="3"/>
      <c r="BA43" s="3"/>
    </row>
    <row r="44" spans="1:55">
      <c r="A44" s="2">
        <v>58</v>
      </c>
      <c r="D44" s="2" t="s">
        <v>415</v>
      </c>
      <c r="E44" s="2" t="s">
        <v>532</v>
      </c>
      <c r="F44" s="2" t="s">
        <v>565</v>
      </c>
      <c r="G44" s="39">
        <v>8325.6370000000006</v>
      </c>
      <c r="H44" s="39">
        <v>6761.6480000000001</v>
      </c>
      <c r="I44" s="39">
        <v>15087.285</v>
      </c>
      <c r="J44" s="39">
        <v>349402.76599999995</v>
      </c>
      <c r="K44" s="121">
        <f>'1. Weights for Subsidiaries'!D42/'1. Weights for Subsidiaries'!L42</f>
        <v>4.0013220322178376E-2</v>
      </c>
      <c r="L44" s="121">
        <f>'1. Weights for Subsidiaries'!E42/'1. Weights for Subsidiaries'!M42</f>
        <v>4.7024881254905379E-2</v>
      </c>
      <c r="M44" s="121">
        <f>'1. Weights for Subsidiaries'!F42/'1. Weights for Subsidiaries'!N42</f>
        <v>4.1840781011919299E-2</v>
      </c>
      <c r="N44" s="121">
        <f>'1. Weights for Subsidiaries'!G42/'1. Weights for Subsidiaries'!O42</f>
        <v>4.3180210542466062E-2</v>
      </c>
      <c r="O44" s="121">
        <f>'1. Weights for Subsidiaries'!H42/'1. Weights for Subsidiaries'!P42</f>
        <v>3.9587606247408813E-2</v>
      </c>
      <c r="P44" s="121">
        <f>'1. Weights for Subsidiaries'!I42/'1. Weights for Subsidiaries'!Q42</f>
        <v>3.9596851325843209E-2</v>
      </c>
      <c r="Q44" s="121">
        <f>'1. Weights for Subsidiaries'!J42/'1. Weights for Subsidiaries'!R42</f>
        <v>4.1448985425203588E-2</v>
      </c>
      <c r="R44" s="121">
        <f>'1. Weights for Subsidiaries'!K42/'1. Weights for Subsidiaries'!S42</f>
        <v>3.900419087218443E-2</v>
      </c>
      <c r="S44" s="121">
        <f t="shared" si="2"/>
        <v>4.1462090875263646E-2</v>
      </c>
      <c r="T44" s="2">
        <v>1</v>
      </c>
      <c r="U44" s="48" t="str">
        <f t="shared" si="0"/>
        <v>TN</v>
      </c>
      <c r="V44" s="2" t="s">
        <v>1111</v>
      </c>
      <c r="W44" s="127">
        <f t="shared" si="3"/>
        <v>40497</v>
      </c>
      <c r="X44" s="127">
        <f t="shared" si="4"/>
        <v>41275</v>
      </c>
      <c r="Y44" s="127" t="str">
        <f t="shared" si="5"/>
        <v/>
      </c>
      <c r="Z44" s="127" t="str">
        <f t="shared" si="6"/>
        <v/>
      </c>
      <c r="AA44" s="127" t="str">
        <f t="shared" si="7"/>
        <v/>
      </c>
      <c r="AB44" s="127" t="str">
        <f t="shared" si="8"/>
        <v/>
      </c>
      <c r="AC44" s="127" t="str">
        <f t="shared" si="9"/>
        <v/>
      </c>
      <c r="AD44" s="127" t="str">
        <f t="shared" si="10"/>
        <v/>
      </c>
      <c r="AF44" s="129">
        <f t="shared" si="11"/>
        <v>40497</v>
      </c>
      <c r="AG44" s="129">
        <f>IF(OR(X44,Z44,AB44,AD44)="","",MAX(X44,Z44,AB44,AD44))</f>
        <v>41275</v>
      </c>
      <c r="AH44" s="110" t="s">
        <v>1587</v>
      </c>
      <c r="AT44" s="48" t="s">
        <v>565</v>
      </c>
      <c r="AU44" s="2" t="s">
        <v>1111</v>
      </c>
      <c r="AV44" s="127">
        <v>40497</v>
      </c>
      <c r="AW44" s="155">
        <v>41275</v>
      </c>
      <c r="AZ44" s="3"/>
      <c r="BA44" s="3"/>
    </row>
    <row r="45" spans="1:55">
      <c r="A45" s="2">
        <v>59</v>
      </c>
      <c r="D45" s="2" t="s">
        <v>384</v>
      </c>
      <c r="E45" s="2" t="s">
        <v>1567</v>
      </c>
      <c r="F45" s="2" t="s">
        <v>565</v>
      </c>
      <c r="G45" s="39">
        <v>18401.319</v>
      </c>
      <c r="H45" s="39">
        <v>10022.638999999999</v>
      </c>
      <c r="I45" s="39">
        <v>28423.957999999999</v>
      </c>
      <c r="J45" s="39">
        <v>200946.522</v>
      </c>
      <c r="K45" s="121">
        <f>'1. Weights for Subsidiaries'!D43/'1. Weights for Subsidiaries'!L43</f>
        <v>0.14909629746770722</v>
      </c>
      <c r="L45" s="121">
        <f>'1. Weights for Subsidiaries'!E43/'1. Weights for Subsidiaries'!M43</f>
        <v>0.14355431716635833</v>
      </c>
      <c r="M45" s="121">
        <f>'1. Weights for Subsidiaries'!F43/'1. Weights for Subsidiaries'!N43</f>
        <v>0.13775598110401749</v>
      </c>
      <c r="N45" s="121">
        <f>'1. Weights for Subsidiaries'!G43/'1. Weights for Subsidiaries'!O43</f>
        <v>0.14145036060887881</v>
      </c>
      <c r="O45" s="121">
        <f>'1. Weights for Subsidiaries'!H43/'1. Weights for Subsidiaries'!P43</f>
        <v>0.13795136437536282</v>
      </c>
      <c r="P45" s="121">
        <f>'1. Weights for Subsidiaries'!I43/'1. Weights for Subsidiaries'!Q43</f>
        <v>0.12124795936913736</v>
      </c>
      <c r="Q45" s="121">
        <f>'1. Weights for Subsidiaries'!J43/'1. Weights for Subsidiaries'!R43</f>
        <v>0.10654529885485169</v>
      </c>
      <c r="R45" s="121">
        <f>'1. Weights for Subsidiaries'!K43/'1. Weights for Subsidiaries'!S43</f>
        <v>7.6828155996230996E-2</v>
      </c>
      <c r="S45" s="121">
        <f t="shared" si="2"/>
        <v>0.12680371686781808</v>
      </c>
      <c r="U45" s="48" t="str">
        <f t="shared" si="0"/>
        <v/>
      </c>
      <c r="W45" s="127" t="str">
        <f t="shared" si="3"/>
        <v/>
      </c>
      <c r="X45" s="127" t="str">
        <f t="shared" si="4"/>
        <v/>
      </c>
      <c r="Y45" s="127" t="str">
        <f t="shared" si="5"/>
        <v/>
      </c>
      <c r="Z45" s="127" t="str">
        <f t="shared" si="6"/>
        <v/>
      </c>
      <c r="AA45" s="127" t="str">
        <f t="shared" si="7"/>
        <v/>
      </c>
      <c r="AB45" s="127" t="str">
        <f t="shared" si="8"/>
        <v/>
      </c>
      <c r="AC45" s="127" t="str">
        <f t="shared" si="9"/>
        <v/>
      </c>
      <c r="AD45" s="127" t="str">
        <f t="shared" si="10"/>
        <v/>
      </c>
      <c r="AF45" s="129"/>
      <c r="AG45" s="129"/>
      <c r="AH45" s="3"/>
      <c r="AT45" s="48" t="s">
        <v>1624</v>
      </c>
      <c r="AZ45" s="3"/>
      <c r="BA45" s="3"/>
    </row>
    <row r="46" spans="1:55">
      <c r="A46" s="2">
        <v>60</v>
      </c>
      <c r="D46" s="2" t="s">
        <v>1103</v>
      </c>
      <c r="E46" s="2" t="s">
        <v>775</v>
      </c>
      <c r="F46" s="2" t="s">
        <v>564</v>
      </c>
      <c r="G46" s="39">
        <v>167922.44500000001</v>
      </c>
      <c r="H46" s="39">
        <v>196890.03200000001</v>
      </c>
      <c r="I46" s="39">
        <v>364812.47700000001</v>
      </c>
      <c r="J46" s="39">
        <v>599832.44100000011</v>
      </c>
      <c r="K46" s="121">
        <f>'1. Weights for Subsidiaries'!D44/'1. Weights for Subsidiaries'!L44</f>
        <v>0.53295734297618202</v>
      </c>
      <c r="L46" s="121">
        <f>'1. Weights for Subsidiaries'!E44/'1. Weights for Subsidiaries'!M44</f>
        <v>0.53218166258596489</v>
      </c>
      <c r="M46" s="121">
        <f>'1. Weights for Subsidiaries'!F44/'1. Weights for Subsidiaries'!N44</f>
        <v>0.53937070272232412</v>
      </c>
      <c r="N46" s="121">
        <f>'1. Weights for Subsidiaries'!G44/'1. Weights for Subsidiaries'!O44</f>
        <v>0.60819064135945922</v>
      </c>
      <c r="O46" s="121">
        <f>'1. Weights for Subsidiaries'!H44/'1. Weights for Subsidiaries'!P44</f>
        <v>0.57751370989996009</v>
      </c>
      <c r="P46" s="121">
        <f>'1. Weights for Subsidiaries'!I44/'1. Weights for Subsidiaries'!Q44</f>
        <v>0.5654419688652641</v>
      </c>
      <c r="Q46" s="121">
        <f>'1. Weights for Subsidiaries'!J44/'1. Weights for Subsidiaries'!R44</f>
        <v>0.60244921893973691</v>
      </c>
      <c r="R46" s="121">
        <f>'1. Weights for Subsidiaries'!K44/'1. Weights for Subsidiaries'!S44</f>
        <v>0.61500109835986372</v>
      </c>
      <c r="S46" s="121">
        <f t="shared" si="2"/>
        <v>0.57163829321359438</v>
      </c>
      <c r="U46" s="48" t="str">
        <f t="shared" si="0"/>
        <v/>
      </c>
      <c r="W46" s="127" t="str">
        <f t="shared" si="3"/>
        <v/>
      </c>
      <c r="X46" s="127" t="str">
        <f t="shared" si="4"/>
        <v/>
      </c>
      <c r="Y46" s="127" t="str">
        <f t="shared" si="5"/>
        <v/>
      </c>
      <c r="Z46" s="127" t="str">
        <f t="shared" si="6"/>
        <v/>
      </c>
      <c r="AA46" s="127" t="str">
        <f t="shared" si="7"/>
        <v/>
      </c>
      <c r="AB46" s="127" t="str">
        <f t="shared" si="8"/>
        <v/>
      </c>
      <c r="AC46" s="127" t="str">
        <f t="shared" si="9"/>
        <v/>
      </c>
      <c r="AD46" s="127" t="str">
        <f t="shared" si="10"/>
        <v/>
      </c>
      <c r="AF46" s="129"/>
      <c r="AG46" s="129"/>
      <c r="AH46" s="3"/>
      <c r="AT46" s="48" t="s">
        <v>1624</v>
      </c>
      <c r="AZ46" s="3"/>
      <c r="BA46" s="3"/>
    </row>
    <row r="47" spans="1:55">
      <c r="A47" s="2">
        <v>61</v>
      </c>
      <c r="D47" s="2" t="s">
        <v>1103</v>
      </c>
      <c r="E47" s="2" t="s">
        <v>775</v>
      </c>
      <c r="F47" s="2" t="s">
        <v>1086</v>
      </c>
      <c r="G47" s="39">
        <v>5649.0119999999997</v>
      </c>
      <c r="H47" s="39">
        <v>1827.597</v>
      </c>
      <c r="I47" s="39">
        <v>7476.6090000000004</v>
      </c>
      <c r="J47" s="39">
        <v>599832.44100000011</v>
      </c>
      <c r="K47" s="121">
        <f>'1. Weights for Subsidiaries'!D45/'1. Weights for Subsidiaries'!L45</f>
        <v>1.3231553263973525E-2</v>
      </c>
      <c r="L47" s="121">
        <f>'1. Weights for Subsidiaries'!E45/'1. Weights for Subsidiaries'!M45</f>
        <v>1.1089627100662105E-2</v>
      </c>
      <c r="M47" s="121">
        <f>'1. Weights for Subsidiaries'!F45/'1. Weights for Subsidiaries'!N45</f>
        <v>1.2353928569290783E-2</v>
      </c>
      <c r="N47" s="121">
        <f>'1. Weights for Subsidiaries'!G45/'1. Weights for Subsidiaries'!O45</f>
        <v>1.2464495897446798E-2</v>
      </c>
      <c r="O47" s="121">
        <f>'1. Weights for Subsidiaries'!H45/'1. Weights for Subsidiaries'!P45</f>
        <v>1.2582870495095322E-2</v>
      </c>
      <c r="P47" s="121">
        <f>'1. Weights for Subsidiaries'!I45/'1. Weights for Subsidiaries'!Q45</f>
        <v>1.3581798925162526E-2</v>
      </c>
      <c r="Q47" s="121">
        <f>'1. Weights for Subsidiaries'!J45/'1. Weights for Subsidiaries'!R45</f>
        <v>1.379487488369362E-2</v>
      </c>
      <c r="R47" s="121">
        <f>'1. Weights for Subsidiaries'!K45/'1. Weights for Subsidiaries'!S45</f>
        <v>1.4526133891745821E-2</v>
      </c>
      <c r="S47" s="121">
        <f t="shared" si="2"/>
        <v>1.2953160378383812E-2</v>
      </c>
      <c r="U47" s="48" t="str">
        <f t="shared" si="0"/>
        <v/>
      </c>
      <c r="W47" s="127" t="str">
        <f t="shared" si="3"/>
        <v/>
      </c>
      <c r="X47" s="127" t="str">
        <f t="shared" si="4"/>
        <v/>
      </c>
      <c r="Y47" s="127" t="str">
        <f t="shared" si="5"/>
        <v/>
      </c>
      <c r="Z47" s="127" t="str">
        <f t="shared" si="6"/>
        <v/>
      </c>
      <c r="AA47" s="127" t="str">
        <f t="shared" si="7"/>
        <v/>
      </c>
      <c r="AB47" s="127" t="str">
        <f t="shared" si="8"/>
        <v/>
      </c>
      <c r="AC47" s="127" t="str">
        <f t="shared" si="9"/>
        <v/>
      </c>
      <c r="AD47" s="127" t="str">
        <f t="shared" si="10"/>
        <v/>
      </c>
      <c r="AF47" s="129"/>
      <c r="AG47" s="129"/>
      <c r="AH47" s="3"/>
      <c r="AT47" s="48" t="s">
        <v>1624</v>
      </c>
      <c r="AZ47" s="3"/>
      <c r="BA47" s="3"/>
    </row>
    <row r="48" spans="1:55">
      <c r="A48" s="2">
        <v>62</v>
      </c>
      <c r="C48" s="2">
        <v>1</v>
      </c>
      <c r="D48" s="2" t="s">
        <v>382</v>
      </c>
      <c r="E48" s="2" t="s">
        <v>729</v>
      </c>
      <c r="F48" s="2" t="s">
        <v>1086</v>
      </c>
      <c r="G48" s="39">
        <v>23236.811000000002</v>
      </c>
      <c r="H48" s="39">
        <v>58180.135000000002</v>
      </c>
      <c r="I48" s="39">
        <v>81416.945999999996</v>
      </c>
      <c r="J48" s="39">
        <v>805615.20700000005</v>
      </c>
      <c r="K48" s="121">
        <f>'1. Weights for Subsidiaries'!D46/'1. Weights for Subsidiaries'!L46</f>
        <v>9.5773009232683198E-2</v>
      </c>
      <c r="L48" s="121">
        <f>'1. Weights for Subsidiaries'!E46/'1. Weights for Subsidiaries'!M46</f>
        <v>9.7734244630473768E-2</v>
      </c>
      <c r="M48" s="121">
        <f>'1. Weights for Subsidiaries'!F46/'1. Weights for Subsidiaries'!N46</f>
        <v>0.10422680154229805</v>
      </c>
      <c r="N48" s="121">
        <f>'1. Weights for Subsidiaries'!G46/'1. Weights for Subsidiaries'!O46</f>
        <v>0.10106182864048145</v>
      </c>
      <c r="O48" s="121">
        <f>'1. Weights for Subsidiaries'!H46/'1. Weights for Subsidiaries'!P46</f>
        <v>0.12170454296854959</v>
      </c>
      <c r="P48" s="121">
        <f>'1. Weights for Subsidiaries'!I46/'1. Weights for Subsidiaries'!Q46</f>
        <v>0.13237278000066546</v>
      </c>
      <c r="Q48" s="121">
        <f>'1. Weights for Subsidiaries'!J46/'1. Weights for Subsidiaries'!R46</f>
        <v>0.13714357787115714</v>
      </c>
      <c r="R48" s="121">
        <f>'1. Weights for Subsidiaries'!K46/'1. Weights for Subsidiaries'!S46</f>
        <v>0.16999416538631934</v>
      </c>
      <c r="S48" s="121">
        <f t="shared" si="2"/>
        <v>0.12000136878407849</v>
      </c>
      <c r="T48" s="2">
        <v>1</v>
      </c>
      <c r="U48" s="48" t="str">
        <f t="shared" si="0"/>
        <v>VA</v>
      </c>
      <c r="V48" s="47" t="s">
        <v>1588</v>
      </c>
      <c r="W48" s="127">
        <f t="shared" si="3"/>
        <v>40162</v>
      </c>
      <c r="X48" s="127">
        <f t="shared" si="4"/>
        <v>42005</v>
      </c>
      <c r="Y48" s="127" t="str">
        <f t="shared" si="5"/>
        <v/>
      </c>
      <c r="Z48" s="127" t="str">
        <f t="shared" si="6"/>
        <v/>
      </c>
      <c r="AA48" s="127" t="str">
        <f t="shared" si="7"/>
        <v/>
      </c>
      <c r="AB48" s="127" t="str">
        <f t="shared" si="8"/>
        <v/>
      </c>
      <c r="AC48" s="127" t="str">
        <f t="shared" si="9"/>
        <v/>
      </c>
      <c r="AD48" s="127" t="str">
        <f t="shared" si="10"/>
        <v/>
      </c>
      <c r="AF48" s="129">
        <f t="shared" si="11"/>
        <v>40162</v>
      </c>
      <c r="AG48" s="129">
        <f t="shared" ref="AG48:AG50" si="16">IF(OR(X48,Z48,AB48,AD48)="","",MAX(X48,Z48,AB48,AD48))</f>
        <v>42005</v>
      </c>
      <c r="AH48" s="3"/>
      <c r="AT48" s="48" t="s">
        <v>1086</v>
      </c>
      <c r="AU48" s="47" t="s">
        <v>1588</v>
      </c>
      <c r="AV48" s="127">
        <v>40162</v>
      </c>
      <c r="AW48" s="155">
        <v>42005</v>
      </c>
      <c r="AZ48" s="3"/>
      <c r="BA48" s="3"/>
    </row>
    <row r="49" spans="1:56">
      <c r="A49" s="2">
        <v>64</v>
      </c>
      <c r="D49" s="2" t="s">
        <v>415</v>
      </c>
      <c r="E49" s="2" t="s">
        <v>250</v>
      </c>
      <c r="F49" s="2" t="s">
        <v>1086</v>
      </c>
      <c r="G49" s="39">
        <v>25627.199000000001</v>
      </c>
      <c r="H49" s="39">
        <v>30905.053</v>
      </c>
      <c r="I49" s="39">
        <v>56532.252</v>
      </c>
      <c r="J49" s="39">
        <v>349402.76599999995</v>
      </c>
      <c r="K49" s="121">
        <f>'1. Weights for Subsidiaries'!D47/'1. Weights for Subsidiaries'!L47</f>
        <v>0.15202188977976944</v>
      </c>
      <c r="L49" s="121">
        <f>'1. Weights for Subsidiaries'!E47/'1. Weights for Subsidiaries'!M47</f>
        <v>0.15016431463996166</v>
      </c>
      <c r="M49" s="121">
        <f>'1. Weights for Subsidiaries'!F47/'1. Weights for Subsidiaries'!N47</f>
        <v>0.1722122002412996</v>
      </c>
      <c r="N49" s="121">
        <f>'1. Weights for Subsidiaries'!G47/'1. Weights for Subsidiaries'!O47</f>
        <v>0.1617968072983143</v>
      </c>
      <c r="O49" s="121">
        <f>'1. Weights for Subsidiaries'!H47/'1. Weights for Subsidiaries'!P47</f>
        <v>0.18559314904456306</v>
      </c>
      <c r="P49" s="121">
        <f>'1. Weights for Subsidiaries'!I47/'1. Weights for Subsidiaries'!Q47</f>
        <v>0.20421774335750348</v>
      </c>
      <c r="Q49" s="121">
        <f>'1. Weights for Subsidiaries'!J47/'1. Weights for Subsidiaries'!R47</f>
        <v>0.20357866695411492</v>
      </c>
      <c r="R49" s="121">
        <f>'1. Weights for Subsidiaries'!K47/'1. Weights for Subsidiaries'!S47</f>
        <v>0.22331176660246838</v>
      </c>
      <c r="S49" s="121">
        <f t="shared" si="2"/>
        <v>0.18161206723974935</v>
      </c>
      <c r="T49" s="2">
        <v>1</v>
      </c>
      <c r="U49" s="48" t="str">
        <f t="shared" si="0"/>
        <v>VA</v>
      </c>
      <c r="V49" s="2" t="s">
        <v>1112</v>
      </c>
      <c r="W49" s="127">
        <f t="shared" si="3"/>
        <v>39995</v>
      </c>
      <c r="X49" s="127">
        <f t="shared" si="4"/>
        <v>41091</v>
      </c>
      <c r="Y49" s="127" t="str">
        <f t="shared" si="5"/>
        <v/>
      </c>
      <c r="Z49" s="127" t="str">
        <f t="shared" si="6"/>
        <v/>
      </c>
      <c r="AA49" s="127" t="str">
        <f t="shared" si="7"/>
        <v/>
      </c>
      <c r="AB49" s="127" t="str">
        <f t="shared" si="8"/>
        <v/>
      </c>
      <c r="AC49" s="127" t="str">
        <f t="shared" si="9"/>
        <v/>
      </c>
      <c r="AD49" s="127" t="str">
        <f t="shared" si="10"/>
        <v/>
      </c>
      <c r="AF49" s="129">
        <f t="shared" si="11"/>
        <v>39995</v>
      </c>
      <c r="AG49" s="129">
        <f t="shared" si="16"/>
        <v>41091</v>
      </c>
      <c r="AH49" s="110" t="s">
        <v>1593</v>
      </c>
      <c r="AT49" s="48" t="s">
        <v>1086</v>
      </c>
      <c r="AU49" s="2" t="s">
        <v>1112</v>
      </c>
      <c r="AV49" s="127">
        <v>39995</v>
      </c>
      <c r="AW49" s="155">
        <v>41091</v>
      </c>
      <c r="AZ49" s="3"/>
      <c r="BA49" s="3"/>
    </row>
    <row r="50" spans="1:56">
      <c r="A50" s="2">
        <v>65</v>
      </c>
      <c r="C50" s="2">
        <v>1</v>
      </c>
      <c r="D50" s="2" t="s">
        <v>425</v>
      </c>
      <c r="E50" s="2" t="s">
        <v>806</v>
      </c>
      <c r="F50" s="2" t="s">
        <v>1086</v>
      </c>
      <c r="G50" s="39">
        <v>38654.574999999997</v>
      </c>
      <c r="H50" s="39">
        <v>23109.467000000001</v>
      </c>
      <c r="I50" s="39">
        <v>61764.042000000001</v>
      </c>
      <c r="J50" s="39">
        <v>169214.44300000003</v>
      </c>
      <c r="K50" s="173">
        <f>'1. Weights for Subsidiaries'!D48/'1. Weights for Subsidiaries'!L48</f>
        <v>0.3717198047743388</v>
      </c>
      <c r="L50" s="173">
        <f>'1. Weights for Subsidiaries'!E48/'1. Weights for Subsidiaries'!M48</f>
        <v>0.3603143433285993</v>
      </c>
      <c r="M50" s="173">
        <f>'1. Weights for Subsidiaries'!F48/'1. Weights for Subsidiaries'!N48</f>
        <v>0.35969992662306466</v>
      </c>
      <c r="N50" s="173">
        <f>'1. Weights for Subsidiaries'!G48/'1. Weights for Subsidiaries'!O48</f>
        <v>0.3650045522414419</v>
      </c>
      <c r="O50" s="173">
        <f>'1. Weights for Subsidiaries'!H48/'1. Weights for Subsidiaries'!P48</f>
        <v>0.36636291981784264</v>
      </c>
      <c r="P50" s="173">
        <f>'1. Weights for Subsidiaries'!I48/'1. Weights for Subsidiaries'!Q48</f>
        <v>0.35106591218415434</v>
      </c>
      <c r="Q50" s="173">
        <f>'1. Weights for Subsidiaries'!J48/'1. Weights for Subsidiaries'!R48</f>
        <v>0.36045020812268408</v>
      </c>
      <c r="R50" s="173">
        <f>'1. Weights for Subsidiaries'!K48/'1. Weights for Subsidiaries'!S48</f>
        <v>0.30649487277066723</v>
      </c>
      <c r="S50" s="173">
        <f t="shared" si="2"/>
        <v>0.35513906748284912</v>
      </c>
      <c r="T50" s="2">
        <v>1</v>
      </c>
      <c r="U50" s="48" t="str">
        <f t="shared" si="0"/>
        <v>VA</v>
      </c>
      <c r="V50" s="47" t="s">
        <v>1102</v>
      </c>
      <c r="W50" s="127">
        <f t="shared" si="3"/>
        <v>40252</v>
      </c>
      <c r="X50" s="127">
        <f t="shared" si="4"/>
        <v>41275</v>
      </c>
      <c r="Y50" s="127" t="str">
        <f t="shared" si="5"/>
        <v/>
      </c>
      <c r="Z50" s="127" t="str">
        <f t="shared" si="6"/>
        <v/>
      </c>
      <c r="AA50" s="127" t="str">
        <f t="shared" si="7"/>
        <v/>
      </c>
      <c r="AB50" s="127" t="str">
        <f t="shared" si="8"/>
        <v/>
      </c>
      <c r="AC50" s="127" t="str">
        <f t="shared" si="9"/>
        <v/>
      </c>
      <c r="AD50" s="127" t="str">
        <f t="shared" si="10"/>
        <v/>
      </c>
      <c r="AF50" s="129">
        <f t="shared" si="11"/>
        <v>40252</v>
      </c>
      <c r="AG50" s="129">
        <f t="shared" si="16"/>
        <v>41275</v>
      </c>
      <c r="AH50" s="3"/>
      <c r="AT50" s="48" t="s">
        <v>1086</v>
      </c>
      <c r="AU50" s="47" t="s">
        <v>1102</v>
      </c>
      <c r="AV50" s="127">
        <v>40252</v>
      </c>
      <c r="AW50" s="155">
        <v>41275</v>
      </c>
      <c r="AZ50" s="3"/>
      <c r="BA50" s="3"/>
    </row>
    <row r="51" spans="1:56" ht="13.5" thickBot="1">
      <c r="A51" s="7">
        <v>66</v>
      </c>
      <c r="B51" s="7"/>
      <c r="C51" s="7"/>
      <c r="D51" s="7" t="s">
        <v>383</v>
      </c>
      <c r="E51" s="7" t="s">
        <v>359</v>
      </c>
      <c r="F51" s="7" t="s">
        <v>560</v>
      </c>
      <c r="G51" s="49">
        <v>7402.4679999999998</v>
      </c>
      <c r="H51" s="49">
        <v>1421.4880000000001</v>
      </c>
      <c r="I51" s="49">
        <v>8823.9560000000001</v>
      </c>
      <c r="J51" s="49">
        <v>121254.01300000001</v>
      </c>
      <c r="K51" s="174">
        <f>'1. Weights for Subsidiaries'!D49/'1. Weights for Subsidiaries'!L49</f>
        <v>6.6725535653995402E-2</v>
      </c>
      <c r="L51" s="174">
        <f>'1. Weights for Subsidiaries'!E49/'1. Weights for Subsidiaries'!M49</f>
        <v>6.8748298353567383E-2</v>
      </c>
      <c r="M51" s="174">
        <f>'1. Weights for Subsidiaries'!F49/'1. Weights for Subsidiaries'!N49</f>
        <v>7.1948740384568777E-2</v>
      </c>
      <c r="N51" s="174">
        <f>'1. Weights for Subsidiaries'!G49/'1. Weights for Subsidiaries'!O49</f>
        <v>7.2772486301133796E-2</v>
      </c>
      <c r="O51" s="174">
        <f>'1. Weights for Subsidiaries'!H49/'1. Weights for Subsidiaries'!P49</f>
        <v>7.8623211346095095E-2</v>
      </c>
      <c r="P51" s="174">
        <f>'1. Weights for Subsidiaries'!I49/'1. Weights for Subsidiaries'!Q49</f>
        <v>7.6516072491406184E-2</v>
      </c>
      <c r="Q51" s="174">
        <f>'1. Weights for Subsidiaries'!J49/'1. Weights for Subsidiaries'!R49</f>
        <v>7.950489852278643E-2</v>
      </c>
      <c r="R51" s="174">
        <f>'1. Weights for Subsidiaries'!K49/'1. Weights for Subsidiaries'!S49</f>
        <v>7.8157400981932343E-2</v>
      </c>
      <c r="S51" s="174">
        <f t="shared" si="2"/>
        <v>7.4124580504435683E-2</v>
      </c>
      <c r="T51" s="7"/>
      <c r="U51" s="50" t="str">
        <f t="shared" si="0"/>
        <v/>
      </c>
      <c r="V51" s="7"/>
      <c r="W51" s="7"/>
      <c r="X51" s="7"/>
      <c r="Y51" s="7"/>
      <c r="Z51" s="7"/>
      <c r="AA51" s="111"/>
      <c r="AB51" s="111"/>
      <c r="AC51" s="7"/>
      <c r="AD51" s="7"/>
      <c r="AE51" s="7"/>
      <c r="AF51" s="7"/>
      <c r="AG51" s="7"/>
      <c r="AH51" s="7"/>
      <c r="AT51" s="50" t="s">
        <v>1624</v>
      </c>
      <c r="AU51" s="7"/>
      <c r="AV51" s="7"/>
      <c r="AW51" s="7"/>
      <c r="AX51" s="7"/>
      <c r="AY51" s="7"/>
      <c r="AZ51" s="111"/>
      <c r="BA51" s="111"/>
      <c r="BB51" s="7"/>
      <c r="BC51" s="7"/>
      <c r="BD51" s="7"/>
    </row>
    <row r="52" spans="1:56" ht="13.5" thickTop="1">
      <c r="G52" s="39"/>
      <c r="H52" s="39"/>
      <c r="I52" s="39"/>
    </row>
    <row r="53" spans="1:56">
      <c r="A53" s="2" t="s">
        <v>1876</v>
      </c>
      <c r="G53" s="39"/>
      <c r="H53" s="39"/>
      <c r="I53" s="39"/>
      <c r="AE53" s="8" t="s">
        <v>981</v>
      </c>
      <c r="AF53" s="51">
        <f>COUNT(AF6:AF51)</f>
        <v>24</v>
      </c>
      <c r="AH53" s="47" t="s">
        <v>1596</v>
      </c>
      <c r="AT53" s="47" t="s">
        <v>1583</v>
      </c>
    </row>
    <row r="54" spans="1:56">
      <c r="A54" s="5" t="s">
        <v>1913</v>
      </c>
      <c r="G54" s="39"/>
      <c r="H54" s="39"/>
      <c r="I54" s="39"/>
      <c r="AT54" s="47" t="s">
        <v>1911</v>
      </c>
    </row>
    <row r="55" spans="1:56">
      <c r="G55" s="39"/>
      <c r="H55" s="39"/>
      <c r="I55" s="39"/>
      <c r="AT55" s="47" t="s">
        <v>1914</v>
      </c>
    </row>
    <row r="56" spans="1:56">
      <c r="AT56" s="108" t="s">
        <v>1915</v>
      </c>
    </row>
    <row r="57" spans="1:56">
      <c r="AT57" s="154" t="s">
        <v>1912</v>
      </c>
    </row>
    <row r="58" spans="1:56">
      <c r="AT58" s="154"/>
    </row>
    <row r="59" spans="1:56">
      <c r="AT59" s="154"/>
    </row>
  </sheetData>
  <mergeCells count="3">
    <mergeCell ref="AF3:AG3"/>
    <mergeCell ref="AA5:AB5"/>
    <mergeCell ref="AZ5:BA5"/>
  </mergeCells>
  <phoneticPr fontId="5" type="noConversion"/>
  <dataValidations disablePrompts="1" count="1">
    <dataValidation type="list" allowBlank="1" showInputMessage="1" showErrorMessage="1" sqref="T3">
      <formula1>$AL$3:$AQ$3</formula1>
    </dataValidation>
  </dataValidations>
  <pageMargins left="0.75" right="0.75" top="1" bottom="1" header="0.5" footer="0.5"/>
  <pageSetup orientation="portrait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FF00"/>
    <pageSetUpPr autoPageBreaks="0"/>
  </sheetPr>
  <dimension ref="B1:AZ115"/>
  <sheetViews>
    <sheetView view="pageBreakPreview" zoomScale="70" zoomScaleNormal="70" zoomScaleSheetLayoutView="70" workbookViewId="0">
      <selection activeCell="C3" sqref="C3"/>
    </sheetView>
  </sheetViews>
  <sheetFormatPr defaultColWidth="8" defaultRowHeight="12.75"/>
  <cols>
    <col min="1" max="1" width="8" style="2" customWidth="1"/>
    <col min="2" max="2" width="26.85546875" style="2" bestFit="1" customWidth="1"/>
    <col min="3" max="3" width="10.140625" style="2" customWidth="1"/>
    <col min="4" max="4" width="2.85546875" style="2" customWidth="1"/>
    <col min="5" max="5" width="12.42578125" style="2" bestFit="1" customWidth="1"/>
    <col min="6" max="7" width="11.5703125" style="2" bestFit="1" customWidth="1"/>
    <col min="8" max="9" width="10.7109375" style="2" bestFit="1" customWidth="1"/>
    <col min="10" max="10" width="11.140625" style="2" bestFit="1" customWidth="1"/>
    <col min="11" max="11" width="10.7109375" style="2" bestFit="1" customWidth="1"/>
    <col min="12" max="12" width="12" style="2" bestFit="1" customWidth="1"/>
    <col min="13" max="14" width="10.7109375" style="2" bestFit="1" customWidth="1"/>
    <col min="15" max="16" width="12" style="2" bestFit="1" customWidth="1"/>
    <col min="17" max="18" width="10.7109375" style="2" bestFit="1" customWidth="1"/>
    <col min="19" max="20" width="11.5703125" style="2" bestFit="1" customWidth="1"/>
    <col min="21" max="21" width="12" style="2" bestFit="1" customWidth="1"/>
    <col min="22" max="22" width="12.42578125" style="2" bestFit="1" customWidth="1"/>
    <col min="23" max="23" width="12" style="2" bestFit="1" customWidth="1"/>
    <col min="24" max="24" width="10.7109375" style="2" bestFit="1" customWidth="1"/>
    <col min="25" max="25" width="12.42578125" style="2" bestFit="1" customWidth="1"/>
    <col min="26" max="26" width="10.28515625" style="2" bestFit="1" customWidth="1"/>
    <col min="27" max="29" width="11.140625" style="2" bestFit="1" customWidth="1"/>
    <col min="30" max="30" width="11.5703125" style="2" bestFit="1" customWidth="1"/>
    <col min="31" max="31" width="11.140625" style="2" bestFit="1" customWidth="1"/>
    <col min="32" max="32" width="1.7109375" style="2" customWidth="1"/>
    <col min="33" max="16384" width="8" style="2"/>
  </cols>
  <sheetData>
    <row r="1" spans="2:52"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2:52">
      <c r="E2" s="2">
        <f>+YEAR(E3)</f>
        <v>2005</v>
      </c>
      <c r="F2" s="2">
        <f t="shared" ref="F2:AE2" si="0">+YEAR(F3)</f>
        <v>2006</v>
      </c>
      <c r="G2" s="2">
        <f t="shared" si="0"/>
        <v>2006</v>
      </c>
      <c r="H2" s="2">
        <f t="shared" si="0"/>
        <v>2006</v>
      </c>
      <c r="I2" s="2">
        <f t="shared" si="0"/>
        <v>2007</v>
      </c>
      <c r="J2" s="2">
        <f t="shared" si="0"/>
        <v>2007</v>
      </c>
      <c r="K2" s="2">
        <f t="shared" si="0"/>
        <v>2007</v>
      </c>
      <c r="L2" s="2">
        <f t="shared" si="0"/>
        <v>2007</v>
      </c>
      <c r="M2" s="2">
        <f t="shared" si="0"/>
        <v>2008</v>
      </c>
      <c r="N2" s="2">
        <f t="shared" si="0"/>
        <v>2008</v>
      </c>
      <c r="O2" s="2">
        <f t="shared" si="0"/>
        <v>2008</v>
      </c>
      <c r="P2" s="2">
        <f t="shared" si="0"/>
        <v>2008</v>
      </c>
      <c r="Q2" s="2">
        <f t="shared" si="0"/>
        <v>2008</v>
      </c>
      <c r="R2" s="2">
        <f t="shared" si="0"/>
        <v>2009</v>
      </c>
      <c r="S2" s="2">
        <f t="shared" si="0"/>
        <v>2009</v>
      </c>
      <c r="T2" s="2">
        <f t="shared" si="0"/>
        <v>2009</v>
      </c>
      <c r="U2" s="2">
        <f t="shared" si="0"/>
        <v>2009</v>
      </c>
      <c r="V2" s="2">
        <f t="shared" si="0"/>
        <v>2009</v>
      </c>
      <c r="W2" s="2">
        <f t="shared" si="0"/>
        <v>2010</v>
      </c>
      <c r="X2" s="2">
        <f t="shared" si="0"/>
        <v>2008</v>
      </c>
      <c r="Y2" s="2">
        <f t="shared" si="0"/>
        <v>2009</v>
      </c>
      <c r="Z2" s="2">
        <f t="shared" si="0"/>
        <v>2009</v>
      </c>
      <c r="AA2" s="2">
        <f t="shared" si="0"/>
        <v>2010</v>
      </c>
      <c r="AB2" s="2">
        <f t="shared" si="0"/>
        <v>2011</v>
      </c>
      <c r="AC2" s="2">
        <f t="shared" si="0"/>
        <v>2011</v>
      </c>
      <c r="AD2" s="2">
        <f t="shared" si="0"/>
        <v>2012</v>
      </c>
      <c r="AE2" s="2">
        <f t="shared" si="0"/>
        <v>2012</v>
      </c>
    </row>
    <row r="3" spans="2:52">
      <c r="B3" s="97" t="s">
        <v>401</v>
      </c>
      <c r="C3" s="97" t="s">
        <v>1597</v>
      </c>
      <c r="D3" s="131"/>
      <c r="E3" s="131">
        <f>+Data_Summary!B2</f>
        <v>38639</v>
      </c>
      <c r="F3" s="131">
        <f>+Data_Summary!C2</f>
        <v>38797</v>
      </c>
      <c r="G3" s="131">
        <f>+Data_Summary!D2</f>
        <v>38807</v>
      </c>
      <c r="H3" s="131">
        <f>+Data_Summary!E2</f>
        <v>38968</v>
      </c>
      <c r="I3" s="131">
        <f>+Data_Summary!F2</f>
        <v>39181</v>
      </c>
      <c r="J3" s="131">
        <f>+Data_Summary!G2</f>
        <v>39244</v>
      </c>
      <c r="K3" s="131">
        <f>+Data_Summary!H2</f>
        <v>39302</v>
      </c>
      <c r="L3" s="131">
        <f>+Data_Summary!I2</f>
        <v>39322</v>
      </c>
      <c r="M3" s="131">
        <f>+Data_Summary!J2</f>
        <v>39485</v>
      </c>
      <c r="N3" s="131">
        <f>+Data_Summary!K2</f>
        <v>39575</v>
      </c>
      <c r="O3" s="131">
        <f>+Data_Summary!L2</f>
        <v>39595</v>
      </c>
      <c r="P3" s="131">
        <f>+Data_Summary!M2</f>
        <v>39610</v>
      </c>
      <c r="Q3" s="131">
        <f>+Data_Summary!N2</f>
        <v>39668</v>
      </c>
      <c r="R3" s="131">
        <f>+Data_Summary!O2</f>
        <v>39874</v>
      </c>
      <c r="S3" s="131">
        <f>+Data_Summary!P2</f>
        <v>39882</v>
      </c>
      <c r="T3" s="131">
        <f>+Data_Summary!Q2</f>
        <v>39951</v>
      </c>
      <c r="U3" s="131">
        <f>+Data_Summary!R2</f>
        <v>39953</v>
      </c>
      <c r="V3" s="131">
        <f>+Data_Summary!S2</f>
        <v>40162</v>
      </c>
      <c r="W3" s="131">
        <f>+Data_Summary!T2</f>
        <v>40337</v>
      </c>
      <c r="X3" s="131">
        <f>+Data_Summary!U2</f>
        <v>39545</v>
      </c>
      <c r="Y3" s="131">
        <f>+Data_Summary!V2</f>
        <v>39903</v>
      </c>
      <c r="Z3" s="131">
        <f>+Data_Summary!W2</f>
        <v>40057</v>
      </c>
      <c r="AA3" s="131">
        <f>+Data_Summary!X2</f>
        <v>40436</v>
      </c>
      <c r="AB3" s="131">
        <f>+Data_Summary!Y2</f>
        <v>40602</v>
      </c>
      <c r="AC3" s="131">
        <f>+Data_Summary!Z2</f>
        <v>40724</v>
      </c>
      <c r="AD3" s="131">
        <f>+Data_Summary!AA2</f>
        <v>41023</v>
      </c>
      <c r="AE3" s="131">
        <f>+Data_Summary!AB2</f>
        <v>41060</v>
      </c>
      <c r="AJ3" s="178"/>
      <c r="AK3" s="178"/>
      <c r="AL3" s="178"/>
      <c r="AM3" s="178"/>
      <c r="AN3" s="178"/>
      <c r="AO3" s="178"/>
      <c r="AP3" s="178"/>
      <c r="AQ3" s="178"/>
      <c r="AS3" s="178"/>
      <c r="AT3" s="178"/>
      <c r="AU3" s="178"/>
      <c r="AV3" s="178"/>
      <c r="AW3" s="178"/>
      <c r="AX3" s="178"/>
      <c r="AY3" s="178"/>
      <c r="AZ3" s="178"/>
    </row>
    <row r="4" spans="2:52">
      <c r="B4" s="8" t="s">
        <v>415</v>
      </c>
      <c r="C4" s="1" t="s">
        <v>415</v>
      </c>
      <c r="D4" s="1"/>
      <c r="E4" s="52">
        <f>SUMPRODUCT(--('2 Gas Subs. Clean'!$D$6:$D$51=$B4),--('2 Gas Subs. Clean'!$AF$6:$AF$51&lt;=E$3),--('2 Gas Subs. Clean'!$AG$6:$AG$51&gt;=E$3),'2 Gas Subs. Clean'!$S$6:$S$51)</f>
        <v>0.59743457842477388</v>
      </c>
      <c r="F4" s="52">
        <f>SUMPRODUCT(--('2 Gas Subs. Clean'!$D$6:$D$51=$B4),--('2 Gas Subs. Clean'!$AF$6:$AF$51&lt;=F$3),--('2 Gas Subs. Clean'!$AG$6:$AG$51&gt;=F$3),'2 Gas Subs. Clean'!$S$6:$S$51)</f>
        <v>0.59743457842477388</v>
      </c>
      <c r="G4" s="52">
        <f>SUMPRODUCT(--('2 Gas Subs. Clean'!$D$6:$D$51=$B4),--('2 Gas Subs. Clean'!$AF$6:$AF$51&lt;=G$3),--('2 Gas Subs. Clean'!$AG$6:$AG$51&gt;=G$3),'2 Gas Subs. Clean'!$S$6:$S$51)</f>
        <v>0.59743457842477388</v>
      </c>
      <c r="H4" s="52">
        <f>SUMPRODUCT(--('2 Gas Subs. Clean'!$D$6:$D$51=$B4),--('2 Gas Subs. Clean'!$AF$6:$AF$51&lt;=H$3),--('2 Gas Subs. Clean'!$AG$6:$AG$51&gt;=H$3),'2 Gas Subs. Clean'!$S$6:$S$51)</f>
        <v>0.59743457842477388</v>
      </c>
      <c r="I4" s="52">
        <f>SUMPRODUCT(--('2 Gas Subs. Clean'!$D$6:$D$51=$B4),--('2 Gas Subs. Clean'!$AF$6:$AF$51&lt;=I$3),--('2 Gas Subs. Clean'!$AG$6:$AG$51&gt;=I$3),'2 Gas Subs. Clean'!$S$6:$S$51)</f>
        <v>0.59743457842477388</v>
      </c>
      <c r="J4" s="52">
        <f>SUMPRODUCT(--('2 Gas Subs. Clean'!$D$6:$D$51=$B4),--('2 Gas Subs. Clean'!$AF$6:$AF$51&lt;=J$3),--('2 Gas Subs. Clean'!$AG$6:$AG$51&gt;=J$3),'2 Gas Subs. Clean'!$S$6:$S$51)</f>
        <v>0.59743457842477388</v>
      </c>
      <c r="K4" s="52">
        <f>SUMPRODUCT(--('2 Gas Subs. Clean'!$D$6:$D$51=$B4),--('2 Gas Subs. Clean'!$AF$6:$AF$51&lt;=K$3),--('2 Gas Subs. Clean'!$AG$6:$AG$51&gt;=K$3),'2 Gas Subs. Clean'!$S$6:$S$51)</f>
        <v>0.59743457842477388</v>
      </c>
      <c r="L4" s="52">
        <f>SUMPRODUCT(--('2 Gas Subs. Clean'!$D$6:$D$51=$B4),--('2 Gas Subs. Clean'!$AF$6:$AF$51&lt;=L$3),--('2 Gas Subs. Clean'!$AG$6:$AG$51&gt;=L$3),'2 Gas Subs. Clean'!$S$6:$S$51)</f>
        <v>0.59743457842477388</v>
      </c>
      <c r="M4" s="52">
        <f>SUMPRODUCT(--('2 Gas Subs. Clean'!$D$6:$D$51=$B4),--('2 Gas Subs. Clean'!$AF$6:$AF$51&lt;=M$3),--('2 Gas Subs. Clean'!$AG$6:$AG$51&gt;=M$3),'2 Gas Subs. Clean'!$S$6:$S$51)</f>
        <v>0.59743457842477388</v>
      </c>
      <c r="N4" s="52">
        <f>SUMPRODUCT(--('2 Gas Subs. Clean'!$D$6:$D$51=$B4),--('2 Gas Subs. Clean'!$AF$6:$AF$51&lt;=N$3),--('2 Gas Subs. Clean'!$AG$6:$AG$51&gt;=N$3),'2 Gas Subs. Clean'!$S$6:$S$51)</f>
        <v>0.59743457842477388</v>
      </c>
      <c r="O4" s="52">
        <f>SUMPRODUCT(--('2 Gas Subs. Clean'!$D$6:$D$51=$B4),--('2 Gas Subs. Clean'!$AF$6:$AF$51&lt;=O$3),--('2 Gas Subs. Clean'!$AG$6:$AG$51&gt;=O$3),'2 Gas Subs. Clean'!$S$6:$S$51)</f>
        <v>0.59743457842477388</v>
      </c>
      <c r="P4" s="52">
        <f>SUMPRODUCT(--('2 Gas Subs. Clean'!$D$6:$D$51=$B4),--('2 Gas Subs. Clean'!$AF$6:$AF$51&lt;=P$3),--('2 Gas Subs. Clean'!$AG$6:$AG$51&gt;=P$3),'2 Gas Subs. Clean'!$S$6:$S$51)</f>
        <v>0.59743457842477388</v>
      </c>
      <c r="Q4" s="52">
        <f>SUMPRODUCT(--('2 Gas Subs. Clean'!$D$6:$D$51=$B4),--('2 Gas Subs. Clean'!$AF$6:$AF$51&lt;=Q$3),--('2 Gas Subs. Clean'!$AG$6:$AG$51&gt;=Q$3),'2 Gas Subs. Clean'!$S$6:$S$51)</f>
        <v>0.59743457842477388</v>
      </c>
      <c r="R4" s="52">
        <f>SUMPRODUCT(--('2 Gas Subs. Clean'!$D$6:$D$51=$B4),--('2 Gas Subs. Clean'!$AF$6:$AF$51&lt;=R$3),--('2 Gas Subs. Clean'!$AG$6:$AG$51&gt;=R$3),'2 Gas Subs. Clean'!$S$6:$S$51)</f>
        <v>0.59743457842477388</v>
      </c>
      <c r="S4" s="52">
        <f>SUMPRODUCT(--('2 Gas Subs. Clean'!$D$6:$D$51=$B4),--('2 Gas Subs. Clean'!$AF$6:$AF$51&lt;=S$3),--('2 Gas Subs. Clean'!$AG$6:$AG$51&gt;=S$3),'2 Gas Subs. Clean'!$S$6:$S$51)</f>
        <v>0.59743457842477388</v>
      </c>
      <c r="T4" s="52">
        <f>SUMPRODUCT(--('2 Gas Subs. Clean'!$D$6:$D$51=$B4),--('2 Gas Subs. Clean'!$AF$6:$AF$51&lt;=T$3),--('2 Gas Subs. Clean'!$AG$6:$AG$51&gt;=T$3),'2 Gas Subs. Clean'!$S$6:$S$51)</f>
        <v>0.59743457842477388</v>
      </c>
      <c r="U4" s="52">
        <f>SUMPRODUCT(--('2 Gas Subs. Clean'!$D$6:$D$51=$B4),--('2 Gas Subs. Clean'!$AF$6:$AF$51&lt;=U$3),--('2 Gas Subs. Clean'!$AG$6:$AG$51&gt;=U$3),'2 Gas Subs. Clean'!$S$6:$S$51)</f>
        <v>0.59743457842477388</v>
      </c>
      <c r="V4" s="52">
        <f>SUMPRODUCT(--('2 Gas Subs. Clean'!$D$6:$D$51=$B4),--('2 Gas Subs. Clean'!$AF$6:$AF$51&lt;=V$3),--('2 Gas Subs. Clean'!$AG$6:$AG$51&gt;=V$3),'2 Gas Subs. Clean'!$S$6:$S$51)</f>
        <v>0.7790466456645232</v>
      </c>
      <c r="W4" s="52">
        <f>SUMPRODUCT(--('2 Gas Subs. Clean'!$D$6:$D$51=$B4),--('2 Gas Subs. Clean'!$AF$6:$AF$51&lt;=W$3),--('2 Gas Subs. Clean'!$AG$6:$AG$51&gt;=W$3),'2 Gas Subs. Clean'!$S$6:$S$51)</f>
        <v>0.7790466456645232</v>
      </c>
      <c r="X4" s="52">
        <f>SUMPRODUCT(--('2 Gas Subs. Clean'!$D$6:$D$51=$B4),--('2 Gas Subs. Clean'!$AF$6:$AF$51&lt;=X$3),--('2 Gas Subs. Clean'!$AG$6:$AG$51&gt;=X$3),'2 Gas Subs. Clean'!$S$6:$S$51)</f>
        <v>0.59743457842477388</v>
      </c>
      <c r="Y4" s="52">
        <f>SUMPRODUCT(--('2 Gas Subs. Clean'!$D$6:$D$51=$B4),--('2 Gas Subs. Clean'!$AF$6:$AF$51&lt;=Y$3),--('2 Gas Subs. Clean'!$AG$6:$AG$51&gt;=Y$3),'2 Gas Subs. Clean'!$S$6:$S$51)</f>
        <v>0.59743457842477388</v>
      </c>
      <c r="Z4" s="52">
        <f>SUMPRODUCT(--('2 Gas Subs. Clean'!$D$6:$D$51=$B4),--('2 Gas Subs. Clean'!$AF$6:$AF$51&lt;=Z$3),--('2 Gas Subs. Clean'!$AG$6:$AG$51&gt;=Z$3),'2 Gas Subs. Clean'!$S$6:$S$51)</f>
        <v>0.7790466456645232</v>
      </c>
      <c r="AA4" s="52">
        <f>SUMPRODUCT(--('2 Gas Subs. Clean'!$D$6:$D$51=$B4),--('2 Gas Subs. Clean'!$AF$6:$AF$51&lt;=AA$3),--('2 Gas Subs. Clean'!$AG$6:$AG$51&gt;=AA$3),'2 Gas Subs. Clean'!$S$6:$S$51)</f>
        <v>0.7790466456645232</v>
      </c>
      <c r="AB4" s="52">
        <f>SUMPRODUCT(--('2 Gas Subs. Clean'!$D$6:$D$51=$B4),--('2 Gas Subs. Clean'!$AF$6:$AF$51&lt;=AB$3),--('2 Gas Subs. Clean'!$AG$6:$AG$51&gt;=AB$3),'2 Gas Subs. Clean'!$S$6:$S$51)</f>
        <v>0.82050873653978684</v>
      </c>
      <c r="AC4" s="52">
        <f>SUMPRODUCT(--('2 Gas Subs. Clean'!$D$6:$D$51=$B4),--('2 Gas Subs. Clean'!$AF$6:$AF$51&lt;=AC$3),--('2 Gas Subs. Clean'!$AG$6:$AG$51&gt;=AC$3),'2 Gas Subs. Clean'!$S$6:$S$51)</f>
        <v>0.82050873653978684</v>
      </c>
      <c r="AD4" s="52">
        <f>SUMPRODUCT(--('2 Gas Subs. Clean'!$D$6:$D$51=$B4),--('2 Gas Subs. Clean'!$AF$6:$AF$51&lt;=AD$3),--('2 Gas Subs. Clean'!$AG$6:$AG$51&gt;=AD$3),'2 Gas Subs. Clean'!$S$6:$S$51)</f>
        <v>0.82050873653978684</v>
      </c>
      <c r="AE4" s="52">
        <f>SUMPRODUCT(--('2 Gas Subs. Clean'!$D$6:$D$51=$B4),--('2 Gas Subs. Clean'!$AF$6:$AF$51&lt;=AE$3),--('2 Gas Subs. Clean'!$AG$6:$AG$51&gt;=AE$3),'2 Gas Subs. Clean'!$S$6:$S$51)</f>
        <v>0.82050873653978684</v>
      </c>
      <c r="AJ4" s="178"/>
      <c r="AK4" s="178"/>
      <c r="AL4" s="178"/>
      <c r="AM4" s="178"/>
      <c r="AN4" s="178"/>
      <c r="AO4" s="178"/>
      <c r="AP4" s="178"/>
      <c r="AQ4" s="178"/>
      <c r="AS4" s="178"/>
      <c r="AT4" s="178"/>
      <c r="AU4" s="178"/>
      <c r="AV4" s="178"/>
      <c r="AW4" s="178"/>
      <c r="AX4" s="178"/>
      <c r="AY4" s="178"/>
      <c r="AZ4" s="178"/>
    </row>
    <row r="5" spans="2:52">
      <c r="B5" s="8" t="s">
        <v>1103</v>
      </c>
      <c r="C5" s="1" t="s">
        <v>416</v>
      </c>
      <c r="D5" s="1"/>
      <c r="E5" s="52">
        <f>SUMPRODUCT(--('2 Gas Subs. Clean'!$D$6:$D$51=$B5),--('2 Gas Subs. Clean'!$AF$6:$AF$51&lt;=E$3),--('2 Gas Subs. Clean'!$AG$6:$AG$51&gt;=E$3),'2 Gas Subs. Clean'!$S$6:$S$51)</f>
        <v>0</v>
      </c>
      <c r="F5" s="52">
        <f>SUMPRODUCT(--('2 Gas Subs. Clean'!$D$6:$D$51=$B5),--('2 Gas Subs. Clean'!$AF$6:$AF$51&lt;=F$3),--('2 Gas Subs. Clean'!$AG$6:$AG$51&gt;=F$3),'2 Gas Subs. Clean'!$S$6:$S$51)</f>
        <v>0</v>
      </c>
      <c r="G5" s="52">
        <f>SUMPRODUCT(--('2 Gas Subs. Clean'!$D$6:$D$51=$B5),--('2 Gas Subs. Clean'!$AF$6:$AF$51&lt;=G$3),--('2 Gas Subs. Clean'!$AG$6:$AG$51&gt;=G$3),'2 Gas Subs. Clean'!$S$6:$S$51)</f>
        <v>0</v>
      </c>
      <c r="H5" s="52">
        <f>SUMPRODUCT(--('2 Gas Subs. Clean'!$D$6:$D$51=$B5),--('2 Gas Subs. Clean'!$AF$6:$AF$51&lt;=H$3),--('2 Gas Subs. Clean'!$AG$6:$AG$51&gt;=H$3),'2 Gas Subs. Clean'!$S$6:$S$51)</f>
        <v>0</v>
      </c>
      <c r="I5" s="52">
        <f>SUMPRODUCT(--('2 Gas Subs. Clean'!$D$6:$D$51=$B5),--('2 Gas Subs. Clean'!$AF$6:$AF$51&lt;=I$3),--('2 Gas Subs. Clean'!$AG$6:$AG$51&gt;=I$3),'2 Gas Subs. Clean'!$S$6:$S$51)</f>
        <v>0</v>
      </c>
      <c r="J5" s="52">
        <f>SUMPRODUCT(--('2 Gas Subs. Clean'!$D$6:$D$51=$B5),--('2 Gas Subs. Clean'!$AF$6:$AF$51&lt;=J$3),--('2 Gas Subs. Clean'!$AG$6:$AG$51&gt;=J$3),'2 Gas Subs. Clean'!$S$6:$S$51)</f>
        <v>0</v>
      </c>
      <c r="K5" s="52">
        <f>SUMPRODUCT(--('2 Gas Subs. Clean'!$D$6:$D$51=$B5),--('2 Gas Subs. Clean'!$AF$6:$AF$51&lt;=K$3),--('2 Gas Subs. Clean'!$AG$6:$AG$51&gt;=K$3),'2 Gas Subs. Clean'!$S$6:$S$51)</f>
        <v>1.4733850695151714E-2</v>
      </c>
      <c r="L5" s="52">
        <f>SUMPRODUCT(--('2 Gas Subs. Clean'!$D$6:$D$51=$B5),--('2 Gas Subs. Clean'!$AF$6:$AF$51&lt;=L$3),--('2 Gas Subs. Clean'!$AG$6:$AG$51&gt;=L$3),'2 Gas Subs. Clean'!$S$6:$S$51)</f>
        <v>1.4733850695151714E-2</v>
      </c>
      <c r="M5" s="52">
        <f>SUMPRODUCT(--('2 Gas Subs. Clean'!$D$6:$D$51=$B5),--('2 Gas Subs. Clean'!$AF$6:$AF$51&lt;=M$3),--('2 Gas Subs. Clean'!$AG$6:$AG$51&gt;=M$3),'2 Gas Subs. Clean'!$S$6:$S$51)</f>
        <v>1.4733850695151714E-2</v>
      </c>
      <c r="N5" s="52">
        <f>SUMPRODUCT(--('2 Gas Subs. Clean'!$D$6:$D$51=$B5),--('2 Gas Subs. Clean'!$AF$6:$AF$51&lt;=N$3),--('2 Gas Subs. Clean'!$AG$6:$AG$51&gt;=N$3),'2 Gas Subs. Clean'!$S$6:$S$51)</f>
        <v>1.4733850695151714E-2</v>
      </c>
      <c r="O5" s="52">
        <f>SUMPRODUCT(--('2 Gas Subs. Clean'!$D$6:$D$51=$B5),--('2 Gas Subs. Clean'!$AF$6:$AF$51&lt;=O$3),--('2 Gas Subs. Clean'!$AG$6:$AG$51&gt;=O$3),'2 Gas Subs. Clean'!$S$6:$S$51)</f>
        <v>1.4733850695151714E-2</v>
      </c>
      <c r="P5" s="52">
        <f>SUMPRODUCT(--('2 Gas Subs. Clean'!$D$6:$D$51=$B5),--('2 Gas Subs. Clean'!$AF$6:$AF$51&lt;=P$3),--('2 Gas Subs. Clean'!$AG$6:$AG$51&gt;=P$3),'2 Gas Subs. Clean'!$S$6:$S$51)</f>
        <v>1.4733850695151714E-2</v>
      </c>
      <c r="Q5" s="52">
        <f>SUMPRODUCT(--('2 Gas Subs. Clean'!$D$6:$D$51=$B5),--('2 Gas Subs. Clean'!$AF$6:$AF$51&lt;=Q$3),--('2 Gas Subs. Clean'!$AG$6:$AG$51&gt;=Q$3),'2 Gas Subs. Clean'!$S$6:$S$51)</f>
        <v>1.4733850695151714E-2</v>
      </c>
      <c r="R5" s="52">
        <f>SUMPRODUCT(--('2 Gas Subs. Clean'!$D$6:$D$51=$B5),--('2 Gas Subs. Clean'!$AF$6:$AF$51&lt;=R$3),--('2 Gas Subs. Clean'!$AG$6:$AG$51&gt;=R$3),'2 Gas Subs. Clean'!$S$6:$S$51)</f>
        <v>1.4733850695151714E-2</v>
      </c>
      <c r="S5" s="52">
        <f>SUMPRODUCT(--('2 Gas Subs. Clean'!$D$6:$D$51=$B5),--('2 Gas Subs. Clean'!$AF$6:$AF$51&lt;=S$3),--('2 Gas Subs. Clean'!$AG$6:$AG$51&gt;=S$3),'2 Gas Subs. Clean'!$S$6:$S$51)</f>
        <v>1.4733850695151714E-2</v>
      </c>
      <c r="T5" s="52">
        <f>SUMPRODUCT(--('2 Gas Subs. Clean'!$D$6:$D$51=$B5),--('2 Gas Subs. Clean'!$AF$6:$AF$51&lt;=T$3),--('2 Gas Subs. Clean'!$AG$6:$AG$51&gt;=T$3),'2 Gas Subs. Clean'!$S$6:$S$51)</f>
        <v>1.4733850695151714E-2</v>
      </c>
      <c r="U5" s="52">
        <f>SUMPRODUCT(--('2 Gas Subs. Clean'!$D$6:$D$51=$B5),--('2 Gas Subs. Clean'!$AF$6:$AF$51&lt;=U$3),--('2 Gas Subs. Clean'!$AG$6:$AG$51&gt;=U$3),'2 Gas Subs. Clean'!$S$6:$S$51)</f>
        <v>1.4733850695151714E-2</v>
      </c>
      <c r="V5" s="52">
        <f>SUMPRODUCT(--('2 Gas Subs. Clean'!$D$6:$D$51=$B5),--('2 Gas Subs. Clean'!$AF$6:$AF$51&lt;=V$3),--('2 Gas Subs. Clean'!$AG$6:$AG$51&gt;=V$3),'2 Gas Subs. Clean'!$S$6:$S$51)</f>
        <v>1.4733850695151714E-2</v>
      </c>
      <c r="W5" s="52">
        <f>SUMPRODUCT(--('2 Gas Subs. Clean'!$D$6:$D$51=$B5),--('2 Gas Subs. Clean'!$AF$6:$AF$51&lt;=W$3),--('2 Gas Subs. Clean'!$AG$6:$AG$51&gt;=W$3),'2 Gas Subs. Clean'!$S$6:$S$51)</f>
        <v>1.4733850695151714E-2</v>
      </c>
      <c r="X5" s="52">
        <f>SUMPRODUCT(--('2 Gas Subs. Clean'!$D$6:$D$51=$B5),--('2 Gas Subs. Clean'!$AF$6:$AF$51&lt;=X$3),--('2 Gas Subs. Clean'!$AG$6:$AG$51&gt;=X$3),'2 Gas Subs. Clean'!$S$6:$S$51)</f>
        <v>1.4733850695151714E-2</v>
      </c>
      <c r="Y5" s="52">
        <f>SUMPRODUCT(--('2 Gas Subs. Clean'!$D$6:$D$51=$B5),--('2 Gas Subs. Clean'!$AF$6:$AF$51&lt;=Y$3),--('2 Gas Subs. Clean'!$AG$6:$AG$51&gt;=Y$3),'2 Gas Subs. Clean'!$S$6:$S$51)</f>
        <v>1.4733850695151714E-2</v>
      </c>
      <c r="Z5" s="52">
        <f>SUMPRODUCT(--('2 Gas Subs. Clean'!$D$6:$D$51=$B5),--('2 Gas Subs. Clean'!$AF$6:$AF$51&lt;=Z$3),--('2 Gas Subs. Clean'!$AG$6:$AG$51&gt;=Z$3),'2 Gas Subs. Clean'!$S$6:$S$51)</f>
        <v>1.4733850695151714E-2</v>
      </c>
      <c r="AA5" s="52">
        <f>SUMPRODUCT(--('2 Gas Subs. Clean'!$D$6:$D$51=$B5),--('2 Gas Subs. Clean'!$AF$6:$AF$51&lt;=AA$3),--('2 Gas Subs. Clean'!$AG$6:$AG$51&gt;=AA$3),'2 Gas Subs. Clean'!$S$6:$S$51)</f>
        <v>1.4733850695151714E-2</v>
      </c>
      <c r="AB5" s="52">
        <f>SUMPRODUCT(--('2 Gas Subs. Clean'!$D$6:$D$51=$B5),--('2 Gas Subs. Clean'!$AF$6:$AF$51&lt;=AB$3),--('2 Gas Subs. Clean'!$AG$6:$AG$51&gt;=AB$3),'2 Gas Subs. Clean'!$S$6:$S$51)</f>
        <v>1.4733850695151714E-2</v>
      </c>
      <c r="AC5" s="52">
        <f>SUMPRODUCT(--('2 Gas Subs. Clean'!$D$6:$D$51=$B5),--('2 Gas Subs. Clean'!$AF$6:$AF$51&lt;=AC$3),--('2 Gas Subs. Clean'!$AG$6:$AG$51&gt;=AC$3),'2 Gas Subs. Clean'!$S$6:$S$51)</f>
        <v>1.4733850695151714E-2</v>
      </c>
      <c r="AD5" s="52">
        <f>SUMPRODUCT(--('2 Gas Subs. Clean'!$D$6:$D$51=$B5),--('2 Gas Subs. Clean'!$AF$6:$AF$51&lt;=AD$3),--('2 Gas Subs. Clean'!$AG$6:$AG$51&gt;=AD$3),'2 Gas Subs. Clean'!$S$6:$S$51)</f>
        <v>2.9646986463113673E-2</v>
      </c>
      <c r="AE5" s="52">
        <f>SUMPRODUCT(--('2 Gas Subs. Clean'!$D$6:$D$51=$B5),--('2 Gas Subs. Clean'!$AF$6:$AF$51&lt;=AE$3),--('2 Gas Subs. Clean'!$AG$6:$AG$51&gt;=AE$3),'2 Gas Subs. Clean'!$S$6:$S$51)</f>
        <v>2.9646986463113673E-2</v>
      </c>
      <c r="AJ5" s="178"/>
      <c r="AK5" s="178"/>
      <c r="AL5" s="178"/>
      <c r="AM5" s="178"/>
      <c r="AN5" s="178"/>
      <c r="AO5" s="178"/>
      <c r="AP5" s="178"/>
      <c r="AQ5" s="178"/>
      <c r="AS5" s="178"/>
      <c r="AT5" s="178"/>
      <c r="AU5" s="178"/>
      <c r="AV5" s="178"/>
      <c r="AW5" s="178"/>
      <c r="AX5" s="178"/>
      <c r="AY5" s="178"/>
      <c r="AZ5" s="178"/>
    </row>
    <row r="6" spans="2:52">
      <c r="B6" s="8" t="s">
        <v>1104</v>
      </c>
      <c r="C6" s="1" t="s">
        <v>417</v>
      </c>
      <c r="D6" s="1"/>
      <c r="E6" s="52">
        <f>SUMPRODUCT(--('2 Gas Subs. Clean'!$D$6:$D$51=$B6),--('2 Gas Subs. Clean'!$AF$6:$AF$51&lt;=E$3),--('2 Gas Subs. Clean'!$AG$6:$AG$51&gt;=E$3),'2 Gas Subs. Clean'!$S$6:$S$51)</f>
        <v>1</v>
      </c>
      <c r="F6" s="52">
        <f>SUMPRODUCT(--('2 Gas Subs. Clean'!$D$6:$D$51=$B6),--('2 Gas Subs. Clean'!$AF$6:$AF$51&lt;=F$3),--('2 Gas Subs. Clean'!$AG$6:$AG$51&gt;=F$3),'2 Gas Subs. Clean'!$S$6:$S$51)</f>
        <v>1</v>
      </c>
      <c r="G6" s="52">
        <f>SUMPRODUCT(--('2 Gas Subs. Clean'!$D$6:$D$51=$B6),--('2 Gas Subs. Clean'!$AF$6:$AF$51&lt;=G$3),--('2 Gas Subs. Clean'!$AG$6:$AG$51&gt;=G$3),'2 Gas Subs. Clean'!$S$6:$S$51)</f>
        <v>1</v>
      </c>
      <c r="H6" s="52">
        <f>SUMPRODUCT(--('2 Gas Subs. Clean'!$D$6:$D$51=$B6),--('2 Gas Subs. Clean'!$AF$6:$AF$51&lt;=H$3),--('2 Gas Subs. Clean'!$AG$6:$AG$51&gt;=H$3),'2 Gas Subs. Clean'!$S$6:$S$51)</f>
        <v>1</v>
      </c>
      <c r="I6" s="52">
        <f>SUMPRODUCT(--('2 Gas Subs. Clean'!$D$6:$D$51=$B6),--('2 Gas Subs. Clean'!$AF$6:$AF$51&lt;=I$3),--('2 Gas Subs. Clean'!$AG$6:$AG$51&gt;=I$3),'2 Gas Subs. Clean'!$S$6:$S$51)</f>
        <v>1</v>
      </c>
      <c r="J6" s="52">
        <f>SUMPRODUCT(--('2 Gas Subs. Clean'!$D$6:$D$51=$B6),--('2 Gas Subs. Clean'!$AF$6:$AF$51&lt;=J$3),--('2 Gas Subs. Clean'!$AG$6:$AG$51&gt;=J$3),'2 Gas Subs. Clean'!$S$6:$S$51)</f>
        <v>1</v>
      </c>
      <c r="K6" s="52">
        <f>SUMPRODUCT(--('2 Gas Subs. Clean'!$D$6:$D$51=$B6),--('2 Gas Subs. Clean'!$AF$6:$AF$51&lt;=K$3),--('2 Gas Subs. Clean'!$AG$6:$AG$51&gt;=K$3),'2 Gas Subs. Clean'!$S$6:$S$51)</f>
        <v>1</v>
      </c>
      <c r="L6" s="52">
        <f>SUMPRODUCT(--('2 Gas Subs. Clean'!$D$6:$D$51=$B6),--('2 Gas Subs. Clean'!$AF$6:$AF$51&lt;=L$3),--('2 Gas Subs. Clean'!$AG$6:$AG$51&gt;=L$3),'2 Gas Subs. Clean'!$S$6:$S$51)</f>
        <v>1</v>
      </c>
      <c r="M6" s="52">
        <f>SUMPRODUCT(--('2 Gas Subs. Clean'!$D$6:$D$51=$B6),--('2 Gas Subs. Clean'!$AF$6:$AF$51&lt;=M$3),--('2 Gas Subs. Clean'!$AG$6:$AG$51&gt;=M$3),'2 Gas Subs. Clean'!$S$6:$S$51)</f>
        <v>1</v>
      </c>
      <c r="N6" s="52">
        <f>SUMPRODUCT(--('2 Gas Subs. Clean'!$D$6:$D$51=$B6),--('2 Gas Subs. Clean'!$AF$6:$AF$51&lt;=N$3),--('2 Gas Subs. Clean'!$AG$6:$AG$51&gt;=N$3),'2 Gas Subs. Clean'!$S$6:$S$51)</f>
        <v>1</v>
      </c>
      <c r="O6" s="52">
        <f>SUMPRODUCT(--('2 Gas Subs. Clean'!$D$6:$D$51=$B6),--('2 Gas Subs. Clean'!$AF$6:$AF$51&lt;=O$3),--('2 Gas Subs. Clean'!$AG$6:$AG$51&gt;=O$3),'2 Gas Subs. Clean'!$S$6:$S$51)</f>
        <v>1</v>
      </c>
      <c r="P6" s="52">
        <f>SUMPRODUCT(--('2 Gas Subs. Clean'!$D$6:$D$51=$B6),--('2 Gas Subs. Clean'!$AF$6:$AF$51&lt;=P$3),--('2 Gas Subs. Clean'!$AG$6:$AG$51&gt;=P$3),'2 Gas Subs. Clean'!$S$6:$S$51)</f>
        <v>1</v>
      </c>
      <c r="Q6" s="52">
        <f>SUMPRODUCT(--('2 Gas Subs. Clean'!$D$6:$D$51=$B6),--('2 Gas Subs. Clean'!$AF$6:$AF$51&lt;=Q$3),--('2 Gas Subs. Clean'!$AG$6:$AG$51&gt;=Q$3),'2 Gas Subs. Clean'!$S$6:$S$51)</f>
        <v>1</v>
      </c>
      <c r="R6" s="52">
        <f>SUMPRODUCT(--('2 Gas Subs. Clean'!$D$6:$D$51=$B6),--('2 Gas Subs. Clean'!$AF$6:$AF$51&lt;=R$3),--('2 Gas Subs. Clean'!$AG$6:$AG$51&gt;=R$3),'2 Gas Subs. Clean'!$S$6:$S$51)</f>
        <v>1</v>
      </c>
      <c r="S6" s="52">
        <f>SUMPRODUCT(--('2 Gas Subs. Clean'!$D$6:$D$51=$B6),--('2 Gas Subs. Clean'!$AF$6:$AF$51&lt;=S$3),--('2 Gas Subs. Clean'!$AG$6:$AG$51&gt;=S$3),'2 Gas Subs. Clean'!$S$6:$S$51)</f>
        <v>1</v>
      </c>
      <c r="T6" s="52">
        <f>SUMPRODUCT(--('2 Gas Subs. Clean'!$D$6:$D$51=$B6),--('2 Gas Subs. Clean'!$AF$6:$AF$51&lt;=T$3),--('2 Gas Subs. Clean'!$AG$6:$AG$51&gt;=T$3),'2 Gas Subs. Clean'!$S$6:$S$51)</f>
        <v>1</v>
      </c>
      <c r="U6" s="52">
        <f>SUMPRODUCT(--('2 Gas Subs. Clean'!$D$6:$D$51=$B6),--('2 Gas Subs. Clean'!$AF$6:$AF$51&lt;=U$3),--('2 Gas Subs. Clean'!$AG$6:$AG$51&gt;=U$3),'2 Gas Subs. Clean'!$S$6:$S$51)</f>
        <v>1</v>
      </c>
      <c r="V6" s="52">
        <f>SUMPRODUCT(--('2 Gas Subs. Clean'!$D$6:$D$51=$B6),--('2 Gas Subs. Clean'!$AF$6:$AF$51&lt;=V$3),--('2 Gas Subs. Clean'!$AG$6:$AG$51&gt;=V$3),'2 Gas Subs. Clean'!$S$6:$S$51)</f>
        <v>1</v>
      </c>
      <c r="W6" s="52">
        <f>SUMPRODUCT(--('2 Gas Subs. Clean'!$D$6:$D$51=$B6),--('2 Gas Subs. Clean'!$AF$6:$AF$51&lt;=W$3),--('2 Gas Subs. Clean'!$AG$6:$AG$51&gt;=W$3),'2 Gas Subs. Clean'!$S$6:$S$51)</f>
        <v>1</v>
      </c>
      <c r="X6" s="52">
        <f>SUMPRODUCT(--('2 Gas Subs. Clean'!$D$6:$D$51=$B6),--('2 Gas Subs. Clean'!$AF$6:$AF$51&lt;=X$3),--('2 Gas Subs. Clean'!$AG$6:$AG$51&gt;=X$3),'2 Gas Subs. Clean'!$S$6:$S$51)</f>
        <v>1</v>
      </c>
      <c r="Y6" s="52">
        <f>SUMPRODUCT(--('2 Gas Subs. Clean'!$D$6:$D$51=$B6),--('2 Gas Subs. Clean'!$AF$6:$AF$51&lt;=Y$3),--('2 Gas Subs. Clean'!$AG$6:$AG$51&gt;=Y$3),'2 Gas Subs. Clean'!$S$6:$S$51)</f>
        <v>1</v>
      </c>
      <c r="Z6" s="52">
        <f>SUMPRODUCT(--('2 Gas Subs. Clean'!$D$6:$D$51=$B6),--('2 Gas Subs. Clean'!$AF$6:$AF$51&lt;=Z$3),--('2 Gas Subs. Clean'!$AG$6:$AG$51&gt;=Z$3),'2 Gas Subs. Clean'!$S$6:$S$51)</f>
        <v>1</v>
      </c>
      <c r="AA6" s="52">
        <f>SUMPRODUCT(--('2 Gas Subs. Clean'!$D$6:$D$51=$B6),--('2 Gas Subs. Clean'!$AF$6:$AF$51&lt;=AA$3),--('2 Gas Subs. Clean'!$AG$6:$AG$51&gt;=AA$3),'2 Gas Subs. Clean'!$S$6:$S$51)</f>
        <v>1</v>
      </c>
      <c r="AB6" s="52">
        <f>SUMPRODUCT(--('2 Gas Subs. Clean'!$D$6:$D$51=$B6),--('2 Gas Subs. Clean'!$AF$6:$AF$51&lt;=AB$3),--('2 Gas Subs. Clean'!$AG$6:$AG$51&gt;=AB$3),'2 Gas Subs. Clean'!$S$6:$S$51)</f>
        <v>1</v>
      </c>
      <c r="AC6" s="52">
        <f>SUMPRODUCT(--('2 Gas Subs. Clean'!$D$6:$D$51=$B6),--('2 Gas Subs. Clean'!$AF$6:$AF$51&lt;=AC$3),--('2 Gas Subs. Clean'!$AG$6:$AG$51&gt;=AC$3),'2 Gas Subs. Clean'!$S$6:$S$51)</f>
        <v>1</v>
      </c>
      <c r="AD6" s="52">
        <f>SUMPRODUCT(--('2 Gas Subs. Clean'!$D$6:$D$51=$B6),--('2 Gas Subs. Clean'!$AF$6:$AF$51&lt;=AD$3),--('2 Gas Subs. Clean'!$AG$6:$AG$51&gt;=AD$3),'2 Gas Subs. Clean'!$S$6:$S$51)</f>
        <v>1</v>
      </c>
      <c r="AE6" s="52">
        <f>SUMPRODUCT(--('2 Gas Subs. Clean'!$D$6:$D$51=$B6),--('2 Gas Subs. Clean'!$AF$6:$AF$51&lt;=AE$3),--('2 Gas Subs. Clean'!$AG$6:$AG$51&gt;=AE$3),'2 Gas Subs. Clean'!$S$6:$S$51)</f>
        <v>1</v>
      </c>
      <c r="AJ6" s="178"/>
      <c r="AK6" s="178"/>
      <c r="AL6" s="178"/>
      <c r="AM6" s="178"/>
      <c r="AN6" s="178"/>
      <c r="AO6" s="178"/>
      <c r="AP6" s="178"/>
      <c r="AQ6" s="178"/>
      <c r="AS6" s="178"/>
      <c r="AT6" s="178"/>
      <c r="AU6" s="178"/>
      <c r="AV6" s="178"/>
      <c r="AW6" s="178"/>
      <c r="AX6" s="178"/>
      <c r="AY6" s="178"/>
      <c r="AZ6" s="178"/>
    </row>
    <row r="7" spans="2:52">
      <c r="B7" s="8" t="s">
        <v>1000</v>
      </c>
      <c r="C7" s="1" t="s">
        <v>418</v>
      </c>
      <c r="D7" s="1"/>
      <c r="E7" s="52">
        <f>SUMPRODUCT(--('2 Gas Subs. Clean'!$D$6:$D$51=$B7),--('2 Gas Subs. Clean'!$AF$6:$AF$51&lt;=E$3),--('2 Gas Subs. Clean'!$AG$6:$AG$51&gt;=E$3),'2 Gas Subs. Clean'!$S$6:$S$51)</f>
        <v>0</v>
      </c>
      <c r="F7" s="52">
        <f>SUMPRODUCT(--('2 Gas Subs. Clean'!$D$6:$D$51=$B7),--('2 Gas Subs. Clean'!$AF$6:$AF$51&lt;=F$3),--('2 Gas Subs. Clean'!$AG$6:$AG$51&gt;=F$3),'2 Gas Subs. Clean'!$S$6:$S$51)</f>
        <v>0</v>
      </c>
      <c r="G7" s="52">
        <f>SUMPRODUCT(--('2 Gas Subs. Clean'!$D$6:$D$51=$B7),--('2 Gas Subs. Clean'!$AF$6:$AF$51&lt;=G$3),--('2 Gas Subs. Clean'!$AG$6:$AG$51&gt;=G$3),'2 Gas Subs. Clean'!$S$6:$S$51)</f>
        <v>0</v>
      </c>
      <c r="H7" s="52">
        <f>SUMPRODUCT(--('2 Gas Subs. Clean'!$D$6:$D$51=$B7),--('2 Gas Subs. Clean'!$AF$6:$AF$51&lt;=H$3),--('2 Gas Subs. Clean'!$AG$6:$AG$51&gt;=H$3),'2 Gas Subs. Clean'!$S$6:$S$51)</f>
        <v>0</v>
      </c>
      <c r="I7" s="52">
        <f>SUMPRODUCT(--('2 Gas Subs. Clean'!$D$6:$D$51=$B7),--('2 Gas Subs. Clean'!$AF$6:$AF$51&lt;=I$3),--('2 Gas Subs. Clean'!$AG$6:$AG$51&gt;=I$3),'2 Gas Subs. Clean'!$S$6:$S$51)</f>
        <v>1</v>
      </c>
      <c r="J7" s="52">
        <f>SUMPRODUCT(--('2 Gas Subs. Clean'!$D$6:$D$51=$B7),--('2 Gas Subs. Clean'!$AF$6:$AF$51&lt;=J$3),--('2 Gas Subs. Clean'!$AG$6:$AG$51&gt;=J$3),'2 Gas Subs. Clean'!$S$6:$S$51)</f>
        <v>1</v>
      </c>
      <c r="K7" s="52">
        <f>SUMPRODUCT(--('2 Gas Subs. Clean'!$D$6:$D$51=$B7),--('2 Gas Subs. Clean'!$AF$6:$AF$51&lt;=K$3),--('2 Gas Subs. Clean'!$AG$6:$AG$51&gt;=K$3),'2 Gas Subs. Clean'!$S$6:$S$51)</f>
        <v>1</v>
      </c>
      <c r="L7" s="52">
        <f>SUMPRODUCT(--('2 Gas Subs. Clean'!$D$6:$D$51=$B7),--('2 Gas Subs. Clean'!$AF$6:$AF$51&lt;=L$3),--('2 Gas Subs. Clean'!$AG$6:$AG$51&gt;=L$3),'2 Gas Subs. Clean'!$S$6:$S$51)</f>
        <v>1</v>
      </c>
      <c r="M7" s="52">
        <f>SUMPRODUCT(--('2 Gas Subs. Clean'!$D$6:$D$51=$B7),--('2 Gas Subs. Clean'!$AF$6:$AF$51&lt;=M$3),--('2 Gas Subs. Clean'!$AG$6:$AG$51&gt;=M$3),'2 Gas Subs. Clean'!$S$6:$S$51)</f>
        <v>1</v>
      </c>
      <c r="N7" s="52">
        <f>SUMPRODUCT(--('2 Gas Subs. Clean'!$D$6:$D$51=$B7),--('2 Gas Subs. Clean'!$AF$6:$AF$51&lt;=N$3),--('2 Gas Subs. Clean'!$AG$6:$AG$51&gt;=N$3),'2 Gas Subs. Clean'!$S$6:$S$51)</f>
        <v>1</v>
      </c>
      <c r="O7" s="52">
        <f>SUMPRODUCT(--('2 Gas Subs. Clean'!$D$6:$D$51=$B7),--('2 Gas Subs. Clean'!$AF$6:$AF$51&lt;=O$3),--('2 Gas Subs. Clean'!$AG$6:$AG$51&gt;=O$3),'2 Gas Subs. Clean'!$S$6:$S$51)</f>
        <v>1</v>
      </c>
      <c r="P7" s="52">
        <f>SUMPRODUCT(--('2 Gas Subs. Clean'!$D$6:$D$51=$B7),--('2 Gas Subs. Clean'!$AF$6:$AF$51&lt;=P$3),--('2 Gas Subs. Clean'!$AG$6:$AG$51&gt;=P$3),'2 Gas Subs. Clean'!$S$6:$S$51)</f>
        <v>1</v>
      </c>
      <c r="Q7" s="52">
        <f>SUMPRODUCT(--('2 Gas Subs. Clean'!$D$6:$D$51=$B7),--('2 Gas Subs. Clean'!$AF$6:$AF$51&lt;=Q$3),--('2 Gas Subs. Clean'!$AG$6:$AG$51&gt;=Q$3),'2 Gas Subs. Clean'!$S$6:$S$51)</f>
        <v>1</v>
      </c>
      <c r="R7" s="52">
        <f>SUMPRODUCT(--('2 Gas Subs. Clean'!$D$6:$D$51=$B7),--('2 Gas Subs. Clean'!$AF$6:$AF$51&lt;=R$3),--('2 Gas Subs. Clean'!$AG$6:$AG$51&gt;=R$3),'2 Gas Subs. Clean'!$S$6:$S$51)</f>
        <v>1</v>
      </c>
      <c r="S7" s="52">
        <f>SUMPRODUCT(--('2 Gas Subs. Clean'!$D$6:$D$51=$B7),--('2 Gas Subs. Clean'!$AF$6:$AF$51&lt;=S$3),--('2 Gas Subs. Clean'!$AG$6:$AG$51&gt;=S$3),'2 Gas Subs. Clean'!$S$6:$S$51)</f>
        <v>1</v>
      </c>
      <c r="T7" s="52">
        <f>SUMPRODUCT(--('2 Gas Subs. Clean'!$D$6:$D$51=$B7),--('2 Gas Subs. Clean'!$AF$6:$AF$51&lt;=T$3),--('2 Gas Subs. Clean'!$AG$6:$AG$51&gt;=T$3),'2 Gas Subs. Clean'!$S$6:$S$51)</f>
        <v>1</v>
      </c>
      <c r="U7" s="52">
        <f>SUMPRODUCT(--('2 Gas Subs. Clean'!$D$6:$D$51=$B7),--('2 Gas Subs. Clean'!$AF$6:$AF$51&lt;=U$3),--('2 Gas Subs. Clean'!$AG$6:$AG$51&gt;=U$3),'2 Gas Subs. Clean'!$S$6:$S$51)</f>
        <v>1</v>
      </c>
      <c r="V7" s="52">
        <f>SUMPRODUCT(--('2 Gas Subs. Clean'!$D$6:$D$51=$B7),--('2 Gas Subs. Clean'!$AF$6:$AF$51&lt;=V$3),--('2 Gas Subs. Clean'!$AG$6:$AG$51&gt;=V$3),'2 Gas Subs. Clean'!$S$6:$S$51)</f>
        <v>1</v>
      </c>
      <c r="W7" s="52">
        <f>SUMPRODUCT(--('2 Gas Subs. Clean'!$D$6:$D$51=$B7),--('2 Gas Subs. Clean'!$AF$6:$AF$51&lt;=W$3),--('2 Gas Subs. Clean'!$AG$6:$AG$51&gt;=W$3),'2 Gas Subs. Clean'!$S$6:$S$51)</f>
        <v>1</v>
      </c>
      <c r="X7" s="52">
        <f>SUMPRODUCT(--('2 Gas Subs. Clean'!$D$6:$D$51=$B7),--('2 Gas Subs. Clean'!$AF$6:$AF$51&lt;=X$3),--('2 Gas Subs. Clean'!$AG$6:$AG$51&gt;=X$3),'2 Gas Subs. Clean'!$S$6:$S$51)</f>
        <v>1</v>
      </c>
      <c r="Y7" s="52">
        <f>SUMPRODUCT(--('2 Gas Subs. Clean'!$D$6:$D$51=$B7),--('2 Gas Subs. Clean'!$AF$6:$AF$51&lt;=Y$3),--('2 Gas Subs. Clean'!$AG$6:$AG$51&gt;=Y$3),'2 Gas Subs. Clean'!$S$6:$S$51)</f>
        <v>1</v>
      </c>
      <c r="Z7" s="52">
        <f>SUMPRODUCT(--('2 Gas Subs. Clean'!$D$6:$D$51=$B7),--('2 Gas Subs. Clean'!$AF$6:$AF$51&lt;=Z$3),--('2 Gas Subs. Clean'!$AG$6:$AG$51&gt;=Z$3),'2 Gas Subs. Clean'!$S$6:$S$51)</f>
        <v>1</v>
      </c>
      <c r="AA7" s="52">
        <f>SUMPRODUCT(--('2 Gas Subs. Clean'!$D$6:$D$51=$B7),--('2 Gas Subs. Clean'!$AF$6:$AF$51&lt;=AA$3),--('2 Gas Subs. Clean'!$AG$6:$AG$51&gt;=AA$3),'2 Gas Subs. Clean'!$S$6:$S$51)</f>
        <v>1</v>
      </c>
      <c r="AB7" s="52">
        <f>SUMPRODUCT(--('2 Gas Subs. Clean'!$D$6:$D$51=$B7),--('2 Gas Subs. Clean'!$AF$6:$AF$51&lt;=AB$3),--('2 Gas Subs. Clean'!$AG$6:$AG$51&gt;=AB$3),'2 Gas Subs. Clean'!$S$6:$S$51)</f>
        <v>1</v>
      </c>
      <c r="AC7" s="52">
        <f>SUMPRODUCT(--('2 Gas Subs. Clean'!$D$6:$D$51=$B7),--('2 Gas Subs. Clean'!$AF$6:$AF$51&lt;=AC$3),--('2 Gas Subs. Clean'!$AG$6:$AG$51&gt;=AC$3),'2 Gas Subs. Clean'!$S$6:$S$51)</f>
        <v>1</v>
      </c>
      <c r="AD7" s="52">
        <f>SUMPRODUCT(--('2 Gas Subs. Clean'!$D$6:$D$51=$B7),--('2 Gas Subs. Clean'!$AF$6:$AF$51&lt;=AD$3),--('2 Gas Subs. Clean'!$AG$6:$AG$51&gt;=AD$3),'2 Gas Subs. Clean'!$S$6:$S$51)</f>
        <v>1</v>
      </c>
      <c r="AE7" s="52">
        <f>SUMPRODUCT(--('2 Gas Subs. Clean'!$D$6:$D$51=$B7),--('2 Gas Subs. Clean'!$AF$6:$AF$51&lt;=AE$3),--('2 Gas Subs. Clean'!$AG$6:$AG$51&gt;=AE$3),'2 Gas Subs. Clean'!$S$6:$S$51)</f>
        <v>1</v>
      </c>
      <c r="AJ7" s="178"/>
      <c r="AK7" s="178"/>
      <c r="AL7" s="178"/>
      <c r="AM7" s="178"/>
      <c r="AN7" s="178"/>
      <c r="AO7" s="178"/>
      <c r="AP7" s="178"/>
      <c r="AQ7" s="178"/>
      <c r="AS7" s="178"/>
      <c r="AT7" s="178"/>
      <c r="AU7" s="178"/>
      <c r="AV7" s="178"/>
      <c r="AW7" s="178"/>
      <c r="AX7" s="178"/>
      <c r="AY7" s="178"/>
      <c r="AZ7" s="178"/>
    </row>
    <row r="8" spans="2:52">
      <c r="B8" s="8" t="s">
        <v>1001</v>
      </c>
      <c r="C8" s="1" t="s">
        <v>419</v>
      </c>
      <c r="D8" s="1"/>
      <c r="E8" s="52">
        <f>SUMPRODUCT(--('2 Gas Subs. Clean'!$D$6:$D$51=$B8),--('2 Gas Subs. Clean'!$AF$6:$AF$51&lt;=E$3),--('2 Gas Subs. Clean'!$AG$6:$AG$51&gt;=E$3),'2 Gas Subs. Clean'!$S$6:$S$51)</f>
        <v>0</v>
      </c>
      <c r="F8" s="52">
        <f>SUMPRODUCT(--('2 Gas Subs. Clean'!$D$6:$D$51=$B8),--('2 Gas Subs. Clean'!$AF$6:$AF$51&lt;=F$3),--('2 Gas Subs. Clean'!$AG$6:$AG$51&gt;=F$3),'2 Gas Subs. Clean'!$S$6:$S$51)</f>
        <v>0</v>
      </c>
      <c r="G8" s="52">
        <f>SUMPRODUCT(--('2 Gas Subs. Clean'!$D$6:$D$51=$B8),--('2 Gas Subs. Clean'!$AF$6:$AF$51&lt;=G$3),--('2 Gas Subs. Clean'!$AG$6:$AG$51&gt;=G$3),'2 Gas Subs. Clean'!$S$6:$S$51)</f>
        <v>0</v>
      </c>
      <c r="H8" s="52">
        <f>SUMPRODUCT(--('2 Gas Subs. Clean'!$D$6:$D$51=$B8),--('2 Gas Subs. Clean'!$AF$6:$AF$51&lt;=H$3),--('2 Gas Subs. Clean'!$AG$6:$AG$51&gt;=H$3),'2 Gas Subs. Clean'!$S$6:$S$51)</f>
        <v>0</v>
      </c>
      <c r="I8" s="52">
        <f>SUMPRODUCT(--('2 Gas Subs. Clean'!$D$6:$D$51=$B8),--('2 Gas Subs. Clean'!$AF$6:$AF$51&lt;=I$3),--('2 Gas Subs. Clean'!$AG$6:$AG$51&gt;=I$3),'2 Gas Subs. Clean'!$S$6:$S$51)</f>
        <v>0</v>
      </c>
      <c r="J8" s="52">
        <f>SUMPRODUCT(--('2 Gas Subs. Clean'!$D$6:$D$51=$B8),--('2 Gas Subs. Clean'!$AF$6:$AF$51&lt;=J$3),--('2 Gas Subs. Clean'!$AG$6:$AG$51&gt;=J$3),'2 Gas Subs. Clean'!$S$6:$S$51)</f>
        <v>0</v>
      </c>
      <c r="K8" s="52">
        <f>SUMPRODUCT(--('2 Gas Subs. Clean'!$D$6:$D$51=$B8),--('2 Gas Subs. Clean'!$AF$6:$AF$51&lt;=K$3),--('2 Gas Subs. Clean'!$AG$6:$AG$51&gt;=K$3),'2 Gas Subs. Clean'!$S$6:$S$51)</f>
        <v>0</v>
      </c>
      <c r="L8" s="52">
        <f>SUMPRODUCT(--('2 Gas Subs. Clean'!$D$6:$D$51=$B8),--('2 Gas Subs. Clean'!$AF$6:$AF$51&lt;=L$3),--('2 Gas Subs. Clean'!$AG$6:$AG$51&gt;=L$3),'2 Gas Subs. Clean'!$S$6:$S$51)</f>
        <v>0</v>
      </c>
      <c r="M8" s="52">
        <f>SUMPRODUCT(--('2 Gas Subs. Clean'!$D$6:$D$51=$B8),--('2 Gas Subs. Clean'!$AF$6:$AF$51&lt;=M$3),--('2 Gas Subs. Clean'!$AG$6:$AG$51&gt;=M$3),'2 Gas Subs. Clean'!$S$6:$S$51)</f>
        <v>0</v>
      </c>
      <c r="N8" s="52">
        <f>SUMPRODUCT(--('2 Gas Subs. Clean'!$D$6:$D$51=$B8),--('2 Gas Subs. Clean'!$AF$6:$AF$51&lt;=N$3),--('2 Gas Subs. Clean'!$AG$6:$AG$51&gt;=N$3),'2 Gas Subs. Clean'!$S$6:$S$51)</f>
        <v>0</v>
      </c>
      <c r="O8" s="52">
        <f>SUMPRODUCT(--('2 Gas Subs. Clean'!$D$6:$D$51=$B8),--('2 Gas Subs. Clean'!$AF$6:$AF$51&lt;=O$3),--('2 Gas Subs. Clean'!$AG$6:$AG$51&gt;=O$3),'2 Gas Subs. Clean'!$S$6:$S$51)</f>
        <v>0</v>
      </c>
      <c r="P8" s="52">
        <f>SUMPRODUCT(--('2 Gas Subs. Clean'!$D$6:$D$51=$B8),--('2 Gas Subs. Clean'!$AF$6:$AF$51&lt;=P$3),--('2 Gas Subs. Clean'!$AG$6:$AG$51&gt;=P$3),'2 Gas Subs. Clean'!$S$6:$S$51)</f>
        <v>0</v>
      </c>
      <c r="Q8" s="52">
        <f>SUMPRODUCT(--('2 Gas Subs. Clean'!$D$6:$D$51=$B8),--('2 Gas Subs. Clean'!$AF$6:$AF$51&lt;=Q$3),--('2 Gas Subs. Clean'!$AG$6:$AG$51&gt;=Q$3),'2 Gas Subs. Clean'!$S$6:$S$51)</f>
        <v>0</v>
      </c>
      <c r="R8" s="52">
        <f>SUMPRODUCT(--('2 Gas Subs. Clean'!$D$6:$D$51=$B8),--('2 Gas Subs. Clean'!$AF$6:$AF$51&lt;=R$3),--('2 Gas Subs. Clean'!$AG$6:$AG$51&gt;=R$3),'2 Gas Subs. Clean'!$S$6:$S$51)</f>
        <v>0</v>
      </c>
      <c r="S8" s="52">
        <f>SUMPRODUCT(--('2 Gas Subs. Clean'!$D$6:$D$51=$B8),--('2 Gas Subs. Clean'!$AF$6:$AF$51&lt;=S$3),--('2 Gas Subs. Clean'!$AG$6:$AG$51&gt;=S$3),'2 Gas Subs. Clean'!$S$6:$S$51)</f>
        <v>0</v>
      </c>
      <c r="T8" s="52">
        <f>SUMPRODUCT(--('2 Gas Subs. Clean'!$D$6:$D$51=$B8),--('2 Gas Subs. Clean'!$AF$6:$AF$51&lt;=T$3),--('2 Gas Subs. Clean'!$AG$6:$AG$51&gt;=T$3),'2 Gas Subs. Clean'!$S$6:$S$51)</f>
        <v>1</v>
      </c>
      <c r="U8" s="52">
        <f>SUMPRODUCT(--('2 Gas Subs. Clean'!$D$6:$D$51=$B8),--('2 Gas Subs. Clean'!$AF$6:$AF$51&lt;=U$3),--('2 Gas Subs. Clean'!$AG$6:$AG$51&gt;=U$3),'2 Gas Subs. Clean'!$S$6:$S$51)</f>
        <v>1</v>
      </c>
      <c r="V8" s="52">
        <f>SUMPRODUCT(--('2 Gas Subs. Clean'!$D$6:$D$51=$B8),--('2 Gas Subs. Clean'!$AF$6:$AF$51&lt;=V$3),--('2 Gas Subs. Clean'!$AG$6:$AG$51&gt;=V$3),'2 Gas Subs. Clean'!$S$6:$S$51)</f>
        <v>1</v>
      </c>
      <c r="W8" s="52">
        <f>SUMPRODUCT(--('2 Gas Subs. Clean'!$D$6:$D$51=$B8),--('2 Gas Subs. Clean'!$AF$6:$AF$51&lt;=W$3),--('2 Gas Subs. Clean'!$AG$6:$AG$51&gt;=W$3),'2 Gas Subs. Clean'!$S$6:$S$51)</f>
        <v>1</v>
      </c>
      <c r="X8" s="52">
        <f>SUMPRODUCT(--('2 Gas Subs. Clean'!$D$6:$D$51=$B8),--('2 Gas Subs. Clean'!$AF$6:$AF$51&lt;=X$3),--('2 Gas Subs. Clean'!$AG$6:$AG$51&gt;=X$3),'2 Gas Subs. Clean'!$S$6:$S$51)</f>
        <v>0</v>
      </c>
      <c r="Y8" s="52">
        <f>SUMPRODUCT(--('2 Gas Subs. Clean'!$D$6:$D$51=$B8),--('2 Gas Subs. Clean'!$AF$6:$AF$51&lt;=Y$3),--('2 Gas Subs. Clean'!$AG$6:$AG$51&gt;=Y$3),'2 Gas Subs. Clean'!$S$6:$S$51)</f>
        <v>1</v>
      </c>
      <c r="Z8" s="52">
        <f>SUMPRODUCT(--('2 Gas Subs. Clean'!$D$6:$D$51=$B8),--('2 Gas Subs. Clean'!$AF$6:$AF$51&lt;=Z$3),--('2 Gas Subs. Clean'!$AG$6:$AG$51&gt;=Z$3),'2 Gas Subs. Clean'!$S$6:$S$51)</f>
        <v>1</v>
      </c>
      <c r="AA8" s="52">
        <f>SUMPRODUCT(--('2 Gas Subs. Clean'!$D$6:$D$51=$B8),--('2 Gas Subs. Clean'!$AF$6:$AF$51&lt;=AA$3),--('2 Gas Subs. Clean'!$AG$6:$AG$51&gt;=AA$3),'2 Gas Subs. Clean'!$S$6:$S$51)</f>
        <v>1</v>
      </c>
      <c r="AB8" s="52">
        <f>SUMPRODUCT(--('2 Gas Subs. Clean'!$D$6:$D$51=$B8),--('2 Gas Subs. Clean'!$AF$6:$AF$51&lt;=AB$3),--('2 Gas Subs. Clean'!$AG$6:$AG$51&gt;=AB$3),'2 Gas Subs. Clean'!$S$6:$S$51)</f>
        <v>1</v>
      </c>
      <c r="AC8" s="52">
        <f>SUMPRODUCT(--('2 Gas Subs. Clean'!$D$6:$D$51=$B8),--('2 Gas Subs. Clean'!$AF$6:$AF$51&lt;=AC$3),--('2 Gas Subs. Clean'!$AG$6:$AG$51&gt;=AC$3),'2 Gas Subs. Clean'!$S$6:$S$51)</f>
        <v>1</v>
      </c>
      <c r="AD8" s="52">
        <f>SUMPRODUCT(--('2 Gas Subs. Clean'!$D$6:$D$51=$B8),--('2 Gas Subs. Clean'!$AF$6:$AF$51&lt;=AD$3),--('2 Gas Subs. Clean'!$AG$6:$AG$51&gt;=AD$3),'2 Gas Subs. Clean'!$S$6:$S$51)</f>
        <v>1</v>
      </c>
      <c r="AE8" s="52">
        <f>SUMPRODUCT(--('2 Gas Subs. Clean'!$D$6:$D$51=$B8),--('2 Gas Subs. Clean'!$AF$6:$AF$51&lt;=AE$3),--('2 Gas Subs. Clean'!$AG$6:$AG$51&gt;=AE$3),'2 Gas Subs. Clean'!$S$6:$S$51)</f>
        <v>1</v>
      </c>
      <c r="AJ8" s="178"/>
      <c r="AK8" s="178"/>
      <c r="AL8" s="178"/>
      <c r="AM8" s="178"/>
      <c r="AN8" s="178"/>
      <c r="AO8" s="178"/>
      <c r="AP8" s="178"/>
      <c r="AQ8" s="178"/>
      <c r="AS8" s="178"/>
      <c r="AT8" s="178"/>
      <c r="AU8" s="178"/>
      <c r="AV8" s="178"/>
      <c r="AW8" s="178"/>
      <c r="AX8" s="178"/>
      <c r="AY8" s="178"/>
      <c r="AZ8" s="178"/>
    </row>
    <row r="9" spans="2:52">
      <c r="B9" s="8" t="s">
        <v>382</v>
      </c>
      <c r="C9" s="1" t="s">
        <v>420</v>
      </c>
      <c r="D9" s="1"/>
      <c r="E9" s="52">
        <f>SUMPRODUCT(--('2 Gas Subs. Clean'!$D$6:$D$51=$B9),--('2 Gas Subs. Clean'!$AF$6:$AF$51&lt;=E$3),--('2 Gas Subs. Clean'!$AG$6:$AG$51&gt;=E$3),'2 Gas Subs. Clean'!$S$6:$S$51)</f>
        <v>0</v>
      </c>
      <c r="F9" s="52">
        <f>SUMPRODUCT(--('2 Gas Subs. Clean'!$D$6:$D$51=$B9),--('2 Gas Subs. Clean'!$AF$6:$AF$51&lt;=F$3),--('2 Gas Subs. Clean'!$AG$6:$AG$51&gt;=F$3),'2 Gas Subs. Clean'!$S$6:$S$51)</f>
        <v>0</v>
      </c>
      <c r="G9" s="52">
        <f>SUMPRODUCT(--('2 Gas Subs. Clean'!$D$6:$D$51=$B9),--('2 Gas Subs. Clean'!$AF$6:$AF$51&lt;=G$3),--('2 Gas Subs. Clean'!$AG$6:$AG$51&gt;=G$3),'2 Gas Subs. Clean'!$S$6:$S$51)</f>
        <v>0</v>
      </c>
      <c r="H9" s="52">
        <f>SUMPRODUCT(--('2 Gas Subs. Clean'!$D$6:$D$51=$B9),--('2 Gas Subs. Clean'!$AF$6:$AF$51&lt;=H$3),--('2 Gas Subs. Clean'!$AG$6:$AG$51&gt;=H$3),'2 Gas Subs. Clean'!$S$6:$S$51)</f>
        <v>0</v>
      </c>
      <c r="I9" s="52">
        <f>SUMPRODUCT(--('2 Gas Subs. Clean'!$D$6:$D$51=$B9),--('2 Gas Subs. Clean'!$AF$6:$AF$51&lt;=I$3),--('2 Gas Subs. Clean'!$AG$6:$AG$51&gt;=I$3),'2 Gas Subs. Clean'!$S$6:$S$51)</f>
        <v>0</v>
      </c>
      <c r="J9" s="52">
        <f>SUMPRODUCT(--('2 Gas Subs. Clean'!$D$6:$D$51=$B9),--('2 Gas Subs. Clean'!$AF$6:$AF$51&lt;=J$3),--('2 Gas Subs. Clean'!$AG$6:$AG$51&gt;=J$3),'2 Gas Subs. Clean'!$S$6:$S$51)</f>
        <v>0</v>
      </c>
      <c r="K9" s="52">
        <f>SUMPRODUCT(--('2 Gas Subs. Clean'!$D$6:$D$51=$B9),--('2 Gas Subs. Clean'!$AF$6:$AF$51&lt;=K$3),--('2 Gas Subs. Clean'!$AG$6:$AG$51&gt;=K$3),'2 Gas Subs. Clean'!$S$6:$S$51)</f>
        <v>0</v>
      </c>
      <c r="L9" s="52">
        <f>SUMPRODUCT(--('2 Gas Subs. Clean'!$D$6:$D$51=$B9),--('2 Gas Subs. Clean'!$AF$6:$AF$51&lt;=L$3),--('2 Gas Subs. Clean'!$AG$6:$AG$51&gt;=L$3),'2 Gas Subs. Clean'!$S$6:$S$51)</f>
        <v>0</v>
      </c>
      <c r="M9" s="52">
        <f>SUMPRODUCT(--('2 Gas Subs. Clean'!$D$6:$D$51=$B9),--('2 Gas Subs. Clean'!$AF$6:$AF$51&lt;=M$3),--('2 Gas Subs. Clean'!$AG$6:$AG$51&gt;=M$3),'2 Gas Subs. Clean'!$S$6:$S$51)</f>
        <v>0</v>
      </c>
      <c r="N9" s="52">
        <f>SUMPRODUCT(--('2 Gas Subs. Clean'!$D$6:$D$51=$B9),--('2 Gas Subs. Clean'!$AF$6:$AF$51&lt;=N$3),--('2 Gas Subs. Clean'!$AG$6:$AG$51&gt;=N$3),'2 Gas Subs. Clean'!$S$6:$S$51)</f>
        <v>0</v>
      </c>
      <c r="O9" s="52">
        <f>SUMPRODUCT(--('2 Gas Subs. Clean'!$D$6:$D$51=$B9),--('2 Gas Subs. Clean'!$AF$6:$AF$51&lt;=O$3),--('2 Gas Subs. Clean'!$AG$6:$AG$51&gt;=O$3),'2 Gas Subs. Clean'!$S$6:$S$51)</f>
        <v>0</v>
      </c>
      <c r="P9" s="52">
        <f>SUMPRODUCT(--('2 Gas Subs. Clean'!$D$6:$D$51=$B9),--('2 Gas Subs. Clean'!$AF$6:$AF$51&lt;=P$3),--('2 Gas Subs. Clean'!$AG$6:$AG$51&gt;=P$3),'2 Gas Subs. Clean'!$S$6:$S$51)</f>
        <v>0</v>
      </c>
      <c r="Q9" s="52">
        <f>SUMPRODUCT(--('2 Gas Subs. Clean'!$D$6:$D$51=$B9),--('2 Gas Subs. Clean'!$AF$6:$AF$51&lt;=Q$3),--('2 Gas Subs. Clean'!$AG$6:$AG$51&gt;=Q$3),'2 Gas Subs. Clean'!$S$6:$S$51)</f>
        <v>0.32198337717129655</v>
      </c>
      <c r="R9" s="52">
        <f>SUMPRODUCT(--('2 Gas Subs. Clean'!$D$6:$D$51=$B9),--('2 Gas Subs. Clean'!$AF$6:$AF$51&lt;=R$3),--('2 Gas Subs. Clean'!$AG$6:$AG$51&gt;=R$3),'2 Gas Subs. Clean'!$S$6:$S$51)</f>
        <v>0.32198337717129655</v>
      </c>
      <c r="S9" s="52">
        <f>SUMPRODUCT(--('2 Gas Subs. Clean'!$D$6:$D$51=$B9),--('2 Gas Subs. Clean'!$AF$6:$AF$51&lt;=S$3),--('2 Gas Subs. Clean'!$AG$6:$AG$51&gt;=S$3),'2 Gas Subs. Clean'!$S$6:$S$51)</f>
        <v>0.32198337717129655</v>
      </c>
      <c r="T9" s="52">
        <f>SUMPRODUCT(--('2 Gas Subs. Clean'!$D$6:$D$51=$B9),--('2 Gas Subs. Clean'!$AF$6:$AF$51&lt;=T$3),--('2 Gas Subs. Clean'!$AG$6:$AG$51&gt;=T$3),'2 Gas Subs. Clean'!$S$6:$S$51)</f>
        <v>0.32198337717129655</v>
      </c>
      <c r="U9" s="52">
        <f>SUMPRODUCT(--('2 Gas Subs. Clean'!$D$6:$D$51=$B9),--('2 Gas Subs. Clean'!$AF$6:$AF$51&lt;=U$3),--('2 Gas Subs. Clean'!$AG$6:$AG$51&gt;=U$3),'2 Gas Subs. Clean'!$S$6:$S$51)</f>
        <v>0.32198337717129655</v>
      </c>
      <c r="V9" s="52">
        <f>SUMPRODUCT(--('2 Gas Subs. Clean'!$D$6:$D$51=$B9),--('2 Gas Subs. Clean'!$AF$6:$AF$51&lt;=V$3),--('2 Gas Subs. Clean'!$AG$6:$AG$51&gt;=V$3),'2 Gas Subs. Clean'!$S$6:$S$51)</f>
        <v>0.50844062524572486</v>
      </c>
      <c r="W9" s="52">
        <f>SUMPRODUCT(--('2 Gas Subs. Clean'!$D$6:$D$51=$B9),--('2 Gas Subs. Clean'!$AF$6:$AF$51&lt;=W$3),--('2 Gas Subs. Clean'!$AG$6:$AG$51&gt;=W$3),'2 Gas Subs. Clean'!$S$6:$S$51)</f>
        <v>0.50844062524572486</v>
      </c>
      <c r="X9" s="52">
        <f>SUMPRODUCT(--('2 Gas Subs. Clean'!$D$6:$D$51=$B9),--('2 Gas Subs. Clean'!$AF$6:$AF$51&lt;=X$3),--('2 Gas Subs. Clean'!$AG$6:$AG$51&gt;=X$3),'2 Gas Subs. Clean'!$S$6:$S$51)</f>
        <v>0</v>
      </c>
      <c r="Y9" s="52">
        <f>SUMPRODUCT(--('2 Gas Subs. Clean'!$D$6:$D$51=$B9),--('2 Gas Subs. Clean'!$AF$6:$AF$51&lt;=Y$3),--('2 Gas Subs. Clean'!$AG$6:$AG$51&gt;=Y$3),'2 Gas Subs. Clean'!$S$6:$S$51)</f>
        <v>0.32198337717129655</v>
      </c>
      <c r="Z9" s="52">
        <f>SUMPRODUCT(--('2 Gas Subs. Clean'!$D$6:$D$51=$B9),--('2 Gas Subs. Clean'!$AF$6:$AF$51&lt;=Z$3),--('2 Gas Subs. Clean'!$AG$6:$AG$51&gt;=Z$3),'2 Gas Subs. Clean'!$S$6:$S$51)</f>
        <v>0.32198337717129655</v>
      </c>
      <c r="AA9" s="52">
        <f>SUMPRODUCT(--('2 Gas Subs. Clean'!$D$6:$D$51=$B9),--('2 Gas Subs. Clean'!$AF$6:$AF$51&lt;=AA$3),--('2 Gas Subs. Clean'!$AG$6:$AG$51&gt;=AA$3),'2 Gas Subs. Clean'!$S$6:$S$51)</f>
        <v>0.50844062524572486</v>
      </c>
      <c r="AB9" s="52">
        <f>SUMPRODUCT(--('2 Gas Subs. Clean'!$D$6:$D$51=$B9),--('2 Gas Subs. Clean'!$AF$6:$AF$51&lt;=AB$3),--('2 Gas Subs. Clean'!$AG$6:$AG$51&gt;=AB$3),'2 Gas Subs. Clean'!$S$6:$S$51)</f>
        <v>0.50844062524572486</v>
      </c>
      <c r="AC9" s="52">
        <f>SUMPRODUCT(--('2 Gas Subs. Clean'!$D$6:$D$51=$B9),--('2 Gas Subs. Clean'!$AF$6:$AF$51&lt;=AC$3),--('2 Gas Subs. Clean'!$AG$6:$AG$51&gt;=AC$3),'2 Gas Subs. Clean'!$S$6:$S$51)</f>
        <v>0.50844062524572486</v>
      </c>
      <c r="AD9" s="52">
        <f>SUMPRODUCT(--('2 Gas Subs. Clean'!$D$6:$D$51=$B9),--('2 Gas Subs. Clean'!$AF$6:$AF$51&lt;=AD$3),--('2 Gas Subs. Clean'!$AG$6:$AG$51&gt;=AD$3),'2 Gas Subs. Clean'!$S$6:$S$51)</f>
        <v>0.50844062524572486</v>
      </c>
      <c r="AE9" s="52">
        <f>SUMPRODUCT(--('2 Gas Subs. Clean'!$D$6:$D$51=$B9),--('2 Gas Subs. Clean'!$AF$6:$AF$51&lt;=AE$3),--('2 Gas Subs. Clean'!$AG$6:$AG$51&gt;=AE$3),'2 Gas Subs. Clean'!$S$6:$S$51)</f>
        <v>0.50844062524572486</v>
      </c>
      <c r="AJ9" s="178"/>
      <c r="AK9" s="178"/>
      <c r="AL9" s="178"/>
      <c r="AM9" s="178"/>
      <c r="AN9" s="178"/>
      <c r="AO9" s="178"/>
      <c r="AP9" s="178"/>
      <c r="AQ9" s="178"/>
      <c r="AS9" s="178"/>
      <c r="AT9" s="178"/>
      <c r="AU9" s="178"/>
      <c r="AV9" s="178"/>
      <c r="AW9" s="178"/>
      <c r="AX9" s="178"/>
      <c r="AY9" s="178"/>
      <c r="AZ9" s="178"/>
    </row>
    <row r="10" spans="2:52">
      <c r="B10" s="8" t="s">
        <v>383</v>
      </c>
      <c r="C10" s="1" t="s">
        <v>421</v>
      </c>
      <c r="D10" s="1"/>
      <c r="E10" s="52">
        <f>SUMPRODUCT(--('2 Gas Subs. Clean'!$D$6:$D$51=$B10),--('2 Gas Subs. Clean'!$AF$6:$AF$51&lt;=E$3),--('2 Gas Subs. Clean'!$AG$6:$AG$51&gt;=E$3),'2 Gas Subs. Clean'!$S$6:$S$51)</f>
        <v>0.92420423463015455</v>
      </c>
      <c r="F10" s="52">
        <f>SUMPRODUCT(--('2 Gas Subs. Clean'!$D$6:$D$51=$B10),--('2 Gas Subs. Clean'!$AF$6:$AF$51&lt;=F$3),--('2 Gas Subs. Clean'!$AG$6:$AG$51&gt;=F$3),'2 Gas Subs. Clean'!$S$6:$S$51)</f>
        <v>0.92420423463015455</v>
      </c>
      <c r="G10" s="52">
        <f>SUMPRODUCT(--('2 Gas Subs. Clean'!$D$6:$D$51=$B10),--('2 Gas Subs. Clean'!$AF$6:$AF$51&lt;=G$3),--('2 Gas Subs. Clean'!$AG$6:$AG$51&gt;=G$3),'2 Gas Subs. Clean'!$S$6:$S$51)</f>
        <v>0.92420423463015455</v>
      </c>
      <c r="H10" s="52">
        <f>SUMPRODUCT(--('2 Gas Subs. Clean'!$D$6:$D$51=$B10),--('2 Gas Subs. Clean'!$AF$6:$AF$51&lt;=H$3),--('2 Gas Subs. Clean'!$AG$6:$AG$51&gt;=H$3),'2 Gas Subs. Clean'!$S$6:$S$51)</f>
        <v>0.92420423463015455</v>
      </c>
      <c r="I10" s="52">
        <f>SUMPRODUCT(--('2 Gas Subs. Clean'!$D$6:$D$51=$B10),--('2 Gas Subs. Clean'!$AF$6:$AF$51&lt;=I$3),--('2 Gas Subs. Clean'!$AG$6:$AG$51&gt;=I$3),'2 Gas Subs. Clean'!$S$6:$S$51)</f>
        <v>0.92420423463015455</v>
      </c>
      <c r="J10" s="52">
        <f>SUMPRODUCT(--('2 Gas Subs. Clean'!$D$6:$D$51=$B10),--('2 Gas Subs. Clean'!$AF$6:$AF$51&lt;=J$3),--('2 Gas Subs. Clean'!$AG$6:$AG$51&gt;=J$3),'2 Gas Subs. Clean'!$S$6:$S$51)</f>
        <v>0.92420423463015455</v>
      </c>
      <c r="K10" s="52">
        <f>SUMPRODUCT(--('2 Gas Subs. Clean'!$D$6:$D$51=$B10),--('2 Gas Subs. Clean'!$AF$6:$AF$51&lt;=K$3),--('2 Gas Subs. Clean'!$AG$6:$AG$51&gt;=K$3),'2 Gas Subs. Clean'!$S$6:$S$51)</f>
        <v>0.92420423463015455</v>
      </c>
      <c r="L10" s="52">
        <f>SUMPRODUCT(--('2 Gas Subs. Clean'!$D$6:$D$51=$B10),--('2 Gas Subs. Clean'!$AF$6:$AF$51&lt;=L$3),--('2 Gas Subs. Clean'!$AG$6:$AG$51&gt;=L$3),'2 Gas Subs. Clean'!$S$6:$S$51)</f>
        <v>0.92420423463015455</v>
      </c>
      <c r="M10" s="52">
        <f>SUMPRODUCT(--('2 Gas Subs. Clean'!$D$6:$D$51=$B10),--('2 Gas Subs. Clean'!$AF$6:$AF$51&lt;=M$3),--('2 Gas Subs. Clean'!$AG$6:$AG$51&gt;=M$3),'2 Gas Subs. Clean'!$S$6:$S$51)</f>
        <v>0.92420423463015455</v>
      </c>
      <c r="N10" s="52">
        <f>SUMPRODUCT(--('2 Gas Subs. Clean'!$D$6:$D$51=$B10),--('2 Gas Subs. Clean'!$AF$6:$AF$51&lt;=N$3),--('2 Gas Subs. Clean'!$AG$6:$AG$51&gt;=N$3),'2 Gas Subs. Clean'!$S$6:$S$51)</f>
        <v>0.92420423463015455</v>
      </c>
      <c r="O10" s="52">
        <f>SUMPRODUCT(--('2 Gas Subs. Clean'!$D$6:$D$51=$B10),--('2 Gas Subs. Clean'!$AF$6:$AF$51&lt;=O$3),--('2 Gas Subs. Clean'!$AG$6:$AG$51&gt;=O$3),'2 Gas Subs. Clean'!$S$6:$S$51)</f>
        <v>0.92420423463015455</v>
      </c>
      <c r="P10" s="52">
        <f>SUMPRODUCT(--('2 Gas Subs. Clean'!$D$6:$D$51=$B10),--('2 Gas Subs. Clean'!$AF$6:$AF$51&lt;=P$3),--('2 Gas Subs. Clean'!$AG$6:$AG$51&gt;=P$3),'2 Gas Subs. Clean'!$S$6:$S$51)</f>
        <v>0.92420423463015455</v>
      </c>
      <c r="Q10" s="52">
        <f>SUMPRODUCT(--('2 Gas Subs. Clean'!$D$6:$D$51=$B10),--('2 Gas Subs. Clean'!$AF$6:$AF$51&lt;=Q$3),--('2 Gas Subs. Clean'!$AG$6:$AG$51&gt;=Q$3),'2 Gas Subs. Clean'!$S$6:$S$51)</f>
        <v>0.92420423463015455</v>
      </c>
      <c r="R10" s="52">
        <f>SUMPRODUCT(--('2 Gas Subs. Clean'!$D$6:$D$51=$B10),--('2 Gas Subs. Clean'!$AF$6:$AF$51&lt;=R$3),--('2 Gas Subs. Clean'!$AG$6:$AG$51&gt;=R$3),'2 Gas Subs. Clean'!$S$6:$S$51)</f>
        <v>0.92420423463015455</v>
      </c>
      <c r="S10" s="52">
        <f>SUMPRODUCT(--('2 Gas Subs. Clean'!$D$6:$D$51=$B10),--('2 Gas Subs. Clean'!$AF$6:$AF$51&lt;=S$3),--('2 Gas Subs. Clean'!$AG$6:$AG$51&gt;=S$3),'2 Gas Subs. Clean'!$S$6:$S$51)</f>
        <v>0.92420423463015455</v>
      </c>
      <c r="T10" s="52">
        <f>SUMPRODUCT(--('2 Gas Subs. Clean'!$D$6:$D$51=$B10),--('2 Gas Subs. Clean'!$AF$6:$AF$51&lt;=T$3),--('2 Gas Subs. Clean'!$AG$6:$AG$51&gt;=T$3),'2 Gas Subs. Clean'!$S$6:$S$51)</f>
        <v>0.92420423463015455</v>
      </c>
      <c r="U10" s="52">
        <f>SUMPRODUCT(--('2 Gas Subs. Clean'!$D$6:$D$51=$B10),--('2 Gas Subs. Clean'!$AF$6:$AF$51&lt;=U$3),--('2 Gas Subs. Clean'!$AG$6:$AG$51&gt;=U$3),'2 Gas Subs. Clean'!$S$6:$S$51)</f>
        <v>0.92420423463015455</v>
      </c>
      <c r="V10" s="52">
        <f>SUMPRODUCT(--('2 Gas Subs. Clean'!$D$6:$D$51=$B10),--('2 Gas Subs. Clean'!$AF$6:$AF$51&lt;=V$3),--('2 Gas Subs. Clean'!$AG$6:$AG$51&gt;=V$3),'2 Gas Subs. Clean'!$S$6:$S$51)</f>
        <v>0.92420423463015455</v>
      </c>
      <c r="W10" s="52">
        <f>SUMPRODUCT(--('2 Gas Subs. Clean'!$D$6:$D$51=$B10),--('2 Gas Subs. Clean'!$AF$6:$AF$51&lt;=W$3),--('2 Gas Subs. Clean'!$AG$6:$AG$51&gt;=W$3),'2 Gas Subs. Clean'!$S$6:$S$51)</f>
        <v>0.92420423463015455</v>
      </c>
      <c r="X10" s="52">
        <f>SUMPRODUCT(--('2 Gas Subs. Clean'!$D$6:$D$51=$B10),--('2 Gas Subs. Clean'!$AF$6:$AF$51&lt;=X$3),--('2 Gas Subs. Clean'!$AG$6:$AG$51&gt;=X$3),'2 Gas Subs. Clean'!$S$6:$S$51)</f>
        <v>0.92420423463015455</v>
      </c>
      <c r="Y10" s="52">
        <f>SUMPRODUCT(--('2 Gas Subs. Clean'!$D$6:$D$51=$B10),--('2 Gas Subs. Clean'!$AF$6:$AF$51&lt;=Y$3),--('2 Gas Subs. Clean'!$AG$6:$AG$51&gt;=Y$3),'2 Gas Subs. Clean'!$S$6:$S$51)</f>
        <v>0.92420423463015455</v>
      </c>
      <c r="Z10" s="52">
        <f>SUMPRODUCT(--('2 Gas Subs. Clean'!$D$6:$D$51=$B10),--('2 Gas Subs. Clean'!$AF$6:$AF$51&lt;=Z$3),--('2 Gas Subs. Clean'!$AG$6:$AG$51&gt;=Z$3),'2 Gas Subs. Clean'!$S$6:$S$51)</f>
        <v>0.92420423463015455</v>
      </c>
      <c r="AA10" s="52">
        <f>SUMPRODUCT(--('2 Gas Subs. Clean'!$D$6:$D$51=$B10),--('2 Gas Subs. Clean'!$AF$6:$AF$51&lt;=AA$3),--('2 Gas Subs. Clean'!$AG$6:$AG$51&gt;=AA$3),'2 Gas Subs. Clean'!$S$6:$S$51)</f>
        <v>0.92420423463015455</v>
      </c>
      <c r="AB10" s="52">
        <f>SUMPRODUCT(--('2 Gas Subs. Clean'!$D$6:$D$51=$B10),--('2 Gas Subs. Clean'!$AF$6:$AF$51&lt;=AB$3),--('2 Gas Subs. Clean'!$AG$6:$AG$51&gt;=AB$3),'2 Gas Subs. Clean'!$S$6:$S$51)</f>
        <v>0.92420423463015455</v>
      </c>
      <c r="AC10" s="52">
        <f>SUMPRODUCT(--('2 Gas Subs. Clean'!$D$6:$D$51=$B10),--('2 Gas Subs. Clean'!$AF$6:$AF$51&lt;=AC$3),--('2 Gas Subs. Clean'!$AG$6:$AG$51&gt;=AC$3),'2 Gas Subs. Clean'!$S$6:$S$51)</f>
        <v>0.92420423463015455</v>
      </c>
      <c r="AD10" s="52">
        <f>SUMPRODUCT(--('2 Gas Subs. Clean'!$D$6:$D$51=$B10),--('2 Gas Subs. Clean'!$AF$6:$AF$51&lt;=AD$3),--('2 Gas Subs. Clean'!$AG$6:$AG$51&gt;=AD$3),'2 Gas Subs. Clean'!$S$6:$S$51)</f>
        <v>0.92420423463015455</v>
      </c>
      <c r="AE10" s="52">
        <f>SUMPRODUCT(--('2 Gas Subs. Clean'!$D$6:$D$51=$B10),--('2 Gas Subs. Clean'!$AF$6:$AF$51&lt;=AE$3),--('2 Gas Subs. Clean'!$AG$6:$AG$51&gt;=AE$3),'2 Gas Subs. Clean'!$S$6:$S$51)</f>
        <v>0.92420423463015455</v>
      </c>
      <c r="AJ10" s="178"/>
      <c r="AK10" s="178"/>
      <c r="AL10" s="178"/>
      <c r="AM10" s="178"/>
      <c r="AN10" s="178"/>
      <c r="AO10" s="178"/>
      <c r="AP10" s="178"/>
      <c r="AQ10" s="178"/>
      <c r="AS10" s="178"/>
      <c r="AT10" s="178"/>
      <c r="AU10" s="178"/>
      <c r="AV10" s="178"/>
      <c r="AW10" s="178"/>
      <c r="AX10" s="178"/>
      <c r="AY10" s="178"/>
      <c r="AZ10" s="178"/>
    </row>
    <row r="11" spans="2:52">
      <c r="B11" s="8" t="s">
        <v>384</v>
      </c>
      <c r="C11" s="1" t="s">
        <v>422</v>
      </c>
      <c r="D11" s="1"/>
      <c r="E11" s="52">
        <f>SUMPRODUCT(--('2 Gas Subs. Clean'!$D$6:$D$51=$B11),--('2 Gas Subs. Clean'!$AF$6:$AF$51&lt;=E$3),--('2 Gas Subs. Clean'!$AG$6:$AG$51&gt;=E$3),'2 Gas Subs. Clean'!$S$6:$S$51)</f>
        <v>0</v>
      </c>
      <c r="F11" s="52">
        <f>SUMPRODUCT(--('2 Gas Subs. Clean'!$D$6:$D$51=$B11),--('2 Gas Subs. Clean'!$AF$6:$AF$51&lt;=F$3),--('2 Gas Subs. Clean'!$AG$6:$AG$51&gt;=F$3),'2 Gas Subs. Clean'!$S$6:$S$51)</f>
        <v>0.76683967913392559</v>
      </c>
      <c r="G11" s="52">
        <f>SUMPRODUCT(--('2 Gas Subs. Clean'!$D$6:$D$51=$B11),--('2 Gas Subs. Clean'!$AF$6:$AF$51&lt;=G$3),--('2 Gas Subs. Clean'!$AG$6:$AG$51&gt;=G$3),'2 Gas Subs. Clean'!$S$6:$S$51)</f>
        <v>0.76683967913392559</v>
      </c>
      <c r="H11" s="52">
        <f>SUMPRODUCT(--('2 Gas Subs. Clean'!$D$6:$D$51=$B11),--('2 Gas Subs. Clean'!$AF$6:$AF$51&lt;=H$3),--('2 Gas Subs. Clean'!$AG$6:$AG$51&gt;=H$3),'2 Gas Subs. Clean'!$S$6:$S$51)</f>
        <v>0.76683967913392559</v>
      </c>
      <c r="I11" s="52">
        <f>SUMPRODUCT(--('2 Gas Subs. Clean'!$D$6:$D$51=$B11),--('2 Gas Subs. Clean'!$AF$6:$AF$51&lt;=I$3),--('2 Gas Subs. Clean'!$AG$6:$AG$51&gt;=I$3),'2 Gas Subs. Clean'!$S$6:$S$51)</f>
        <v>0.76683967913392559</v>
      </c>
      <c r="J11" s="52">
        <f>SUMPRODUCT(--('2 Gas Subs. Clean'!$D$6:$D$51=$B11),--('2 Gas Subs. Clean'!$AF$6:$AF$51&lt;=J$3),--('2 Gas Subs. Clean'!$AG$6:$AG$51&gt;=J$3),'2 Gas Subs. Clean'!$S$6:$S$51)</f>
        <v>0.76683967913392559</v>
      </c>
      <c r="K11" s="52">
        <f>SUMPRODUCT(--('2 Gas Subs. Clean'!$D$6:$D$51=$B11),--('2 Gas Subs. Clean'!$AF$6:$AF$51&lt;=K$3),--('2 Gas Subs. Clean'!$AG$6:$AG$51&gt;=K$3),'2 Gas Subs. Clean'!$S$6:$S$51)</f>
        <v>0.76683967913392559</v>
      </c>
      <c r="L11" s="52">
        <f>SUMPRODUCT(--('2 Gas Subs. Clean'!$D$6:$D$51=$B11),--('2 Gas Subs. Clean'!$AF$6:$AF$51&lt;=L$3),--('2 Gas Subs. Clean'!$AG$6:$AG$51&gt;=L$3),'2 Gas Subs. Clean'!$S$6:$S$51)</f>
        <v>0.76683967913392559</v>
      </c>
      <c r="M11" s="52">
        <f>SUMPRODUCT(--('2 Gas Subs. Clean'!$D$6:$D$51=$B11),--('2 Gas Subs. Clean'!$AF$6:$AF$51&lt;=M$3),--('2 Gas Subs. Clean'!$AG$6:$AG$51&gt;=M$3),'2 Gas Subs. Clean'!$S$6:$S$51)</f>
        <v>0.76683967913392559</v>
      </c>
      <c r="N11" s="52">
        <f>SUMPRODUCT(--('2 Gas Subs. Clean'!$D$6:$D$51=$B11),--('2 Gas Subs. Clean'!$AF$6:$AF$51&lt;=N$3),--('2 Gas Subs. Clean'!$AG$6:$AG$51&gt;=N$3),'2 Gas Subs. Clean'!$S$6:$S$51)</f>
        <v>0.76683967913392559</v>
      </c>
      <c r="O11" s="52">
        <f>SUMPRODUCT(--('2 Gas Subs. Clean'!$D$6:$D$51=$B11),--('2 Gas Subs. Clean'!$AF$6:$AF$51&lt;=O$3),--('2 Gas Subs. Clean'!$AG$6:$AG$51&gt;=O$3),'2 Gas Subs. Clean'!$S$6:$S$51)</f>
        <v>0.76683967913392559</v>
      </c>
      <c r="P11" s="52">
        <f>SUMPRODUCT(--('2 Gas Subs. Clean'!$D$6:$D$51=$B11),--('2 Gas Subs. Clean'!$AF$6:$AF$51&lt;=P$3),--('2 Gas Subs. Clean'!$AG$6:$AG$51&gt;=P$3),'2 Gas Subs. Clean'!$S$6:$S$51)</f>
        <v>0.76683967913392559</v>
      </c>
      <c r="Q11" s="52">
        <f>SUMPRODUCT(--('2 Gas Subs. Clean'!$D$6:$D$51=$B11),--('2 Gas Subs. Clean'!$AF$6:$AF$51&lt;=Q$3),--('2 Gas Subs. Clean'!$AG$6:$AG$51&gt;=Q$3),'2 Gas Subs. Clean'!$S$6:$S$51)</f>
        <v>0.76683967913392559</v>
      </c>
      <c r="R11" s="52">
        <f>SUMPRODUCT(--('2 Gas Subs. Clean'!$D$6:$D$51=$B11),--('2 Gas Subs. Clean'!$AF$6:$AF$51&lt;=R$3),--('2 Gas Subs. Clean'!$AG$6:$AG$51&gt;=R$3),'2 Gas Subs. Clean'!$S$6:$S$51)</f>
        <v>0.76683967913392559</v>
      </c>
      <c r="S11" s="52">
        <f>SUMPRODUCT(--('2 Gas Subs. Clean'!$D$6:$D$51=$B11),--('2 Gas Subs. Clean'!$AF$6:$AF$51&lt;=S$3),--('2 Gas Subs. Clean'!$AG$6:$AG$51&gt;=S$3),'2 Gas Subs. Clean'!$S$6:$S$51)</f>
        <v>0.76683967913392559</v>
      </c>
      <c r="T11" s="52">
        <f>SUMPRODUCT(--('2 Gas Subs. Clean'!$D$6:$D$51=$B11),--('2 Gas Subs. Clean'!$AF$6:$AF$51&lt;=T$3),--('2 Gas Subs. Clean'!$AG$6:$AG$51&gt;=T$3),'2 Gas Subs. Clean'!$S$6:$S$51)</f>
        <v>0.76683967913392559</v>
      </c>
      <c r="U11" s="52">
        <f>SUMPRODUCT(--('2 Gas Subs. Clean'!$D$6:$D$51=$B11),--('2 Gas Subs. Clean'!$AF$6:$AF$51&lt;=U$3),--('2 Gas Subs. Clean'!$AG$6:$AG$51&gt;=U$3),'2 Gas Subs. Clean'!$S$6:$S$51)</f>
        <v>0.76683967913392559</v>
      </c>
      <c r="V11" s="52">
        <f>SUMPRODUCT(--('2 Gas Subs. Clean'!$D$6:$D$51=$B11),--('2 Gas Subs. Clean'!$AF$6:$AF$51&lt;=V$3),--('2 Gas Subs. Clean'!$AG$6:$AG$51&gt;=V$3),'2 Gas Subs. Clean'!$S$6:$S$51)</f>
        <v>0.76683967913392559</v>
      </c>
      <c r="W11" s="52">
        <f>SUMPRODUCT(--('2 Gas Subs. Clean'!$D$6:$D$51=$B11),--('2 Gas Subs. Clean'!$AF$6:$AF$51&lt;=W$3),--('2 Gas Subs. Clean'!$AG$6:$AG$51&gt;=W$3),'2 Gas Subs. Clean'!$S$6:$S$51)</f>
        <v>0.76683967913392559</v>
      </c>
      <c r="X11" s="52">
        <f>SUMPRODUCT(--('2 Gas Subs. Clean'!$D$6:$D$51=$B11),--('2 Gas Subs. Clean'!$AF$6:$AF$51&lt;=X$3),--('2 Gas Subs. Clean'!$AG$6:$AG$51&gt;=X$3),'2 Gas Subs. Clean'!$S$6:$S$51)</f>
        <v>0.76683967913392559</v>
      </c>
      <c r="Y11" s="52">
        <f>SUMPRODUCT(--('2 Gas Subs. Clean'!$D$6:$D$51=$B11),--('2 Gas Subs. Clean'!$AF$6:$AF$51&lt;=Y$3),--('2 Gas Subs. Clean'!$AG$6:$AG$51&gt;=Y$3),'2 Gas Subs. Clean'!$S$6:$S$51)</f>
        <v>0.76683967913392559</v>
      </c>
      <c r="Z11" s="52">
        <f>SUMPRODUCT(--('2 Gas Subs. Clean'!$D$6:$D$51=$B11),--('2 Gas Subs. Clean'!$AF$6:$AF$51&lt;=Z$3),--('2 Gas Subs. Clean'!$AG$6:$AG$51&gt;=Z$3),'2 Gas Subs. Clean'!$S$6:$S$51)</f>
        <v>0.76683967913392559</v>
      </c>
      <c r="AA11" s="52">
        <f>SUMPRODUCT(--('2 Gas Subs. Clean'!$D$6:$D$51=$B11),--('2 Gas Subs. Clean'!$AF$6:$AF$51&lt;=AA$3),--('2 Gas Subs. Clean'!$AG$6:$AG$51&gt;=AA$3),'2 Gas Subs. Clean'!$S$6:$S$51)</f>
        <v>0.76683967913392559</v>
      </c>
      <c r="AB11" s="52">
        <f>SUMPRODUCT(--('2 Gas Subs. Clean'!$D$6:$D$51=$B11),--('2 Gas Subs. Clean'!$AF$6:$AF$51&lt;=AB$3),--('2 Gas Subs. Clean'!$AG$6:$AG$51&gt;=AB$3),'2 Gas Subs. Clean'!$S$6:$S$51)</f>
        <v>0.76683967913392559</v>
      </c>
      <c r="AC11" s="52">
        <f>SUMPRODUCT(--('2 Gas Subs. Clean'!$D$6:$D$51=$B11),--('2 Gas Subs. Clean'!$AF$6:$AF$51&lt;=AC$3),--('2 Gas Subs. Clean'!$AG$6:$AG$51&gt;=AC$3),'2 Gas Subs. Clean'!$S$6:$S$51)</f>
        <v>0.76683967913392559</v>
      </c>
      <c r="AD11" s="52">
        <f>SUMPRODUCT(--('2 Gas Subs. Clean'!$D$6:$D$51=$B11),--('2 Gas Subs. Clean'!$AF$6:$AF$51&lt;=AD$3),--('2 Gas Subs. Clean'!$AG$6:$AG$51&gt;=AD$3),'2 Gas Subs. Clean'!$S$6:$S$51)</f>
        <v>0.76683967913392559</v>
      </c>
      <c r="AE11" s="52">
        <f>SUMPRODUCT(--('2 Gas Subs. Clean'!$D$6:$D$51=$B11),--('2 Gas Subs. Clean'!$AF$6:$AF$51&lt;=AE$3),--('2 Gas Subs. Clean'!$AG$6:$AG$51&gt;=AE$3),'2 Gas Subs. Clean'!$S$6:$S$51)</f>
        <v>0.76683967913392559</v>
      </c>
      <c r="AJ11" s="178"/>
      <c r="AK11" s="178"/>
      <c r="AL11" s="178"/>
      <c r="AM11" s="178"/>
      <c r="AN11" s="178"/>
      <c r="AO11" s="178"/>
      <c r="AP11" s="178"/>
      <c r="AQ11" s="178"/>
      <c r="AS11" s="178"/>
      <c r="AT11" s="178"/>
      <c r="AU11" s="178"/>
      <c r="AV11" s="178"/>
      <c r="AW11" s="178"/>
      <c r="AX11" s="178"/>
      <c r="AY11" s="178"/>
      <c r="AZ11" s="178"/>
    </row>
    <row r="12" spans="2:52">
      <c r="B12" s="8" t="s">
        <v>385</v>
      </c>
      <c r="C12" s="1" t="s">
        <v>423</v>
      </c>
      <c r="D12" s="1"/>
      <c r="E12" s="52">
        <f>SUMPRODUCT(--('2 Gas Subs. Clean'!$D$6:$D$51=$B12),--('2 Gas Subs. Clean'!$AF$6:$AF$51&lt;=E$3),--('2 Gas Subs. Clean'!$AG$6:$AG$51&gt;=E$3),'2 Gas Subs. Clean'!$S$6:$S$51)</f>
        <v>0</v>
      </c>
      <c r="F12" s="52">
        <f>SUMPRODUCT(--('2 Gas Subs. Clean'!$D$6:$D$51=$B12),--('2 Gas Subs. Clean'!$AF$6:$AF$51&lt;=F$3),--('2 Gas Subs. Clean'!$AG$6:$AG$51&gt;=F$3),'2 Gas Subs. Clean'!$S$6:$S$51)</f>
        <v>0</v>
      </c>
      <c r="G12" s="52">
        <f>SUMPRODUCT(--('2 Gas Subs. Clean'!$D$6:$D$51=$B12),--('2 Gas Subs. Clean'!$AF$6:$AF$51&lt;=G$3),--('2 Gas Subs. Clean'!$AG$6:$AG$51&gt;=G$3),'2 Gas Subs. Clean'!$S$6:$S$51)</f>
        <v>0</v>
      </c>
      <c r="H12" s="52">
        <f>SUMPRODUCT(--('2 Gas Subs. Clean'!$D$6:$D$51=$B12),--('2 Gas Subs. Clean'!$AF$6:$AF$51&lt;=H$3),--('2 Gas Subs. Clean'!$AG$6:$AG$51&gt;=H$3),'2 Gas Subs. Clean'!$S$6:$S$51)</f>
        <v>0</v>
      </c>
      <c r="I12" s="52">
        <f>SUMPRODUCT(--('2 Gas Subs. Clean'!$D$6:$D$51=$B12),--('2 Gas Subs. Clean'!$AF$6:$AF$51&lt;=I$3),--('2 Gas Subs. Clean'!$AG$6:$AG$51&gt;=I$3),'2 Gas Subs. Clean'!$S$6:$S$51)</f>
        <v>1</v>
      </c>
      <c r="J12" s="52">
        <f>SUMPRODUCT(--('2 Gas Subs. Clean'!$D$6:$D$51=$B12),--('2 Gas Subs. Clean'!$AF$6:$AF$51&lt;=J$3),--('2 Gas Subs. Clean'!$AG$6:$AG$51&gt;=J$3),'2 Gas Subs. Clean'!$S$6:$S$51)</f>
        <v>1</v>
      </c>
      <c r="K12" s="52">
        <f>SUMPRODUCT(--('2 Gas Subs. Clean'!$D$6:$D$51=$B12),--('2 Gas Subs. Clean'!$AF$6:$AF$51&lt;=K$3),--('2 Gas Subs. Clean'!$AG$6:$AG$51&gt;=K$3),'2 Gas Subs. Clean'!$S$6:$S$51)</f>
        <v>1</v>
      </c>
      <c r="L12" s="52">
        <f>SUMPRODUCT(--('2 Gas Subs. Clean'!$D$6:$D$51=$B12),--('2 Gas Subs. Clean'!$AF$6:$AF$51&lt;=L$3),--('2 Gas Subs. Clean'!$AG$6:$AG$51&gt;=L$3),'2 Gas Subs. Clean'!$S$6:$S$51)</f>
        <v>1</v>
      </c>
      <c r="M12" s="52">
        <f>SUMPRODUCT(--('2 Gas Subs. Clean'!$D$6:$D$51=$B12),--('2 Gas Subs. Clean'!$AF$6:$AF$51&lt;=M$3),--('2 Gas Subs. Clean'!$AG$6:$AG$51&gt;=M$3),'2 Gas Subs. Clean'!$S$6:$S$51)</f>
        <v>1</v>
      </c>
      <c r="N12" s="52">
        <f>SUMPRODUCT(--('2 Gas Subs. Clean'!$D$6:$D$51=$B12),--('2 Gas Subs. Clean'!$AF$6:$AF$51&lt;=N$3),--('2 Gas Subs. Clean'!$AG$6:$AG$51&gt;=N$3),'2 Gas Subs. Clean'!$S$6:$S$51)</f>
        <v>1</v>
      </c>
      <c r="O12" s="52">
        <f>SUMPRODUCT(--('2 Gas Subs. Clean'!$D$6:$D$51=$B12),--('2 Gas Subs. Clean'!$AF$6:$AF$51&lt;=O$3),--('2 Gas Subs. Clean'!$AG$6:$AG$51&gt;=O$3),'2 Gas Subs. Clean'!$S$6:$S$51)</f>
        <v>1</v>
      </c>
      <c r="P12" s="52">
        <f>SUMPRODUCT(--('2 Gas Subs. Clean'!$D$6:$D$51=$B12),--('2 Gas Subs. Clean'!$AF$6:$AF$51&lt;=P$3),--('2 Gas Subs. Clean'!$AG$6:$AG$51&gt;=P$3),'2 Gas Subs. Clean'!$S$6:$S$51)</f>
        <v>1</v>
      </c>
      <c r="Q12" s="52">
        <f>SUMPRODUCT(--('2 Gas Subs. Clean'!$D$6:$D$51=$B12),--('2 Gas Subs. Clean'!$AF$6:$AF$51&lt;=Q$3),--('2 Gas Subs. Clean'!$AG$6:$AG$51&gt;=Q$3),'2 Gas Subs. Clean'!$S$6:$S$51)</f>
        <v>1</v>
      </c>
      <c r="R12" s="52">
        <f>SUMPRODUCT(--('2 Gas Subs. Clean'!$D$6:$D$51=$B12),--('2 Gas Subs. Clean'!$AF$6:$AF$51&lt;=R$3),--('2 Gas Subs. Clean'!$AG$6:$AG$51&gt;=R$3),'2 Gas Subs. Clean'!$S$6:$S$51)</f>
        <v>1</v>
      </c>
      <c r="S12" s="52">
        <f>SUMPRODUCT(--('2 Gas Subs. Clean'!$D$6:$D$51=$B12),--('2 Gas Subs. Clean'!$AF$6:$AF$51&lt;=S$3),--('2 Gas Subs. Clean'!$AG$6:$AG$51&gt;=S$3),'2 Gas Subs. Clean'!$S$6:$S$51)</f>
        <v>1</v>
      </c>
      <c r="T12" s="52">
        <f>SUMPRODUCT(--('2 Gas Subs. Clean'!$D$6:$D$51=$B12),--('2 Gas Subs. Clean'!$AF$6:$AF$51&lt;=T$3),--('2 Gas Subs. Clean'!$AG$6:$AG$51&gt;=T$3),'2 Gas Subs. Clean'!$S$6:$S$51)</f>
        <v>1</v>
      </c>
      <c r="U12" s="52">
        <f>SUMPRODUCT(--('2 Gas Subs. Clean'!$D$6:$D$51=$B12),--('2 Gas Subs. Clean'!$AF$6:$AF$51&lt;=U$3),--('2 Gas Subs. Clean'!$AG$6:$AG$51&gt;=U$3),'2 Gas Subs. Clean'!$S$6:$S$51)</f>
        <v>1</v>
      </c>
      <c r="V12" s="52">
        <f>SUMPRODUCT(--('2 Gas Subs. Clean'!$D$6:$D$51=$B12),--('2 Gas Subs. Clean'!$AF$6:$AF$51&lt;=V$3),--('2 Gas Subs. Clean'!$AG$6:$AG$51&gt;=V$3),'2 Gas Subs. Clean'!$S$6:$S$51)</f>
        <v>1</v>
      </c>
      <c r="W12" s="52">
        <f>SUMPRODUCT(--('2 Gas Subs. Clean'!$D$6:$D$51=$B12),--('2 Gas Subs. Clean'!$AF$6:$AF$51&lt;=W$3),--('2 Gas Subs. Clean'!$AG$6:$AG$51&gt;=W$3),'2 Gas Subs. Clean'!$S$6:$S$51)</f>
        <v>1</v>
      </c>
      <c r="X12" s="52">
        <f>SUMPRODUCT(--('2 Gas Subs. Clean'!$D$6:$D$51=$B12),--('2 Gas Subs. Clean'!$AF$6:$AF$51&lt;=X$3),--('2 Gas Subs. Clean'!$AG$6:$AG$51&gt;=X$3),'2 Gas Subs. Clean'!$S$6:$S$51)</f>
        <v>1</v>
      </c>
      <c r="Y12" s="52">
        <f>SUMPRODUCT(--('2 Gas Subs. Clean'!$D$6:$D$51=$B12),--('2 Gas Subs. Clean'!$AF$6:$AF$51&lt;=Y$3),--('2 Gas Subs. Clean'!$AG$6:$AG$51&gt;=Y$3),'2 Gas Subs. Clean'!$S$6:$S$51)</f>
        <v>1</v>
      </c>
      <c r="Z12" s="52">
        <f>SUMPRODUCT(--('2 Gas Subs. Clean'!$D$6:$D$51=$B12),--('2 Gas Subs. Clean'!$AF$6:$AF$51&lt;=Z$3),--('2 Gas Subs. Clean'!$AG$6:$AG$51&gt;=Z$3),'2 Gas Subs. Clean'!$S$6:$S$51)</f>
        <v>1</v>
      </c>
      <c r="AA12" s="52">
        <f>SUMPRODUCT(--('2 Gas Subs. Clean'!$D$6:$D$51=$B12),--('2 Gas Subs. Clean'!$AF$6:$AF$51&lt;=AA$3),--('2 Gas Subs. Clean'!$AG$6:$AG$51&gt;=AA$3),'2 Gas Subs. Clean'!$S$6:$S$51)</f>
        <v>1</v>
      </c>
      <c r="AB12" s="52">
        <f>SUMPRODUCT(--('2 Gas Subs. Clean'!$D$6:$D$51=$B12),--('2 Gas Subs. Clean'!$AF$6:$AF$51&lt;=AB$3),--('2 Gas Subs. Clean'!$AG$6:$AG$51&gt;=AB$3),'2 Gas Subs. Clean'!$S$6:$S$51)</f>
        <v>1</v>
      </c>
      <c r="AC12" s="52">
        <f>SUMPRODUCT(--('2 Gas Subs. Clean'!$D$6:$D$51=$B12),--('2 Gas Subs. Clean'!$AF$6:$AF$51&lt;=AC$3),--('2 Gas Subs. Clean'!$AG$6:$AG$51&gt;=AC$3),'2 Gas Subs. Clean'!$S$6:$S$51)</f>
        <v>1</v>
      </c>
      <c r="AD12" s="52">
        <f>SUMPRODUCT(--('2 Gas Subs. Clean'!$D$6:$D$51=$B12),--('2 Gas Subs. Clean'!$AF$6:$AF$51&lt;=AD$3),--('2 Gas Subs. Clean'!$AG$6:$AG$51&gt;=AD$3),'2 Gas Subs. Clean'!$S$6:$S$51)</f>
        <v>1</v>
      </c>
      <c r="AE12" s="52">
        <f>SUMPRODUCT(--('2 Gas Subs. Clean'!$D$6:$D$51=$B12),--('2 Gas Subs. Clean'!$AF$6:$AF$51&lt;=AE$3),--('2 Gas Subs. Clean'!$AG$6:$AG$51&gt;=AE$3),'2 Gas Subs. Clean'!$S$6:$S$51)</f>
        <v>1</v>
      </c>
      <c r="AJ12" s="178"/>
      <c r="AK12" s="178"/>
      <c r="AL12" s="178"/>
      <c r="AM12" s="178"/>
      <c r="AN12" s="178"/>
      <c r="AO12" s="178"/>
      <c r="AP12" s="178"/>
      <c r="AQ12" s="178"/>
      <c r="AS12" s="178"/>
      <c r="AT12" s="178"/>
      <c r="AU12" s="178"/>
      <c r="AV12" s="178"/>
      <c r="AW12" s="178"/>
      <c r="AX12" s="178"/>
      <c r="AY12" s="178"/>
      <c r="AZ12" s="178"/>
    </row>
    <row r="13" spans="2:52">
      <c r="B13" s="8" t="s">
        <v>566</v>
      </c>
      <c r="C13" s="1" t="s">
        <v>424</v>
      </c>
      <c r="D13" s="1"/>
      <c r="E13" s="52">
        <f>SUMPRODUCT(--('2 Gas Subs. Clean'!$D$6:$D$51=$B13),--('2 Gas Subs. Clean'!$AF$6:$AF$51&lt;=E$3),--('2 Gas Subs. Clean'!$AG$6:$AG$51&gt;=E$3),'2 Gas Subs. Clean'!$S$6:$S$51)</f>
        <v>6.6856424597762712E-2</v>
      </c>
      <c r="F13" s="52">
        <f>SUMPRODUCT(--('2 Gas Subs. Clean'!$D$6:$D$51=$B13),--('2 Gas Subs. Clean'!$AF$6:$AF$51&lt;=F$3),--('2 Gas Subs. Clean'!$AG$6:$AG$51&gt;=F$3),'2 Gas Subs. Clean'!$S$6:$S$51)</f>
        <v>6.6856424597762712E-2</v>
      </c>
      <c r="G13" s="52">
        <f>SUMPRODUCT(--('2 Gas Subs. Clean'!$D$6:$D$51=$B13),--('2 Gas Subs. Clean'!$AF$6:$AF$51&lt;=G$3),--('2 Gas Subs. Clean'!$AG$6:$AG$51&gt;=G$3),'2 Gas Subs. Clean'!$S$6:$S$51)</f>
        <v>6.6856424597762712E-2</v>
      </c>
      <c r="H13" s="52">
        <f>SUMPRODUCT(--('2 Gas Subs. Clean'!$D$6:$D$51=$B13),--('2 Gas Subs. Clean'!$AF$6:$AF$51&lt;=H$3),--('2 Gas Subs. Clean'!$AG$6:$AG$51&gt;=H$3),'2 Gas Subs. Clean'!$S$6:$S$51)</f>
        <v>6.6856424597762712E-2</v>
      </c>
      <c r="I13" s="52">
        <f>SUMPRODUCT(--('2 Gas Subs. Clean'!$D$6:$D$51=$B13),--('2 Gas Subs. Clean'!$AF$6:$AF$51&lt;=I$3),--('2 Gas Subs. Clean'!$AG$6:$AG$51&gt;=I$3),'2 Gas Subs. Clean'!$S$6:$S$51)</f>
        <v>6.6856424597762712E-2</v>
      </c>
      <c r="J13" s="52">
        <f>SUMPRODUCT(--('2 Gas Subs. Clean'!$D$6:$D$51=$B13),--('2 Gas Subs. Clean'!$AF$6:$AF$51&lt;=J$3),--('2 Gas Subs. Clean'!$AG$6:$AG$51&gt;=J$3),'2 Gas Subs. Clean'!$S$6:$S$51)</f>
        <v>6.6856424597762712E-2</v>
      </c>
      <c r="K13" s="52">
        <f>SUMPRODUCT(--('2 Gas Subs. Clean'!$D$6:$D$51=$B13),--('2 Gas Subs. Clean'!$AF$6:$AF$51&lt;=K$3),--('2 Gas Subs. Clean'!$AG$6:$AG$51&gt;=K$3),'2 Gas Subs. Clean'!$S$6:$S$51)</f>
        <v>6.6856424597762712E-2</v>
      </c>
      <c r="L13" s="52">
        <f>SUMPRODUCT(--('2 Gas Subs. Clean'!$D$6:$D$51=$B13),--('2 Gas Subs. Clean'!$AF$6:$AF$51&lt;=L$3),--('2 Gas Subs. Clean'!$AG$6:$AG$51&gt;=L$3),'2 Gas Subs. Clean'!$S$6:$S$51)</f>
        <v>6.6856424597762712E-2</v>
      </c>
      <c r="M13" s="52">
        <f>SUMPRODUCT(--('2 Gas Subs. Clean'!$D$6:$D$51=$B13),--('2 Gas Subs. Clean'!$AF$6:$AF$51&lt;=M$3),--('2 Gas Subs. Clean'!$AG$6:$AG$51&gt;=M$3),'2 Gas Subs. Clean'!$S$6:$S$51)</f>
        <v>6.6856424597762712E-2</v>
      </c>
      <c r="N13" s="52">
        <f>SUMPRODUCT(--('2 Gas Subs. Clean'!$D$6:$D$51=$B13),--('2 Gas Subs. Clean'!$AF$6:$AF$51&lt;=N$3),--('2 Gas Subs. Clean'!$AG$6:$AG$51&gt;=N$3),'2 Gas Subs. Clean'!$S$6:$S$51)</f>
        <v>6.6856424597762712E-2</v>
      </c>
      <c r="O13" s="52">
        <f>SUMPRODUCT(--('2 Gas Subs. Clean'!$D$6:$D$51=$B13),--('2 Gas Subs. Clean'!$AF$6:$AF$51&lt;=O$3),--('2 Gas Subs. Clean'!$AG$6:$AG$51&gt;=O$3),'2 Gas Subs. Clean'!$S$6:$S$51)</f>
        <v>6.6856424597762712E-2</v>
      </c>
      <c r="P13" s="52">
        <f>SUMPRODUCT(--('2 Gas Subs. Clean'!$D$6:$D$51=$B13),--('2 Gas Subs. Clean'!$AF$6:$AF$51&lt;=P$3),--('2 Gas Subs. Clean'!$AG$6:$AG$51&gt;=P$3),'2 Gas Subs. Clean'!$S$6:$S$51)</f>
        <v>6.6856424597762712E-2</v>
      </c>
      <c r="Q13" s="52">
        <f>SUMPRODUCT(--('2 Gas Subs. Clean'!$D$6:$D$51=$B13),--('2 Gas Subs. Clean'!$AF$6:$AF$51&lt;=Q$3),--('2 Gas Subs. Clean'!$AG$6:$AG$51&gt;=Q$3),'2 Gas Subs. Clean'!$S$6:$S$51)</f>
        <v>6.6856424597762712E-2</v>
      </c>
      <c r="R13" s="52">
        <f>SUMPRODUCT(--('2 Gas Subs. Clean'!$D$6:$D$51=$B13),--('2 Gas Subs. Clean'!$AF$6:$AF$51&lt;=R$3),--('2 Gas Subs. Clean'!$AG$6:$AG$51&gt;=R$3),'2 Gas Subs. Clean'!$S$6:$S$51)</f>
        <v>6.6856424597762712E-2</v>
      </c>
      <c r="S13" s="52">
        <f>SUMPRODUCT(--('2 Gas Subs. Clean'!$D$6:$D$51=$B13),--('2 Gas Subs. Clean'!$AF$6:$AF$51&lt;=S$3),--('2 Gas Subs. Clean'!$AG$6:$AG$51&gt;=S$3),'2 Gas Subs. Clean'!$S$6:$S$51)</f>
        <v>6.6856424597762712E-2</v>
      </c>
      <c r="T13" s="52">
        <f>SUMPRODUCT(--('2 Gas Subs. Clean'!$D$6:$D$51=$B13),--('2 Gas Subs. Clean'!$AF$6:$AF$51&lt;=T$3),--('2 Gas Subs. Clean'!$AG$6:$AG$51&gt;=T$3),'2 Gas Subs. Clean'!$S$6:$S$51)</f>
        <v>6.6856424597762712E-2</v>
      </c>
      <c r="U13" s="52">
        <f>SUMPRODUCT(--('2 Gas Subs. Clean'!$D$6:$D$51=$B13),--('2 Gas Subs. Clean'!$AF$6:$AF$51&lt;=U$3),--('2 Gas Subs. Clean'!$AG$6:$AG$51&gt;=U$3),'2 Gas Subs. Clean'!$S$6:$S$51)</f>
        <v>6.6856424597762712E-2</v>
      </c>
      <c r="V13" s="52">
        <f>SUMPRODUCT(--('2 Gas Subs. Clean'!$D$6:$D$51=$B13),--('2 Gas Subs. Clean'!$AF$6:$AF$51&lt;=V$3),--('2 Gas Subs. Clean'!$AG$6:$AG$51&gt;=V$3),'2 Gas Subs. Clean'!$S$6:$S$51)</f>
        <v>0.67317949680651767</v>
      </c>
      <c r="W13" s="52">
        <f>SUMPRODUCT(--('2 Gas Subs. Clean'!$D$6:$D$51=$B13),--('2 Gas Subs. Clean'!$AF$6:$AF$51&lt;=W$3),--('2 Gas Subs. Clean'!$AG$6:$AG$51&gt;=W$3),'2 Gas Subs. Clean'!$S$6:$S$51)</f>
        <v>0.67317949680651767</v>
      </c>
      <c r="X13" s="52">
        <f>SUMPRODUCT(--('2 Gas Subs. Clean'!$D$6:$D$51=$B13),--('2 Gas Subs. Clean'!$AF$6:$AF$51&lt;=X$3),--('2 Gas Subs. Clean'!$AG$6:$AG$51&gt;=X$3),'2 Gas Subs. Clean'!$S$6:$S$51)</f>
        <v>6.6856424597762712E-2</v>
      </c>
      <c r="Y13" s="52">
        <f>SUMPRODUCT(--('2 Gas Subs. Clean'!$D$6:$D$51=$B13),--('2 Gas Subs. Clean'!$AF$6:$AF$51&lt;=Y$3),--('2 Gas Subs. Clean'!$AG$6:$AG$51&gt;=Y$3),'2 Gas Subs. Clean'!$S$6:$S$51)</f>
        <v>6.6856424597762712E-2</v>
      </c>
      <c r="Z13" s="52">
        <f>SUMPRODUCT(--('2 Gas Subs. Clean'!$D$6:$D$51=$B13),--('2 Gas Subs. Clean'!$AF$6:$AF$51&lt;=Z$3),--('2 Gas Subs. Clean'!$AG$6:$AG$51&gt;=Z$3),'2 Gas Subs. Clean'!$S$6:$S$51)</f>
        <v>6.6856424597762712E-2</v>
      </c>
      <c r="AA13" s="52">
        <f>SUMPRODUCT(--('2 Gas Subs. Clean'!$D$6:$D$51=$B13),--('2 Gas Subs. Clean'!$AF$6:$AF$51&lt;=AA$3),--('2 Gas Subs. Clean'!$AG$6:$AG$51&gt;=AA$3),'2 Gas Subs. Clean'!$S$6:$S$51)</f>
        <v>0.67317949680651767</v>
      </c>
      <c r="AB13" s="52">
        <f>SUMPRODUCT(--('2 Gas Subs. Clean'!$D$6:$D$51=$B13),--('2 Gas Subs. Clean'!$AF$6:$AF$51&lt;=AB$3),--('2 Gas Subs. Clean'!$AG$6:$AG$51&gt;=AB$3),'2 Gas Subs. Clean'!$S$6:$S$51)</f>
        <v>0.67317949680651767</v>
      </c>
      <c r="AC13" s="52">
        <f>SUMPRODUCT(--('2 Gas Subs. Clean'!$D$6:$D$51=$B13),--('2 Gas Subs. Clean'!$AF$6:$AF$51&lt;=AC$3),--('2 Gas Subs. Clean'!$AG$6:$AG$51&gt;=AC$3),'2 Gas Subs. Clean'!$S$6:$S$51)</f>
        <v>0.67317949680651767</v>
      </c>
      <c r="AD13" s="52">
        <f>SUMPRODUCT(--('2 Gas Subs. Clean'!$D$6:$D$51=$B13),--('2 Gas Subs. Clean'!$AF$6:$AF$51&lt;=AD$3),--('2 Gas Subs. Clean'!$AG$6:$AG$51&gt;=AD$3),'2 Gas Subs. Clean'!$S$6:$S$51)</f>
        <v>1</v>
      </c>
      <c r="AE13" s="52">
        <f>SUMPRODUCT(--('2 Gas Subs. Clean'!$D$6:$D$51=$B13),--('2 Gas Subs. Clean'!$AF$6:$AF$51&lt;=AE$3),--('2 Gas Subs. Clean'!$AG$6:$AG$51&gt;=AE$3),'2 Gas Subs. Clean'!$S$6:$S$51)</f>
        <v>1</v>
      </c>
      <c r="AJ13" s="178"/>
      <c r="AK13" s="178"/>
      <c r="AL13" s="178"/>
      <c r="AM13" s="178"/>
      <c r="AN13" s="178"/>
      <c r="AO13" s="178"/>
      <c r="AP13" s="178"/>
      <c r="AQ13" s="178"/>
      <c r="AS13" s="178"/>
      <c r="AT13" s="178"/>
      <c r="AU13" s="178"/>
      <c r="AV13" s="178"/>
      <c r="AW13" s="178"/>
      <c r="AX13" s="178"/>
      <c r="AY13" s="178"/>
      <c r="AZ13" s="178"/>
    </row>
    <row r="14" spans="2:52">
      <c r="B14" s="8" t="s">
        <v>425</v>
      </c>
      <c r="C14" s="1" t="s">
        <v>425</v>
      </c>
      <c r="D14" s="6"/>
      <c r="E14" s="52">
        <f>SUMPRODUCT(--('2 Gas Subs. Clean'!$D$6:$D$51=$B14),--('2 Gas Subs. Clean'!$AF$6:$AF$51&lt;=E$3),--('2 Gas Subs. Clean'!$AG$6:$AG$51&gt;=E$3),'2 Gas Subs. Clean'!$S$6:$S$51)</f>
        <v>0.4660584916125422</v>
      </c>
      <c r="F14" s="52">
        <f>SUMPRODUCT(--('2 Gas Subs. Clean'!$D$6:$D$51=$B14),--('2 Gas Subs. Clean'!$AF$6:$AF$51&lt;=F$3),--('2 Gas Subs. Clean'!$AG$6:$AG$51&gt;=F$3),'2 Gas Subs. Clean'!$S$6:$S$51)</f>
        <v>0.4660584916125422</v>
      </c>
      <c r="G14" s="52">
        <f>SUMPRODUCT(--('2 Gas Subs. Clean'!$D$6:$D$51=$B14),--('2 Gas Subs. Clean'!$AF$6:$AF$51&lt;=G$3),--('2 Gas Subs. Clean'!$AG$6:$AG$51&gt;=G$3),'2 Gas Subs. Clean'!$S$6:$S$51)</f>
        <v>0.4660584916125422</v>
      </c>
      <c r="H14" s="52">
        <f>SUMPRODUCT(--('2 Gas Subs. Clean'!$D$6:$D$51=$B14),--('2 Gas Subs. Clean'!$AF$6:$AF$51&lt;=H$3),--('2 Gas Subs. Clean'!$AG$6:$AG$51&gt;=H$3),'2 Gas Subs. Clean'!$S$6:$S$51)</f>
        <v>0.4660584916125422</v>
      </c>
      <c r="I14" s="52">
        <f>SUMPRODUCT(--('2 Gas Subs. Clean'!$D$6:$D$51=$B14),--('2 Gas Subs. Clean'!$AF$6:$AF$51&lt;=I$3),--('2 Gas Subs. Clean'!$AG$6:$AG$51&gt;=I$3),'2 Gas Subs. Clean'!$S$6:$S$51)</f>
        <v>0.4660584916125422</v>
      </c>
      <c r="J14" s="52">
        <f>SUMPRODUCT(--('2 Gas Subs. Clean'!$D$6:$D$51=$B14),--('2 Gas Subs. Clean'!$AF$6:$AF$51&lt;=J$3),--('2 Gas Subs. Clean'!$AG$6:$AG$51&gt;=J$3),'2 Gas Subs. Clean'!$S$6:$S$51)</f>
        <v>0.4660584916125422</v>
      </c>
      <c r="K14" s="52">
        <f>SUMPRODUCT(--('2 Gas Subs. Clean'!$D$6:$D$51=$B14),--('2 Gas Subs. Clean'!$AF$6:$AF$51&lt;=K$3),--('2 Gas Subs. Clean'!$AG$6:$AG$51&gt;=K$3),'2 Gas Subs. Clean'!$S$6:$S$51)</f>
        <v>0.4660584916125422</v>
      </c>
      <c r="L14" s="52">
        <f>SUMPRODUCT(--('2 Gas Subs. Clean'!$D$6:$D$51=$B14),--('2 Gas Subs. Clean'!$AF$6:$AF$51&lt;=L$3),--('2 Gas Subs. Clean'!$AG$6:$AG$51&gt;=L$3),'2 Gas Subs. Clean'!$S$6:$S$51)</f>
        <v>0.4660584916125422</v>
      </c>
      <c r="M14" s="52">
        <f>SUMPRODUCT(--('2 Gas Subs. Clean'!$D$6:$D$51=$B14),--('2 Gas Subs. Clean'!$AF$6:$AF$51&lt;=M$3),--('2 Gas Subs. Clean'!$AG$6:$AG$51&gt;=M$3),'2 Gas Subs. Clean'!$S$6:$S$51)</f>
        <v>0.4660584916125422</v>
      </c>
      <c r="N14" s="52">
        <f>SUMPRODUCT(--('2 Gas Subs. Clean'!$D$6:$D$51=$B14),--('2 Gas Subs. Clean'!$AF$6:$AF$51&lt;=N$3),--('2 Gas Subs. Clean'!$AG$6:$AG$51&gt;=N$3),'2 Gas Subs. Clean'!$S$6:$S$51)</f>
        <v>0.4660584916125422</v>
      </c>
      <c r="O14" s="52">
        <f>SUMPRODUCT(--('2 Gas Subs. Clean'!$D$6:$D$51=$B14),--('2 Gas Subs. Clean'!$AF$6:$AF$51&lt;=O$3),--('2 Gas Subs. Clean'!$AG$6:$AG$51&gt;=O$3),'2 Gas Subs. Clean'!$S$6:$S$51)</f>
        <v>0.4660584916125422</v>
      </c>
      <c r="P14" s="52">
        <f>SUMPRODUCT(--('2 Gas Subs. Clean'!$D$6:$D$51=$B14),--('2 Gas Subs. Clean'!$AF$6:$AF$51&lt;=P$3),--('2 Gas Subs. Clean'!$AG$6:$AG$51&gt;=P$3),'2 Gas Subs. Clean'!$S$6:$S$51)</f>
        <v>0.4660584916125422</v>
      </c>
      <c r="Q14" s="52">
        <f>SUMPRODUCT(--('2 Gas Subs. Clean'!$D$6:$D$51=$B14),--('2 Gas Subs. Clean'!$AF$6:$AF$51&lt;=Q$3),--('2 Gas Subs. Clean'!$AG$6:$AG$51&gt;=Q$3),'2 Gas Subs. Clean'!$S$6:$S$51)</f>
        <v>0.4660584916125422</v>
      </c>
      <c r="R14" s="52">
        <f>SUMPRODUCT(--('2 Gas Subs. Clean'!$D$6:$D$51=$B14),--('2 Gas Subs. Clean'!$AF$6:$AF$51&lt;=R$3),--('2 Gas Subs. Clean'!$AG$6:$AG$51&gt;=R$3),'2 Gas Subs. Clean'!$S$6:$S$51)</f>
        <v>0.4660584916125422</v>
      </c>
      <c r="S14" s="52">
        <f>SUMPRODUCT(--('2 Gas Subs. Clean'!$D$6:$D$51=$B14),--('2 Gas Subs. Clean'!$AF$6:$AF$51&lt;=S$3),--('2 Gas Subs. Clean'!$AG$6:$AG$51&gt;=S$3),'2 Gas Subs. Clean'!$S$6:$S$51)</f>
        <v>0.4660584916125422</v>
      </c>
      <c r="T14" s="52">
        <f>SUMPRODUCT(--('2 Gas Subs. Clean'!$D$6:$D$51=$B14),--('2 Gas Subs. Clean'!$AF$6:$AF$51&lt;=T$3),--('2 Gas Subs. Clean'!$AG$6:$AG$51&gt;=T$3),'2 Gas Subs. Clean'!$S$6:$S$51)</f>
        <v>0.4660584916125422</v>
      </c>
      <c r="U14" s="52">
        <f>SUMPRODUCT(--('2 Gas Subs. Clean'!$D$6:$D$51=$B14),--('2 Gas Subs. Clean'!$AF$6:$AF$51&lt;=U$3),--('2 Gas Subs. Clean'!$AG$6:$AG$51&gt;=U$3),'2 Gas Subs. Clean'!$S$6:$S$51)</f>
        <v>0.4660584916125422</v>
      </c>
      <c r="V14" s="52">
        <f>SUMPRODUCT(--('2 Gas Subs. Clean'!$D$6:$D$51=$B14),--('2 Gas Subs. Clean'!$AF$6:$AF$51&lt;=V$3),--('2 Gas Subs. Clean'!$AG$6:$AG$51&gt;=V$3),'2 Gas Subs. Clean'!$S$6:$S$51)</f>
        <v>0.4660584916125422</v>
      </c>
      <c r="W14" s="52">
        <f>SUMPRODUCT(--('2 Gas Subs. Clean'!$D$6:$D$51=$B14),--('2 Gas Subs. Clean'!$AF$6:$AF$51&lt;=W$3),--('2 Gas Subs. Clean'!$AG$6:$AG$51&gt;=W$3),'2 Gas Subs. Clean'!$S$6:$S$51)</f>
        <v>0.82119755909539127</v>
      </c>
      <c r="X14" s="52">
        <f>SUMPRODUCT(--('2 Gas Subs. Clean'!$D$6:$D$51=$B14),--('2 Gas Subs. Clean'!$AF$6:$AF$51&lt;=X$3),--('2 Gas Subs. Clean'!$AG$6:$AG$51&gt;=X$3),'2 Gas Subs. Clean'!$S$6:$S$51)</f>
        <v>0.4660584916125422</v>
      </c>
      <c r="Y14" s="52">
        <f>SUMPRODUCT(--('2 Gas Subs. Clean'!$D$6:$D$51=$B14),--('2 Gas Subs. Clean'!$AF$6:$AF$51&lt;=Y$3),--('2 Gas Subs. Clean'!$AG$6:$AG$51&gt;=Y$3),'2 Gas Subs. Clean'!$S$6:$S$51)</f>
        <v>0.4660584916125422</v>
      </c>
      <c r="Z14" s="52">
        <f>SUMPRODUCT(--('2 Gas Subs. Clean'!$D$6:$D$51=$B14),--('2 Gas Subs. Clean'!$AF$6:$AF$51&lt;=Z$3),--('2 Gas Subs. Clean'!$AG$6:$AG$51&gt;=Z$3),'2 Gas Subs. Clean'!$S$6:$S$51)</f>
        <v>0.4660584916125422</v>
      </c>
      <c r="AA14" s="52">
        <f>SUMPRODUCT(--('2 Gas Subs. Clean'!$D$6:$D$51=$B14),--('2 Gas Subs. Clean'!$AF$6:$AF$51&lt;=AA$3),--('2 Gas Subs. Clean'!$AG$6:$AG$51&gt;=AA$3),'2 Gas Subs. Clean'!$S$6:$S$51)</f>
        <v>0.82119755909539127</v>
      </c>
      <c r="AB14" s="52">
        <f>SUMPRODUCT(--('2 Gas Subs. Clean'!$D$6:$D$51=$B14),--('2 Gas Subs. Clean'!$AF$6:$AF$51&lt;=AB$3),--('2 Gas Subs. Clean'!$AG$6:$AG$51&gt;=AB$3),'2 Gas Subs. Clean'!$S$6:$S$51)</f>
        <v>0.82119755909539127</v>
      </c>
      <c r="AC14" s="52">
        <f>SUMPRODUCT(--('2 Gas Subs. Clean'!$D$6:$D$51=$B14),--('2 Gas Subs. Clean'!$AF$6:$AF$51&lt;=AC$3),--('2 Gas Subs. Clean'!$AG$6:$AG$51&gt;=AC$3),'2 Gas Subs. Clean'!$S$6:$S$51)</f>
        <v>0.82119755909539127</v>
      </c>
      <c r="AD14" s="52">
        <f>SUMPRODUCT(--('2 Gas Subs. Clean'!$D$6:$D$51=$B14),--('2 Gas Subs. Clean'!$AF$6:$AF$51&lt;=AD$3),--('2 Gas Subs. Clean'!$AG$6:$AG$51&gt;=AD$3),'2 Gas Subs. Clean'!$S$6:$S$51)</f>
        <v>0.82119755909539127</v>
      </c>
      <c r="AE14" s="52">
        <f>SUMPRODUCT(--('2 Gas Subs. Clean'!$D$6:$D$51=$B14),--('2 Gas Subs. Clean'!$AF$6:$AF$51&lt;=AE$3),--('2 Gas Subs. Clean'!$AG$6:$AG$51&gt;=AE$3),'2 Gas Subs. Clean'!$S$6:$S$51)</f>
        <v>0.82119755909539127</v>
      </c>
      <c r="AJ14" s="178"/>
      <c r="AK14" s="178"/>
      <c r="AL14" s="178"/>
      <c r="AM14" s="178"/>
      <c r="AN14" s="178"/>
      <c r="AO14" s="178"/>
      <c r="AP14" s="178"/>
      <c r="AQ14" s="178"/>
      <c r="AS14" s="178"/>
      <c r="AT14" s="178"/>
      <c r="AU14" s="178"/>
      <c r="AV14" s="178"/>
      <c r="AW14" s="178"/>
      <c r="AX14" s="178"/>
      <c r="AY14" s="178"/>
      <c r="AZ14" s="178"/>
    </row>
    <row r="15" spans="2:52">
      <c r="B15" s="8" t="s">
        <v>1528</v>
      </c>
      <c r="C15" s="1" t="s">
        <v>426</v>
      </c>
      <c r="D15" s="6"/>
      <c r="E15" s="52">
        <f>SUMPRODUCT(--('2 Gas Subs. Clean'!$D$6:$D$51=$B15),--('2 Gas Subs. Clean'!$AF$6:$AF$51&lt;=E$3),--('2 Gas Subs. Clean'!$AG$6:$AG$51&gt;=E$3),'2 Gas Subs. Clean'!$S$6:$S$51)</f>
        <v>0</v>
      </c>
      <c r="F15" s="52">
        <f>SUMPRODUCT(--('2 Gas Subs. Clean'!$D$6:$D$51=$B15),--('2 Gas Subs. Clean'!$AF$6:$AF$51&lt;=F$3),--('2 Gas Subs. Clean'!$AG$6:$AG$51&gt;=F$3),'2 Gas Subs. Clean'!$S$6:$S$51)</f>
        <v>0</v>
      </c>
      <c r="G15" s="52">
        <f>SUMPRODUCT(--('2 Gas Subs. Clean'!$D$6:$D$51=$B15),--('2 Gas Subs. Clean'!$AF$6:$AF$51&lt;=G$3),--('2 Gas Subs. Clean'!$AG$6:$AG$51&gt;=G$3),'2 Gas Subs. Clean'!$S$6:$S$51)</f>
        <v>0</v>
      </c>
      <c r="H15" s="52">
        <f>SUMPRODUCT(--('2 Gas Subs. Clean'!$D$6:$D$51=$B15),--('2 Gas Subs. Clean'!$AF$6:$AF$51&lt;=H$3),--('2 Gas Subs. Clean'!$AG$6:$AG$51&gt;=H$3),'2 Gas Subs. Clean'!$S$6:$S$51)</f>
        <v>0</v>
      </c>
      <c r="I15" s="52">
        <f>SUMPRODUCT(--('2 Gas Subs. Clean'!$D$6:$D$51=$B15),--('2 Gas Subs. Clean'!$AF$6:$AF$51&lt;=I$3),--('2 Gas Subs. Clean'!$AG$6:$AG$51&gt;=I$3),'2 Gas Subs. Clean'!$S$6:$S$51)</f>
        <v>0.72911244502504624</v>
      </c>
      <c r="J15" s="52">
        <f>SUMPRODUCT(--('2 Gas Subs. Clean'!$D$6:$D$51=$B15),--('2 Gas Subs. Clean'!$AF$6:$AF$51&lt;=J$3),--('2 Gas Subs. Clean'!$AG$6:$AG$51&gt;=J$3),'2 Gas Subs. Clean'!$S$6:$S$51)</f>
        <v>0.72911244502504624</v>
      </c>
      <c r="K15" s="52">
        <f>SUMPRODUCT(--('2 Gas Subs. Clean'!$D$6:$D$51=$B15),--('2 Gas Subs. Clean'!$AF$6:$AF$51&lt;=K$3),--('2 Gas Subs. Clean'!$AG$6:$AG$51&gt;=K$3),'2 Gas Subs. Clean'!$S$6:$S$51)</f>
        <v>0.99999999999999989</v>
      </c>
      <c r="L15" s="52">
        <f>SUMPRODUCT(--('2 Gas Subs. Clean'!$D$6:$D$51=$B15),--('2 Gas Subs. Clean'!$AF$6:$AF$51&lt;=L$3),--('2 Gas Subs. Clean'!$AG$6:$AG$51&gt;=L$3),'2 Gas Subs. Clean'!$S$6:$S$51)</f>
        <v>0.99999999999999989</v>
      </c>
      <c r="M15" s="52">
        <f>SUMPRODUCT(--('2 Gas Subs. Clean'!$D$6:$D$51=$B15),--('2 Gas Subs. Clean'!$AF$6:$AF$51&lt;=M$3),--('2 Gas Subs. Clean'!$AG$6:$AG$51&gt;=M$3),'2 Gas Subs. Clean'!$S$6:$S$51)</f>
        <v>0.99999999999999989</v>
      </c>
      <c r="N15" s="52">
        <f>SUMPRODUCT(--('2 Gas Subs. Clean'!$D$6:$D$51=$B15),--('2 Gas Subs. Clean'!$AF$6:$AF$51&lt;=N$3),--('2 Gas Subs. Clean'!$AG$6:$AG$51&gt;=N$3),'2 Gas Subs. Clean'!$S$6:$S$51)</f>
        <v>0.99999999999999989</v>
      </c>
      <c r="O15" s="52">
        <f>SUMPRODUCT(--('2 Gas Subs. Clean'!$D$6:$D$51=$B15),--('2 Gas Subs. Clean'!$AF$6:$AF$51&lt;=O$3),--('2 Gas Subs. Clean'!$AG$6:$AG$51&gt;=O$3),'2 Gas Subs. Clean'!$S$6:$S$51)</f>
        <v>0.99999999999999989</v>
      </c>
      <c r="P15" s="52">
        <f>SUMPRODUCT(--('2 Gas Subs. Clean'!$D$6:$D$51=$B15),--('2 Gas Subs. Clean'!$AF$6:$AF$51&lt;=P$3),--('2 Gas Subs. Clean'!$AG$6:$AG$51&gt;=P$3),'2 Gas Subs. Clean'!$S$6:$S$51)</f>
        <v>0.99999999999999989</v>
      </c>
      <c r="Q15" s="52">
        <f>SUMPRODUCT(--('2 Gas Subs. Clean'!$D$6:$D$51=$B15),--('2 Gas Subs. Clean'!$AF$6:$AF$51&lt;=Q$3),--('2 Gas Subs. Clean'!$AG$6:$AG$51&gt;=Q$3),'2 Gas Subs. Clean'!$S$6:$S$51)</f>
        <v>0.99999999999999989</v>
      </c>
      <c r="R15" s="52">
        <f>SUMPRODUCT(--('2 Gas Subs. Clean'!$D$6:$D$51=$B15),--('2 Gas Subs. Clean'!$AF$6:$AF$51&lt;=R$3),--('2 Gas Subs. Clean'!$AG$6:$AG$51&gt;=R$3),'2 Gas Subs. Clean'!$S$6:$S$51)</f>
        <v>0.99999999999999989</v>
      </c>
      <c r="S15" s="52">
        <f>SUMPRODUCT(--('2 Gas Subs. Clean'!$D$6:$D$51=$B15),--('2 Gas Subs. Clean'!$AF$6:$AF$51&lt;=S$3),--('2 Gas Subs. Clean'!$AG$6:$AG$51&gt;=S$3),'2 Gas Subs. Clean'!$S$6:$S$51)</f>
        <v>0.99999999999999989</v>
      </c>
      <c r="T15" s="52">
        <f>SUMPRODUCT(--('2 Gas Subs. Clean'!$D$6:$D$51=$B15),--('2 Gas Subs. Clean'!$AF$6:$AF$51&lt;=T$3),--('2 Gas Subs. Clean'!$AG$6:$AG$51&gt;=T$3),'2 Gas Subs. Clean'!$S$6:$S$51)</f>
        <v>0.99999999999999989</v>
      </c>
      <c r="U15" s="52">
        <f>SUMPRODUCT(--('2 Gas Subs. Clean'!$D$6:$D$51=$B15),--('2 Gas Subs. Clean'!$AF$6:$AF$51&lt;=U$3),--('2 Gas Subs. Clean'!$AG$6:$AG$51&gt;=U$3),'2 Gas Subs. Clean'!$S$6:$S$51)</f>
        <v>0.99999999999999989</v>
      </c>
      <c r="V15" s="52">
        <f>SUMPRODUCT(--('2 Gas Subs. Clean'!$D$6:$D$51=$B15),--('2 Gas Subs. Clean'!$AF$6:$AF$51&lt;=V$3),--('2 Gas Subs. Clean'!$AG$6:$AG$51&gt;=V$3),'2 Gas Subs. Clean'!$S$6:$S$51)</f>
        <v>0.99999999999999989</v>
      </c>
      <c r="W15" s="52">
        <f>SUMPRODUCT(--('2 Gas Subs. Clean'!$D$6:$D$51=$B15),--('2 Gas Subs. Clean'!$AF$6:$AF$51&lt;=W$3),--('2 Gas Subs. Clean'!$AG$6:$AG$51&gt;=W$3),'2 Gas Subs. Clean'!$S$6:$S$51)</f>
        <v>0.99999999999999989</v>
      </c>
      <c r="X15" s="52">
        <f>SUMPRODUCT(--('2 Gas Subs. Clean'!$D$6:$D$51=$B15),--('2 Gas Subs. Clean'!$AF$6:$AF$51&lt;=X$3),--('2 Gas Subs. Clean'!$AG$6:$AG$51&gt;=X$3),'2 Gas Subs. Clean'!$S$6:$S$51)</f>
        <v>0.99999999999999989</v>
      </c>
      <c r="Y15" s="52">
        <f>SUMPRODUCT(--('2 Gas Subs. Clean'!$D$6:$D$51=$B15),--('2 Gas Subs. Clean'!$AF$6:$AF$51&lt;=Y$3),--('2 Gas Subs. Clean'!$AG$6:$AG$51&gt;=Y$3),'2 Gas Subs. Clean'!$S$6:$S$51)</f>
        <v>0.99999999999999989</v>
      </c>
      <c r="Z15" s="52">
        <f>SUMPRODUCT(--('2 Gas Subs. Clean'!$D$6:$D$51=$B15),--('2 Gas Subs. Clean'!$AF$6:$AF$51&lt;=Z$3),--('2 Gas Subs. Clean'!$AG$6:$AG$51&gt;=Z$3),'2 Gas Subs. Clean'!$S$6:$S$51)</f>
        <v>0.99999999999999989</v>
      </c>
      <c r="AA15" s="52">
        <f>SUMPRODUCT(--('2 Gas Subs. Clean'!$D$6:$D$51=$B15),--('2 Gas Subs. Clean'!$AF$6:$AF$51&lt;=AA$3),--('2 Gas Subs. Clean'!$AG$6:$AG$51&gt;=AA$3),'2 Gas Subs. Clean'!$S$6:$S$51)</f>
        <v>0.99999999999999989</v>
      </c>
      <c r="AB15" s="52">
        <f>SUMPRODUCT(--('2 Gas Subs. Clean'!$D$6:$D$51=$B15),--('2 Gas Subs. Clean'!$AF$6:$AF$51&lt;=AB$3),--('2 Gas Subs. Clean'!$AG$6:$AG$51&gt;=AB$3),'2 Gas Subs. Clean'!$S$6:$S$51)</f>
        <v>0.99999999999999989</v>
      </c>
      <c r="AC15" s="52">
        <f>SUMPRODUCT(--('2 Gas Subs. Clean'!$D$6:$D$51=$B15),--('2 Gas Subs. Clean'!$AF$6:$AF$51&lt;=AC$3),--('2 Gas Subs. Clean'!$AG$6:$AG$51&gt;=AC$3),'2 Gas Subs. Clean'!$S$6:$S$51)</f>
        <v>0.99999999999999989</v>
      </c>
      <c r="AD15" s="52">
        <f>SUMPRODUCT(--('2 Gas Subs. Clean'!$D$6:$D$51=$B15),--('2 Gas Subs. Clean'!$AF$6:$AF$51&lt;=AD$3),--('2 Gas Subs. Clean'!$AG$6:$AG$51&gt;=AD$3),'2 Gas Subs. Clean'!$S$6:$S$51)</f>
        <v>0.99999999999999989</v>
      </c>
      <c r="AE15" s="52">
        <f>SUMPRODUCT(--('2 Gas Subs. Clean'!$D$6:$D$51=$B15),--('2 Gas Subs. Clean'!$AF$6:$AF$51&lt;=AE$3),--('2 Gas Subs. Clean'!$AG$6:$AG$51&gt;=AE$3),'2 Gas Subs. Clean'!$S$6:$S$51)</f>
        <v>0.99999999999999989</v>
      </c>
      <c r="AJ15" s="178"/>
      <c r="AK15" s="178"/>
      <c r="AL15" s="178"/>
      <c r="AM15" s="178"/>
      <c r="AN15" s="178"/>
      <c r="AO15" s="178"/>
      <c r="AP15" s="178"/>
      <c r="AQ15" s="178"/>
      <c r="AS15" s="178"/>
      <c r="AT15" s="178"/>
      <c r="AU15" s="178"/>
      <c r="AV15" s="178"/>
      <c r="AW15" s="178"/>
      <c r="AX15" s="178"/>
      <c r="AY15" s="178"/>
      <c r="AZ15" s="178"/>
    </row>
    <row r="16" spans="2:52"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8" spans="2:52">
      <c r="B18" s="8" t="s">
        <v>378</v>
      </c>
      <c r="C18" s="53">
        <f>'Parameters for analysis'!C4</f>
        <v>0.5</v>
      </c>
      <c r="D18" s="5"/>
      <c r="AS18" s="178"/>
      <c r="AT18" s="178"/>
      <c r="AU18" s="178"/>
      <c r="AV18" s="178"/>
      <c r="AW18" s="178"/>
      <c r="AX18" s="178"/>
      <c r="AY18" s="178"/>
      <c r="AZ18" s="178"/>
    </row>
    <row r="19" spans="2:52">
      <c r="B19" s="8" t="s">
        <v>379</v>
      </c>
      <c r="C19" s="53">
        <f>'Parameters for analysis'!C5</f>
        <v>0.49999900000000003</v>
      </c>
      <c r="D19" s="5"/>
      <c r="AS19" s="178"/>
      <c r="AT19" s="178"/>
      <c r="AU19" s="178"/>
      <c r="AV19" s="178"/>
      <c r="AW19" s="178"/>
      <c r="AX19" s="178"/>
      <c r="AY19" s="178"/>
      <c r="AZ19" s="178"/>
    </row>
    <row r="20" spans="2:52">
      <c r="S20" s="8"/>
      <c r="T20" s="8"/>
      <c r="AS20" s="178"/>
      <c r="AT20" s="178"/>
      <c r="AU20" s="178"/>
      <c r="AV20" s="178"/>
      <c r="AW20" s="178"/>
      <c r="AX20" s="178"/>
      <c r="AY20" s="178"/>
      <c r="AZ20" s="178"/>
    </row>
    <row r="21" spans="2:52">
      <c r="B21" s="3"/>
      <c r="C21" s="3"/>
      <c r="D21" s="3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</row>
    <row r="22" spans="2:52">
      <c r="B22" s="3"/>
      <c r="C22" s="3"/>
      <c r="D22" s="3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</row>
    <row r="23" spans="2:52">
      <c r="B23" s="3"/>
      <c r="C23" s="3"/>
      <c r="D23" s="3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</row>
    <row r="24" spans="2:52">
      <c r="B24" s="3"/>
      <c r="C24" s="3"/>
      <c r="D24" s="3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</row>
    <row r="25" spans="2:52">
      <c r="B25" s="3"/>
      <c r="C25" s="3"/>
      <c r="D25" s="3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</row>
    <row r="26" spans="2:52">
      <c r="B26" s="3"/>
      <c r="C26" s="3"/>
      <c r="D26" s="3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</row>
    <row r="27" spans="2:52">
      <c r="B27" s="3"/>
      <c r="C27" s="3"/>
      <c r="D27" s="3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2:52">
      <c r="B28" s="3"/>
      <c r="C28" s="3"/>
      <c r="D28" s="3"/>
      <c r="E28" s="196">
        <v>2005</v>
      </c>
      <c r="F28" s="196">
        <f>+E28+1</f>
        <v>2006</v>
      </c>
      <c r="G28" s="196">
        <f>+F28+1</f>
        <v>2007</v>
      </c>
      <c r="H28" s="196">
        <f>+G28+1</f>
        <v>2008</v>
      </c>
      <c r="I28" s="196">
        <f>+H28+1</f>
        <v>2009</v>
      </c>
      <c r="J28" s="196">
        <f t="shared" ref="J28:L28" si="1">+I28+1</f>
        <v>2010</v>
      </c>
      <c r="K28" s="196">
        <f t="shared" si="1"/>
        <v>2011</v>
      </c>
      <c r="L28" s="196">
        <f t="shared" si="1"/>
        <v>2012</v>
      </c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</row>
    <row r="29" spans="2:52">
      <c r="B29" s="3" t="str">
        <f t="shared" ref="B29:C40" si="2">+B4</f>
        <v>AGL</v>
      </c>
      <c r="C29" s="3" t="str">
        <f t="shared" si="2"/>
        <v>AGL</v>
      </c>
      <c r="D29" s="3"/>
      <c r="E29" s="52">
        <f t="shared" ref="E29:L40" si="3">+AVERAGEIF($E$2:$AE$2,E$28,$E4:$AE4)</f>
        <v>0.59743457842477388</v>
      </c>
      <c r="F29" s="52">
        <f t="shared" si="3"/>
        <v>0.59743457842477388</v>
      </c>
      <c r="G29" s="52">
        <f t="shared" si="3"/>
        <v>0.59743457842477388</v>
      </c>
      <c r="H29" s="52">
        <f t="shared" si="3"/>
        <v>0.59743457842477377</v>
      </c>
      <c r="I29" s="52">
        <f t="shared" si="3"/>
        <v>0.64932374049327368</v>
      </c>
      <c r="J29" s="52">
        <f t="shared" si="3"/>
        <v>0.7790466456645232</v>
      </c>
      <c r="K29" s="52">
        <f t="shared" si="3"/>
        <v>0.82050873653978684</v>
      </c>
      <c r="L29" s="52">
        <f t="shared" si="3"/>
        <v>0.82050873653978684</v>
      </c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</row>
    <row r="30" spans="2:52">
      <c r="B30" s="3" t="str">
        <f t="shared" si="2"/>
        <v>Atmos</v>
      </c>
      <c r="C30" s="3" t="str">
        <f t="shared" si="2"/>
        <v>ATO</v>
      </c>
      <c r="D30" s="3"/>
      <c r="E30" s="52">
        <f t="shared" si="3"/>
        <v>0</v>
      </c>
      <c r="F30" s="52">
        <f t="shared" si="3"/>
        <v>0</v>
      </c>
      <c r="G30" s="52">
        <f t="shared" si="3"/>
        <v>7.3669253475758568E-3</v>
      </c>
      <c r="H30" s="52">
        <f t="shared" si="3"/>
        <v>1.4733850695151712E-2</v>
      </c>
      <c r="I30" s="52">
        <f t="shared" si="3"/>
        <v>1.473385069515171E-2</v>
      </c>
      <c r="J30" s="52">
        <f t="shared" si="3"/>
        <v>1.4733850695151714E-2</v>
      </c>
      <c r="K30" s="52">
        <f t="shared" si="3"/>
        <v>1.4733850695151714E-2</v>
      </c>
      <c r="L30" s="52">
        <f t="shared" si="3"/>
        <v>2.9646986463113673E-2</v>
      </c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</row>
    <row r="31" spans="2:52">
      <c r="B31" s="3" t="str">
        <f t="shared" si="2"/>
        <v>Laclede</v>
      </c>
      <c r="C31" s="3" t="str">
        <f t="shared" si="2"/>
        <v>LG</v>
      </c>
      <c r="D31" s="3"/>
      <c r="E31" s="52">
        <f t="shared" si="3"/>
        <v>1</v>
      </c>
      <c r="F31" s="52">
        <f t="shared" si="3"/>
        <v>1</v>
      </c>
      <c r="G31" s="52">
        <f t="shared" si="3"/>
        <v>1</v>
      </c>
      <c r="H31" s="52">
        <f t="shared" si="3"/>
        <v>1</v>
      </c>
      <c r="I31" s="52">
        <f t="shared" si="3"/>
        <v>1</v>
      </c>
      <c r="J31" s="52">
        <f t="shared" si="3"/>
        <v>1</v>
      </c>
      <c r="K31" s="52">
        <f t="shared" si="3"/>
        <v>1</v>
      </c>
      <c r="L31" s="52">
        <f t="shared" si="3"/>
        <v>1</v>
      </c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2:52">
      <c r="B32" s="3" t="str">
        <f t="shared" si="2"/>
        <v>New Jersey Resources</v>
      </c>
      <c r="C32" s="3" t="str">
        <f t="shared" si="2"/>
        <v>NJR</v>
      </c>
      <c r="D32" s="3"/>
      <c r="E32" s="52">
        <f t="shared" si="3"/>
        <v>0</v>
      </c>
      <c r="F32" s="52">
        <f t="shared" si="3"/>
        <v>0</v>
      </c>
      <c r="G32" s="52">
        <f t="shared" si="3"/>
        <v>1</v>
      </c>
      <c r="H32" s="52">
        <f t="shared" si="3"/>
        <v>1</v>
      </c>
      <c r="I32" s="52">
        <f t="shared" si="3"/>
        <v>1</v>
      </c>
      <c r="J32" s="52">
        <f t="shared" si="3"/>
        <v>1</v>
      </c>
      <c r="K32" s="52">
        <f t="shared" si="3"/>
        <v>1</v>
      </c>
      <c r="L32" s="52">
        <f t="shared" si="3"/>
        <v>1</v>
      </c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J32" s="178"/>
      <c r="AK32" s="178"/>
      <c r="AL32" s="178"/>
      <c r="AM32" s="178"/>
      <c r="AN32" s="178"/>
      <c r="AO32" s="178"/>
      <c r="AP32" s="178"/>
      <c r="AQ32" s="178"/>
    </row>
    <row r="33" spans="2:43">
      <c r="B33" s="3" t="str">
        <f t="shared" si="2"/>
        <v>Nicor</v>
      </c>
      <c r="C33" s="3" t="str">
        <f t="shared" si="2"/>
        <v>GAS</v>
      </c>
      <c r="D33" s="3"/>
      <c r="E33" s="52">
        <f t="shared" si="3"/>
        <v>0</v>
      </c>
      <c r="F33" s="52">
        <f t="shared" si="3"/>
        <v>0</v>
      </c>
      <c r="G33" s="52">
        <f t="shared" si="3"/>
        <v>0</v>
      </c>
      <c r="H33" s="52">
        <f t="shared" si="3"/>
        <v>0</v>
      </c>
      <c r="I33" s="52">
        <f t="shared" si="3"/>
        <v>0.7142857142857143</v>
      </c>
      <c r="J33" s="52">
        <f t="shared" si="3"/>
        <v>1</v>
      </c>
      <c r="K33" s="52">
        <f t="shared" si="3"/>
        <v>1</v>
      </c>
      <c r="L33" s="52">
        <f t="shared" si="3"/>
        <v>1</v>
      </c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J33" s="178"/>
      <c r="AK33" s="178"/>
      <c r="AL33" s="178"/>
      <c r="AM33" s="178"/>
      <c r="AN33" s="178"/>
      <c r="AO33" s="178"/>
      <c r="AP33" s="178"/>
      <c r="AQ33" s="178"/>
    </row>
    <row r="34" spans="2:43">
      <c r="B34" s="3" t="str">
        <f t="shared" si="2"/>
        <v>NiSource</v>
      </c>
      <c r="C34" s="3" t="str">
        <f t="shared" si="2"/>
        <v>NI</v>
      </c>
      <c r="D34" s="3"/>
      <c r="E34" s="52">
        <f t="shared" si="3"/>
        <v>0</v>
      </c>
      <c r="F34" s="52">
        <f t="shared" si="3"/>
        <v>0</v>
      </c>
      <c r="G34" s="52">
        <f t="shared" si="3"/>
        <v>0</v>
      </c>
      <c r="H34" s="52">
        <f t="shared" si="3"/>
        <v>5.3663896195216089E-2</v>
      </c>
      <c r="I34" s="52">
        <f t="shared" si="3"/>
        <v>0.3486201268962148</v>
      </c>
      <c r="J34" s="52">
        <f t="shared" si="3"/>
        <v>0.50844062524572486</v>
      </c>
      <c r="K34" s="52">
        <f t="shared" si="3"/>
        <v>0.50844062524572486</v>
      </c>
      <c r="L34" s="52">
        <f t="shared" si="3"/>
        <v>0.50844062524572486</v>
      </c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J34" s="178"/>
      <c r="AK34" s="178"/>
      <c r="AL34" s="178"/>
      <c r="AM34" s="178"/>
      <c r="AN34" s="178"/>
      <c r="AO34" s="178"/>
      <c r="AP34" s="178"/>
      <c r="AQ34" s="178"/>
    </row>
    <row r="35" spans="2:43">
      <c r="B35" s="3" t="str">
        <f t="shared" si="2"/>
        <v>Northwest Natural</v>
      </c>
      <c r="C35" s="3" t="str">
        <f t="shared" si="2"/>
        <v>NWN</v>
      </c>
      <c r="D35" s="3"/>
      <c r="E35" s="52">
        <f t="shared" si="3"/>
        <v>0.92420423463015455</v>
      </c>
      <c r="F35" s="52">
        <f t="shared" si="3"/>
        <v>0.92420423463015455</v>
      </c>
      <c r="G35" s="52">
        <f t="shared" si="3"/>
        <v>0.92420423463015455</v>
      </c>
      <c r="H35" s="52">
        <f t="shared" si="3"/>
        <v>0.92420423463015455</v>
      </c>
      <c r="I35" s="52">
        <f t="shared" si="3"/>
        <v>0.92420423463015466</v>
      </c>
      <c r="J35" s="52">
        <f t="shared" si="3"/>
        <v>0.92420423463015455</v>
      </c>
      <c r="K35" s="52">
        <f t="shared" si="3"/>
        <v>0.92420423463015455</v>
      </c>
      <c r="L35" s="52">
        <f t="shared" si="3"/>
        <v>0.92420423463015455</v>
      </c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J35" s="178"/>
      <c r="AK35" s="178"/>
      <c r="AL35" s="178"/>
      <c r="AM35" s="178"/>
      <c r="AN35" s="178"/>
      <c r="AO35" s="178"/>
      <c r="AP35" s="178"/>
      <c r="AQ35" s="178"/>
    </row>
    <row r="36" spans="2:43">
      <c r="B36" s="3" t="str">
        <f t="shared" si="2"/>
        <v>Piedmont</v>
      </c>
      <c r="C36" s="3" t="str">
        <f t="shared" si="2"/>
        <v>PNY</v>
      </c>
      <c r="D36" s="3"/>
      <c r="E36" s="52">
        <f t="shared" si="3"/>
        <v>0</v>
      </c>
      <c r="F36" s="52">
        <f t="shared" si="3"/>
        <v>0.76683967913392559</v>
      </c>
      <c r="G36" s="52">
        <f t="shared" si="3"/>
        <v>0.76683967913392559</v>
      </c>
      <c r="H36" s="52">
        <f t="shared" si="3"/>
        <v>0.76683967913392559</v>
      </c>
      <c r="I36" s="52">
        <f t="shared" si="3"/>
        <v>0.7668396791339257</v>
      </c>
      <c r="J36" s="52">
        <f t="shared" si="3"/>
        <v>0.76683967913392559</v>
      </c>
      <c r="K36" s="52">
        <f t="shared" si="3"/>
        <v>0.76683967913392559</v>
      </c>
      <c r="L36" s="52">
        <f t="shared" si="3"/>
        <v>0.76683967913392559</v>
      </c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J36" s="178"/>
      <c r="AK36" s="178"/>
      <c r="AL36" s="178"/>
      <c r="AM36" s="178"/>
      <c r="AN36" s="178"/>
      <c r="AO36" s="178"/>
      <c r="AP36" s="178"/>
      <c r="AQ36" s="178"/>
    </row>
    <row r="37" spans="2:43">
      <c r="B37" s="3" t="str">
        <f t="shared" si="2"/>
        <v>South Jersey Industries</v>
      </c>
      <c r="C37" s="3" t="str">
        <f t="shared" si="2"/>
        <v>SJI</v>
      </c>
      <c r="D37" s="3"/>
      <c r="E37" s="52">
        <f t="shared" si="3"/>
        <v>0</v>
      </c>
      <c r="F37" s="52">
        <f t="shared" si="3"/>
        <v>0</v>
      </c>
      <c r="G37" s="52">
        <f t="shared" si="3"/>
        <v>1</v>
      </c>
      <c r="H37" s="52">
        <f t="shared" si="3"/>
        <v>1</v>
      </c>
      <c r="I37" s="52">
        <f t="shared" si="3"/>
        <v>1</v>
      </c>
      <c r="J37" s="52">
        <f t="shared" si="3"/>
        <v>1</v>
      </c>
      <c r="K37" s="52">
        <f t="shared" si="3"/>
        <v>1</v>
      </c>
      <c r="L37" s="52">
        <f t="shared" si="3"/>
        <v>1</v>
      </c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J37" s="178"/>
      <c r="AK37" s="178"/>
      <c r="AL37" s="178"/>
      <c r="AM37" s="178"/>
      <c r="AN37" s="178"/>
      <c r="AO37" s="178"/>
      <c r="AP37" s="178"/>
      <c r="AQ37" s="178"/>
    </row>
    <row r="38" spans="2:43">
      <c r="B38" s="3" t="str">
        <f t="shared" si="2"/>
        <v>Southwest Gas</v>
      </c>
      <c r="C38" s="3" t="str">
        <f t="shared" si="2"/>
        <v>SWX</v>
      </c>
      <c r="D38" s="3"/>
      <c r="E38" s="52">
        <f t="shared" si="3"/>
        <v>6.6856424597762712E-2</v>
      </c>
      <c r="F38" s="52">
        <f t="shared" si="3"/>
        <v>6.6856424597762712E-2</v>
      </c>
      <c r="G38" s="52">
        <f t="shared" si="3"/>
        <v>6.6856424597762712E-2</v>
      </c>
      <c r="H38" s="52">
        <f t="shared" si="3"/>
        <v>6.6856424597762712E-2</v>
      </c>
      <c r="I38" s="52">
        <f t="shared" si="3"/>
        <v>0.15347400634187056</v>
      </c>
      <c r="J38" s="52">
        <f t="shared" si="3"/>
        <v>0.67317949680651767</v>
      </c>
      <c r="K38" s="52">
        <f t="shared" si="3"/>
        <v>0.67317949680651767</v>
      </c>
      <c r="L38" s="52">
        <f t="shared" si="3"/>
        <v>1</v>
      </c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J38" s="178"/>
      <c r="AK38" s="178"/>
      <c r="AL38" s="178"/>
      <c r="AM38" s="178"/>
      <c r="AN38" s="178"/>
      <c r="AO38" s="178"/>
      <c r="AP38" s="178"/>
      <c r="AQ38" s="178"/>
    </row>
    <row r="39" spans="2:43">
      <c r="B39" s="3" t="str">
        <f t="shared" si="2"/>
        <v>WGL</v>
      </c>
      <c r="C39" s="3" t="str">
        <f t="shared" si="2"/>
        <v>WGL</v>
      </c>
      <c r="D39" s="3"/>
      <c r="E39" s="52">
        <f t="shared" si="3"/>
        <v>0.4660584916125422</v>
      </c>
      <c r="F39" s="52">
        <f t="shared" si="3"/>
        <v>0.46605849161254226</v>
      </c>
      <c r="G39" s="52">
        <f t="shared" si="3"/>
        <v>0.4660584916125422</v>
      </c>
      <c r="H39" s="52">
        <f t="shared" si="3"/>
        <v>0.46605849161254215</v>
      </c>
      <c r="I39" s="52">
        <f t="shared" si="3"/>
        <v>0.46605849161254215</v>
      </c>
      <c r="J39" s="52">
        <f t="shared" si="3"/>
        <v>0.82119755909539127</v>
      </c>
      <c r="K39" s="52">
        <f t="shared" si="3"/>
        <v>0.82119755909539127</v>
      </c>
      <c r="L39" s="52">
        <f t="shared" si="3"/>
        <v>0.82119755909539127</v>
      </c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J39" s="178"/>
      <c r="AK39" s="178"/>
      <c r="AL39" s="178"/>
      <c r="AM39" s="178"/>
      <c r="AN39" s="178"/>
      <c r="AO39" s="178"/>
      <c r="AP39" s="178"/>
      <c r="AQ39" s="178"/>
    </row>
    <row r="40" spans="2:43">
      <c r="B40" s="3" t="str">
        <f t="shared" si="2"/>
        <v>Vectren</v>
      </c>
      <c r="C40" s="3" t="str">
        <f t="shared" si="2"/>
        <v>VVC</v>
      </c>
      <c r="D40" s="3"/>
      <c r="E40" s="52">
        <f t="shared" si="3"/>
        <v>0</v>
      </c>
      <c r="F40" s="52">
        <f t="shared" si="3"/>
        <v>0</v>
      </c>
      <c r="G40" s="52">
        <f t="shared" si="3"/>
        <v>0.86455622251252306</v>
      </c>
      <c r="H40" s="52">
        <f t="shared" si="3"/>
        <v>0.99999999999999989</v>
      </c>
      <c r="I40" s="52">
        <f t="shared" si="3"/>
        <v>0.99999999999999989</v>
      </c>
      <c r="J40" s="52">
        <f t="shared" si="3"/>
        <v>0.99999999999999989</v>
      </c>
      <c r="K40" s="52">
        <f t="shared" si="3"/>
        <v>0.99999999999999989</v>
      </c>
      <c r="L40" s="52">
        <f t="shared" si="3"/>
        <v>0.99999999999999989</v>
      </c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J40" s="178"/>
      <c r="AK40" s="178"/>
      <c r="AL40" s="178"/>
      <c r="AM40" s="178"/>
      <c r="AN40" s="178"/>
      <c r="AO40" s="178"/>
      <c r="AP40" s="178"/>
      <c r="AQ40" s="178"/>
    </row>
    <row r="41" spans="2:43">
      <c r="B41" s="3"/>
      <c r="C41" s="3"/>
      <c r="D41" s="3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J41" s="178"/>
      <c r="AK41" s="178"/>
      <c r="AL41" s="178"/>
      <c r="AM41" s="178"/>
      <c r="AN41" s="178"/>
      <c r="AO41" s="178"/>
      <c r="AP41" s="178"/>
      <c r="AQ41" s="178"/>
    </row>
    <row r="42" spans="2:43">
      <c r="B42" s="3"/>
      <c r="C42" s="3"/>
      <c r="D42" s="3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J42" s="178"/>
      <c r="AK42" s="178"/>
      <c r="AL42" s="178"/>
      <c r="AM42" s="178"/>
      <c r="AN42" s="178"/>
      <c r="AO42" s="178"/>
      <c r="AP42" s="178"/>
      <c r="AQ42" s="178"/>
    </row>
    <row r="43" spans="2:43">
      <c r="B43" s="3"/>
      <c r="C43" s="3"/>
      <c r="D43" s="3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J43" s="178"/>
      <c r="AK43" s="178"/>
      <c r="AL43" s="178"/>
      <c r="AM43" s="178"/>
      <c r="AN43" s="178"/>
      <c r="AO43" s="178"/>
      <c r="AP43" s="178"/>
      <c r="AQ43" s="178"/>
    </row>
    <row r="44" spans="2:43">
      <c r="B44" s="3"/>
      <c r="C44" s="3"/>
      <c r="D44" s="3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J44" s="178"/>
      <c r="AK44" s="178"/>
      <c r="AL44" s="178"/>
      <c r="AM44" s="178"/>
      <c r="AN44" s="178"/>
      <c r="AO44" s="178"/>
      <c r="AP44" s="178"/>
      <c r="AQ44" s="178"/>
    </row>
    <row r="45" spans="2:43">
      <c r="B45" s="3"/>
      <c r="C45" s="3"/>
      <c r="D45" s="3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J45" s="178"/>
      <c r="AK45" s="178"/>
      <c r="AL45" s="178"/>
      <c r="AM45" s="178"/>
      <c r="AN45" s="178"/>
      <c r="AO45" s="178"/>
      <c r="AP45" s="178"/>
      <c r="AQ45" s="178"/>
    </row>
    <row r="46" spans="2:43">
      <c r="B46" s="3"/>
      <c r="C46" s="3"/>
      <c r="D46" s="3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J46" s="178"/>
      <c r="AK46" s="178"/>
      <c r="AL46" s="178"/>
      <c r="AM46" s="178"/>
      <c r="AN46" s="178"/>
      <c r="AO46" s="178"/>
      <c r="AP46" s="178"/>
      <c r="AQ46" s="178"/>
    </row>
    <row r="47" spans="2:43">
      <c r="B47" s="3"/>
      <c r="C47" s="3"/>
      <c r="D47" s="3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J47" s="178"/>
      <c r="AK47" s="178"/>
      <c r="AL47" s="178"/>
      <c r="AM47" s="178"/>
      <c r="AN47" s="178"/>
      <c r="AO47" s="178"/>
      <c r="AP47" s="178"/>
      <c r="AQ47" s="178"/>
    </row>
    <row r="48" spans="2:43">
      <c r="B48" s="3"/>
      <c r="C48" s="3"/>
      <c r="D48" s="3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J48" s="178"/>
      <c r="AK48" s="178"/>
      <c r="AL48" s="178"/>
      <c r="AM48" s="178"/>
      <c r="AN48" s="178"/>
      <c r="AO48" s="178"/>
      <c r="AP48" s="178"/>
      <c r="AQ48" s="178"/>
    </row>
    <row r="49" spans="2:43">
      <c r="B49" s="43" t="s">
        <v>1909</v>
      </c>
      <c r="C49" s="3"/>
      <c r="D49" s="3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</row>
    <row r="50" spans="2:43">
      <c r="B50" s="8" t="s">
        <v>1910</v>
      </c>
      <c r="C50" s="3"/>
      <c r="D50" s="3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</row>
    <row r="51" spans="2:43">
      <c r="B51" s="127">
        <v>38639</v>
      </c>
      <c r="C51" s="3"/>
      <c r="D51" s="3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</row>
    <row r="52" spans="2:43">
      <c r="B52" s="127">
        <v>38797</v>
      </c>
      <c r="C52" s="3"/>
      <c r="D52" s="3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</row>
    <row r="53" spans="2:43">
      <c r="B53" s="127">
        <v>38807</v>
      </c>
      <c r="C53" s="3"/>
      <c r="D53" s="3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J53" s="178"/>
      <c r="AK53" s="178"/>
      <c r="AL53" s="178"/>
      <c r="AM53" s="178"/>
      <c r="AN53" s="178"/>
      <c r="AO53" s="178"/>
      <c r="AP53" s="178"/>
      <c r="AQ53" s="178"/>
    </row>
    <row r="54" spans="2:43">
      <c r="B54" s="127">
        <v>38968</v>
      </c>
      <c r="C54" s="3"/>
      <c r="D54" s="3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J54" s="178"/>
      <c r="AK54" s="178"/>
      <c r="AL54" s="178"/>
      <c r="AM54" s="178"/>
      <c r="AN54" s="178"/>
      <c r="AO54" s="178"/>
      <c r="AP54" s="178"/>
      <c r="AQ54" s="178"/>
    </row>
    <row r="55" spans="2:43">
      <c r="B55" s="127">
        <v>39181</v>
      </c>
      <c r="C55" s="3"/>
      <c r="D55" s="3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J55" s="178"/>
      <c r="AK55" s="178"/>
      <c r="AL55" s="178"/>
      <c r="AM55" s="178"/>
      <c r="AN55" s="178"/>
      <c r="AO55" s="178"/>
      <c r="AP55" s="178"/>
      <c r="AQ55" s="178"/>
    </row>
    <row r="56" spans="2:43">
      <c r="B56" s="127">
        <v>39244</v>
      </c>
      <c r="C56" s="3"/>
      <c r="D56" s="3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J56" s="178"/>
      <c r="AK56" s="178"/>
      <c r="AL56" s="178"/>
      <c r="AM56" s="178"/>
      <c r="AN56" s="178"/>
      <c r="AO56" s="178"/>
      <c r="AP56" s="178"/>
      <c r="AQ56" s="178"/>
    </row>
    <row r="57" spans="2:43">
      <c r="B57" s="127">
        <v>39302</v>
      </c>
      <c r="C57" s="3"/>
      <c r="D57" s="3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J57" s="178"/>
      <c r="AK57" s="178"/>
      <c r="AL57" s="178"/>
      <c r="AM57" s="178"/>
      <c r="AN57" s="178"/>
      <c r="AO57" s="178"/>
      <c r="AP57" s="178"/>
      <c r="AQ57" s="178"/>
    </row>
    <row r="58" spans="2:43">
      <c r="B58" s="127">
        <v>39485</v>
      </c>
      <c r="C58" s="3"/>
      <c r="D58" s="3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J58" s="178"/>
      <c r="AK58" s="178"/>
      <c r="AL58" s="178"/>
      <c r="AM58" s="178"/>
      <c r="AN58" s="178"/>
      <c r="AO58" s="178"/>
      <c r="AP58" s="178"/>
      <c r="AQ58" s="178"/>
    </row>
    <row r="59" spans="2:43">
      <c r="B59" s="127">
        <v>39545</v>
      </c>
      <c r="C59" s="3"/>
      <c r="D59" s="3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J59" s="178"/>
      <c r="AK59" s="178"/>
      <c r="AL59" s="178"/>
      <c r="AM59" s="178"/>
      <c r="AN59" s="178"/>
      <c r="AO59" s="178"/>
      <c r="AP59" s="178"/>
      <c r="AQ59" s="178"/>
    </row>
    <row r="60" spans="2:43">
      <c r="B60" s="127">
        <v>39575</v>
      </c>
      <c r="C60" s="3"/>
      <c r="D60" s="3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J60" s="178"/>
      <c r="AK60" s="178"/>
      <c r="AL60" s="178"/>
      <c r="AM60" s="178"/>
      <c r="AN60" s="178"/>
      <c r="AO60" s="178"/>
      <c r="AP60" s="178"/>
      <c r="AQ60" s="178"/>
    </row>
    <row r="61" spans="2:43">
      <c r="B61" s="127">
        <v>39595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28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J61" s="178"/>
      <c r="AK61" s="178"/>
      <c r="AL61" s="178"/>
      <c r="AM61" s="178"/>
      <c r="AN61" s="178"/>
      <c r="AO61" s="178"/>
      <c r="AP61" s="178"/>
      <c r="AQ61" s="178"/>
    </row>
    <row r="62" spans="2:43">
      <c r="B62" s="127">
        <v>39610</v>
      </c>
      <c r="C62" s="3"/>
      <c r="D62" s="3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J62" s="178"/>
      <c r="AK62" s="178"/>
      <c r="AL62" s="178"/>
      <c r="AM62" s="178"/>
      <c r="AN62" s="178"/>
      <c r="AO62" s="178"/>
      <c r="AP62" s="178"/>
      <c r="AQ62" s="178"/>
    </row>
    <row r="63" spans="2:43">
      <c r="B63" s="127">
        <v>39668</v>
      </c>
      <c r="C63" s="3"/>
      <c r="D63" s="3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J63" s="178"/>
      <c r="AK63" s="178"/>
      <c r="AL63" s="178"/>
      <c r="AM63" s="178"/>
      <c r="AN63" s="178"/>
      <c r="AO63" s="178"/>
      <c r="AP63" s="178"/>
      <c r="AQ63" s="178"/>
    </row>
    <row r="64" spans="2:43">
      <c r="B64" s="127">
        <v>39874</v>
      </c>
      <c r="C64" s="3"/>
      <c r="D64" s="3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J64" s="178"/>
      <c r="AK64" s="178"/>
      <c r="AL64" s="178"/>
      <c r="AM64" s="178"/>
      <c r="AN64" s="178"/>
      <c r="AO64" s="178"/>
      <c r="AP64" s="178"/>
      <c r="AQ64" s="178"/>
    </row>
    <row r="65" spans="2:31">
      <c r="B65" s="127">
        <v>39882</v>
      </c>
      <c r="C65" s="3"/>
      <c r="D65" s="3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31">
      <c r="B66" s="127">
        <v>39903</v>
      </c>
      <c r="C66" s="3"/>
      <c r="D66" s="3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</row>
    <row r="67" spans="2:31">
      <c r="B67" s="127">
        <v>39951</v>
      </c>
      <c r="C67" s="3"/>
      <c r="D67" s="3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</row>
    <row r="68" spans="2:31">
      <c r="B68" s="127">
        <v>39953</v>
      </c>
      <c r="C68" s="3"/>
      <c r="D68" s="3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</row>
    <row r="69" spans="2:31">
      <c r="B69" s="127">
        <v>40057</v>
      </c>
      <c r="C69" s="3"/>
      <c r="D69" s="3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</row>
    <row r="70" spans="2:31">
      <c r="B70" s="127">
        <v>40162</v>
      </c>
      <c r="C70" s="3"/>
      <c r="D70" s="3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</row>
    <row r="71" spans="2:31">
      <c r="B71" s="127">
        <v>40337</v>
      </c>
      <c r="C71" s="3"/>
      <c r="D71" s="3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</row>
    <row r="72" spans="2:31">
      <c r="B72" s="127">
        <v>40436</v>
      </c>
      <c r="C72" s="3"/>
      <c r="D72" s="3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</row>
    <row r="73" spans="2:31">
      <c r="B73" s="127">
        <v>40602</v>
      </c>
      <c r="C73" s="3"/>
      <c r="D73" s="3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</row>
    <row r="74" spans="2:31">
      <c r="B74" s="127">
        <v>40724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128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1">
      <c r="B75" s="127">
        <v>41023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>
      <c r="B76" s="127">
        <v>41060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3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3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2:3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2:3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2:3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2:3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2:3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2:3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2:3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2:3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2:3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2:31" s="3" customFormat="1">
      <c r="B88" s="43"/>
    </row>
    <row r="89" spans="2:31">
      <c r="B89" s="8"/>
    </row>
    <row r="90" spans="2:31">
      <c r="B90" s="127"/>
    </row>
    <row r="91" spans="2:31">
      <c r="B91" s="127"/>
    </row>
    <row r="92" spans="2:31">
      <c r="B92" s="127"/>
    </row>
    <row r="93" spans="2:31">
      <c r="B93" s="127"/>
    </row>
    <row r="94" spans="2:31">
      <c r="B94" s="127"/>
    </row>
    <row r="95" spans="2:31">
      <c r="B95" s="127"/>
    </row>
    <row r="96" spans="2:31">
      <c r="B96" s="127"/>
    </row>
    <row r="97" spans="2:2">
      <c r="B97" s="127"/>
    </row>
    <row r="98" spans="2:2">
      <c r="B98" s="127"/>
    </row>
    <row r="99" spans="2:2">
      <c r="B99" s="127"/>
    </row>
    <row r="100" spans="2:2">
      <c r="B100" s="127"/>
    </row>
    <row r="101" spans="2:2">
      <c r="B101" s="127"/>
    </row>
    <row r="102" spans="2:2">
      <c r="B102" s="127"/>
    </row>
    <row r="103" spans="2:2">
      <c r="B103" s="127"/>
    </row>
    <row r="104" spans="2:2">
      <c r="B104" s="127"/>
    </row>
    <row r="105" spans="2:2">
      <c r="B105" s="127"/>
    </row>
    <row r="106" spans="2:2">
      <c r="B106" s="127"/>
    </row>
    <row r="107" spans="2:2">
      <c r="B107" s="127"/>
    </row>
    <row r="108" spans="2:2">
      <c r="B108" s="127"/>
    </row>
    <row r="109" spans="2:2">
      <c r="B109" s="127"/>
    </row>
    <row r="110" spans="2:2">
      <c r="B110" s="127"/>
    </row>
    <row r="111" spans="2:2">
      <c r="B111" s="127"/>
    </row>
    <row r="112" spans="2:2">
      <c r="B112" s="127"/>
    </row>
    <row r="113" spans="2:2">
      <c r="B113" s="127"/>
    </row>
    <row r="114" spans="2:2">
      <c r="B114" s="127"/>
    </row>
    <row r="115" spans="2:2">
      <c r="B115" s="127"/>
    </row>
  </sheetData>
  <sortState ref="B51:B76">
    <sortCondition ref="B22:B47"/>
  </sortState>
  <phoneticPr fontId="5" type="noConversion"/>
  <conditionalFormatting sqref="E75:AE86">
    <cfRule type="containsText" dxfId="4" priority="3" operator="containsText" text="false">
      <formula>NOT(ISERROR(SEARCH("false",E75)))</formula>
    </cfRule>
  </conditionalFormatting>
  <conditionalFormatting sqref="AJ73:AQ84">
    <cfRule type="containsText" dxfId="3" priority="2" operator="containsText" text="false">
      <formula>NOT(ISERROR(SEARCH("false",AJ73)))</formula>
    </cfRule>
  </conditionalFormatting>
  <pageMargins left="0.75" right="0.75" top="1" bottom="1" header="0.5" footer="0.5"/>
  <pageSetup scale="34" fitToWidth="4"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14"/>
  <sheetViews>
    <sheetView view="pageBreakPreview" zoomScale="55" zoomScaleNormal="100" zoomScaleSheetLayoutView="55" workbookViewId="0">
      <selection activeCell="A71" sqref="A71"/>
    </sheetView>
  </sheetViews>
  <sheetFormatPr defaultColWidth="8" defaultRowHeight="12.75"/>
  <cols>
    <col min="1" max="1" width="12.28515625" style="2" customWidth="1"/>
    <col min="2" max="2" width="11.140625" style="2" customWidth="1"/>
    <col min="3" max="3" width="13.42578125" style="2" customWidth="1"/>
    <col min="4" max="4" width="19.28515625" style="2" bestFit="1" customWidth="1"/>
    <col min="5" max="5" width="36.7109375" style="2" bestFit="1" customWidth="1"/>
    <col min="6" max="7" width="8" style="2"/>
    <col min="8" max="8" width="13.5703125" style="2" bestFit="1" customWidth="1"/>
    <col min="9" max="9" width="8" style="2" bestFit="1" customWidth="1"/>
    <col min="10" max="17" width="8.5703125" style="2" customWidth="1"/>
    <col min="18" max="18" width="8.85546875" style="2" customWidth="1"/>
    <col min="19" max="19" width="10.7109375" style="2" customWidth="1"/>
    <col min="20" max="20" width="5.28515625" style="2" customWidth="1"/>
    <col min="21" max="21" width="20.140625" style="2" customWidth="1"/>
    <col min="22" max="32" width="10.7109375" style="2" customWidth="1"/>
    <col min="33" max="33" width="122.85546875" style="2" bestFit="1" customWidth="1"/>
    <col min="34" max="34" width="12.7109375" style="2" bestFit="1" customWidth="1"/>
    <col min="35" max="35" width="8.28515625" style="2" bestFit="1" customWidth="1"/>
    <col min="36" max="36" width="22.140625" style="2" bestFit="1" customWidth="1"/>
    <col min="37" max="16384" width="8" style="2"/>
  </cols>
  <sheetData>
    <row r="2" spans="1:41"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41" ht="12.75" customHeight="1">
      <c r="I3" s="2">
        <f>COUNTIF($I$6:$I$51,"&lt;=5000")</f>
        <v>4</v>
      </c>
      <c r="V3" s="55" t="s">
        <v>259</v>
      </c>
      <c r="W3" s="55"/>
      <c r="X3" s="55" t="s">
        <v>260</v>
      </c>
      <c r="Y3" s="55"/>
      <c r="Z3" s="55" t="s">
        <v>261</v>
      </c>
      <c r="AA3" s="55"/>
      <c r="AB3" s="55" t="s">
        <v>262</v>
      </c>
      <c r="AC3" s="55"/>
      <c r="AD3" s="55"/>
      <c r="AE3" s="233" t="s">
        <v>1141</v>
      </c>
      <c r="AF3" s="233"/>
      <c r="AG3" s="56"/>
      <c r="AH3" s="56"/>
      <c r="AI3" s="56"/>
      <c r="AJ3" s="56"/>
    </row>
    <row r="4" spans="1:41">
      <c r="D4" s="2">
        <v>1</v>
      </c>
      <c r="E4" s="2">
        <v>2</v>
      </c>
      <c r="F4" s="2">
        <v>3</v>
      </c>
      <c r="G4" s="2">
        <v>4</v>
      </c>
      <c r="H4" s="2">
        <v>5</v>
      </c>
      <c r="K4" s="2">
        <v>2005</v>
      </c>
      <c r="L4" s="2">
        <v>2006</v>
      </c>
      <c r="M4" s="2">
        <v>2007</v>
      </c>
      <c r="N4" s="2">
        <v>2008</v>
      </c>
      <c r="O4" s="2">
        <v>2009</v>
      </c>
      <c r="P4" s="2">
        <v>2010</v>
      </c>
      <c r="Q4" s="2">
        <v>2011</v>
      </c>
      <c r="R4" s="2">
        <v>2012</v>
      </c>
      <c r="V4" s="55" t="s">
        <v>996</v>
      </c>
      <c r="W4" s="55" t="s">
        <v>263</v>
      </c>
      <c r="X4" s="55" t="s">
        <v>996</v>
      </c>
      <c r="Y4" s="55" t="s">
        <v>263</v>
      </c>
      <c r="Z4" s="55" t="s">
        <v>996</v>
      </c>
      <c r="AA4" s="55" t="s">
        <v>263</v>
      </c>
      <c r="AB4" s="55" t="s">
        <v>996</v>
      </c>
      <c r="AC4" s="55" t="s">
        <v>263</v>
      </c>
      <c r="AD4" s="55"/>
      <c r="AE4" s="55" t="s">
        <v>996</v>
      </c>
      <c r="AF4" s="55" t="s">
        <v>263</v>
      </c>
      <c r="AG4" s="55" t="s">
        <v>1585</v>
      </c>
      <c r="AH4" s="235" t="s">
        <v>1883</v>
      </c>
      <c r="AI4" s="235" t="s">
        <v>1882</v>
      </c>
      <c r="AJ4" s="235" t="s">
        <v>1881</v>
      </c>
    </row>
    <row r="5" spans="1:41" ht="25.5">
      <c r="A5" s="105" t="s">
        <v>1207</v>
      </c>
      <c r="B5" s="106"/>
      <c r="C5" s="106" t="s">
        <v>1584</v>
      </c>
      <c r="D5" s="107" t="s">
        <v>264</v>
      </c>
      <c r="E5" s="107" t="s">
        <v>1497</v>
      </c>
      <c r="F5" s="106" t="s">
        <v>1081</v>
      </c>
      <c r="G5" s="106" t="s">
        <v>386</v>
      </c>
      <c r="H5" s="106" t="s">
        <v>387</v>
      </c>
      <c r="I5" s="106" t="s">
        <v>388</v>
      </c>
      <c r="J5" s="106" t="s">
        <v>389</v>
      </c>
      <c r="K5" s="106" t="s">
        <v>1866</v>
      </c>
      <c r="L5" s="106" t="s">
        <v>1867</v>
      </c>
      <c r="M5" s="106" t="s">
        <v>1868</v>
      </c>
      <c r="N5" s="106" t="s">
        <v>1869</v>
      </c>
      <c r="O5" s="106" t="s">
        <v>1870</v>
      </c>
      <c r="P5" s="106" t="s">
        <v>1871</v>
      </c>
      <c r="Q5" s="106" t="s">
        <v>1872</v>
      </c>
      <c r="R5" s="106" t="s">
        <v>1616</v>
      </c>
      <c r="S5" s="106" t="s">
        <v>841</v>
      </c>
      <c r="T5" s="107" t="s">
        <v>1081</v>
      </c>
      <c r="U5" s="107" t="s">
        <v>1586</v>
      </c>
      <c r="V5" s="56"/>
      <c r="W5" s="56"/>
      <c r="X5" s="56"/>
      <c r="Y5" s="56"/>
      <c r="Z5" s="234" t="s">
        <v>1612</v>
      </c>
      <c r="AA5" s="234"/>
      <c r="AB5" s="56"/>
      <c r="AC5" s="56"/>
      <c r="AD5" s="56"/>
      <c r="AE5" s="56"/>
      <c r="AF5" s="56"/>
      <c r="AG5" s="56"/>
      <c r="AH5" s="236"/>
      <c r="AI5" s="236"/>
      <c r="AJ5" s="236"/>
      <c r="AM5" s="47" t="s">
        <v>1331</v>
      </c>
      <c r="AN5" s="47" t="s">
        <v>1081</v>
      </c>
      <c r="AO5" s="47" t="s">
        <v>1890</v>
      </c>
    </row>
    <row r="6" spans="1:41">
      <c r="A6" s="2">
        <v>6</v>
      </c>
      <c r="D6" s="2" t="s">
        <v>415</v>
      </c>
      <c r="E6" s="2" t="s">
        <v>811</v>
      </c>
      <c r="F6" s="2" t="s">
        <v>1096</v>
      </c>
      <c r="G6" s="39">
        <v>3781.44</v>
      </c>
      <c r="H6" s="39">
        <v>4748.17</v>
      </c>
      <c r="I6" s="39">
        <v>8529.61</v>
      </c>
      <c r="J6" s="39">
        <v>349402.76599999995</v>
      </c>
      <c r="K6" s="121">
        <f>'1. Weights for Subsidiaries'!D8/'1. Weights for Subsidiaries'!L8</f>
        <v>2.4200265209112944E-2</v>
      </c>
      <c r="L6" s="121">
        <f>'1. Weights for Subsidiaries'!E8/'1. Weights for Subsidiaries'!M8</f>
        <v>2.6233543009270988E-2</v>
      </c>
      <c r="M6" s="121">
        <f>'1. Weights for Subsidiaries'!F8/'1. Weights for Subsidiaries'!N8</f>
        <v>2.4910181064818931E-2</v>
      </c>
      <c r="N6" s="121">
        <f>'1. Weights for Subsidiaries'!G8/'1. Weights for Subsidiaries'!O8</f>
        <v>2.4411970453605401E-2</v>
      </c>
      <c r="O6" s="121">
        <f>'1. Weights for Subsidiaries'!H8/'1. Weights for Subsidiaries'!P8</f>
        <v>2.4291158293875639E-2</v>
      </c>
      <c r="P6" s="121">
        <f>'1. Weights for Subsidiaries'!I8/'1. Weights for Subsidiaries'!Q8</f>
        <v>2.3700780461962178E-2</v>
      </c>
      <c r="Q6" s="121">
        <f>'1. Weights for Subsidiaries'!J8/'1. Weights for Subsidiaries'!R8</f>
        <v>2.629494825232042E-2</v>
      </c>
      <c r="R6" s="121">
        <f>'1. Weights for Subsidiaries'!K8/'1. Weights for Subsidiaries'!S8</f>
        <v>3.0967891937020271E-2</v>
      </c>
      <c r="T6" s="48" t="str">
        <f t="shared" ref="T6:T51" si="0">IF($S6=1,$F6,"")</f>
        <v/>
      </c>
      <c r="Z6" s="3"/>
      <c r="AA6" s="3"/>
      <c r="AE6" s="129"/>
      <c r="AF6" s="129"/>
      <c r="AG6" s="3"/>
      <c r="AH6" s="3"/>
      <c r="AI6" s="3"/>
      <c r="AM6" s="127">
        <v>39083</v>
      </c>
      <c r="AN6" s="47" t="s">
        <v>1891</v>
      </c>
      <c r="AO6" s="2">
        <f>COUNTIFS($AE$6:$AE$51, "&lt;="&amp;$AM6, $AF$6:$AF$51, "&gt;"&amp;$AM6, $T$6:$T$51, $AN6)</f>
        <v>0</v>
      </c>
    </row>
    <row r="7" spans="1:41">
      <c r="A7" s="2">
        <v>7</v>
      </c>
      <c r="D7" s="2" t="s">
        <v>415</v>
      </c>
      <c r="E7" s="2" t="s">
        <v>598</v>
      </c>
      <c r="F7" s="2" t="s">
        <v>1091</v>
      </c>
      <c r="G7" s="39">
        <v>0</v>
      </c>
      <c r="H7" s="39">
        <v>213894.81299999999</v>
      </c>
      <c r="I7" s="39">
        <v>213894.81299999999</v>
      </c>
      <c r="J7" s="39">
        <v>349402.76599999995</v>
      </c>
      <c r="K7" s="121">
        <f>'1. Weights for Subsidiaries'!D9/'1. Weights for Subsidiaries'!L9</f>
        <v>0.6101419215331968</v>
      </c>
      <c r="L7" s="121">
        <f>'1. Weights for Subsidiaries'!E9/'1. Weights for Subsidiaries'!M9</f>
        <v>0.61823710154974298</v>
      </c>
      <c r="M7" s="121">
        <f>'1. Weights for Subsidiaries'!F9/'1. Weights for Subsidiaries'!N9</f>
        <v>0.59498796269337562</v>
      </c>
      <c r="N7" s="121">
        <f>'1. Weights for Subsidiaries'!G9/'1. Weights for Subsidiaries'!O9</f>
        <v>0.61217263803801725</v>
      </c>
      <c r="O7" s="121">
        <f>'1. Weights for Subsidiaries'!H9/'1. Weights for Subsidiaries'!P9</f>
        <v>0.59761622835268524</v>
      </c>
      <c r="P7" s="121">
        <f>'1. Weights for Subsidiaries'!I9/'1. Weights for Subsidiaries'!Q9</f>
        <v>0.5958069476842236</v>
      </c>
      <c r="Q7" s="121">
        <f>'1. Weights for Subsidiaries'!J9/'1. Weights for Subsidiaries'!R9</f>
        <v>0.5816721953913081</v>
      </c>
      <c r="R7" s="121">
        <f>'1. Weights for Subsidiaries'!K9/'1. Weights for Subsidiaries'!S9</f>
        <v>0.56884163215564187</v>
      </c>
      <c r="S7" s="2">
        <v>1</v>
      </c>
      <c r="T7" s="48" t="str">
        <f t="shared" si="0"/>
        <v>GA</v>
      </c>
      <c r="U7" s="2" t="s">
        <v>415</v>
      </c>
      <c r="Z7" s="3"/>
      <c r="AA7" s="3"/>
      <c r="AB7" s="127">
        <v>35796</v>
      </c>
      <c r="AC7" s="127">
        <v>73051</v>
      </c>
      <c r="AE7" s="129">
        <f>MIN(V7,X7,Z7,AB7)</f>
        <v>35796</v>
      </c>
      <c r="AF7" s="129">
        <f>MAX(W7,Y7,AA7,AC7)</f>
        <v>73051</v>
      </c>
      <c r="AG7" s="110" t="s">
        <v>1594</v>
      </c>
      <c r="AH7" s="176">
        <f>IF(MAX(V7, X7, Z7, AB7)=0, "", MAX(V7, X7, Z7, AB7))</f>
        <v>35796</v>
      </c>
      <c r="AI7" s="177">
        <f>IFERROR(ODD(MATCH(AH7, V7:AC7, 0)), "")</f>
        <v>7</v>
      </c>
      <c r="AJ7" s="178" t="str">
        <f>IF(AI7=1, "True-Up", IF(AI7=3, "Other True-Up", IF(AI7=5, "LRAM", IF(AI7=7, "Straight Fixed Variable", ""))))</f>
        <v>Straight Fixed Variable</v>
      </c>
      <c r="AM7" s="127">
        <v>39083</v>
      </c>
      <c r="AN7" s="47" t="s">
        <v>1892</v>
      </c>
      <c r="AO7" s="2">
        <f t="shared" ref="AO7:AO70" si="1">COUNTIFS($AE$6:$AE$51, "&lt;="&amp;$AM7, $AF$6:$AF$51, "&gt;"&amp;$AM7, $T$6:$T$51, $AN7)</f>
        <v>0</v>
      </c>
    </row>
    <row r="8" spans="1:41">
      <c r="A8" s="2">
        <v>58</v>
      </c>
      <c r="D8" s="2" t="s">
        <v>415</v>
      </c>
      <c r="E8" s="2" t="s">
        <v>532</v>
      </c>
      <c r="F8" s="2" t="s">
        <v>565</v>
      </c>
      <c r="G8" s="39">
        <v>8325.6370000000006</v>
      </c>
      <c r="H8" s="39">
        <v>6761.6480000000001</v>
      </c>
      <c r="I8" s="39">
        <v>15087.285</v>
      </c>
      <c r="J8" s="39">
        <v>349402.76599999995</v>
      </c>
      <c r="K8" s="121">
        <f>'1. Weights for Subsidiaries'!D42/'1. Weights for Subsidiaries'!L42</f>
        <v>4.0013220322178376E-2</v>
      </c>
      <c r="L8" s="121">
        <f>'1. Weights for Subsidiaries'!E42/'1. Weights for Subsidiaries'!M42</f>
        <v>4.7024881254905379E-2</v>
      </c>
      <c r="M8" s="121">
        <f>'1. Weights for Subsidiaries'!F42/'1. Weights for Subsidiaries'!N42</f>
        <v>4.1840781011919299E-2</v>
      </c>
      <c r="N8" s="121">
        <f>'1. Weights for Subsidiaries'!G42/'1. Weights for Subsidiaries'!O42</f>
        <v>4.3180210542466062E-2</v>
      </c>
      <c r="O8" s="121">
        <f>'1. Weights for Subsidiaries'!H42/'1. Weights for Subsidiaries'!P42</f>
        <v>3.9587606247408813E-2</v>
      </c>
      <c r="P8" s="121">
        <f>'1. Weights for Subsidiaries'!I42/'1. Weights for Subsidiaries'!Q42</f>
        <v>3.9596851325843209E-2</v>
      </c>
      <c r="Q8" s="121">
        <f>'1. Weights for Subsidiaries'!J42/'1. Weights for Subsidiaries'!R42</f>
        <v>4.1448985425203588E-2</v>
      </c>
      <c r="R8" s="121">
        <f>'1. Weights for Subsidiaries'!K42/'1. Weights for Subsidiaries'!S42</f>
        <v>3.900419087218443E-2</v>
      </c>
      <c r="S8" s="2">
        <v>1</v>
      </c>
      <c r="T8" s="48" t="str">
        <f t="shared" si="0"/>
        <v>TN</v>
      </c>
      <c r="U8" s="2" t="s">
        <v>1111</v>
      </c>
      <c r="V8" s="127">
        <v>40483</v>
      </c>
      <c r="W8" s="127">
        <v>41275</v>
      </c>
      <c r="Z8" s="3"/>
      <c r="AA8" s="3"/>
      <c r="AE8" s="129">
        <f>MIN(V8,X8,Z8,AB8)</f>
        <v>40483</v>
      </c>
      <c r="AF8" s="129">
        <f>MAX(W8,Y8,AA8,AC8)</f>
        <v>41275</v>
      </c>
      <c r="AG8" s="110" t="s">
        <v>1587</v>
      </c>
      <c r="AH8" s="176">
        <f t="shared" ref="AH8:AH51" si="2">IF(MAX(V8, X8, Z8, AB8)=0, "", MAX(V8, X8, Z8, AB8))</f>
        <v>40483</v>
      </c>
      <c r="AI8" s="177">
        <f t="shared" ref="AI8:AI51" si="3">IFERROR(ODD(MATCH(AH8, V8:AC8, 0)), "")</f>
        <v>1</v>
      </c>
      <c r="AJ8" s="178" t="str">
        <f t="shared" ref="AJ8:AJ51" si="4">IF(AI8=1, "True-Up", IF(AI8=3, "Other True-Up", IF(AI8=5, "LRAM", IF(AI8=7, "Straight Fixed Variable", ""))))</f>
        <v>True-Up</v>
      </c>
      <c r="AM8" s="127">
        <v>39083</v>
      </c>
      <c r="AN8" s="47" t="s">
        <v>1094</v>
      </c>
      <c r="AO8" s="2">
        <f t="shared" si="1"/>
        <v>0</v>
      </c>
    </row>
    <row r="9" spans="1:41">
      <c r="A9" s="2">
        <v>25</v>
      </c>
      <c r="D9" s="2" t="s">
        <v>415</v>
      </c>
      <c r="E9" s="2" t="s">
        <v>1478</v>
      </c>
      <c r="F9" s="2" t="s">
        <v>1085</v>
      </c>
      <c r="G9" s="39">
        <v>1016.938</v>
      </c>
      <c r="H9" s="39">
        <v>0</v>
      </c>
      <c r="I9" s="39">
        <v>1016.938</v>
      </c>
      <c r="J9" s="39">
        <v>349402.76599999995</v>
      </c>
      <c r="K9" s="121">
        <f>'1. Weights for Subsidiaries'!D25/'1. Weights for Subsidiaries'!L25</f>
        <v>2.5679516636181385E-3</v>
      </c>
      <c r="L9" s="121">
        <f>'1. Weights for Subsidiaries'!E25/'1. Weights for Subsidiaries'!M25</f>
        <v>2.551605171556599E-3</v>
      </c>
      <c r="M9" s="121">
        <f>'1. Weights for Subsidiaries'!F25/'1. Weights for Subsidiaries'!N25</f>
        <v>2.9211955697902251E-3</v>
      </c>
      <c r="N9" s="121">
        <f>'1. Weights for Subsidiaries'!G25/'1. Weights for Subsidiaries'!O25</f>
        <v>2.9105035762653354E-3</v>
      </c>
      <c r="O9" s="121">
        <f>'1. Weights for Subsidiaries'!H25/'1. Weights for Subsidiaries'!P25</f>
        <v>2.9499665763239821E-3</v>
      </c>
      <c r="P9" s="121">
        <f>'1. Weights for Subsidiaries'!I25/'1. Weights for Subsidiaries'!Q25</f>
        <v>2.9327906558769853E-3</v>
      </c>
      <c r="Q9" s="121">
        <f>'1. Weights for Subsidiaries'!J25/'1. Weights for Subsidiaries'!R25</f>
        <v>3.0380696582619233E-3</v>
      </c>
      <c r="R9" s="121">
        <f>'1. Weights for Subsidiaries'!K25/'1. Weights for Subsidiaries'!S25</f>
        <v>2.7178732686267285E-3</v>
      </c>
      <c r="T9" s="48" t="str">
        <f t="shared" si="0"/>
        <v/>
      </c>
      <c r="Z9" s="3"/>
      <c r="AA9" s="3"/>
      <c r="AE9" s="129"/>
      <c r="AF9" s="129"/>
      <c r="AG9" s="3"/>
      <c r="AH9" s="176" t="str">
        <f t="shared" si="2"/>
        <v/>
      </c>
      <c r="AI9" s="177" t="str">
        <f t="shared" si="3"/>
        <v/>
      </c>
      <c r="AJ9" s="178" t="str">
        <f t="shared" si="4"/>
        <v/>
      </c>
      <c r="AM9" s="127">
        <v>39083</v>
      </c>
      <c r="AN9" s="47" t="s">
        <v>1893</v>
      </c>
      <c r="AO9" s="2">
        <f t="shared" si="1"/>
        <v>0</v>
      </c>
    </row>
    <row r="10" spans="1:41">
      <c r="A10" s="2">
        <v>46</v>
      </c>
      <c r="D10" s="2" t="s">
        <v>415</v>
      </c>
      <c r="E10" s="2" t="s">
        <v>943</v>
      </c>
      <c r="F10" s="2" t="s">
        <v>1324</v>
      </c>
      <c r="G10" s="39">
        <v>34590.409</v>
      </c>
      <c r="H10" s="39">
        <v>19751.458999999999</v>
      </c>
      <c r="I10" s="39">
        <v>54341.868000000002</v>
      </c>
      <c r="J10" s="39">
        <v>349402.76599999995</v>
      </c>
      <c r="K10" s="121">
        <f>'1. Weights for Subsidiaries'!D33/'1. Weights for Subsidiaries'!L33</f>
        <v>0.17105475149212418</v>
      </c>
      <c r="L10" s="121">
        <f>'1. Weights for Subsidiaries'!E33/'1. Weights for Subsidiaries'!M33</f>
        <v>0.15578855437456246</v>
      </c>
      <c r="M10" s="121">
        <f>'1. Weights for Subsidiaries'!F33/'1. Weights for Subsidiaries'!N33</f>
        <v>0.16312767941879627</v>
      </c>
      <c r="N10" s="121">
        <f>'1. Weights for Subsidiaries'!G33/'1. Weights for Subsidiaries'!O33</f>
        <v>0.15552787009133182</v>
      </c>
      <c r="O10" s="121">
        <f>'1. Weights for Subsidiaries'!H33/'1. Weights for Subsidiaries'!P33</f>
        <v>0.14996189148514319</v>
      </c>
      <c r="P10" s="121">
        <f>'1. Weights for Subsidiaries'!I33/'1. Weights for Subsidiaries'!Q33</f>
        <v>0.13374488651459063</v>
      </c>
      <c r="Q10" s="121">
        <f>'1. Weights for Subsidiaries'!J33/'1. Weights for Subsidiaries'!R33</f>
        <v>0.14396713431879127</v>
      </c>
      <c r="R10" s="121">
        <f>'1. Weights for Subsidiaries'!K33/'1. Weights for Subsidiaries'!S33</f>
        <v>0.13515664516405831</v>
      </c>
      <c r="T10" s="48" t="str">
        <f t="shared" si="0"/>
        <v/>
      </c>
      <c r="Z10" s="3"/>
      <c r="AA10" s="3"/>
      <c r="AE10" s="129"/>
      <c r="AF10" s="129"/>
      <c r="AG10" s="3"/>
      <c r="AH10" s="176" t="str">
        <f t="shared" si="2"/>
        <v/>
      </c>
      <c r="AI10" s="177" t="str">
        <f t="shared" si="3"/>
        <v/>
      </c>
      <c r="AJ10" s="178" t="str">
        <f t="shared" si="4"/>
        <v/>
      </c>
      <c r="AM10" s="127">
        <v>39083</v>
      </c>
      <c r="AN10" s="47" t="s">
        <v>1098</v>
      </c>
      <c r="AO10" s="2">
        <f t="shared" si="1"/>
        <v>1</v>
      </c>
    </row>
    <row r="11" spans="1:41">
      <c r="A11" s="2">
        <v>64</v>
      </c>
      <c r="D11" s="2" t="s">
        <v>415</v>
      </c>
      <c r="E11" s="2" t="s">
        <v>250</v>
      </c>
      <c r="F11" s="2" t="s">
        <v>1086</v>
      </c>
      <c r="G11" s="39">
        <v>25627.199000000001</v>
      </c>
      <c r="H11" s="39">
        <v>30905.053</v>
      </c>
      <c r="I11" s="39">
        <v>56532.252</v>
      </c>
      <c r="J11" s="39">
        <v>349402.76599999995</v>
      </c>
      <c r="K11" s="121">
        <f>'1. Weights for Subsidiaries'!D47/'1. Weights for Subsidiaries'!L47</f>
        <v>0.15202188977976944</v>
      </c>
      <c r="L11" s="121">
        <f>'1. Weights for Subsidiaries'!E47/'1. Weights for Subsidiaries'!M47</f>
        <v>0.15016431463996166</v>
      </c>
      <c r="M11" s="121">
        <f>'1. Weights for Subsidiaries'!F47/'1. Weights for Subsidiaries'!N47</f>
        <v>0.1722122002412996</v>
      </c>
      <c r="N11" s="121">
        <f>'1. Weights for Subsidiaries'!G47/'1. Weights for Subsidiaries'!O47</f>
        <v>0.1617968072983143</v>
      </c>
      <c r="O11" s="121">
        <f>'1. Weights for Subsidiaries'!H47/'1. Weights for Subsidiaries'!P47</f>
        <v>0.18559314904456306</v>
      </c>
      <c r="P11" s="121">
        <f>'1. Weights for Subsidiaries'!I47/'1. Weights for Subsidiaries'!Q47</f>
        <v>0.20421774335750348</v>
      </c>
      <c r="Q11" s="121">
        <f>'1. Weights for Subsidiaries'!J47/'1. Weights for Subsidiaries'!R47</f>
        <v>0.20357866695411492</v>
      </c>
      <c r="R11" s="121">
        <f>'1. Weights for Subsidiaries'!K47/'1. Weights for Subsidiaries'!S47</f>
        <v>0.22331176660246838</v>
      </c>
      <c r="S11" s="2">
        <v>1</v>
      </c>
      <c r="T11" s="48" t="str">
        <f t="shared" si="0"/>
        <v>VA</v>
      </c>
      <c r="U11" s="2" t="s">
        <v>1112</v>
      </c>
      <c r="V11" s="127">
        <v>39783</v>
      </c>
      <c r="W11" s="127">
        <v>40909</v>
      </c>
      <c r="Z11" s="3"/>
      <c r="AA11" s="3"/>
      <c r="AE11" s="129">
        <f>MIN(V11,X11,Z11,AB11)</f>
        <v>39783</v>
      </c>
      <c r="AF11" s="129">
        <f>MAX(W11,Y11,AA11,AC11)</f>
        <v>40909</v>
      </c>
      <c r="AG11" s="110" t="s">
        <v>1593</v>
      </c>
      <c r="AH11" s="176">
        <f t="shared" si="2"/>
        <v>39783</v>
      </c>
      <c r="AI11" s="177">
        <f t="shared" si="3"/>
        <v>1</v>
      </c>
      <c r="AJ11" s="178" t="str">
        <f t="shared" si="4"/>
        <v>True-Up</v>
      </c>
      <c r="AM11" s="127">
        <v>39083</v>
      </c>
      <c r="AN11" s="47" t="s">
        <v>1323</v>
      </c>
      <c r="AO11" s="2">
        <f t="shared" si="1"/>
        <v>0</v>
      </c>
    </row>
    <row r="12" spans="1:41">
      <c r="A12" s="2">
        <v>3</v>
      </c>
      <c r="D12" s="2" t="s">
        <v>1103</v>
      </c>
      <c r="E12" s="2" t="s">
        <v>775</v>
      </c>
      <c r="F12" s="2" t="s">
        <v>1323</v>
      </c>
      <c r="G12" s="39">
        <v>12631.226000000001</v>
      </c>
      <c r="H12" s="39">
        <v>5025.0659999999998</v>
      </c>
      <c r="I12" s="39">
        <v>17656.292000000001</v>
      </c>
      <c r="J12" s="39">
        <v>599832.44100000011</v>
      </c>
      <c r="K12" s="121">
        <f>'1. Weights for Subsidiaries'!D6/'1. Weights for Subsidiaries'!L6</f>
        <v>2.5932831762096882E-2</v>
      </c>
      <c r="L12" s="121">
        <f>'1. Weights for Subsidiaries'!E6/'1. Weights for Subsidiaries'!M6</f>
        <v>2.4367153389962381E-2</v>
      </c>
      <c r="M12" s="121">
        <f>'1. Weights for Subsidiaries'!F6/'1. Weights for Subsidiaries'!N6</f>
        <v>2.5633975830680212E-2</v>
      </c>
      <c r="N12" s="121">
        <f>'1. Weights for Subsidiaries'!G6/'1. Weights for Subsidiaries'!O6</f>
        <v>2.9435373602942554E-2</v>
      </c>
      <c r="O12" s="121">
        <f>'1. Weights for Subsidiaries'!H6/'1. Weights for Subsidiaries'!P6</f>
        <v>3.2714831527310105E-2</v>
      </c>
      <c r="P12" s="121">
        <f>'1. Weights for Subsidiaries'!I6/'1. Weights for Subsidiaries'!Q6</f>
        <v>3.2109751606335855E-2</v>
      </c>
      <c r="Q12" s="121">
        <f>'1. Weights for Subsidiaries'!J6/'1. Weights for Subsidiaries'!R6</f>
        <v>3.6436970289115161E-2</v>
      </c>
      <c r="R12" s="121">
        <f>'1. Weights for Subsidiaries'!K6/'1. Weights for Subsidiaries'!S6</f>
        <v>3.6751556682967493E-2</v>
      </c>
      <c r="T12" s="48" t="str">
        <f t="shared" si="0"/>
        <v/>
      </c>
      <c r="Z12" s="3"/>
      <c r="AA12" s="3"/>
      <c r="AE12" s="129"/>
      <c r="AF12" s="129"/>
      <c r="AG12" s="3"/>
      <c r="AH12" s="176" t="str">
        <f t="shared" si="2"/>
        <v/>
      </c>
      <c r="AI12" s="177" t="str">
        <f t="shared" si="3"/>
        <v/>
      </c>
      <c r="AJ12" s="178" t="str">
        <f t="shared" si="4"/>
        <v/>
      </c>
      <c r="AM12" s="127">
        <v>39083</v>
      </c>
      <c r="AN12" s="47" t="s">
        <v>1894</v>
      </c>
      <c r="AO12" s="2">
        <f t="shared" si="1"/>
        <v>0</v>
      </c>
    </row>
    <row r="13" spans="1:41">
      <c r="A13" s="2">
        <v>8</v>
      </c>
      <c r="C13" s="2">
        <v>1</v>
      </c>
      <c r="D13" s="2" t="s">
        <v>1103</v>
      </c>
      <c r="E13" s="2" t="s">
        <v>775</v>
      </c>
      <c r="F13" s="2" t="s">
        <v>1091</v>
      </c>
      <c r="G13" s="39">
        <v>6056.2640000000001</v>
      </c>
      <c r="H13" s="39">
        <v>2319.4409999999998</v>
      </c>
      <c r="I13" s="39">
        <v>8375.7049999999999</v>
      </c>
      <c r="J13" s="39">
        <v>599832.44100000011</v>
      </c>
      <c r="K13" s="121">
        <f>'1. Weights for Subsidiaries'!D10/'1. Weights for Subsidiaries'!L10</f>
        <v>1.6119443159889509E-2</v>
      </c>
      <c r="L13" s="121">
        <f>'1. Weights for Subsidiaries'!E10/'1. Weights for Subsidiaries'!M10</f>
        <v>1.4016661379044535E-2</v>
      </c>
      <c r="M13" s="121">
        <f>'1. Weights for Subsidiaries'!F10/'1. Weights for Subsidiaries'!N10</f>
        <v>1.3586356462441338E-2</v>
      </c>
      <c r="N13" s="121">
        <f>'1. Weights for Subsidiaries'!G10/'1. Weights for Subsidiaries'!O10</f>
        <v>1.3963407824419417E-2</v>
      </c>
      <c r="O13" s="121">
        <f>'1. Weights for Subsidiaries'!H10/'1. Weights for Subsidiaries'!P10</f>
        <v>1.4456988241869407E-2</v>
      </c>
      <c r="P13" s="121">
        <f>'1. Weights for Subsidiaries'!I10/'1. Weights for Subsidiaries'!Q10</f>
        <v>1.5516662728621667E-2</v>
      </c>
      <c r="Q13" s="121">
        <f>'1. Weights for Subsidiaries'!J10/'1. Weights for Subsidiaries'!R10</f>
        <v>1.6873935142849621E-2</v>
      </c>
      <c r="R13" s="121">
        <f>'1. Weights for Subsidiaries'!K10/'1. Weights for Subsidiaries'!S10</f>
        <v>1.4771631204560201E-2</v>
      </c>
      <c r="S13" s="2">
        <v>1</v>
      </c>
      <c r="T13" s="48" t="str">
        <f t="shared" si="0"/>
        <v>GA</v>
      </c>
      <c r="U13" s="47" t="s">
        <v>1103</v>
      </c>
      <c r="X13" s="127">
        <v>40909</v>
      </c>
      <c r="Y13" s="127">
        <v>73051</v>
      </c>
      <c r="Z13" s="3"/>
      <c r="AA13" s="3"/>
      <c r="AE13" s="129">
        <f>MIN(V13,X13,Z13,AB13)</f>
        <v>40909</v>
      </c>
      <c r="AF13" s="129">
        <f>MAX(W13,Y13,AA13,AC13)</f>
        <v>73051</v>
      </c>
      <c r="AG13" s="3"/>
      <c r="AH13" s="176">
        <f t="shared" si="2"/>
        <v>40909</v>
      </c>
      <c r="AI13" s="177">
        <f t="shared" si="3"/>
        <v>3</v>
      </c>
      <c r="AJ13" s="178" t="str">
        <f t="shared" si="4"/>
        <v>Other True-Up</v>
      </c>
      <c r="AM13" s="127">
        <v>39083</v>
      </c>
      <c r="AN13" s="47" t="s">
        <v>1353</v>
      </c>
      <c r="AO13" s="2">
        <f t="shared" si="1"/>
        <v>0</v>
      </c>
    </row>
    <row r="14" spans="1:41">
      <c r="A14" s="2">
        <v>9</v>
      </c>
      <c r="D14" s="2" t="s">
        <v>1103</v>
      </c>
      <c r="E14" s="2" t="s">
        <v>775</v>
      </c>
      <c r="F14" s="2" t="s">
        <v>1092</v>
      </c>
      <c r="G14" s="39">
        <v>547.55200000000002</v>
      </c>
      <c r="H14" s="39">
        <v>3146.4319999999998</v>
      </c>
      <c r="I14" s="39">
        <v>3693.9839999999999</v>
      </c>
      <c r="J14" s="39">
        <v>599832.44100000011</v>
      </c>
      <c r="K14" s="121">
        <f>'1. Weights for Subsidiaries'!D11/'1. Weights for Subsidiaries'!L11</f>
        <v>5.9664022984173429E-3</v>
      </c>
      <c r="L14" s="121">
        <f>'1. Weights for Subsidiaries'!E11/'1. Weights for Subsidiaries'!M11</f>
        <v>6.3584776995263348E-3</v>
      </c>
      <c r="M14" s="121">
        <f>'1. Weights for Subsidiaries'!F11/'1. Weights for Subsidiaries'!N11</f>
        <v>7.2909974851736994E-3</v>
      </c>
      <c r="N14" s="121">
        <f>'1. Weights for Subsidiaries'!G11/'1. Weights for Subsidiaries'!O11</f>
        <v>6.1583598143535546E-3</v>
      </c>
      <c r="O14" s="121">
        <f>'1. Weights for Subsidiaries'!H11/'1. Weights for Subsidiaries'!P11</f>
        <v>6.7435606780736164E-3</v>
      </c>
      <c r="P14" s="121">
        <f>'1. Weights for Subsidiaries'!I11/'1. Weights for Subsidiaries'!Q11</f>
        <v>6.0368486809993793E-3</v>
      </c>
      <c r="Q14" s="121">
        <f>'1. Weights for Subsidiaries'!J11/'1. Weights for Subsidiaries'!R11</f>
        <v>5.3182834274290141E-3</v>
      </c>
      <c r="R14" s="121">
        <f>'1. Weights for Subsidiaries'!K11/'1. Weights for Subsidiaries'!S11</f>
        <v>3.2079061987785127E-3</v>
      </c>
      <c r="T14" s="48" t="str">
        <f t="shared" si="0"/>
        <v/>
      </c>
      <c r="Z14" s="3"/>
      <c r="AA14" s="3"/>
      <c r="AE14" s="129"/>
      <c r="AF14" s="129"/>
      <c r="AG14" s="3"/>
      <c r="AH14" s="176" t="str">
        <f t="shared" si="2"/>
        <v/>
      </c>
      <c r="AI14" s="177" t="str">
        <f t="shared" si="3"/>
        <v/>
      </c>
      <c r="AJ14" s="178" t="str">
        <f t="shared" si="4"/>
        <v/>
      </c>
      <c r="AM14" s="127">
        <v>39083</v>
      </c>
      <c r="AN14" s="47" t="s">
        <v>1184</v>
      </c>
      <c r="AO14" s="2">
        <f t="shared" si="1"/>
        <v>0</v>
      </c>
    </row>
    <row r="15" spans="1:41">
      <c r="A15" s="2">
        <v>10</v>
      </c>
      <c r="D15" s="2" t="s">
        <v>1103</v>
      </c>
      <c r="E15" s="2" t="s">
        <v>775</v>
      </c>
      <c r="F15" s="2" t="s">
        <v>1088</v>
      </c>
      <c r="G15" s="39">
        <v>2599.6759999999999</v>
      </c>
      <c r="H15" s="39">
        <v>656.07299999999998</v>
      </c>
      <c r="I15" s="39">
        <v>3255.7489999999998</v>
      </c>
      <c r="J15" s="39">
        <v>599832.44100000011</v>
      </c>
      <c r="K15" s="121">
        <f>'1. Weights for Subsidiaries'!D12/'1. Weights for Subsidiaries'!L12</f>
        <v>4.8644978377464119E-3</v>
      </c>
      <c r="L15" s="121">
        <f>'1. Weights for Subsidiaries'!E12/'1. Weights for Subsidiaries'!M12</f>
        <v>4.5347023277339709E-3</v>
      </c>
      <c r="M15" s="121">
        <f>'1. Weights for Subsidiaries'!F12/'1. Weights for Subsidiaries'!N12</f>
        <v>4.7704745161135818E-3</v>
      </c>
      <c r="N15" s="121">
        <f>'1. Weights for Subsidiaries'!G12/'1. Weights for Subsidiaries'!O12</f>
        <v>5.4277641178797119E-3</v>
      </c>
      <c r="O15" s="121">
        <f>'1. Weights for Subsidiaries'!H12/'1. Weights for Subsidiaries'!P12</f>
        <v>6.0430372649652063E-3</v>
      </c>
      <c r="P15" s="121">
        <f>'1. Weights for Subsidiaries'!I12/'1. Weights for Subsidiaries'!Q12</f>
        <v>5.8277876695169368E-3</v>
      </c>
      <c r="Q15" s="121">
        <f>'1. Weights for Subsidiaries'!J12/'1. Weights for Subsidiaries'!R12</f>
        <v>6.1967748105014068E-3</v>
      </c>
      <c r="R15" s="121">
        <f>'1. Weights for Subsidiaries'!K12/'1. Weights for Subsidiaries'!S12</f>
        <v>3.0822028574927982E-3</v>
      </c>
      <c r="T15" s="48" t="str">
        <f t="shared" si="0"/>
        <v/>
      </c>
      <c r="Z15" s="3"/>
      <c r="AA15" s="3"/>
      <c r="AE15" s="129"/>
      <c r="AF15" s="129"/>
      <c r="AG15" s="3"/>
      <c r="AH15" s="176" t="str">
        <f t="shared" si="2"/>
        <v/>
      </c>
      <c r="AI15" s="177" t="str">
        <f t="shared" si="3"/>
        <v/>
      </c>
      <c r="AJ15" s="178" t="str">
        <f t="shared" si="4"/>
        <v/>
      </c>
      <c r="AM15" s="127">
        <v>39083</v>
      </c>
      <c r="AN15" s="47" t="s">
        <v>1096</v>
      </c>
      <c r="AO15" s="2">
        <f t="shared" si="1"/>
        <v>0</v>
      </c>
    </row>
    <row r="16" spans="1:41">
      <c r="A16" s="2">
        <v>17</v>
      </c>
      <c r="D16" s="2" t="s">
        <v>1103</v>
      </c>
      <c r="E16" s="2" t="s">
        <v>775</v>
      </c>
      <c r="F16" s="2" t="s">
        <v>561</v>
      </c>
      <c r="G16" s="39">
        <v>15319.603999999999</v>
      </c>
      <c r="H16" s="39">
        <v>5548.2669999999998</v>
      </c>
      <c r="I16" s="39">
        <v>20867.870999999999</v>
      </c>
      <c r="J16" s="39">
        <v>599832.44100000011</v>
      </c>
      <c r="K16" s="121">
        <f>'1. Weights for Subsidiaries'!D19/'1. Weights for Subsidiaries'!L19</f>
        <v>3.0970607517261359E-2</v>
      </c>
      <c r="L16" s="121">
        <f>'1. Weights for Subsidiaries'!E19/'1. Weights for Subsidiaries'!M19</f>
        <v>2.913030711711349E-2</v>
      </c>
      <c r="M16" s="121">
        <f>'1. Weights for Subsidiaries'!F19/'1. Weights for Subsidiaries'!N19</f>
        <v>2.9971466223644473E-2</v>
      </c>
      <c r="N16" s="121">
        <f>'1. Weights for Subsidiaries'!G19/'1. Weights for Subsidiaries'!O19</f>
        <v>3.478950048985429E-2</v>
      </c>
      <c r="O16" s="121">
        <f>'1. Weights for Subsidiaries'!H19/'1. Weights for Subsidiaries'!P19</f>
        <v>3.9075923982483003E-2</v>
      </c>
      <c r="P16" s="121">
        <f>'1. Weights for Subsidiaries'!I19/'1. Weights for Subsidiaries'!Q19</f>
        <v>3.8454354746540367E-2</v>
      </c>
      <c r="Q16" s="121">
        <f>'1. Weights for Subsidiaries'!J19/'1. Weights for Subsidiaries'!R19</f>
        <v>4.1479580023905845E-2</v>
      </c>
      <c r="R16" s="121">
        <f>'1. Weights for Subsidiaries'!K19/'1. Weights for Subsidiaries'!S19</f>
        <v>4.1689786405540552E-2</v>
      </c>
      <c r="T16" s="48" t="str">
        <f t="shared" si="0"/>
        <v/>
      </c>
      <c r="Z16" s="3"/>
      <c r="AA16" s="3"/>
      <c r="AE16" s="129"/>
      <c r="AF16" s="129"/>
      <c r="AG16" s="3"/>
      <c r="AH16" s="176" t="str">
        <f t="shared" si="2"/>
        <v/>
      </c>
      <c r="AI16" s="177" t="str">
        <f t="shared" si="3"/>
        <v/>
      </c>
      <c r="AJ16" s="178" t="str">
        <f t="shared" si="4"/>
        <v/>
      </c>
      <c r="AM16" s="127">
        <v>39083</v>
      </c>
      <c r="AN16" s="47" t="s">
        <v>1091</v>
      </c>
      <c r="AO16" s="2">
        <f t="shared" si="1"/>
        <v>1</v>
      </c>
    </row>
    <row r="17" spans="1:41">
      <c r="A17" s="2">
        <v>18</v>
      </c>
      <c r="C17" s="2">
        <v>1</v>
      </c>
      <c r="D17" s="2" t="s">
        <v>1103</v>
      </c>
      <c r="E17" s="2" t="s">
        <v>775</v>
      </c>
      <c r="F17" s="2" t="s">
        <v>1320</v>
      </c>
      <c r="G17" s="39">
        <v>18684.625</v>
      </c>
      <c r="H17" s="39">
        <v>25002.233</v>
      </c>
      <c r="I17" s="39">
        <v>43686.858</v>
      </c>
      <c r="J17" s="39">
        <v>599832.44100000011</v>
      </c>
      <c r="K17" s="121">
        <f>'1. Weights for Subsidiaries'!D20/'1. Weights for Subsidiaries'!L20</f>
        <v>7.6977984291277168E-2</v>
      </c>
      <c r="L17" s="121">
        <f>'1. Weights for Subsidiaries'!E20/'1. Weights for Subsidiaries'!M20</f>
        <v>6.8138144241961379E-2</v>
      </c>
      <c r="M17" s="121">
        <f>'1. Weights for Subsidiaries'!F20/'1. Weights for Subsidiaries'!N20</f>
        <v>7.0471493971956387E-2</v>
      </c>
      <c r="N17" s="121">
        <f>'1. Weights for Subsidiaries'!G20/'1. Weights for Subsidiaries'!O20</f>
        <v>7.2831769364071444E-2</v>
      </c>
      <c r="O17" s="121">
        <f>'1. Weights for Subsidiaries'!H20/'1. Weights for Subsidiaries'!P20</f>
        <v>7.5725337487009922E-2</v>
      </c>
      <c r="P17" s="121">
        <f>'1. Weights for Subsidiaries'!I20/'1. Weights for Subsidiaries'!Q20</f>
        <v>7.9398723013315797E-2</v>
      </c>
      <c r="Q17" s="121">
        <f>'1. Weights for Subsidiaries'!J20/'1. Weights for Subsidiaries'!R20</f>
        <v>8.6396146596560863E-2</v>
      </c>
      <c r="R17" s="121">
        <f>'1. Weights for Subsidiaries'!K20/'1. Weights for Subsidiaries'!S20</f>
        <v>8.6835644655152311E-2</v>
      </c>
      <c r="S17" s="2">
        <v>1</v>
      </c>
      <c r="T17" s="48" t="str">
        <f t="shared" si="0"/>
        <v>KY</v>
      </c>
      <c r="U17" s="47" t="s">
        <v>1103</v>
      </c>
      <c r="Z17" s="128">
        <v>40057</v>
      </c>
      <c r="AA17" s="128">
        <v>73051</v>
      </c>
      <c r="AE17" s="129">
        <f>MIN(V17,X17,Z17,AB17)</f>
        <v>40057</v>
      </c>
      <c r="AF17" s="129">
        <f>MAX(W17,Y17,AA17,AC17)</f>
        <v>73051</v>
      </c>
      <c r="AG17" s="3"/>
      <c r="AH17" s="176">
        <f t="shared" si="2"/>
        <v>40057</v>
      </c>
      <c r="AI17" s="177">
        <f t="shared" si="3"/>
        <v>5</v>
      </c>
      <c r="AJ17" s="178" t="str">
        <f t="shared" si="4"/>
        <v>LRAM</v>
      </c>
      <c r="AM17" s="127">
        <v>39083</v>
      </c>
      <c r="AN17" s="47" t="s">
        <v>1895</v>
      </c>
      <c r="AO17" s="2">
        <f t="shared" si="1"/>
        <v>0</v>
      </c>
    </row>
    <row r="18" spans="1:41">
      <c r="A18" s="2">
        <v>20</v>
      </c>
      <c r="D18" s="2" t="s">
        <v>1103</v>
      </c>
      <c r="E18" s="2" t="s">
        <v>775</v>
      </c>
      <c r="F18" s="2" t="s">
        <v>1084</v>
      </c>
      <c r="G18" s="39">
        <v>53624.457999999999</v>
      </c>
      <c r="H18" s="39">
        <v>10756.102999999999</v>
      </c>
      <c r="I18" s="39">
        <v>64380.561000000002</v>
      </c>
      <c r="J18" s="39">
        <v>599832.44100000011</v>
      </c>
      <c r="K18" s="121">
        <f>'1. Weights for Subsidiaries'!D22/'1. Weights for Subsidiaries'!L22</f>
        <v>0.17784083494354255</v>
      </c>
      <c r="L18" s="121">
        <f>'1. Weights for Subsidiaries'!E22/'1. Weights for Subsidiaries'!M22</f>
        <v>0.21007523695076596</v>
      </c>
      <c r="M18" s="121">
        <f>'1. Weights for Subsidiaries'!F22/'1. Weights for Subsidiaries'!N22</f>
        <v>0.19359255132485417</v>
      </c>
      <c r="N18" s="121">
        <f>'1. Weights for Subsidiaries'!G22/'1. Weights for Subsidiaries'!O22</f>
        <v>0.10733090876623659</v>
      </c>
      <c r="O18" s="121">
        <f>'1. Weights for Subsidiaries'!H22/'1. Weights for Subsidiaries'!P22</f>
        <v>0.11309131808066868</v>
      </c>
      <c r="P18" s="121">
        <f>'1. Weights for Subsidiaries'!I22/'1. Weights for Subsidiaries'!Q22</f>
        <v>0.11677430900357666</v>
      </c>
      <c r="Q18" s="121">
        <f>'1. Weights for Subsidiaries'!J22/'1. Weights for Subsidiaries'!R22</f>
        <v>5.8263309685767317E-2</v>
      </c>
      <c r="R18" s="121">
        <f>'1. Weights for Subsidiaries'!K22/'1. Weights for Subsidiaries'!S22</f>
        <v>6.4477178463367757E-2</v>
      </c>
      <c r="T18" s="48" t="str">
        <f t="shared" si="0"/>
        <v/>
      </c>
      <c r="Z18" s="3"/>
      <c r="AA18" s="3"/>
      <c r="AE18" s="129"/>
      <c r="AF18" s="129"/>
      <c r="AG18" s="3"/>
      <c r="AH18" s="176" t="str">
        <f t="shared" si="2"/>
        <v/>
      </c>
      <c r="AI18" s="177" t="str">
        <f t="shared" si="3"/>
        <v/>
      </c>
      <c r="AJ18" s="178" t="str">
        <f t="shared" si="4"/>
        <v/>
      </c>
      <c r="AM18" s="127">
        <v>39083</v>
      </c>
      <c r="AN18" s="47" t="s">
        <v>1896</v>
      </c>
      <c r="AO18" s="2">
        <f t="shared" si="1"/>
        <v>0</v>
      </c>
    </row>
    <row r="19" spans="1:41">
      <c r="A19" s="2">
        <v>28</v>
      </c>
      <c r="D19" s="2" t="s">
        <v>1103</v>
      </c>
      <c r="E19" s="2" t="s">
        <v>775</v>
      </c>
      <c r="F19" s="2" t="s">
        <v>1099</v>
      </c>
      <c r="G19" s="39">
        <v>5994.2749999999996</v>
      </c>
      <c r="H19" s="39">
        <v>2918.8249999999998</v>
      </c>
      <c r="I19" s="39">
        <v>8913.1</v>
      </c>
      <c r="J19" s="39">
        <v>599832.44100000011</v>
      </c>
      <c r="K19" s="121">
        <f>'1. Weights for Subsidiaries'!D28/'1. Weights for Subsidiaries'!L28</f>
        <v>1.5941857783851886E-2</v>
      </c>
      <c r="L19" s="121">
        <f>'1. Weights for Subsidiaries'!E28/'1. Weights for Subsidiaries'!M28</f>
        <v>1.2829807973134554E-2</v>
      </c>
      <c r="M19" s="121">
        <f>'1. Weights for Subsidiaries'!F28/'1. Weights for Subsidiaries'!N28</f>
        <v>1.4702495659539443E-2</v>
      </c>
      <c r="N19" s="121">
        <f>'1. Weights for Subsidiaries'!G28/'1. Weights for Subsidiaries'!O28</f>
        <v>1.4859316353648165E-2</v>
      </c>
      <c r="O19" s="121">
        <f>'1. Weights for Subsidiaries'!H28/'1. Weights for Subsidiaries'!P28</f>
        <v>1.6911127813868693E-2</v>
      </c>
      <c r="P19" s="121">
        <f>'1. Weights for Subsidiaries'!I28/'1. Weights for Subsidiaries'!Q28</f>
        <v>1.5346249175739114E-2</v>
      </c>
      <c r="Q19" s="121">
        <f>'1. Weights for Subsidiaries'!J28/'1. Weights for Subsidiaries'!R28</f>
        <v>1.7781712470354909E-2</v>
      </c>
      <c r="R19" s="121">
        <f>'1. Weights for Subsidiaries'!K28/'1. Weights for Subsidiaries'!S28</f>
        <v>9.4982383310769497E-3</v>
      </c>
      <c r="S19" s="2">
        <v>1</v>
      </c>
      <c r="T19" s="48" t="str">
        <f t="shared" si="0"/>
        <v>MO</v>
      </c>
      <c r="U19" s="2" t="s">
        <v>1103</v>
      </c>
      <c r="Z19" s="3"/>
      <c r="AA19" s="3"/>
      <c r="AB19" s="127">
        <v>39083</v>
      </c>
      <c r="AC19" s="127">
        <v>73051</v>
      </c>
      <c r="AE19" s="129">
        <f>MIN(V19,X19,Z19,AB19)</f>
        <v>39083</v>
      </c>
      <c r="AF19" s="129">
        <f>MAX(W19,Y19,AA19,AC19)</f>
        <v>73051</v>
      </c>
      <c r="AG19" s="110" t="s">
        <v>1587</v>
      </c>
      <c r="AH19" s="176">
        <f t="shared" si="2"/>
        <v>39083</v>
      </c>
      <c r="AI19" s="177">
        <f t="shared" si="3"/>
        <v>7</v>
      </c>
      <c r="AJ19" s="178" t="str">
        <f t="shared" si="4"/>
        <v>Straight Fixed Variable</v>
      </c>
      <c r="AM19" s="127">
        <v>39083</v>
      </c>
      <c r="AN19" s="47" t="s">
        <v>1088</v>
      </c>
      <c r="AO19" s="2">
        <f t="shared" si="1"/>
        <v>0</v>
      </c>
    </row>
    <row r="20" spans="1:41">
      <c r="A20" s="2">
        <v>33</v>
      </c>
      <c r="D20" s="2" t="s">
        <v>1103</v>
      </c>
      <c r="E20" s="2" t="s">
        <v>775</v>
      </c>
      <c r="F20" s="2" t="s">
        <v>1083</v>
      </c>
      <c r="G20" s="39">
        <v>29684.705999999998</v>
      </c>
      <c r="H20" s="39">
        <v>4534.8190000000004</v>
      </c>
      <c r="I20" s="39">
        <v>34219.525000000001</v>
      </c>
      <c r="J20" s="39">
        <v>599832.44100000011</v>
      </c>
      <c r="K20" s="121">
        <f>'1. Weights for Subsidiaries'!D30/'1. Weights for Subsidiaries'!L30</f>
        <v>5.8945227884593152E-2</v>
      </c>
      <c r="L20" s="121">
        <f>'1. Weights for Subsidiaries'!E30/'1. Weights for Subsidiaries'!M30</f>
        <v>5.1837436773083022E-2</v>
      </c>
      <c r="M20" s="121">
        <f>'1. Weights for Subsidiaries'!F30/'1. Weights for Subsidiaries'!N30</f>
        <v>5.3442993730733281E-2</v>
      </c>
      <c r="N20" s="121">
        <f>'1. Weights for Subsidiaries'!G30/'1. Weights for Subsidiaries'!O30</f>
        <v>5.7048473308565176E-2</v>
      </c>
      <c r="O20" s="121">
        <f>'1. Weights for Subsidiaries'!H30/'1. Weights for Subsidiaries'!P30</f>
        <v>6.4111477029577507E-2</v>
      </c>
      <c r="P20" s="121">
        <f>'1. Weights for Subsidiaries'!I30/'1. Weights for Subsidiaries'!Q30</f>
        <v>6.8168458758384731E-2</v>
      </c>
      <c r="Q20" s="121">
        <f>'1. Weights for Subsidiaries'!J30/'1. Weights for Subsidiaries'!R30</f>
        <v>7.0766755910238954E-2</v>
      </c>
      <c r="R20" s="121">
        <f>'1. Weights for Subsidiaries'!K30/'1. Weights for Subsidiaries'!S30</f>
        <v>6.7798979988726887E-2</v>
      </c>
      <c r="T20" s="48" t="str">
        <f t="shared" si="0"/>
        <v/>
      </c>
      <c r="Z20" s="3"/>
      <c r="AA20" s="3"/>
      <c r="AE20" s="129"/>
      <c r="AF20" s="129"/>
      <c r="AG20" s="3"/>
      <c r="AH20" s="176" t="str">
        <f t="shared" si="2"/>
        <v/>
      </c>
      <c r="AI20" s="177" t="str">
        <f t="shared" si="3"/>
        <v/>
      </c>
      <c r="AJ20" s="178" t="str">
        <f t="shared" si="4"/>
        <v/>
      </c>
      <c r="AM20" s="127">
        <v>39083</v>
      </c>
      <c r="AN20" s="47" t="s">
        <v>1093</v>
      </c>
      <c r="AO20" s="2">
        <f t="shared" si="1"/>
        <v>1</v>
      </c>
    </row>
    <row r="21" spans="1:41">
      <c r="A21" s="2">
        <v>57</v>
      </c>
      <c r="D21" s="2" t="s">
        <v>1103</v>
      </c>
      <c r="E21" s="2" t="s">
        <v>775</v>
      </c>
      <c r="F21" s="2" t="s">
        <v>565</v>
      </c>
      <c r="G21" s="39">
        <v>14168.722</v>
      </c>
      <c r="H21" s="39">
        <v>8324.9879999999994</v>
      </c>
      <c r="I21" s="39">
        <v>22493.71</v>
      </c>
      <c r="J21" s="39">
        <v>599832.44100000011</v>
      </c>
      <c r="K21" s="121">
        <f>'1. Weights for Subsidiaries'!D41/'1. Weights for Subsidiaries'!L41</f>
        <v>4.0251416281168101E-2</v>
      </c>
      <c r="L21" s="121">
        <f>'1. Weights for Subsidiaries'!E41/'1. Weights for Subsidiaries'!M41</f>
        <v>3.5440782461047357E-2</v>
      </c>
      <c r="M21" s="121">
        <f>'1. Weights for Subsidiaries'!F41/'1. Weights for Subsidiaries'!N41</f>
        <v>3.4812563503248378E-2</v>
      </c>
      <c r="N21" s="121">
        <f>'1. Weights for Subsidiaries'!G41/'1. Weights for Subsidiaries'!O41</f>
        <v>3.7499989101122982E-2</v>
      </c>
      <c r="O21" s="121">
        <f>'1. Weights for Subsidiaries'!H41/'1. Weights for Subsidiaries'!P41</f>
        <v>4.102981749911852E-2</v>
      </c>
      <c r="P21" s="121">
        <f>'1. Weights for Subsidiaries'!I41/'1. Weights for Subsidiaries'!Q41</f>
        <v>4.33430868265429E-2</v>
      </c>
      <c r="Q21" s="121">
        <f>'1. Weights for Subsidiaries'!J41/'1. Weights for Subsidiaries'!R41</f>
        <v>4.4242437819846395E-2</v>
      </c>
      <c r="R21" s="121">
        <f>'1. Weights for Subsidiaries'!K41/'1. Weights for Subsidiaries'!S41</f>
        <v>4.235964296072689E-2</v>
      </c>
      <c r="T21" s="48" t="str">
        <f t="shared" si="0"/>
        <v/>
      </c>
      <c r="Z21" s="3"/>
      <c r="AA21" s="3"/>
      <c r="AE21" s="129"/>
      <c r="AF21" s="129"/>
      <c r="AG21" s="3"/>
      <c r="AH21" s="176" t="str">
        <f t="shared" si="2"/>
        <v/>
      </c>
      <c r="AI21" s="177" t="str">
        <f t="shared" si="3"/>
        <v/>
      </c>
      <c r="AJ21" s="178" t="str">
        <f t="shared" si="4"/>
        <v/>
      </c>
      <c r="AM21" s="127">
        <v>39083</v>
      </c>
      <c r="AN21" s="47" t="s">
        <v>1092</v>
      </c>
      <c r="AO21" s="2">
        <f t="shared" si="1"/>
        <v>0</v>
      </c>
    </row>
    <row r="22" spans="1:41">
      <c r="A22" s="2">
        <v>60</v>
      </c>
      <c r="D22" s="2" t="s">
        <v>1103</v>
      </c>
      <c r="E22" s="2" t="s">
        <v>775</v>
      </c>
      <c r="F22" s="2" t="s">
        <v>564</v>
      </c>
      <c r="G22" s="39">
        <v>167922.44500000001</v>
      </c>
      <c r="H22" s="39">
        <v>196890.03200000001</v>
      </c>
      <c r="I22" s="39">
        <v>364812.47700000001</v>
      </c>
      <c r="J22" s="39">
        <v>599832.44100000011</v>
      </c>
      <c r="K22" s="121">
        <f>'1. Weights for Subsidiaries'!D44/'1. Weights for Subsidiaries'!L44</f>
        <v>0.53295734297618202</v>
      </c>
      <c r="L22" s="121">
        <f>'1. Weights for Subsidiaries'!E44/'1. Weights for Subsidiaries'!M44</f>
        <v>0.53218166258596489</v>
      </c>
      <c r="M22" s="121">
        <f>'1. Weights for Subsidiaries'!F44/'1. Weights for Subsidiaries'!N44</f>
        <v>0.53937070272232412</v>
      </c>
      <c r="N22" s="121">
        <f>'1. Weights for Subsidiaries'!G44/'1. Weights for Subsidiaries'!O44</f>
        <v>0.60819064135945922</v>
      </c>
      <c r="O22" s="121">
        <f>'1. Weights for Subsidiaries'!H44/'1. Weights for Subsidiaries'!P44</f>
        <v>0.57751370989996009</v>
      </c>
      <c r="P22" s="121">
        <f>'1. Weights for Subsidiaries'!I44/'1. Weights for Subsidiaries'!Q44</f>
        <v>0.5654419688652641</v>
      </c>
      <c r="Q22" s="121">
        <f>'1. Weights for Subsidiaries'!J44/'1. Weights for Subsidiaries'!R44</f>
        <v>0.60244921893973691</v>
      </c>
      <c r="R22" s="121">
        <f>'1. Weights for Subsidiaries'!K44/'1. Weights for Subsidiaries'!S44</f>
        <v>0.61500109835986372</v>
      </c>
      <c r="T22" s="48" t="str">
        <f t="shared" si="0"/>
        <v/>
      </c>
      <c r="Z22" s="3"/>
      <c r="AA22" s="3"/>
      <c r="AE22" s="129"/>
      <c r="AF22" s="129"/>
      <c r="AG22" s="3"/>
      <c r="AH22" s="176" t="str">
        <f t="shared" si="2"/>
        <v/>
      </c>
      <c r="AI22" s="177" t="str">
        <f t="shared" si="3"/>
        <v/>
      </c>
      <c r="AJ22" s="178" t="str">
        <f t="shared" si="4"/>
        <v/>
      </c>
      <c r="AM22" s="127">
        <v>39083</v>
      </c>
      <c r="AN22" s="47" t="s">
        <v>561</v>
      </c>
      <c r="AO22" s="2">
        <f t="shared" si="1"/>
        <v>0</v>
      </c>
    </row>
    <row r="23" spans="1:41">
      <c r="A23" s="2">
        <v>61</v>
      </c>
      <c r="D23" s="2" t="s">
        <v>1103</v>
      </c>
      <c r="E23" s="2" t="s">
        <v>775</v>
      </c>
      <c r="F23" s="2" t="s">
        <v>1086</v>
      </c>
      <c r="G23" s="39">
        <v>5649.0119999999997</v>
      </c>
      <c r="H23" s="39">
        <v>1827.597</v>
      </c>
      <c r="I23" s="39">
        <v>7476.6090000000004</v>
      </c>
      <c r="J23" s="39">
        <v>599832.44100000011</v>
      </c>
      <c r="K23" s="121">
        <f>'1. Weights for Subsidiaries'!D45/'1. Weights for Subsidiaries'!L45</f>
        <v>1.3231553263973525E-2</v>
      </c>
      <c r="L23" s="121">
        <f>'1. Weights for Subsidiaries'!E45/'1. Weights for Subsidiaries'!M45</f>
        <v>1.1089627100662105E-2</v>
      </c>
      <c r="M23" s="121">
        <f>'1. Weights for Subsidiaries'!F45/'1. Weights for Subsidiaries'!N45</f>
        <v>1.2353928569290783E-2</v>
      </c>
      <c r="N23" s="121">
        <f>'1. Weights for Subsidiaries'!G45/'1. Weights for Subsidiaries'!O45</f>
        <v>1.2464495897446798E-2</v>
      </c>
      <c r="O23" s="121">
        <f>'1. Weights for Subsidiaries'!H45/'1. Weights for Subsidiaries'!P45</f>
        <v>1.2582870495095322E-2</v>
      </c>
      <c r="P23" s="121">
        <f>'1. Weights for Subsidiaries'!I45/'1. Weights for Subsidiaries'!Q45</f>
        <v>1.3581798925162526E-2</v>
      </c>
      <c r="Q23" s="121">
        <f>'1. Weights for Subsidiaries'!J45/'1. Weights for Subsidiaries'!R45</f>
        <v>1.379487488369362E-2</v>
      </c>
      <c r="R23" s="121">
        <f>'1. Weights for Subsidiaries'!K45/'1. Weights for Subsidiaries'!S45</f>
        <v>1.4526133891745821E-2</v>
      </c>
      <c r="T23" s="48" t="str">
        <f t="shared" si="0"/>
        <v/>
      </c>
      <c r="Z23" s="3"/>
      <c r="AA23" s="3"/>
      <c r="AE23" s="129"/>
      <c r="AF23" s="129"/>
      <c r="AG23" s="3"/>
      <c r="AH23" s="176" t="str">
        <f t="shared" si="2"/>
        <v/>
      </c>
      <c r="AI23" s="177" t="str">
        <f t="shared" si="3"/>
        <v/>
      </c>
      <c r="AJ23" s="178" t="str">
        <f t="shared" si="4"/>
        <v/>
      </c>
      <c r="AM23" s="127">
        <v>39083</v>
      </c>
      <c r="AN23" s="47" t="s">
        <v>1320</v>
      </c>
      <c r="AO23" s="2">
        <f t="shared" si="1"/>
        <v>0</v>
      </c>
    </row>
    <row r="24" spans="1:41">
      <c r="A24" s="2">
        <v>32</v>
      </c>
      <c r="D24" s="2" t="s">
        <v>1104</v>
      </c>
      <c r="E24" s="2" t="s">
        <v>216</v>
      </c>
      <c r="F24" s="2" t="s">
        <v>1099</v>
      </c>
      <c r="G24" s="39">
        <v>76586.451000000001</v>
      </c>
      <c r="H24" s="39">
        <v>16666.967000000001</v>
      </c>
      <c r="I24" s="39">
        <v>93253.418000000005</v>
      </c>
      <c r="J24" s="39">
        <v>93253.418000000005</v>
      </c>
      <c r="K24" s="121">
        <f>'1. Weights for Subsidiaries'!D29/'1. Weights for Subsidiaries'!L29</f>
        <v>1</v>
      </c>
      <c r="L24" s="121">
        <f>'1. Weights for Subsidiaries'!E29/'1. Weights for Subsidiaries'!M29</f>
        <v>1</v>
      </c>
      <c r="M24" s="121">
        <f>'1. Weights for Subsidiaries'!F29/'1. Weights for Subsidiaries'!N29</f>
        <v>1</v>
      </c>
      <c r="N24" s="121">
        <f>'1. Weights for Subsidiaries'!G29/'1. Weights for Subsidiaries'!O29</f>
        <v>1</v>
      </c>
      <c r="O24" s="121">
        <f>'1. Weights for Subsidiaries'!H29/'1. Weights for Subsidiaries'!P29</f>
        <v>1</v>
      </c>
      <c r="P24" s="121">
        <f>'1. Weights for Subsidiaries'!I29/'1. Weights for Subsidiaries'!Q29</f>
        <v>1</v>
      </c>
      <c r="Q24" s="121">
        <f>'1. Weights for Subsidiaries'!J29/'1. Weights for Subsidiaries'!R29</f>
        <v>1</v>
      </c>
      <c r="R24" s="121">
        <f>'1. Weights for Subsidiaries'!K29/'1. Weights for Subsidiaries'!S29</f>
        <v>1</v>
      </c>
      <c r="S24" s="2">
        <v>1</v>
      </c>
      <c r="T24" s="48" t="str">
        <f t="shared" si="0"/>
        <v>MO</v>
      </c>
      <c r="U24" s="2" t="s">
        <v>1104</v>
      </c>
      <c r="Z24" s="3"/>
      <c r="AA24" s="3"/>
      <c r="AB24" s="127">
        <v>37257</v>
      </c>
      <c r="AC24" s="127">
        <v>73051</v>
      </c>
      <c r="AE24" s="129">
        <f>MIN(V24,X24,Z24,AB24)</f>
        <v>37257</v>
      </c>
      <c r="AF24" s="129">
        <f>MAX(W24,Y24,AA24,AC24)</f>
        <v>73051</v>
      </c>
      <c r="AG24" s="110" t="s">
        <v>1587</v>
      </c>
      <c r="AH24" s="176">
        <f t="shared" si="2"/>
        <v>37257</v>
      </c>
      <c r="AI24" s="177">
        <f t="shared" si="3"/>
        <v>7</v>
      </c>
      <c r="AJ24" s="178" t="str">
        <f t="shared" si="4"/>
        <v>Straight Fixed Variable</v>
      </c>
      <c r="AM24" s="127">
        <v>39083</v>
      </c>
      <c r="AN24" s="47" t="s">
        <v>1084</v>
      </c>
      <c r="AO24" s="2">
        <f t="shared" si="1"/>
        <v>0</v>
      </c>
    </row>
    <row r="25" spans="1:41">
      <c r="A25" s="2">
        <v>42</v>
      </c>
      <c r="D25" s="2" t="s">
        <v>1000</v>
      </c>
      <c r="E25" s="2" t="s">
        <v>942</v>
      </c>
      <c r="F25" s="2" t="s">
        <v>1324</v>
      </c>
      <c r="G25" s="39">
        <v>48809.36</v>
      </c>
      <c r="H25" s="39">
        <v>13777.201999999999</v>
      </c>
      <c r="I25" s="39">
        <v>62586.561999999998</v>
      </c>
      <c r="J25" s="39">
        <v>62586.561999999998</v>
      </c>
      <c r="K25" s="121">
        <f>'1. Weights for Subsidiaries'!D32/'1. Weights for Subsidiaries'!L32</f>
        <v>1</v>
      </c>
      <c r="L25" s="121">
        <f>'1. Weights for Subsidiaries'!E32/'1. Weights for Subsidiaries'!M32</f>
        <v>1</v>
      </c>
      <c r="M25" s="121">
        <f>'1. Weights for Subsidiaries'!F32/'1. Weights for Subsidiaries'!N32</f>
        <v>1</v>
      </c>
      <c r="N25" s="121">
        <f>'1. Weights for Subsidiaries'!G32/'1. Weights for Subsidiaries'!O32</f>
        <v>1</v>
      </c>
      <c r="O25" s="121">
        <f>'1. Weights for Subsidiaries'!H32/'1. Weights for Subsidiaries'!P32</f>
        <v>1</v>
      </c>
      <c r="P25" s="121">
        <f>'1. Weights for Subsidiaries'!I32/'1. Weights for Subsidiaries'!Q32</f>
        <v>1</v>
      </c>
      <c r="Q25" s="121">
        <f>'1. Weights for Subsidiaries'!J32/'1. Weights for Subsidiaries'!R32</f>
        <v>1</v>
      </c>
      <c r="R25" s="121">
        <f>'1. Weights for Subsidiaries'!K32/'1. Weights for Subsidiaries'!S32</f>
        <v>1</v>
      </c>
      <c r="S25" s="2">
        <v>1</v>
      </c>
      <c r="T25" s="48" t="str">
        <f t="shared" si="0"/>
        <v>NJ</v>
      </c>
      <c r="U25" s="2" t="s">
        <v>1106</v>
      </c>
      <c r="V25" s="127">
        <v>38991</v>
      </c>
      <c r="W25" s="127">
        <v>41275</v>
      </c>
      <c r="Z25" s="3"/>
      <c r="AA25" s="3"/>
      <c r="AE25" s="129">
        <f>MIN(V25,X25,Z25,AB25)</f>
        <v>38991</v>
      </c>
      <c r="AF25" s="129">
        <f>MAX(W25,Y25,AA25,AC25)</f>
        <v>41275</v>
      </c>
      <c r="AG25" s="110" t="s">
        <v>1591</v>
      </c>
      <c r="AH25" s="176">
        <f t="shared" si="2"/>
        <v>38991</v>
      </c>
      <c r="AI25" s="177">
        <f t="shared" si="3"/>
        <v>1</v>
      </c>
      <c r="AJ25" s="178" t="str">
        <f t="shared" si="4"/>
        <v>True-Up</v>
      </c>
      <c r="AM25" s="127">
        <v>39083</v>
      </c>
      <c r="AN25" s="47" t="s">
        <v>1897</v>
      </c>
      <c r="AO25" s="2">
        <f t="shared" si="1"/>
        <v>0</v>
      </c>
    </row>
    <row r="26" spans="1:41">
      <c r="A26" s="2">
        <v>11</v>
      </c>
      <c r="D26" s="2" t="s">
        <v>1001</v>
      </c>
      <c r="E26" s="2" t="s">
        <v>1197</v>
      </c>
      <c r="F26" s="2" t="s">
        <v>1088</v>
      </c>
      <c r="G26" s="39">
        <v>270272.76299999998</v>
      </c>
      <c r="H26" s="39">
        <v>210793.103</v>
      </c>
      <c r="I26" s="39">
        <v>481065.86599999998</v>
      </c>
      <c r="J26" s="39">
        <v>481065.86599999998</v>
      </c>
      <c r="K26" s="121">
        <f>'1. Weights for Subsidiaries'!D13/'1. Weights for Subsidiaries'!L13</f>
        <v>1</v>
      </c>
      <c r="L26" s="121">
        <f>'1. Weights for Subsidiaries'!E13/'1. Weights for Subsidiaries'!M13</f>
        <v>1</v>
      </c>
      <c r="M26" s="121">
        <f>'1. Weights for Subsidiaries'!F13/'1. Weights for Subsidiaries'!N13</f>
        <v>1</v>
      </c>
      <c r="N26" s="121">
        <f>'1. Weights for Subsidiaries'!G13/'1. Weights for Subsidiaries'!O13</f>
        <v>1</v>
      </c>
      <c r="O26" s="121">
        <f>'1. Weights for Subsidiaries'!H13/'1. Weights for Subsidiaries'!P13</f>
        <v>1</v>
      </c>
      <c r="P26" s="121">
        <f>'1. Weights for Subsidiaries'!I13/'1. Weights for Subsidiaries'!Q13</f>
        <v>1</v>
      </c>
      <c r="Q26" s="121">
        <f>'1. Weights for Subsidiaries'!J13/'1. Weights for Subsidiaries'!R13</f>
        <v>1</v>
      </c>
      <c r="R26" s="121">
        <f>'1. Weights for Subsidiaries'!K13/'1. Weights for Subsidiaries'!S13</f>
        <v>1</v>
      </c>
      <c r="S26" s="2">
        <v>1</v>
      </c>
      <c r="T26" s="48" t="str">
        <f t="shared" si="0"/>
        <v>IL</v>
      </c>
      <c r="U26" s="47" t="s">
        <v>567</v>
      </c>
      <c r="Z26" s="3"/>
      <c r="AA26" s="3"/>
      <c r="AB26" s="130">
        <v>39814</v>
      </c>
      <c r="AC26" s="130">
        <v>73051</v>
      </c>
      <c r="AE26" s="129">
        <f>MIN(V26,X26,Z26,AB26)</f>
        <v>39814</v>
      </c>
      <c r="AF26" s="129">
        <f>MAX(W26,Y26,AA26,AC26)</f>
        <v>73051</v>
      </c>
      <c r="AG26" s="110" t="s">
        <v>1587</v>
      </c>
      <c r="AH26" s="176">
        <f t="shared" si="2"/>
        <v>39814</v>
      </c>
      <c r="AI26" s="177">
        <f t="shared" si="3"/>
        <v>7</v>
      </c>
      <c r="AJ26" s="178" t="str">
        <f t="shared" si="4"/>
        <v>Straight Fixed Variable</v>
      </c>
      <c r="AM26" s="127">
        <v>39083</v>
      </c>
      <c r="AN26" s="47" t="s">
        <v>1085</v>
      </c>
      <c r="AO26" s="2">
        <f t="shared" si="1"/>
        <v>1</v>
      </c>
    </row>
    <row r="27" spans="1:41">
      <c r="A27" s="2">
        <v>21</v>
      </c>
      <c r="D27" s="2" t="s">
        <v>382</v>
      </c>
      <c r="E27" s="2" t="s">
        <v>1358</v>
      </c>
      <c r="F27" s="2" t="s">
        <v>1321</v>
      </c>
      <c r="G27" s="39">
        <v>32257.829000000002</v>
      </c>
      <c r="H27" s="39">
        <v>19179.542000000001</v>
      </c>
      <c r="I27" s="39">
        <v>51437.370999999999</v>
      </c>
      <c r="J27" s="39">
        <v>805615.20700000005</v>
      </c>
      <c r="K27" s="121">
        <f>'1. Weights for Subsidiaries'!D23/'1. Weights for Subsidiaries'!L23</f>
        <v>7.0633773468139024E-2</v>
      </c>
      <c r="L27" s="121">
        <f>'1. Weights for Subsidiaries'!E23/'1. Weights for Subsidiaries'!M23</f>
        <v>6.6227310098405379E-2</v>
      </c>
      <c r="M27" s="121">
        <f>'1. Weights for Subsidiaries'!F23/'1. Weights for Subsidiaries'!N23</f>
        <v>6.8693968128964097E-2</v>
      </c>
      <c r="N27" s="121">
        <f>'1. Weights for Subsidiaries'!G23/'1. Weights for Subsidiaries'!O23</f>
        <v>6.3848560147648753E-2</v>
      </c>
      <c r="O27" s="121">
        <f>'1. Weights for Subsidiaries'!H23/'1. Weights for Subsidiaries'!P23</f>
        <v>6.6459119961083377E-2</v>
      </c>
      <c r="P27" s="121">
        <f>'1. Weights for Subsidiaries'!I23/'1. Weights for Subsidiaries'!Q23</f>
        <v>6.8516386490565739E-2</v>
      </c>
      <c r="Q27" s="121">
        <f>'1. Weights for Subsidiaries'!J23/'1. Weights for Subsidiaries'!R23</f>
        <v>6.4803675401934102E-2</v>
      </c>
      <c r="R27" s="121">
        <f>'1. Weights for Subsidiaries'!K23/'1. Weights for Subsidiaries'!S23</f>
        <v>6.2464240626057543E-2</v>
      </c>
      <c r="S27" s="2">
        <v>1</v>
      </c>
      <c r="T27" s="48" t="str">
        <f t="shared" si="0"/>
        <v>MA</v>
      </c>
      <c r="U27" s="2" t="s">
        <v>1101</v>
      </c>
      <c r="V27" s="127">
        <v>40087</v>
      </c>
      <c r="W27" s="127">
        <v>73051</v>
      </c>
      <c r="Z27" s="3"/>
      <c r="AA27" s="3"/>
      <c r="AE27" s="129">
        <f>MIN(V27,X27,Z27,AB27)</f>
        <v>40087</v>
      </c>
      <c r="AF27" s="129">
        <f>MAX(W27,Y27,AA27,AC27)</f>
        <v>73051</v>
      </c>
      <c r="AG27" s="110" t="s">
        <v>1587</v>
      </c>
      <c r="AH27" s="176">
        <f t="shared" si="2"/>
        <v>40087</v>
      </c>
      <c r="AI27" s="177">
        <f t="shared" si="3"/>
        <v>1</v>
      </c>
      <c r="AJ27" s="178" t="str">
        <f t="shared" si="4"/>
        <v>True-Up</v>
      </c>
      <c r="AM27" s="127">
        <v>39083</v>
      </c>
      <c r="AN27" s="47" t="s">
        <v>1321</v>
      </c>
      <c r="AO27" s="2">
        <f t="shared" si="1"/>
        <v>0</v>
      </c>
    </row>
    <row r="28" spans="1:41">
      <c r="A28" s="2">
        <v>19</v>
      </c>
      <c r="C28" s="2">
        <v>1</v>
      </c>
      <c r="D28" s="2" t="s">
        <v>382</v>
      </c>
      <c r="E28" s="2" t="s">
        <v>729</v>
      </c>
      <c r="F28" s="2" t="s">
        <v>1320</v>
      </c>
      <c r="G28" s="39">
        <v>11779.22</v>
      </c>
      <c r="H28" s="39">
        <v>24079.916000000001</v>
      </c>
      <c r="I28" s="39">
        <v>35859.135999999999</v>
      </c>
      <c r="J28" s="39">
        <v>805615.20700000005</v>
      </c>
      <c r="K28" s="121">
        <f>'1. Weights for Subsidiaries'!D21/'1. Weights for Subsidiaries'!L21</f>
        <v>4.3476717027292631E-2</v>
      </c>
      <c r="L28" s="121">
        <f>'1. Weights for Subsidiaries'!E21/'1. Weights for Subsidiaries'!M21</f>
        <v>4.4005829843775005E-2</v>
      </c>
      <c r="M28" s="121">
        <f>'1. Weights for Subsidiaries'!F21/'1. Weights for Subsidiaries'!N21</f>
        <v>4.1546523410364446E-2</v>
      </c>
      <c r="N28" s="121">
        <f>'1. Weights for Subsidiaries'!G21/'1. Weights for Subsidiaries'!O21</f>
        <v>4.4511493438082528E-2</v>
      </c>
      <c r="O28" s="121">
        <f>'1. Weights for Subsidiaries'!H21/'1. Weights for Subsidiaries'!P21</f>
        <v>4.3058229395175229E-2</v>
      </c>
      <c r="P28" s="121">
        <f>'1. Weights for Subsidiaries'!I21/'1. Weights for Subsidiaries'!Q21</f>
        <v>4.374731968004647E-2</v>
      </c>
      <c r="Q28" s="121">
        <f>'1. Weights for Subsidiaries'!J21/'1. Weights for Subsidiaries'!R21</f>
        <v>3.9267174101137017E-2</v>
      </c>
      <c r="R28" s="121">
        <f>'1. Weights for Subsidiaries'!K21/'1. Weights for Subsidiaries'!S21</f>
        <v>3.6436069161623008E-2</v>
      </c>
      <c r="S28" s="2">
        <v>1</v>
      </c>
      <c r="T28" s="48" t="str">
        <f t="shared" si="0"/>
        <v>KY</v>
      </c>
      <c r="U28" s="47" t="s">
        <v>734</v>
      </c>
      <c r="Z28" s="128">
        <v>40087</v>
      </c>
      <c r="AA28" s="128">
        <v>73051</v>
      </c>
      <c r="AE28" s="129">
        <f>MIN(V28,X28,Z28,AB28)</f>
        <v>40087</v>
      </c>
      <c r="AF28" s="129">
        <f>MAX(W28,Y28,AA28,AC28)</f>
        <v>73051</v>
      </c>
      <c r="AG28" s="3"/>
      <c r="AH28" s="176">
        <f t="shared" si="2"/>
        <v>40087</v>
      </c>
      <c r="AI28" s="177">
        <f t="shared" si="3"/>
        <v>5</v>
      </c>
      <c r="AJ28" s="178" t="str">
        <f t="shared" si="4"/>
        <v>LRAM</v>
      </c>
      <c r="AM28" s="127">
        <v>39083</v>
      </c>
      <c r="AN28" s="47" t="s">
        <v>1898</v>
      </c>
      <c r="AO28" s="2">
        <f t="shared" si="1"/>
        <v>0</v>
      </c>
    </row>
    <row r="29" spans="1:41">
      <c r="A29" s="2">
        <v>22</v>
      </c>
      <c r="D29" s="2" t="s">
        <v>382</v>
      </c>
      <c r="E29" s="2" t="s">
        <v>729</v>
      </c>
      <c r="F29" s="2" t="s">
        <v>1085</v>
      </c>
      <c r="G29" s="39">
        <v>3761.9229999999998</v>
      </c>
      <c r="H29" s="39">
        <v>2395.259</v>
      </c>
      <c r="I29" s="39">
        <v>6157.1819999999998</v>
      </c>
      <c r="J29" s="39">
        <v>805615.20700000005</v>
      </c>
      <c r="K29" s="121">
        <f>'1. Weights for Subsidiaries'!D24/'1. Weights for Subsidiaries'!L24</f>
        <v>8.6137664724994425E-3</v>
      </c>
      <c r="L29" s="121">
        <f>'1. Weights for Subsidiaries'!E24/'1. Weights for Subsidiaries'!M24</f>
        <v>8.1803903375685799E-3</v>
      </c>
      <c r="M29" s="121">
        <f>'1. Weights for Subsidiaries'!F24/'1. Weights for Subsidiaries'!N24</f>
        <v>7.7321875982845388E-3</v>
      </c>
      <c r="N29" s="121">
        <f>'1. Weights for Subsidiaries'!G24/'1. Weights for Subsidiaries'!O24</f>
        <v>7.6428323925618246E-3</v>
      </c>
      <c r="O29" s="121">
        <f>'1. Weights for Subsidiaries'!H24/'1. Weights for Subsidiaries'!P24</f>
        <v>7.7841954400154944E-3</v>
      </c>
      <c r="P29" s="121">
        <f>'1. Weights for Subsidiaries'!I24/'1. Weights for Subsidiaries'!Q24</f>
        <v>7.3630596981005521E-3</v>
      </c>
      <c r="Q29" s="121">
        <f>'1. Weights for Subsidiaries'!J24/'1. Weights for Subsidiaries'!R24</f>
        <v>6.9944574493098922E-3</v>
      </c>
      <c r="R29" s="121">
        <f>'1. Weights for Subsidiaries'!K24/'1. Weights for Subsidiaries'!S24</f>
        <v>6.2092601717234075E-3</v>
      </c>
      <c r="T29" s="48" t="str">
        <f t="shared" si="0"/>
        <v/>
      </c>
      <c r="Z29" s="3"/>
      <c r="AA29" s="3"/>
      <c r="AE29" s="129"/>
      <c r="AF29" s="129"/>
      <c r="AG29" s="3"/>
      <c r="AH29" s="176" t="str">
        <f t="shared" si="2"/>
        <v/>
      </c>
      <c r="AI29" s="177" t="str">
        <f t="shared" si="3"/>
        <v/>
      </c>
      <c r="AJ29" s="178" t="str">
        <f t="shared" si="4"/>
        <v/>
      </c>
      <c r="AM29" s="127">
        <v>39083</v>
      </c>
      <c r="AN29" s="47" t="s">
        <v>1087</v>
      </c>
      <c r="AO29" s="2">
        <f t="shared" si="1"/>
        <v>0</v>
      </c>
    </row>
    <row r="30" spans="1:41">
      <c r="A30" s="2">
        <v>52</v>
      </c>
      <c r="D30" s="2" t="s">
        <v>382</v>
      </c>
      <c r="E30" s="2" t="s">
        <v>729</v>
      </c>
      <c r="F30" s="2" t="s">
        <v>1090</v>
      </c>
      <c r="G30" s="39">
        <v>85211.464000000007</v>
      </c>
      <c r="H30" s="39">
        <v>187257.09</v>
      </c>
      <c r="I30" s="39">
        <v>272468.554</v>
      </c>
      <c r="J30" s="39">
        <v>805615.20700000005</v>
      </c>
      <c r="K30" s="121">
        <f>'1. Weights for Subsidiaries'!D36/'1. Weights for Subsidiaries'!L36</f>
        <v>0.35186808734015906</v>
      </c>
      <c r="L30" s="121">
        <f>'1. Weights for Subsidiaries'!E36/'1. Weights for Subsidiaries'!M36</f>
        <v>0.34348987230368494</v>
      </c>
      <c r="M30" s="121">
        <f>'1. Weights for Subsidiaries'!F36/'1. Weights for Subsidiaries'!N36</f>
        <v>0.33936659963172167</v>
      </c>
      <c r="N30" s="121">
        <f>'1. Weights for Subsidiaries'!G36/'1. Weights for Subsidiaries'!O36</f>
        <v>0.33821178104946076</v>
      </c>
      <c r="O30" s="121">
        <f>'1. Weights for Subsidiaries'!H36/'1. Weights for Subsidiaries'!P36</f>
        <v>0.32472116917430827</v>
      </c>
      <c r="P30" s="121">
        <f>'1. Weights for Subsidiaries'!I36/'1. Weights for Subsidiaries'!Q36</f>
        <v>0.30579773112318814</v>
      </c>
      <c r="Q30" s="121">
        <f>'1. Weights for Subsidiaries'!J36/'1. Weights for Subsidiaries'!R36</f>
        <v>0.2987909352161785</v>
      </c>
      <c r="R30" s="121">
        <f>'1. Weights for Subsidiaries'!K36/'1. Weights for Subsidiaries'!S36</f>
        <v>0.27362084153167099</v>
      </c>
      <c r="S30" s="2">
        <v>1</v>
      </c>
      <c r="T30" s="48" t="str">
        <f t="shared" si="0"/>
        <v>OH</v>
      </c>
      <c r="U30" s="2" t="s">
        <v>1109</v>
      </c>
      <c r="Z30" s="3"/>
      <c r="AA30" s="3"/>
      <c r="AB30" s="127">
        <v>39783</v>
      </c>
      <c r="AC30" s="127">
        <v>73051</v>
      </c>
      <c r="AE30" s="129">
        <f>MIN(V30,X30,Z30,AB30)</f>
        <v>39783</v>
      </c>
      <c r="AF30" s="129">
        <f>MAX(W30,Y30,AA30,AC30)</f>
        <v>73051</v>
      </c>
      <c r="AG30" s="110" t="s">
        <v>1587</v>
      </c>
      <c r="AH30" s="176">
        <f t="shared" si="2"/>
        <v>39783</v>
      </c>
      <c r="AI30" s="177">
        <f t="shared" si="3"/>
        <v>7</v>
      </c>
      <c r="AJ30" s="178" t="str">
        <f t="shared" si="4"/>
        <v>Straight Fixed Variable</v>
      </c>
      <c r="AM30" s="127">
        <v>39083</v>
      </c>
      <c r="AN30" s="47" t="s">
        <v>1083</v>
      </c>
      <c r="AO30" s="2">
        <f t="shared" si="1"/>
        <v>0</v>
      </c>
    </row>
    <row r="31" spans="1:41">
      <c r="A31" s="2">
        <v>55</v>
      </c>
      <c r="D31" s="2" t="s">
        <v>382</v>
      </c>
      <c r="E31" s="2" t="s">
        <v>729</v>
      </c>
      <c r="F31" s="2" t="s">
        <v>1185</v>
      </c>
      <c r="G31" s="39">
        <v>40286.328999999998</v>
      </c>
      <c r="H31" s="39">
        <v>36974.571000000004</v>
      </c>
      <c r="I31" s="39">
        <v>77260.899999999994</v>
      </c>
      <c r="J31" s="39">
        <v>805615.20700000005</v>
      </c>
      <c r="K31" s="121">
        <f>'1. Weights for Subsidiaries'!D39/'1. Weights for Subsidiaries'!L39</f>
        <v>0.10070050697327981</v>
      </c>
      <c r="L31" s="121">
        <f>'1. Weights for Subsidiaries'!E39/'1. Weights for Subsidiaries'!M39</f>
        <v>9.6816125389087695E-2</v>
      </c>
      <c r="M31" s="121">
        <f>'1. Weights for Subsidiaries'!F39/'1. Weights for Subsidiaries'!N39</f>
        <v>9.7728306078393487E-2</v>
      </c>
      <c r="N31" s="121">
        <f>'1. Weights for Subsidiaries'!G39/'1. Weights for Subsidiaries'!O39</f>
        <v>9.5902981136253534E-2</v>
      </c>
      <c r="O31" s="121">
        <f>'1. Weights for Subsidiaries'!H39/'1. Weights for Subsidiaries'!P39</f>
        <v>9.4610023981594238E-2</v>
      </c>
      <c r="P31" s="121">
        <f>'1. Weights for Subsidiaries'!I39/'1. Weights for Subsidiaries'!Q39</f>
        <v>8.9925451347334581E-2</v>
      </c>
      <c r="Q31" s="121">
        <f>'1. Weights for Subsidiaries'!J39/'1. Weights for Subsidiaries'!R39</f>
        <v>8.7212741810025113E-2</v>
      </c>
      <c r="R31" s="121">
        <f>'1. Weights for Subsidiaries'!K39/'1. Weights for Subsidiaries'!S39</f>
        <v>7.9513754617783053E-2</v>
      </c>
      <c r="T31" s="48" t="str">
        <f t="shared" si="0"/>
        <v/>
      </c>
      <c r="Z31" s="3"/>
      <c r="AA31" s="3"/>
      <c r="AE31" s="129"/>
      <c r="AF31" s="129"/>
      <c r="AG31" s="3"/>
      <c r="AH31" s="176" t="str">
        <f t="shared" si="2"/>
        <v/>
      </c>
      <c r="AI31" s="177" t="str">
        <f t="shared" si="3"/>
        <v/>
      </c>
      <c r="AJ31" s="178" t="str">
        <f t="shared" si="4"/>
        <v/>
      </c>
      <c r="AM31" s="127">
        <v>39083</v>
      </c>
      <c r="AN31" s="47" t="s">
        <v>1099</v>
      </c>
      <c r="AO31" s="2">
        <f t="shared" si="1"/>
        <v>2</v>
      </c>
    </row>
    <row r="32" spans="1:41">
      <c r="A32" s="2">
        <v>62</v>
      </c>
      <c r="C32" s="2">
        <v>1</v>
      </c>
      <c r="D32" s="2" t="s">
        <v>382</v>
      </c>
      <c r="E32" s="2" t="s">
        <v>729</v>
      </c>
      <c r="F32" s="2" t="s">
        <v>1086</v>
      </c>
      <c r="G32" s="39">
        <v>23236.811000000002</v>
      </c>
      <c r="H32" s="39">
        <v>58180.135000000002</v>
      </c>
      <c r="I32" s="39">
        <v>81416.945999999996</v>
      </c>
      <c r="J32" s="39">
        <v>805615.20700000005</v>
      </c>
      <c r="K32" s="121">
        <f>'1. Weights for Subsidiaries'!D46/'1. Weights for Subsidiaries'!L46</f>
        <v>9.5773009232683198E-2</v>
      </c>
      <c r="L32" s="121">
        <f>'1. Weights for Subsidiaries'!E46/'1. Weights for Subsidiaries'!M46</f>
        <v>9.7734244630473768E-2</v>
      </c>
      <c r="M32" s="121">
        <f>'1. Weights for Subsidiaries'!F46/'1. Weights for Subsidiaries'!N46</f>
        <v>0.10422680154229805</v>
      </c>
      <c r="N32" s="121">
        <f>'1. Weights for Subsidiaries'!G46/'1. Weights for Subsidiaries'!O46</f>
        <v>0.10106182864048145</v>
      </c>
      <c r="O32" s="121">
        <f>'1. Weights for Subsidiaries'!H46/'1. Weights for Subsidiaries'!P46</f>
        <v>0.12170454296854959</v>
      </c>
      <c r="P32" s="121">
        <f>'1. Weights for Subsidiaries'!I46/'1. Weights for Subsidiaries'!Q46</f>
        <v>0.13237278000066546</v>
      </c>
      <c r="Q32" s="121">
        <f>'1. Weights for Subsidiaries'!J46/'1. Weights for Subsidiaries'!R46</f>
        <v>0.13714357787115714</v>
      </c>
      <c r="R32" s="121">
        <f>'1. Weights for Subsidiaries'!K46/'1. Weights for Subsidiaries'!S46</f>
        <v>0.16999416538631934</v>
      </c>
      <c r="S32" s="2">
        <v>1</v>
      </c>
      <c r="T32" s="48" t="str">
        <f t="shared" si="0"/>
        <v>VA</v>
      </c>
      <c r="U32" s="47" t="s">
        <v>1588</v>
      </c>
      <c r="V32" s="127">
        <v>40148</v>
      </c>
      <c r="W32" s="127">
        <v>42005</v>
      </c>
      <c r="Z32" s="3"/>
      <c r="AA32" s="3"/>
      <c r="AE32" s="129">
        <f>MIN(V32,X32,Z32,AB32)</f>
        <v>40148</v>
      </c>
      <c r="AF32" s="129">
        <f>MAX(W32,Y32,AA32,AC32)</f>
        <v>42005</v>
      </c>
      <c r="AG32" s="3"/>
      <c r="AH32" s="176">
        <f t="shared" si="2"/>
        <v>40148</v>
      </c>
      <c r="AI32" s="177">
        <f t="shared" si="3"/>
        <v>1</v>
      </c>
      <c r="AJ32" s="178" t="str">
        <f t="shared" si="4"/>
        <v>True-Up</v>
      </c>
      <c r="AM32" s="127">
        <v>39083</v>
      </c>
      <c r="AN32" s="47" t="s">
        <v>1899</v>
      </c>
      <c r="AO32" s="2">
        <f t="shared" si="1"/>
        <v>0</v>
      </c>
    </row>
    <row r="33" spans="1:41">
      <c r="A33" s="2">
        <v>13</v>
      </c>
      <c r="D33" s="2" t="s">
        <v>382</v>
      </c>
      <c r="E33" s="2" t="s">
        <v>1529</v>
      </c>
      <c r="F33" s="2" t="s">
        <v>1093</v>
      </c>
      <c r="G33" s="39">
        <v>4321.3450000000003</v>
      </c>
      <c r="H33" s="39">
        <v>3087.2719999999999</v>
      </c>
      <c r="I33" s="39">
        <v>7408.6170000000002</v>
      </c>
      <c r="J33" s="39">
        <v>805615.20700000005</v>
      </c>
      <c r="K33" s="121">
        <f>'1. Weights for Subsidiaries'!D15/'1. Weights for Subsidiaries'!L15</f>
        <v>9.5090370792002971E-3</v>
      </c>
      <c r="L33" s="121">
        <f>'1. Weights for Subsidiaries'!E15/'1. Weights for Subsidiaries'!M15</f>
        <v>9.58260349904742E-3</v>
      </c>
      <c r="M33" s="121">
        <f>'1. Weights for Subsidiaries'!F15/'1. Weights for Subsidiaries'!N15</f>
        <v>9.4314126539068906E-3</v>
      </c>
      <c r="N33" s="121">
        <f>'1. Weights for Subsidiaries'!G15/'1. Weights for Subsidiaries'!O15</f>
        <v>9.1962228811303948E-3</v>
      </c>
      <c r="O33" s="121">
        <f>'1. Weights for Subsidiaries'!H15/'1. Weights for Subsidiaries'!P15</f>
        <v>8.4482912042882791E-3</v>
      </c>
      <c r="P33" s="121">
        <f>'1. Weights for Subsidiaries'!I15/'1. Weights for Subsidiaries'!Q15</f>
        <v>8.380223337504886E-3</v>
      </c>
      <c r="Q33" s="121">
        <f>'1. Weights for Subsidiaries'!J15/'1. Weights for Subsidiaries'!R15</f>
        <v>4.4366706700599869E-3</v>
      </c>
      <c r="R33" s="121">
        <f>'1. Weights for Subsidiaries'!K15/'1. Weights for Subsidiaries'!S15</f>
        <v>0</v>
      </c>
      <c r="T33" s="48" t="str">
        <f t="shared" si="0"/>
        <v/>
      </c>
      <c r="W33" s="3"/>
      <c r="Z33" s="3"/>
      <c r="AA33" s="3"/>
      <c r="AE33" s="129"/>
      <c r="AF33" s="129"/>
      <c r="AG33" s="3"/>
      <c r="AH33" s="176" t="str">
        <f t="shared" si="2"/>
        <v/>
      </c>
      <c r="AI33" s="177" t="str">
        <f t="shared" si="3"/>
        <v/>
      </c>
      <c r="AJ33" s="178" t="str">
        <f t="shared" si="4"/>
        <v/>
      </c>
      <c r="AM33" s="127">
        <v>39083</v>
      </c>
      <c r="AN33" s="47" t="s">
        <v>1900</v>
      </c>
      <c r="AO33" s="2">
        <f t="shared" si="1"/>
        <v>0</v>
      </c>
    </row>
    <row r="34" spans="1:41">
      <c r="A34" s="2">
        <v>14</v>
      </c>
      <c r="D34" s="2" t="s">
        <v>382</v>
      </c>
      <c r="E34" s="2" t="s">
        <v>1148</v>
      </c>
      <c r="F34" s="2" t="s">
        <v>1093</v>
      </c>
      <c r="G34" s="39">
        <v>4717.4369999999999</v>
      </c>
      <c r="H34" s="39">
        <v>8578.259</v>
      </c>
      <c r="I34" s="39">
        <v>13295.696</v>
      </c>
      <c r="J34" s="39">
        <v>805615.20700000005</v>
      </c>
      <c r="K34" s="121">
        <f>'1. Weights for Subsidiaries'!D16/'1. Weights for Subsidiaries'!L16</f>
        <v>1.7919591593347949E-2</v>
      </c>
      <c r="L34" s="121">
        <f>'1. Weights for Subsidiaries'!E16/'1. Weights for Subsidiaries'!M16</f>
        <v>1.7937648465385671E-2</v>
      </c>
      <c r="M34" s="121">
        <f>'1. Weights for Subsidiaries'!F16/'1. Weights for Subsidiaries'!N16</f>
        <v>1.73157743190646E-2</v>
      </c>
      <c r="N34" s="121">
        <f>'1. Weights for Subsidiaries'!G16/'1. Weights for Subsidiaries'!O16</f>
        <v>1.6503779825000248E-2</v>
      </c>
      <c r="O34" s="121">
        <f>'1. Weights for Subsidiaries'!H16/'1. Weights for Subsidiaries'!P16</f>
        <v>1.6221906056918148E-2</v>
      </c>
      <c r="P34" s="121">
        <f>'1. Weights for Subsidiaries'!I16/'1. Weights for Subsidiaries'!Q16</f>
        <v>1.5527038453744242E-2</v>
      </c>
      <c r="Q34" s="121">
        <f>'1. Weights for Subsidiaries'!J16/'1. Weights for Subsidiaries'!R16</f>
        <v>7.8512784868503549E-3</v>
      </c>
      <c r="R34" s="121">
        <f>'1. Weights for Subsidiaries'!K16/'1. Weights for Subsidiaries'!S16</f>
        <v>0</v>
      </c>
      <c r="T34" s="48" t="str">
        <f t="shared" si="0"/>
        <v/>
      </c>
      <c r="W34" s="3"/>
      <c r="Z34" s="3"/>
      <c r="AA34" s="3"/>
      <c r="AE34" s="129"/>
      <c r="AF34" s="129"/>
      <c r="AG34" s="3"/>
      <c r="AH34" s="176" t="str">
        <f t="shared" si="2"/>
        <v/>
      </c>
      <c r="AI34" s="177" t="str">
        <f t="shared" si="3"/>
        <v/>
      </c>
      <c r="AJ34" s="178" t="str">
        <f t="shared" si="4"/>
        <v/>
      </c>
      <c r="AM34" s="127">
        <v>39083</v>
      </c>
      <c r="AN34" s="47" t="s">
        <v>1095</v>
      </c>
      <c r="AO34" s="2">
        <f t="shared" si="1"/>
        <v>0</v>
      </c>
    </row>
    <row r="35" spans="1:41">
      <c r="A35" s="2">
        <v>15</v>
      </c>
      <c r="D35" s="2" t="s">
        <v>382</v>
      </c>
      <c r="E35" s="2" t="s">
        <v>1149</v>
      </c>
      <c r="F35" s="2" t="s">
        <v>1093</v>
      </c>
      <c r="G35" s="39">
        <v>93656.380999999994</v>
      </c>
      <c r="H35" s="39">
        <v>166654.424</v>
      </c>
      <c r="I35" s="39">
        <v>260310.80499999999</v>
      </c>
      <c r="J35" s="39">
        <v>805615.20700000005</v>
      </c>
      <c r="K35" s="121">
        <f>'1. Weights for Subsidiaries'!D17/'1. Weights for Subsidiaries'!L17</f>
        <v>0.30150551081339866</v>
      </c>
      <c r="L35" s="121">
        <f>'1. Weights for Subsidiaries'!E17/'1. Weights for Subsidiaries'!M17</f>
        <v>0.31602597543257172</v>
      </c>
      <c r="M35" s="121">
        <f>'1. Weights for Subsidiaries'!F17/'1. Weights for Subsidiaries'!N17</f>
        <v>0.31395842663700219</v>
      </c>
      <c r="N35" s="121">
        <f>'1. Weights for Subsidiaries'!G17/'1. Weights for Subsidiaries'!O17</f>
        <v>0.32312052048938045</v>
      </c>
      <c r="O35" s="121">
        <f>'1. Weights for Subsidiaries'!H17/'1. Weights for Subsidiaries'!P17</f>
        <v>0.31699252181806731</v>
      </c>
      <c r="P35" s="121">
        <f>'1. Weights for Subsidiaries'!I17/'1. Weights for Subsidiaries'!Q17</f>
        <v>0.3283700098688499</v>
      </c>
      <c r="Q35" s="121">
        <f>'1. Weights for Subsidiaries'!J17/'1. Weights for Subsidiaries'!R17</f>
        <v>0.35349948899334804</v>
      </c>
      <c r="R35" s="121">
        <f>'1. Weights for Subsidiaries'!K17/'1. Weights for Subsidiaries'!S17</f>
        <v>0.37176166850482262</v>
      </c>
      <c r="T35" s="48" t="str">
        <f t="shared" si="0"/>
        <v/>
      </c>
      <c r="W35" s="3"/>
      <c r="Z35" s="3"/>
      <c r="AA35" s="3"/>
      <c r="AE35" s="129"/>
      <c r="AF35" s="129"/>
      <c r="AG35" s="3"/>
      <c r="AH35" s="176" t="str">
        <f t="shared" si="2"/>
        <v/>
      </c>
      <c r="AI35" s="177" t="str">
        <f t="shared" si="3"/>
        <v/>
      </c>
      <c r="AJ35" s="178" t="str">
        <f t="shared" si="4"/>
        <v/>
      </c>
      <c r="AM35" s="127">
        <v>39083</v>
      </c>
      <c r="AN35" s="47" t="s">
        <v>1901</v>
      </c>
      <c r="AO35" s="2">
        <f t="shared" si="1"/>
        <v>0</v>
      </c>
    </row>
    <row r="36" spans="1:41">
      <c r="A36" s="2">
        <v>54</v>
      </c>
      <c r="D36" s="2" t="s">
        <v>383</v>
      </c>
      <c r="E36" s="2" t="s">
        <v>359</v>
      </c>
      <c r="F36" s="2" t="s">
        <v>1322</v>
      </c>
      <c r="G36" s="39">
        <v>71974.902000000002</v>
      </c>
      <c r="H36" s="39">
        <v>40240.019999999997</v>
      </c>
      <c r="I36" s="39">
        <v>112214.92200000001</v>
      </c>
      <c r="J36" s="39">
        <v>121254.01300000001</v>
      </c>
      <c r="K36" s="121">
        <f>'1. Weights for Subsidiaries'!D38/'1. Weights for Subsidiaries'!L38</f>
        <v>0.93168248855303482</v>
      </c>
      <c r="L36" s="121">
        <f>'1. Weights for Subsidiaries'!E38/'1. Weights for Subsidiaries'!M38</f>
        <v>0.92981580675130548</v>
      </c>
      <c r="M36" s="121">
        <f>'1. Weights for Subsidiaries'!F38/'1. Weights for Subsidiaries'!N38</f>
        <v>0.92652980729874823</v>
      </c>
      <c r="N36" s="121">
        <f>'1. Weights for Subsidiaries'!G38/'1. Weights for Subsidiaries'!O38</f>
        <v>0.92545326314272169</v>
      </c>
      <c r="O36" s="121">
        <f>'1. Weights for Subsidiaries'!H38/'1. Weights for Subsidiaries'!P38</f>
        <v>0.91918436692489769</v>
      </c>
      <c r="P36" s="121">
        <f>'1. Weights for Subsidiaries'!I38/'1. Weights for Subsidiaries'!Q38</f>
        <v>0.92173748718204729</v>
      </c>
      <c r="Q36" s="121">
        <f>'1. Weights for Subsidiaries'!J38/'1. Weights for Subsidiaries'!R38</f>
        <v>0.9189214422219637</v>
      </c>
      <c r="R36" s="121">
        <f>'1. Weights for Subsidiaries'!K38/'1. Weights for Subsidiaries'!S38</f>
        <v>0.92030921496651741</v>
      </c>
      <c r="S36" s="2">
        <v>1</v>
      </c>
      <c r="T36" s="48" t="str">
        <f t="shared" si="0"/>
        <v>OR</v>
      </c>
      <c r="U36" s="2" t="s">
        <v>1110</v>
      </c>
      <c r="V36" s="127">
        <v>37500</v>
      </c>
      <c r="W36" s="127">
        <v>73051</v>
      </c>
      <c r="Z36" s="3"/>
      <c r="AA36" s="3"/>
      <c r="AE36" s="129">
        <f>MIN(V36,X36,Z36,AB36)</f>
        <v>37500</v>
      </c>
      <c r="AF36" s="129">
        <f>MAX(W36,Y36,AA36,AC36)</f>
        <v>73051</v>
      </c>
      <c r="AG36" s="110" t="s">
        <v>1592</v>
      </c>
      <c r="AH36" s="176">
        <f t="shared" si="2"/>
        <v>37500</v>
      </c>
      <c r="AI36" s="177">
        <f t="shared" si="3"/>
        <v>1</v>
      </c>
      <c r="AJ36" s="178" t="str">
        <f t="shared" si="4"/>
        <v>True-Up</v>
      </c>
      <c r="AM36" s="127">
        <v>39083</v>
      </c>
      <c r="AN36" s="47" t="s">
        <v>1901</v>
      </c>
      <c r="AO36" s="2">
        <f t="shared" si="1"/>
        <v>0</v>
      </c>
    </row>
    <row r="37" spans="1:41">
      <c r="A37" s="42">
        <v>66</v>
      </c>
      <c r="B37" s="42"/>
      <c r="C37" s="42"/>
      <c r="D37" s="42" t="s">
        <v>383</v>
      </c>
      <c r="E37" s="42" t="s">
        <v>359</v>
      </c>
      <c r="F37" s="42" t="s">
        <v>560</v>
      </c>
      <c r="G37" s="133">
        <v>7402.4679999999998</v>
      </c>
      <c r="H37" s="133">
        <v>1421.4880000000001</v>
      </c>
      <c r="I37" s="133">
        <v>8823.9560000000001</v>
      </c>
      <c r="J37" s="133">
        <v>121254.01300000001</v>
      </c>
      <c r="K37" s="121">
        <f>'1. Weights for Subsidiaries'!D49/'1. Weights for Subsidiaries'!L49</f>
        <v>6.6725535653995402E-2</v>
      </c>
      <c r="L37" s="121">
        <f>'1. Weights for Subsidiaries'!E49/'1. Weights for Subsidiaries'!M49</f>
        <v>6.8748298353567383E-2</v>
      </c>
      <c r="M37" s="121">
        <f>'1. Weights for Subsidiaries'!F49/'1. Weights for Subsidiaries'!N49</f>
        <v>7.1948740384568777E-2</v>
      </c>
      <c r="N37" s="121">
        <f>'1. Weights for Subsidiaries'!G49/'1. Weights for Subsidiaries'!O49</f>
        <v>7.2772486301133796E-2</v>
      </c>
      <c r="O37" s="121">
        <f>'1. Weights for Subsidiaries'!H49/'1. Weights for Subsidiaries'!P49</f>
        <v>7.8623211346095095E-2</v>
      </c>
      <c r="P37" s="121">
        <f>'1. Weights for Subsidiaries'!I49/'1. Weights for Subsidiaries'!Q49</f>
        <v>7.6516072491406184E-2</v>
      </c>
      <c r="Q37" s="121">
        <f>'1. Weights for Subsidiaries'!J49/'1. Weights for Subsidiaries'!R49</f>
        <v>7.950489852278643E-2</v>
      </c>
      <c r="R37" s="121">
        <f>'1. Weights for Subsidiaries'!K49/'1. Weights for Subsidiaries'!S49</f>
        <v>7.8157400981932343E-2</v>
      </c>
      <c r="S37" s="42"/>
      <c r="T37" s="134" t="str">
        <f t="shared" si="0"/>
        <v/>
      </c>
      <c r="U37" s="42"/>
      <c r="V37" s="42"/>
      <c r="W37" s="42"/>
      <c r="X37" s="42"/>
      <c r="Y37" s="42"/>
      <c r="Z37" s="136"/>
      <c r="AA37" s="136"/>
      <c r="AB37" s="42"/>
      <c r="AC37" s="42"/>
      <c r="AD37" s="42"/>
      <c r="AE37" s="42"/>
      <c r="AF37" s="42"/>
      <c r="AG37" s="42"/>
      <c r="AH37" s="176" t="str">
        <f t="shared" si="2"/>
        <v/>
      </c>
      <c r="AI37" s="177" t="str">
        <f t="shared" si="3"/>
        <v/>
      </c>
      <c r="AJ37" s="178" t="str">
        <f t="shared" si="4"/>
        <v/>
      </c>
      <c r="AM37" s="127">
        <v>39083</v>
      </c>
      <c r="AN37" s="47" t="s">
        <v>1902</v>
      </c>
      <c r="AO37" s="2">
        <f t="shared" si="1"/>
        <v>0</v>
      </c>
    </row>
    <row r="38" spans="1:41">
      <c r="A38" s="2">
        <v>27</v>
      </c>
      <c r="D38" s="2" t="s">
        <v>383</v>
      </c>
      <c r="E38" s="2" t="s">
        <v>310</v>
      </c>
      <c r="F38" s="2" t="s">
        <v>1087</v>
      </c>
      <c r="G38" s="39">
        <v>215.13499999999999</v>
      </c>
      <c r="H38" s="39">
        <v>0</v>
      </c>
      <c r="I38" s="39">
        <v>215.13499999999999</v>
      </c>
      <c r="J38" s="39">
        <v>121254.01300000001</v>
      </c>
      <c r="K38" s="121">
        <f>'1. Weights for Subsidiaries'!D27/'1. Weights for Subsidiaries'!L27</f>
        <v>1.591975792969819E-3</v>
      </c>
      <c r="L38" s="121">
        <f>'1. Weights for Subsidiaries'!E27/'1. Weights for Subsidiaries'!M27</f>
        <v>1.4358948951270572E-3</v>
      </c>
      <c r="M38" s="121">
        <f>'1. Weights for Subsidiaries'!F27/'1. Weights for Subsidiaries'!N27</f>
        <v>1.5214523166829155E-3</v>
      </c>
      <c r="N38" s="121">
        <f>'1. Weights for Subsidiaries'!G27/'1. Weights for Subsidiaries'!O27</f>
        <v>1.7742505561444799E-3</v>
      </c>
      <c r="O38" s="121">
        <f>'1. Weights for Subsidiaries'!H27/'1. Weights for Subsidiaries'!P27</f>
        <v>2.1924217290072517E-3</v>
      </c>
      <c r="P38" s="121">
        <f>'1. Weights for Subsidiaries'!I27/'1. Weights for Subsidiaries'!Q27</f>
        <v>1.7464403265465068E-3</v>
      </c>
      <c r="Q38" s="121">
        <f>'1. Weights for Subsidiaries'!J27/'1. Weights for Subsidiaries'!R27</f>
        <v>1.5736592552497335E-3</v>
      </c>
      <c r="R38" s="121">
        <f>'1. Weights for Subsidiaries'!K27/'1. Weights for Subsidiaries'!S27</f>
        <v>1.533384051550258E-3</v>
      </c>
      <c r="T38" s="48" t="str">
        <f t="shared" si="0"/>
        <v/>
      </c>
      <c r="Z38" s="3"/>
      <c r="AA38" s="3"/>
      <c r="AE38" s="129"/>
      <c r="AF38" s="129"/>
      <c r="AG38" s="3"/>
      <c r="AH38" s="176" t="str">
        <f t="shared" si="2"/>
        <v/>
      </c>
      <c r="AI38" s="177" t="str">
        <f t="shared" si="3"/>
        <v/>
      </c>
      <c r="AJ38" s="178" t="str">
        <f t="shared" si="4"/>
        <v/>
      </c>
      <c r="AM38" s="127">
        <v>39083</v>
      </c>
      <c r="AN38" s="47" t="s">
        <v>1903</v>
      </c>
      <c r="AO38" s="2">
        <f t="shared" si="1"/>
        <v>0</v>
      </c>
    </row>
    <row r="39" spans="1:41">
      <c r="A39" s="2">
        <v>39</v>
      </c>
      <c r="D39" s="2" t="s">
        <v>384</v>
      </c>
      <c r="E39" s="2" t="s">
        <v>1567</v>
      </c>
      <c r="F39" s="2" t="s">
        <v>1097</v>
      </c>
      <c r="G39" s="39">
        <v>69997.014999999999</v>
      </c>
      <c r="H39" s="39">
        <v>80168.260999999999</v>
      </c>
      <c r="I39" s="39">
        <v>150165.27600000001</v>
      </c>
      <c r="J39" s="39">
        <v>200946.522</v>
      </c>
      <c r="K39" s="121">
        <f>'1. Weights for Subsidiaries'!D31/'1. Weights for Subsidiaries'!L31</f>
        <v>0.72799878415033403</v>
      </c>
      <c r="L39" s="121">
        <f>'1. Weights for Subsidiaries'!E31/'1. Weights for Subsidiaries'!M31</f>
        <v>0.73048518754143255</v>
      </c>
      <c r="M39" s="121">
        <f>'1. Weights for Subsidiaries'!F31/'1. Weights for Subsidiaries'!N31</f>
        <v>0.74961124630016407</v>
      </c>
      <c r="N39" s="121">
        <f>'1. Weights for Subsidiaries'!G31/'1. Weights for Subsidiaries'!O31</f>
        <v>0.74728974906069789</v>
      </c>
      <c r="O39" s="121">
        <f>'1. Weights for Subsidiaries'!H31/'1. Weights for Subsidiaries'!P31</f>
        <v>0.75394806311463813</v>
      </c>
      <c r="P39" s="121">
        <f>'1. Weights for Subsidiaries'!I31/'1. Weights for Subsidiaries'!Q31</f>
        <v>0.78057030841005604</v>
      </c>
      <c r="Q39" s="121">
        <f>'1. Weights for Subsidiaries'!J31/'1. Weights for Subsidiaries'!R31</f>
        <v>0.79465404271745643</v>
      </c>
      <c r="R39" s="121">
        <f>'1. Weights for Subsidiaries'!K31/'1. Weights for Subsidiaries'!S31</f>
        <v>0.8501600517766259</v>
      </c>
      <c r="S39" s="2">
        <v>1</v>
      </c>
      <c r="T39" s="48" t="str">
        <f t="shared" si="0"/>
        <v>NC</v>
      </c>
      <c r="U39" s="2" t="s">
        <v>1105</v>
      </c>
      <c r="V39" s="127">
        <v>38657</v>
      </c>
      <c r="W39" s="127">
        <v>73051</v>
      </c>
      <c r="Z39" s="3"/>
      <c r="AA39" s="3"/>
      <c r="AE39" s="129">
        <f>MIN(V39,X39,Z39,AB39)</f>
        <v>38657</v>
      </c>
      <c r="AF39" s="129">
        <f>MAX(W39,Y39,AA39,AC39)</f>
        <v>73051</v>
      </c>
      <c r="AG39" s="110" t="s">
        <v>1590</v>
      </c>
      <c r="AH39" s="176">
        <f t="shared" si="2"/>
        <v>38657</v>
      </c>
      <c r="AI39" s="177">
        <f t="shared" si="3"/>
        <v>1</v>
      </c>
      <c r="AJ39" s="178" t="str">
        <f t="shared" si="4"/>
        <v>True-Up</v>
      </c>
      <c r="AM39" s="127">
        <v>39083</v>
      </c>
      <c r="AN39" s="47" t="s">
        <v>1097</v>
      </c>
      <c r="AO39" s="2">
        <f t="shared" si="1"/>
        <v>1</v>
      </c>
    </row>
    <row r="40" spans="1:41">
      <c r="A40" s="2">
        <v>56</v>
      </c>
      <c r="D40" s="2" t="s">
        <v>384</v>
      </c>
      <c r="E40" s="2" t="s">
        <v>1567</v>
      </c>
      <c r="F40" s="2" t="s">
        <v>1082</v>
      </c>
      <c r="G40" s="39">
        <v>13907.656000000001</v>
      </c>
      <c r="H40" s="39">
        <v>8449.6319999999996</v>
      </c>
      <c r="I40" s="39">
        <v>22357.288</v>
      </c>
      <c r="J40" s="39">
        <v>200946.522</v>
      </c>
      <c r="K40" s="121">
        <f>'1. Weights for Subsidiaries'!D40/'1. Weights for Subsidiaries'!L40</f>
        <v>0.12290491838195867</v>
      </c>
      <c r="L40" s="121">
        <f>'1. Weights for Subsidiaries'!E40/'1. Weights for Subsidiaries'!M40</f>
        <v>0.12596049529220923</v>
      </c>
      <c r="M40" s="121">
        <f>'1. Weights for Subsidiaries'!F40/'1. Weights for Subsidiaries'!N40</f>
        <v>0.11263277259581855</v>
      </c>
      <c r="N40" s="121">
        <f>'1. Weights for Subsidiaries'!G40/'1. Weights for Subsidiaries'!O40</f>
        <v>0.11125989033042334</v>
      </c>
      <c r="O40" s="121">
        <f>'1. Weights for Subsidiaries'!H40/'1. Weights for Subsidiaries'!P40</f>
        <v>0.1081005725099991</v>
      </c>
      <c r="P40" s="121">
        <f>'1. Weights for Subsidiaries'!I40/'1. Weights for Subsidiaries'!Q40</f>
        <v>9.8181732220806645E-2</v>
      </c>
      <c r="Q40" s="121">
        <f>'1. Weights for Subsidiaries'!J40/'1. Weights for Subsidiaries'!R40</f>
        <v>9.8800658427691895E-2</v>
      </c>
      <c r="R40" s="121">
        <f>'1. Weights for Subsidiaries'!K40/'1. Weights for Subsidiaries'!S40</f>
        <v>7.3011792227143185E-2</v>
      </c>
      <c r="T40" s="48" t="str">
        <f t="shared" si="0"/>
        <v/>
      </c>
      <c r="Z40" s="3"/>
      <c r="AA40" s="3"/>
      <c r="AE40" s="129"/>
      <c r="AF40" s="129"/>
      <c r="AG40" s="3"/>
      <c r="AH40" s="176" t="str">
        <f t="shared" si="2"/>
        <v/>
      </c>
      <c r="AI40" s="177" t="str">
        <f t="shared" si="3"/>
        <v/>
      </c>
      <c r="AJ40" s="178" t="str">
        <f t="shared" si="4"/>
        <v/>
      </c>
      <c r="AM40" s="127">
        <v>39083</v>
      </c>
      <c r="AN40" s="47" t="s">
        <v>639</v>
      </c>
      <c r="AO40" s="2">
        <f t="shared" si="1"/>
        <v>0</v>
      </c>
    </row>
    <row r="41" spans="1:41">
      <c r="A41" s="2">
        <v>59</v>
      </c>
      <c r="D41" s="2" t="s">
        <v>384</v>
      </c>
      <c r="E41" s="2" t="s">
        <v>1567</v>
      </c>
      <c r="F41" s="2" t="s">
        <v>565</v>
      </c>
      <c r="G41" s="39">
        <v>18401.319</v>
      </c>
      <c r="H41" s="39">
        <v>10022.638999999999</v>
      </c>
      <c r="I41" s="39">
        <v>28423.957999999999</v>
      </c>
      <c r="J41" s="39">
        <v>200946.522</v>
      </c>
      <c r="K41" s="121">
        <f>'1. Weights for Subsidiaries'!D43/'1. Weights for Subsidiaries'!L43</f>
        <v>0.14909629746770722</v>
      </c>
      <c r="L41" s="121">
        <f>'1. Weights for Subsidiaries'!E43/'1. Weights for Subsidiaries'!M43</f>
        <v>0.14355431716635833</v>
      </c>
      <c r="M41" s="121">
        <f>'1. Weights for Subsidiaries'!F43/'1. Weights for Subsidiaries'!N43</f>
        <v>0.13775598110401749</v>
      </c>
      <c r="N41" s="121">
        <f>'1. Weights for Subsidiaries'!G43/'1. Weights for Subsidiaries'!O43</f>
        <v>0.14145036060887881</v>
      </c>
      <c r="O41" s="121">
        <f>'1. Weights for Subsidiaries'!H43/'1. Weights for Subsidiaries'!P43</f>
        <v>0.13795136437536282</v>
      </c>
      <c r="P41" s="121">
        <f>'1. Weights for Subsidiaries'!I43/'1. Weights for Subsidiaries'!Q43</f>
        <v>0.12124795936913736</v>
      </c>
      <c r="Q41" s="121">
        <f>'1. Weights for Subsidiaries'!J43/'1. Weights for Subsidiaries'!R43</f>
        <v>0.10654529885485169</v>
      </c>
      <c r="R41" s="121">
        <f>'1. Weights for Subsidiaries'!K43/'1. Weights for Subsidiaries'!S43</f>
        <v>7.6828155996230996E-2</v>
      </c>
      <c r="T41" s="48" t="str">
        <f t="shared" si="0"/>
        <v/>
      </c>
      <c r="Z41" s="3"/>
      <c r="AA41" s="3"/>
      <c r="AE41" s="129"/>
      <c r="AF41" s="129"/>
      <c r="AG41" s="3"/>
      <c r="AH41" s="176" t="str">
        <f t="shared" si="2"/>
        <v/>
      </c>
      <c r="AI41" s="177" t="str">
        <f t="shared" si="3"/>
        <v/>
      </c>
      <c r="AJ41" s="178" t="str">
        <f t="shared" si="4"/>
        <v/>
      </c>
      <c r="AM41" s="127">
        <v>39083</v>
      </c>
      <c r="AN41" s="47" t="s">
        <v>1090</v>
      </c>
      <c r="AO41" s="2">
        <f t="shared" si="1"/>
        <v>1</v>
      </c>
    </row>
    <row r="42" spans="1:41">
      <c r="A42" s="2">
        <v>50</v>
      </c>
      <c r="D42" s="2" t="s">
        <v>385</v>
      </c>
      <c r="E42" s="2" t="s">
        <v>427</v>
      </c>
      <c r="F42" s="2" t="s">
        <v>1324</v>
      </c>
      <c r="G42" s="39">
        <v>27518.763999999999</v>
      </c>
      <c r="H42" s="39">
        <v>24756.725999999999</v>
      </c>
      <c r="I42" s="39">
        <v>52275.49</v>
      </c>
      <c r="J42" s="39">
        <v>52275.49</v>
      </c>
      <c r="K42" s="121">
        <f>'1. Weights for Subsidiaries'!D34/'1. Weights for Subsidiaries'!L34</f>
        <v>1</v>
      </c>
      <c r="L42" s="121">
        <f>'1. Weights for Subsidiaries'!E34/'1. Weights for Subsidiaries'!M34</f>
        <v>1</v>
      </c>
      <c r="M42" s="121">
        <f>'1. Weights for Subsidiaries'!F34/'1. Weights for Subsidiaries'!N34</f>
        <v>1</v>
      </c>
      <c r="N42" s="121">
        <f>'1. Weights for Subsidiaries'!G34/'1. Weights for Subsidiaries'!O34</f>
        <v>1</v>
      </c>
      <c r="O42" s="121">
        <f>'1. Weights for Subsidiaries'!H34/'1. Weights for Subsidiaries'!P34</f>
        <v>1</v>
      </c>
      <c r="P42" s="121">
        <f>'1. Weights for Subsidiaries'!I34/'1. Weights for Subsidiaries'!Q34</f>
        <v>1</v>
      </c>
      <c r="Q42" s="121">
        <f>'1. Weights for Subsidiaries'!J34/'1. Weights for Subsidiaries'!R34</f>
        <v>1</v>
      </c>
      <c r="R42" s="121">
        <f>'1. Weights for Subsidiaries'!K34/'1. Weights for Subsidiaries'!S34</f>
        <v>1</v>
      </c>
      <c r="S42" s="2">
        <v>1</v>
      </c>
      <c r="T42" s="48" t="str">
        <f t="shared" si="0"/>
        <v>NJ</v>
      </c>
      <c r="U42" s="2" t="s">
        <v>1107</v>
      </c>
      <c r="V42" s="127">
        <v>38991</v>
      </c>
      <c r="W42" s="127">
        <v>41275</v>
      </c>
      <c r="Z42" s="3"/>
      <c r="AA42" s="3"/>
      <c r="AE42" s="129">
        <f t="shared" ref="AE42:AE48" si="5">MIN(V42,X42,Z42,AB42)</f>
        <v>38991</v>
      </c>
      <c r="AF42" s="129">
        <f t="shared" ref="AF42:AF48" si="6">MAX(W42,Y42,AA42,AC42)</f>
        <v>41275</v>
      </c>
      <c r="AG42" s="110" t="s">
        <v>1591</v>
      </c>
      <c r="AH42" s="176">
        <f t="shared" si="2"/>
        <v>38991</v>
      </c>
      <c r="AI42" s="177">
        <f t="shared" si="3"/>
        <v>1</v>
      </c>
      <c r="AJ42" s="178" t="str">
        <f t="shared" si="4"/>
        <v>True-Up</v>
      </c>
      <c r="AM42" s="127">
        <v>39083</v>
      </c>
      <c r="AN42" s="47" t="s">
        <v>562</v>
      </c>
      <c r="AO42" s="2">
        <f t="shared" si="1"/>
        <v>0</v>
      </c>
    </row>
    <row r="43" spans="1:41">
      <c r="A43" s="2">
        <v>1</v>
      </c>
      <c r="C43" s="3">
        <v>1</v>
      </c>
      <c r="D43" s="2" t="s">
        <v>566</v>
      </c>
      <c r="E43" s="2" t="s">
        <v>136</v>
      </c>
      <c r="F43" s="2" t="s">
        <v>1094</v>
      </c>
      <c r="G43" s="39">
        <v>62913.451000000001</v>
      </c>
      <c r="H43" s="39">
        <v>9223.9290000000001</v>
      </c>
      <c r="I43" s="39">
        <v>72137.38</v>
      </c>
      <c r="J43" s="39">
        <v>226895.03599999999</v>
      </c>
      <c r="K43" s="121">
        <f>'1. Weights for Subsidiaries'!D4/'1. Weights for Subsidiaries'!L4</f>
        <v>0.30288675404451537</v>
      </c>
      <c r="L43" s="121">
        <f>'1. Weights for Subsidiaries'!E4/'1. Weights for Subsidiaries'!M4</f>
        <v>0.3149287528354987</v>
      </c>
      <c r="M43" s="121">
        <f>'1. Weights for Subsidiaries'!F4/'1. Weights for Subsidiaries'!N4</f>
        <v>0.33435854354928563</v>
      </c>
      <c r="N43" s="121">
        <f>'1. Weights for Subsidiaries'!G4/'1. Weights for Subsidiaries'!O4</f>
        <v>0.31793282599624617</v>
      </c>
      <c r="O43" s="121">
        <f>'1. Weights for Subsidiaries'!H4/'1. Weights for Subsidiaries'!P4</f>
        <v>0.31891984599198264</v>
      </c>
      <c r="P43" s="121">
        <f>'1. Weights for Subsidiaries'!I4/'1. Weights for Subsidiaries'!Q4</f>
        <v>0.3379626511499324</v>
      </c>
      <c r="Q43" s="121">
        <f>'1. Weights for Subsidiaries'!J4/'1. Weights for Subsidiaries'!R4</f>
        <v>0.35045710680461412</v>
      </c>
      <c r="R43" s="121">
        <f>'1. Weights for Subsidiaries'!K4/'1. Weights for Subsidiaries'!S4</f>
        <v>0.33711754517578368</v>
      </c>
      <c r="S43" s="2">
        <v>1</v>
      </c>
      <c r="T43" s="48" t="str">
        <f t="shared" si="0"/>
        <v>AZ</v>
      </c>
      <c r="U43" s="47" t="s">
        <v>1108</v>
      </c>
      <c r="V43" s="127">
        <v>40909</v>
      </c>
      <c r="W43" s="127">
        <v>73051</v>
      </c>
      <c r="Z43" s="110"/>
      <c r="AA43" s="110"/>
      <c r="AE43" s="129">
        <f t="shared" si="5"/>
        <v>40909</v>
      </c>
      <c r="AF43" s="129">
        <f t="shared" si="6"/>
        <v>73051</v>
      </c>
      <c r="AH43" s="176">
        <f t="shared" si="2"/>
        <v>40909</v>
      </c>
      <c r="AI43" s="177">
        <f t="shared" si="3"/>
        <v>1</v>
      </c>
      <c r="AJ43" s="178" t="str">
        <f t="shared" si="4"/>
        <v>True-Up</v>
      </c>
      <c r="AM43" s="127">
        <v>39083</v>
      </c>
      <c r="AN43" s="47" t="s">
        <v>1322</v>
      </c>
      <c r="AO43" s="2">
        <f t="shared" si="1"/>
        <v>1</v>
      </c>
    </row>
    <row r="44" spans="1:41">
      <c r="A44" s="2">
        <v>2</v>
      </c>
      <c r="D44" s="2" t="s">
        <v>566</v>
      </c>
      <c r="E44" s="2" t="s">
        <v>136</v>
      </c>
      <c r="F44" s="2" t="s">
        <v>1098</v>
      </c>
      <c r="G44" s="39">
        <v>11958.512000000001</v>
      </c>
      <c r="H44" s="39">
        <v>1763.1110000000001</v>
      </c>
      <c r="I44" s="39">
        <v>13721.623</v>
      </c>
      <c r="J44" s="39">
        <v>226895.03599999999</v>
      </c>
      <c r="K44" s="121">
        <f>'1. Weights for Subsidiaries'!D5/'1. Weights for Subsidiaries'!L5</f>
        <v>5.9098810087635199E-2</v>
      </c>
      <c r="L44" s="121">
        <f>'1. Weights for Subsidiaries'!E5/'1. Weights for Subsidiaries'!M5</f>
        <v>6.4464839871841179E-2</v>
      </c>
      <c r="M44" s="121">
        <f>'1. Weights for Subsidiaries'!F5/'1. Weights for Subsidiaries'!N5</f>
        <v>6.5420156514593347E-2</v>
      </c>
      <c r="N44" s="121">
        <f>'1. Weights for Subsidiaries'!G5/'1. Weights for Subsidiaries'!O5</f>
        <v>6.0475642137891458E-2</v>
      </c>
      <c r="O44" s="121">
        <f>'1. Weights for Subsidiaries'!H5/'1. Weights for Subsidiaries'!P5</f>
        <v>7.1433377572881512E-2</v>
      </c>
      <c r="P44" s="121">
        <f>'1. Weights for Subsidiaries'!I5/'1. Weights for Subsidiaries'!Q5</f>
        <v>7.6211761856280036E-2</v>
      </c>
      <c r="Q44" s="121">
        <f>'1. Weights for Subsidiaries'!J5/'1. Weights for Subsidiaries'!R5</f>
        <v>7.1561562606379067E-2</v>
      </c>
      <c r="R44" s="121">
        <f>'1. Weights for Subsidiaries'!K5/'1. Weights for Subsidiaries'!S5</f>
        <v>6.6185246134599848E-2</v>
      </c>
      <c r="S44" s="2">
        <v>1</v>
      </c>
      <c r="T44" s="48" t="str">
        <f t="shared" si="0"/>
        <v>CA</v>
      </c>
      <c r="U44" s="2" t="s">
        <v>1108</v>
      </c>
      <c r="V44" s="127">
        <v>38353</v>
      </c>
      <c r="W44" s="127">
        <v>39814</v>
      </c>
      <c r="X44" s="127">
        <v>39814</v>
      </c>
      <c r="Y44" s="127">
        <v>41275</v>
      </c>
      <c r="Z44" s="3"/>
      <c r="AA44" s="3"/>
      <c r="AE44" s="129">
        <f t="shared" si="5"/>
        <v>38353</v>
      </c>
      <c r="AF44" s="129">
        <f t="shared" si="6"/>
        <v>41275</v>
      </c>
      <c r="AG44" s="110" t="s">
        <v>1613</v>
      </c>
      <c r="AH44" s="176">
        <f t="shared" si="2"/>
        <v>39814</v>
      </c>
      <c r="AI44" s="177">
        <f t="shared" si="3"/>
        <v>3</v>
      </c>
      <c r="AJ44" s="178" t="str">
        <f t="shared" si="4"/>
        <v>Other True-Up</v>
      </c>
      <c r="AM44" s="127">
        <v>39083</v>
      </c>
      <c r="AN44" s="47" t="s">
        <v>1185</v>
      </c>
      <c r="AO44" s="2">
        <f t="shared" si="1"/>
        <v>0</v>
      </c>
    </row>
    <row r="45" spans="1:41">
      <c r="A45" s="2">
        <v>51</v>
      </c>
      <c r="D45" s="2" t="s">
        <v>566</v>
      </c>
      <c r="E45" s="2" t="s">
        <v>136</v>
      </c>
      <c r="F45" s="2" t="s">
        <v>1095</v>
      </c>
      <c r="G45" s="39">
        <v>45768.167999999998</v>
      </c>
      <c r="H45" s="39">
        <v>95267.865000000005</v>
      </c>
      <c r="I45" s="39">
        <v>141036.033</v>
      </c>
      <c r="J45" s="39">
        <v>226895.03599999999</v>
      </c>
      <c r="K45" s="121">
        <f>'1. Weights for Subsidiaries'!D35/'1. Weights for Subsidiaries'!L35</f>
        <v>0.63801443586784945</v>
      </c>
      <c r="L45" s="121">
        <f>'1. Weights for Subsidiaries'!E35/'1. Weights for Subsidiaries'!M35</f>
        <v>0.62060640729266014</v>
      </c>
      <c r="M45" s="121">
        <f>'1. Weights for Subsidiaries'!F35/'1. Weights for Subsidiaries'!N35</f>
        <v>0.60022129993612094</v>
      </c>
      <c r="N45" s="121">
        <f>'1. Weights for Subsidiaries'!G35/'1. Weights for Subsidiaries'!O35</f>
        <v>0.62159153186586247</v>
      </c>
      <c r="O45" s="121">
        <f>'1. Weights for Subsidiaries'!H35/'1. Weights for Subsidiaries'!P35</f>
        <v>0.60964677643513576</v>
      </c>
      <c r="P45" s="121">
        <f>'1. Weights for Subsidiaries'!I35/'1. Weights for Subsidiaries'!Q35</f>
        <v>0.58582558699378762</v>
      </c>
      <c r="Q45" s="121">
        <f>'1. Weights for Subsidiaries'!J35/'1. Weights for Subsidiaries'!R35</f>
        <v>0.5779813305890068</v>
      </c>
      <c r="R45" s="121">
        <f>'1. Weights for Subsidiaries'!K35/'1. Weights for Subsidiaries'!S35</f>
        <v>0.59669720868961651</v>
      </c>
      <c r="S45" s="2">
        <v>1</v>
      </c>
      <c r="T45" s="48" t="str">
        <f t="shared" si="0"/>
        <v>NV</v>
      </c>
      <c r="U45" s="2" t="s">
        <v>1108</v>
      </c>
      <c r="V45" s="127">
        <v>40087</v>
      </c>
      <c r="W45" s="127">
        <v>73051</v>
      </c>
      <c r="Z45" s="3"/>
      <c r="AA45" s="3"/>
      <c r="AE45" s="129">
        <f t="shared" si="5"/>
        <v>40087</v>
      </c>
      <c r="AF45" s="129">
        <f t="shared" si="6"/>
        <v>73051</v>
      </c>
      <c r="AG45" s="110" t="s">
        <v>1587</v>
      </c>
      <c r="AH45" s="176">
        <f t="shared" si="2"/>
        <v>40087</v>
      </c>
      <c r="AI45" s="177">
        <f t="shared" si="3"/>
        <v>1</v>
      </c>
      <c r="AJ45" s="178" t="str">
        <f t="shared" si="4"/>
        <v>True-Up</v>
      </c>
      <c r="AM45" s="127">
        <v>39083</v>
      </c>
      <c r="AN45" s="47" t="s">
        <v>1904</v>
      </c>
      <c r="AO45" s="2">
        <f t="shared" si="1"/>
        <v>0</v>
      </c>
    </row>
    <row r="46" spans="1:41">
      <c r="A46" s="2">
        <v>12</v>
      </c>
      <c r="D46" s="2" t="s">
        <v>1528</v>
      </c>
      <c r="E46" s="2" t="s">
        <v>893</v>
      </c>
      <c r="F46" s="2" t="s">
        <v>1093</v>
      </c>
      <c r="G46" s="39">
        <v>65407.737999999998</v>
      </c>
      <c r="H46" s="39">
        <v>53200.557999999997</v>
      </c>
      <c r="I46" s="39">
        <v>118608.296</v>
      </c>
      <c r="J46" s="39">
        <v>203115.967</v>
      </c>
      <c r="K46" s="121">
        <f>'1. Weights for Subsidiaries'!D14/'1. Weights for Subsidiaries'!L14</f>
        <v>0.57952066161309668</v>
      </c>
      <c r="L46" s="121">
        <f>'1. Weights for Subsidiaries'!E14/'1. Weights for Subsidiaries'!M14</f>
        <v>0.57728876437297638</v>
      </c>
      <c r="M46" s="121">
        <f>'1. Weights for Subsidiaries'!F14/'1. Weights for Subsidiaries'!N14</f>
        <v>0.58555942829182572</v>
      </c>
      <c r="N46" s="121">
        <f>'1. Weights for Subsidiaries'!G14/'1. Weights for Subsidiaries'!O14</f>
        <v>0.58394373299072055</v>
      </c>
      <c r="O46" s="121">
        <f>'1. Weights for Subsidiaries'!H14/'1. Weights for Subsidiaries'!P14</f>
        <v>0.57938152239245178</v>
      </c>
      <c r="P46" s="121">
        <f>'1. Weights for Subsidiaries'!I14/'1. Weights for Subsidiaries'!Q14</f>
        <v>0.5689141816368698</v>
      </c>
      <c r="Q46" s="121">
        <f>'1. Weights for Subsidiaries'!J14/'1. Weights for Subsidiaries'!R14</f>
        <v>0.55822984549524968</v>
      </c>
      <c r="R46" s="121">
        <f>'1. Weights for Subsidiaries'!K14/'1. Weights for Subsidiaries'!S14</f>
        <v>0.55150653522191451</v>
      </c>
      <c r="S46" s="2">
        <v>1</v>
      </c>
      <c r="T46" s="48" t="str">
        <f t="shared" si="0"/>
        <v>IN</v>
      </c>
      <c r="U46" s="2" t="s">
        <v>568</v>
      </c>
      <c r="V46" s="127">
        <v>39052</v>
      </c>
      <c r="W46" s="128">
        <v>42005</v>
      </c>
      <c r="Z46" s="3"/>
      <c r="AA46" s="3"/>
      <c r="AE46" s="129">
        <f t="shared" si="5"/>
        <v>39052</v>
      </c>
      <c r="AF46" s="129">
        <f t="shared" si="6"/>
        <v>42005</v>
      </c>
      <c r="AG46" s="110" t="s">
        <v>1589</v>
      </c>
      <c r="AH46" s="176">
        <f t="shared" si="2"/>
        <v>39052</v>
      </c>
      <c r="AI46" s="177">
        <f t="shared" si="3"/>
        <v>1</v>
      </c>
      <c r="AJ46" s="178" t="str">
        <f t="shared" si="4"/>
        <v>True-Up</v>
      </c>
      <c r="AM46" s="127">
        <v>39083</v>
      </c>
      <c r="AN46" s="47" t="s">
        <v>1082</v>
      </c>
      <c r="AO46" s="2">
        <f t="shared" si="1"/>
        <v>0</v>
      </c>
    </row>
    <row r="47" spans="1:41">
      <c r="A47" s="2">
        <v>16</v>
      </c>
      <c r="D47" s="2" t="s">
        <v>1528</v>
      </c>
      <c r="E47" s="2" t="s">
        <v>1160</v>
      </c>
      <c r="F47" s="2" t="s">
        <v>1093</v>
      </c>
      <c r="G47" s="39">
        <v>11240.672</v>
      </c>
      <c r="H47" s="39">
        <v>16719.839</v>
      </c>
      <c r="I47" s="39">
        <v>27960.510999999999</v>
      </c>
      <c r="J47" s="39">
        <v>203115.967</v>
      </c>
      <c r="K47" s="121">
        <f>'1. Weights for Subsidiaries'!D18/'1. Weights for Subsidiaries'!L18</f>
        <v>0.14841481625309655</v>
      </c>
      <c r="L47" s="121">
        <f>'1. Weights for Subsidiaries'!E18/'1. Weights for Subsidiaries'!M18</f>
        <v>0.1546410624450085</v>
      </c>
      <c r="M47" s="121">
        <f>'1. Weights for Subsidiaries'!F18/'1. Weights for Subsidiaries'!N18</f>
        <v>0.14614804064048834</v>
      </c>
      <c r="N47" s="121">
        <f>'1. Weights for Subsidiaries'!G18/'1. Weights for Subsidiaries'!O18</f>
        <v>0.13765786812811223</v>
      </c>
      <c r="O47" s="121">
        <f>'1. Weights for Subsidiaries'!H18/'1. Weights for Subsidiaries'!P18</f>
        <v>0.13969614055703636</v>
      </c>
      <c r="P47" s="121">
        <f>'1. Weights for Subsidiaries'!I18/'1. Weights for Subsidiaries'!Q18</f>
        <v>0.15798735975031042</v>
      </c>
      <c r="Q47" s="121">
        <f>'1. Weights for Subsidiaries'!J18/'1. Weights for Subsidiaries'!R18</f>
        <v>0.17209253362485649</v>
      </c>
      <c r="R47" s="121">
        <f>'1. Weights for Subsidiaries'!K18/'1. Weights for Subsidiaries'!S18</f>
        <v>0.19191706678635645</v>
      </c>
      <c r="S47" s="2">
        <v>1</v>
      </c>
      <c r="T47" s="48" t="str">
        <f t="shared" si="0"/>
        <v>IN</v>
      </c>
      <c r="U47" s="2" t="s">
        <v>1100</v>
      </c>
      <c r="V47" s="127">
        <v>39173</v>
      </c>
      <c r="W47" s="128">
        <v>42005</v>
      </c>
      <c r="Z47" s="3"/>
      <c r="AA47" s="3"/>
      <c r="AE47" s="129">
        <f t="shared" si="5"/>
        <v>39173</v>
      </c>
      <c r="AF47" s="129">
        <f t="shared" si="6"/>
        <v>42005</v>
      </c>
      <c r="AG47" s="110" t="s">
        <v>1614</v>
      </c>
      <c r="AH47" s="176">
        <f t="shared" si="2"/>
        <v>39173</v>
      </c>
      <c r="AI47" s="177">
        <f t="shared" si="3"/>
        <v>1</v>
      </c>
      <c r="AJ47" s="178" t="str">
        <f t="shared" si="4"/>
        <v>True-Up</v>
      </c>
      <c r="AM47" s="127">
        <v>39083</v>
      </c>
      <c r="AN47" s="47" t="s">
        <v>1905</v>
      </c>
      <c r="AO47" s="2">
        <f t="shared" si="1"/>
        <v>0</v>
      </c>
    </row>
    <row r="48" spans="1:41">
      <c r="A48" s="2">
        <v>53</v>
      </c>
      <c r="D48" s="2" t="s">
        <v>1528</v>
      </c>
      <c r="E48" s="2" t="s">
        <v>20</v>
      </c>
      <c r="F48" s="2" t="s">
        <v>1090</v>
      </c>
      <c r="G48" s="39">
        <v>28304.76</v>
      </c>
      <c r="H48" s="39">
        <v>28242.400000000001</v>
      </c>
      <c r="I48" s="39">
        <v>56547.16</v>
      </c>
      <c r="J48" s="39">
        <v>203115.967</v>
      </c>
      <c r="K48" s="121">
        <f>'1. Weights for Subsidiaries'!D37/'1. Weights for Subsidiaries'!L37</f>
        <v>0.27206452213380666</v>
      </c>
      <c r="L48" s="121">
        <f>'1. Weights for Subsidiaries'!E37/'1. Weights for Subsidiaries'!M37</f>
        <v>0.26807017318201504</v>
      </c>
      <c r="M48" s="121">
        <f>'1. Weights for Subsidiaries'!F37/'1. Weights for Subsidiaries'!N37</f>
        <v>0.26829253106768586</v>
      </c>
      <c r="N48" s="121">
        <f>'1. Weights for Subsidiaries'!G37/'1. Weights for Subsidiaries'!O37</f>
        <v>0.27839839888116724</v>
      </c>
      <c r="O48" s="121">
        <f>'1. Weights for Subsidiaries'!H37/'1. Weights for Subsidiaries'!P37</f>
        <v>0.28092233705051184</v>
      </c>
      <c r="P48" s="121">
        <f>'1. Weights for Subsidiaries'!I37/'1. Weights for Subsidiaries'!Q37</f>
        <v>0.27309845861281984</v>
      </c>
      <c r="Q48" s="121">
        <f>'1. Weights for Subsidiaries'!J37/'1. Weights for Subsidiaries'!R37</f>
        <v>0.26967762087989372</v>
      </c>
      <c r="R48" s="121">
        <f>'1. Weights for Subsidiaries'!K37/'1. Weights for Subsidiaries'!S37</f>
        <v>0.25657639799172899</v>
      </c>
      <c r="S48" s="2">
        <v>1</v>
      </c>
      <c r="T48" s="48" t="str">
        <f t="shared" si="0"/>
        <v>OH</v>
      </c>
      <c r="U48" s="2" t="s">
        <v>568</v>
      </c>
      <c r="V48" s="127">
        <v>39083</v>
      </c>
      <c r="W48" s="127">
        <v>39814</v>
      </c>
      <c r="Z48" s="3"/>
      <c r="AA48" s="3"/>
      <c r="AB48" s="127">
        <v>39814</v>
      </c>
      <c r="AC48" s="127">
        <v>73051</v>
      </c>
      <c r="AE48" s="129">
        <f t="shared" si="5"/>
        <v>39083</v>
      </c>
      <c r="AF48" s="129">
        <f t="shared" si="6"/>
        <v>73051</v>
      </c>
      <c r="AG48" s="110" t="s">
        <v>1595</v>
      </c>
      <c r="AH48" s="176">
        <f t="shared" si="2"/>
        <v>39814</v>
      </c>
      <c r="AI48" s="177">
        <f t="shared" si="3"/>
        <v>3</v>
      </c>
      <c r="AJ48" s="178" t="str">
        <f t="shared" si="4"/>
        <v>Other True-Up</v>
      </c>
      <c r="AM48" s="127">
        <v>39083</v>
      </c>
      <c r="AN48" s="47" t="s">
        <v>565</v>
      </c>
      <c r="AO48" s="2">
        <f t="shared" si="1"/>
        <v>0</v>
      </c>
    </row>
    <row r="49" spans="1:41">
      <c r="A49" s="2">
        <v>4</v>
      </c>
      <c r="D49" s="2" t="s">
        <v>425</v>
      </c>
      <c r="E49" s="2" t="s">
        <v>806</v>
      </c>
      <c r="F49" s="2" t="s">
        <v>1353</v>
      </c>
      <c r="G49" s="39">
        <v>13392.15</v>
      </c>
      <c r="H49" s="39">
        <v>18241.745999999999</v>
      </c>
      <c r="I49" s="39">
        <v>31633.896000000001</v>
      </c>
      <c r="J49" s="39">
        <v>169214.44300000003</v>
      </c>
      <c r="K49" s="121">
        <f>'1. Weights for Subsidiaries'!D7/'1. Weights for Subsidiaries'!L7</f>
        <v>0.18494611139729089</v>
      </c>
      <c r="L49" s="121">
        <f>'1. Weights for Subsidiaries'!E7/'1. Weights for Subsidiaries'!M7</f>
        <v>0.18739655123058124</v>
      </c>
      <c r="M49" s="121">
        <f>'1. Weights for Subsidiaries'!F7/'1. Weights for Subsidiaries'!N7</f>
        <v>0.18663289652581538</v>
      </c>
      <c r="N49" s="121">
        <f>'1. Weights for Subsidiaries'!G7/'1. Weights for Subsidiaries'!O7</f>
        <v>0.18694560250982828</v>
      </c>
      <c r="O49" s="121">
        <f>'1. Weights for Subsidiaries'!H7/'1. Weights for Subsidiaries'!P7</f>
        <v>0.18593656337990727</v>
      </c>
      <c r="P49" s="121">
        <f>'1. Weights for Subsidiaries'!I7/'1. Weights for Subsidiaries'!Q7</f>
        <v>0.1760938975096086</v>
      </c>
      <c r="Q49" s="121">
        <f>'1. Weights for Subsidiaries'!J7/'1. Weights for Subsidiaries'!R7</f>
        <v>0.17511949542757374</v>
      </c>
      <c r="R49" s="121">
        <f>'1. Weights for Subsidiaries'!K7/'1. Weights for Subsidiaries'!S7</f>
        <v>0.1473484092562638</v>
      </c>
      <c r="T49" s="48" t="str">
        <f t="shared" si="0"/>
        <v/>
      </c>
      <c r="Z49" s="3"/>
      <c r="AA49" s="3"/>
      <c r="AE49" s="129"/>
      <c r="AF49" s="129"/>
      <c r="AG49" s="3"/>
      <c r="AH49" s="176" t="str">
        <f t="shared" si="2"/>
        <v/>
      </c>
      <c r="AI49" s="177" t="str">
        <f t="shared" si="3"/>
        <v/>
      </c>
      <c r="AJ49" s="178" t="str">
        <f t="shared" si="4"/>
        <v/>
      </c>
      <c r="AM49" s="127">
        <v>39083</v>
      </c>
      <c r="AN49" s="47" t="s">
        <v>564</v>
      </c>
      <c r="AO49" s="2">
        <f t="shared" si="1"/>
        <v>0</v>
      </c>
    </row>
    <row r="50" spans="1:41">
      <c r="A50" s="2">
        <v>26</v>
      </c>
      <c r="C50" s="2">
        <v>1</v>
      </c>
      <c r="D50" s="2" t="s">
        <v>425</v>
      </c>
      <c r="E50" s="2" t="s">
        <v>806</v>
      </c>
      <c r="F50" s="2" t="s">
        <v>1085</v>
      </c>
      <c r="G50" s="39">
        <v>34637.237999999998</v>
      </c>
      <c r="H50" s="39">
        <v>41179.267</v>
      </c>
      <c r="I50" s="39">
        <v>75816.505000000005</v>
      </c>
      <c r="J50" s="39">
        <v>169214.44300000003</v>
      </c>
      <c r="K50" s="173">
        <f>'1. Weights for Subsidiaries'!D26/'1. Weights for Subsidiaries'!L26</f>
        <v>0.4433340838283702</v>
      </c>
      <c r="L50" s="173">
        <f>'1. Weights for Subsidiaries'!E26/'1. Weights for Subsidiaries'!M26</f>
        <v>0.45228910544081946</v>
      </c>
      <c r="M50" s="173">
        <f>'1. Weights for Subsidiaries'!F26/'1. Weights for Subsidiaries'!N26</f>
        <v>0.45366717685111996</v>
      </c>
      <c r="N50" s="173">
        <f>'1. Weights for Subsidiaries'!G26/'1. Weights for Subsidiaries'!O26</f>
        <v>0.44804984524872971</v>
      </c>
      <c r="O50" s="173">
        <f>'1. Weights for Subsidiaries'!H26/'1. Weights for Subsidiaries'!P26</f>
        <v>0.44770051680225015</v>
      </c>
      <c r="P50" s="173">
        <f>'1. Weights for Subsidiaries'!I26/'1. Weights for Subsidiaries'!Q26</f>
        <v>0.47284019030623703</v>
      </c>
      <c r="Q50" s="173">
        <f>'1. Weights for Subsidiaries'!J26/'1. Weights for Subsidiaries'!R26</f>
        <v>0.4644302964497421</v>
      </c>
      <c r="R50" s="173">
        <f>'1. Weights for Subsidiaries'!K26/'1. Weights for Subsidiaries'!S26</f>
        <v>0.54615671797306897</v>
      </c>
      <c r="S50" s="2">
        <v>1</v>
      </c>
      <c r="T50" s="48" t="str">
        <f t="shared" si="0"/>
        <v>MD</v>
      </c>
      <c r="U50" s="2" t="s">
        <v>1102</v>
      </c>
      <c r="V50" s="127">
        <v>38534</v>
      </c>
      <c r="W50" s="127">
        <v>73051</v>
      </c>
      <c r="Z50" s="3"/>
      <c r="AA50" s="3"/>
      <c r="AE50" s="129">
        <f>MIN(V50,X50,Z50,AB50)</f>
        <v>38534</v>
      </c>
      <c r="AF50" s="129">
        <f>MAX(W50,Y50,AA50,AC50)</f>
        <v>73051</v>
      </c>
      <c r="AG50" s="110" t="s">
        <v>1615</v>
      </c>
      <c r="AH50" s="176">
        <f t="shared" si="2"/>
        <v>38534</v>
      </c>
      <c r="AI50" s="177">
        <f t="shared" si="3"/>
        <v>1</v>
      </c>
      <c r="AJ50" s="178" t="str">
        <f t="shared" si="4"/>
        <v>True-Up</v>
      </c>
      <c r="AM50" s="127">
        <v>39083</v>
      </c>
      <c r="AN50" s="47" t="s">
        <v>1906</v>
      </c>
      <c r="AO50" s="2">
        <f t="shared" si="1"/>
        <v>0</v>
      </c>
    </row>
    <row r="51" spans="1:41" ht="13.5" thickBot="1">
      <c r="A51" s="7">
        <v>65</v>
      </c>
      <c r="B51" s="7"/>
      <c r="C51" s="7">
        <v>1</v>
      </c>
      <c r="D51" s="7" t="s">
        <v>425</v>
      </c>
      <c r="E51" s="7" t="s">
        <v>806</v>
      </c>
      <c r="F51" s="7" t="s">
        <v>1086</v>
      </c>
      <c r="G51" s="49">
        <v>38654.574999999997</v>
      </c>
      <c r="H51" s="49">
        <v>23109.467000000001</v>
      </c>
      <c r="I51" s="49">
        <v>61764.042000000001</v>
      </c>
      <c r="J51" s="49">
        <v>169214.44300000003</v>
      </c>
      <c r="K51" s="174">
        <f>'1. Weights for Subsidiaries'!D48/'1. Weights for Subsidiaries'!L48</f>
        <v>0.3717198047743388</v>
      </c>
      <c r="L51" s="174">
        <f>'1. Weights for Subsidiaries'!E48/'1. Weights for Subsidiaries'!M48</f>
        <v>0.3603143433285993</v>
      </c>
      <c r="M51" s="174">
        <f>'1. Weights for Subsidiaries'!F48/'1. Weights for Subsidiaries'!N48</f>
        <v>0.35969992662306466</v>
      </c>
      <c r="N51" s="174">
        <f>'1. Weights for Subsidiaries'!G48/'1. Weights for Subsidiaries'!O48</f>
        <v>0.3650045522414419</v>
      </c>
      <c r="O51" s="174">
        <f>'1. Weights for Subsidiaries'!H48/'1. Weights for Subsidiaries'!P48</f>
        <v>0.36636291981784264</v>
      </c>
      <c r="P51" s="174">
        <f>'1. Weights for Subsidiaries'!I48/'1. Weights for Subsidiaries'!Q48</f>
        <v>0.35106591218415434</v>
      </c>
      <c r="Q51" s="174">
        <f>'1. Weights for Subsidiaries'!J48/'1. Weights for Subsidiaries'!R48</f>
        <v>0.36045020812268408</v>
      </c>
      <c r="R51" s="174">
        <f>'1. Weights for Subsidiaries'!K48/'1. Weights for Subsidiaries'!S48</f>
        <v>0.30649487277066723</v>
      </c>
      <c r="S51" s="7">
        <v>1</v>
      </c>
      <c r="T51" s="50" t="str">
        <f t="shared" si="0"/>
        <v>VA</v>
      </c>
      <c r="U51" s="116" t="s">
        <v>1102</v>
      </c>
      <c r="V51" s="135">
        <v>40238</v>
      </c>
      <c r="W51" s="135">
        <v>41275</v>
      </c>
      <c r="X51" s="7"/>
      <c r="Y51" s="7"/>
      <c r="Z51" s="111"/>
      <c r="AA51" s="111"/>
      <c r="AB51" s="7"/>
      <c r="AC51" s="7"/>
      <c r="AD51" s="7"/>
      <c r="AE51" s="137">
        <f>MIN(V51,X51,Z51,AB51)</f>
        <v>40238</v>
      </c>
      <c r="AF51" s="137">
        <f>MAX(W51,Y51,AA51,AC51)</f>
        <v>41275</v>
      </c>
      <c r="AG51" s="111"/>
      <c r="AH51" s="179">
        <f t="shared" si="2"/>
        <v>40238</v>
      </c>
      <c r="AI51" s="180">
        <f t="shared" si="3"/>
        <v>1</v>
      </c>
      <c r="AJ51" s="181" t="str">
        <f t="shared" si="4"/>
        <v>True-Up</v>
      </c>
      <c r="AM51" s="127">
        <v>39083</v>
      </c>
      <c r="AN51" s="47" t="s">
        <v>1907</v>
      </c>
      <c r="AO51" s="2">
        <f t="shared" si="1"/>
        <v>0</v>
      </c>
    </row>
    <row r="52" spans="1:41" ht="13.5" thickTop="1">
      <c r="G52" s="39"/>
      <c r="H52" s="39"/>
      <c r="I52" s="39"/>
      <c r="AM52" s="127">
        <v>39083</v>
      </c>
      <c r="AN52" s="47" t="s">
        <v>1086</v>
      </c>
      <c r="AO52" s="2">
        <f t="shared" si="1"/>
        <v>0</v>
      </c>
    </row>
    <row r="53" spans="1:41">
      <c r="G53" s="39"/>
      <c r="H53" s="39"/>
      <c r="I53" s="39"/>
      <c r="AD53" s="8" t="s">
        <v>981</v>
      </c>
      <c r="AE53" s="51">
        <f>COUNT(AE6:AE51)</f>
        <v>24</v>
      </c>
      <c r="AG53" s="47" t="s">
        <v>1596</v>
      </c>
      <c r="AH53" s="47"/>
      <c r="AI53" s="47"/>
      <c r="AM53" s="127">
        <v>39083</v>
      </c>
      <c r="AN53" s="47" t="s">
        <v>560</v>
      </c>
      <c r="AO53" s="2">
        <f t="shared" si="1"/>
        <v>0</v>
      </c>
    </row>
    <row r="54" spans="1:41">
      <c r="A54" s="5" t="s">
        <v>1916</v>
      </c>
      <c r="G54" s="39"/>
      <c r="H54" s="39"/>
      <c r="I54" s="39"/>
      <c r="AM54" s="127">
        <v>39083</v>
      </c>
      <c r="AN54" s="47" t="s">
        <v>1908</v>
      </c>
      <c r="AO54" s="2">
        <f t="shared" si="1"/>
        <v>0</v>
      </c>
    </row>
    <row r="55" spans="1:41">
      <c r="A55" s="5" t="s">
        <v>1913</v>
      </c>
      <c r="G55" s="39"/>
      <c r="H55" s="39"/>
      <c r="I55" s="39"/>
      <c r="AM55" s="127">
        <v>39083</v>
      </c>
      <c r="AN55" s="47" t="s">
        <v>1089</v>
      </c>
      <c r="AO55" s="2">
        <f t="shared" si="1"/>
        <v>0</v>
      </c>
    </row>
    <row r="56" spans="1:41">
      <c r="AM56" s="127">
        <v>39083</v>
      </c>
      <c r="AN56" s="47" t="s">
        <v>640</v>
      </c>
      <c r="AO56" s="2">
        <f t="shared" si="1"/>
        <v>0</v>
      </c>
    </row>
    <row r="57" spans="1:41">
      <c r="AM57" s="127">
        <v>39448</v>
      </c>
      <c r="AN57" s="47" t="str">
        <f>AN6</f>
        <v>AL</v>
      </c>
      <c r="AO57" s="2">
        <f t="shared" si="1"/>
        <v>0</v>
      </c>
    </row>
    <row r="58" spans="1:41">
      <c r="AM58" s="127">
        <v>39448</v>
      </c>
      <c r="AN58" s="47" t="str">
        <f t="shared" ref="AN58:AN121" si="7">AN7</f>
        <v>AK</v>
      </c>
      <c r="AO58" s="2">
        <f t="shared" si="1"/>
        <v>0</v>
      </c>
    </row>
    <row r="59" spans="1:41">
      <c r="AM59" s="127">
        <v>39448</v>
      </c>
      <c r="AN59" s="47" t="str">
        <f t="shared" si="7"/>
        <v>AZ</v>
      </c>
      <c r="AO59" s="2">
        <f t="shared" si="1"/>
        <v>0</v>
      </c>
    </row>
    <row r="60" spans="1:41">
      <c r="AM60" s="127">
        <v>39448</v>
      </c>
      <c r="AN60" s="47" t="str">
        <f t="shared" si="7"/>
        <v>AR</v>
      </c>
      <c r="AO60" s="2">
        <f t="shared" si="1"/>
        <v>0</v>
      </c>
    </row>
    <row r="61" spans="1:41">
      <c r="AM61" s="127">
        <v>39448</v>
      </c>
      <c r="AN61" s="47" t="str">
        <f t="shared" si="7"/>
        <v>CA</v>
      </c>
      <c r="AO61" s="2">
        <f t="shared" si="1"/>
        <v>1</v>
      </c>
    </row>
    <row r="62" spans="1:41">
      <c r="AM62" s="127">
        <v>39448</v>
      </c>
      <c r="AN62" s="47" t="str">
        <f t="shared" si="7"/>
        <v>CO</v>
      </c>
      <c r="AO62" s="2">
        <f t="shared" si="1"/>
        <v>0</v>
      </c>
    </row>
    <row r="63" spans="1:41">
      <c r="AM63" s="127">
        <v>39448</v>
      </c>
      <c r="AN63" s="47" t="str">
        <f t="shared" si="7"/>
        <v>CT</v>
      </c>
      <c r="AO63" s="2">
        <f t="shared" si="1"/>
        <v>0</v>
      </c>
    </row>
    <row r="64" spans="1:41">
      <c r="AM64" s="127">
        <v>39448</v>
      </c>
      <c r="AN64" s="47" t="str">
        <f t="shared" si="7"/>
        <v>DC</v>
      </c>
      <c r="AO64" s="2">
        <f t="shared" si="1"/>
        <v>0</v>
      </c>
    </row>
    <row r="65" spans="39:41">
      <c r="AM65" s="127">
        <v>39448</v>
      </c>
      <c r="AN65" s="47" t="str">
        <f t="shared" si="7"/>
        <v>DE</v>
      </c>
      <c r="AO65" s="2">
        <f t="shared" si="1"/>
        <v>0</v>
      </c>
    </row>
    <row r="66" spans="39:41">
      <c r="AM66" s="127">
        <v>39448</v>
      </c>
      <c r="AN66" s="47" t="str">
        <f t="shared" si="7"/>
        <v>FL</v>
      </c>
      <c r="AO66" s="2">
        <f t="shared" si="1"/>
        <v>0</v>
      </c>
    </row>
    <row r="67" spans="39:41">
      <c r="AM67" s="127">
        <v>39448</v>
      </c>
      <c r="AN67" s="47" t="str">
        <f t="shared" si="7"/>
        <v>GA</v>
      </c>
      <c r="AO67" s="2">
        <f t="shared" si="1"/>
        <v>1</v>
      </c>
    </row>
    <row r="68" spans="39:41">
      <c r="AM68" s="127">
        <v>39448</v>
      </c>
      <c r="AN68" s="47" t="str">
        <f t="shared" si="7"/>
        <v>HI</v>
      </c>
      <c r="AO68" s="2">
        <f t="shared" si="1"/>
        <v>0</v>
      </c>
    </row>
    <row r="69" spans="39:41">
      <c r="AM69" s="127">
        <v>39448</v>
      </c>
      <c r="AN69" s="47" t="str">
        <f t="shared" si="7"/>
        <v>ID</v>
      </c>
      <c r="AO69" s="2">
        <f t="shared" si="1"/>
        <v>0</v>
      </c>
    </row>
    <row r="70" spans="39:41">
      <c r="AM70" s="127">
        <v>39448</v>
      </c>
      <c r="AN70" s="47" t="str">
        <f t="shared" si="7"/>
        <v>IL</v>
      </c>
      <c r="AO70" s="2">
        <f t="shared" si="1"/>
        <v>0</v>
      </c>
    </row>
    <row r="71" spans="39:41">
      <c r="AM71" s="127">
        <v>39448</v>
      </c>
      <c r="AN71" s="47" t="str">
        <f t="shared" si="7"/>
        <v>IN</v>
      </c>
      <c r="AO71" s="2">
        <f t="shared" ref="AO71:AO134" si="8">COUNTIFS($AE$6:$AE$51, "&lt;="&amp;$AM71, $AF$6:$AF$51, "&gt;"&amp;$AM71, $T$6:$T$51, $AN71)</f>
        <v>2</v>
      </c>
    </row>
    <row r="72" spans="39:41">
      <c r="AM72" s="127">
        <v>39448</v>
      </c>
      <c r="AN72" s="47" t="str">
        <f t="shared" si="7"/>
        <v>IA</v>
      </c>
      <c r="AO72" s="2">
        <f t="shared" si="8"/>
        <v>0</v>
      </c>
    </row>
    <row r="73" spans="39:41">
      <c r="AM73" s="127">
        <v>39448</v>
      </c>
      <c r="AN73" s="47" t="str">
        <f t="shared" si="7"/>
        <v>KS</v>
      </c>
      <c r="AO73" s="2">
        <f t="shared" si="8"/>
        <v>0</v>
      </c>
    </row>
    <row r="74" spans="39:41">
      <c r="AM74" s="127">
        <v>39448</v>
      </c>
      <c r="AN74" s="47" t="str">
        <f t="shared" si="7"/>
        <v>KY</v>
      </c>
      <c r="AO74" s="2">
        <f t="shared" si="8"/>
        <v>0</v>
      </c>
    </row>
    <row r="75" spans="39:41">
      <c r="AM75" s="127">
        <v>39448</v>
      </c>
      <c r="AN75" s="47" t="str">
        <f t="shared" si="7"/>
        <v>LA</v>
      </c>
      <c r="AO75" s="2">
        <f t="shared" si="8"/>
        <v>0</v>
      </c>
    </row>
    <row r="76" spans="39:41">
      <c r="AM76" s="127">
        <v>39448</v>
      </c>
      <c r="AN76" s="47" t="str">
        <f t="shared" si="7"/>
        <v>ME</v>
      </c>
      <c r="AO76" s="2">
        <f t="shared" si="8"/>
        <v>0</v>
      </c>
    </row>
    <row r="77" spans="39:41">
      <c r="AM77" s="127">
        <v>39448</v>
      </c>
      <c r="AN77" s="47" t="str">
        <f t="shared" si="7"/>
        <v>MD</v>
      </c>
      <c r="AO77" s="2">
        <f t="shared" si="8"/>
        <v>1</v>
      </c>
    </row>
    <row r="78" spans="39:41">
      <c r="AM78" s="127">
        <v>39448</v>
      </c>
      <c r="AN78" s="47" t="str">
        <f t="shared" si="7"/>
        <v>MA</v>
      </c>
      <c r="AO78" s="2">
        <f t="shared" si="8"/>
        <v>0</v>
      </c>
    </row>
    <row r="79" spans="39:41">
      <c r="AM79" s="127">
        <v>39448</v>
      </c>
      <c r="AN79" s="47" t="str">
        <f t="shared" si="7"/>
        <v>MI</v>
      </c>
      <c r="AO79" s="2">
        <f t="shared" si="8"/>
        <v>0</v>
      </c>
    </row>
    <row r="80" spans="39:41">
      <c r="AM80" s="127">
        <v>39448</v>
      </c>
      <c r="AN80" s="47" t="str">
        <f t="shared" si="7"/>
        <v>MN</v>
      </c>
      <c r="AO80" s="2">
        <f t="shared" si="8"/>
        <v>0</v>
      </c>
    </row>
    <row r="81" spans="39:41">
      <c r="AM81" s="127">
        <v>39448</v>
      </c>
      <c r="AN81" s="47" t="str">
        <f t="shared" si="7"/>
        <v>MS</v>
      </c>
      <c r="AO81" s="2">
        <f t="shared" si="8"/>
        <v>0</v>
      </c>
    </row>
    <row r="82" spans="39:41">
      <c r="AM82" s="127">
        <v>39448</v>
      </c>
      <c r="AN82" s="47" t="str">
        <f t="shared" si="7"/>
        <v>MO</v>
      </c>
      <c r="AO82" s="2">
        <f t="shared" si="8"/>
        <v>2</v>
      </c>
    </row>
    <row r="83" spans="39:41">
      <c r="AM83" s="127">
        <v>39448</v>
      </c>
      <c r="AN83" s="47" t="str">
        <f t="shared" si="7"/>
        <v>MT</v>
      </c>
      <c r="AO83" s="2">
        <f t="shared" si="8"/>
        <v>0</v>
      </c>
    </row>
    <row r="84" spans="39:41">
      <c r="AM84" s="127">
        <v>39448</v>
      </c>
      <c r="AN84" s="47" t="str">
        <f t="shared" si="7"/>
        <v>NE</v>
      </c>
      <c r="AO84" s="2">
        <f t="shared" si="8"/>
        <v>0</v>
      </c>
    </row>
    <row r="85" spans="39:41">
      <c r="AM85" s="127">
        <v>39448</v>
      </c>
      <c r="AN85" s="47" t="str">
        <f t="shared" si="7"/>
        <v>NV</v>
      </c>
      <c r="AO85" s="2">
        <f t="shared" si="8"/>
        <v>0</v>
      </c>
    </row>
    <row r="86" spans="39:41">
      <c r="AM86" s="127">
        <v>39448</v>
      </c>
      <c r="AN86" s="47" t="str">
        <f t="shared" si="7"/>
        <v>NH</v>
      </c>
      <c r="AO86" s="2">
        <f t="shared" si="8"/>
        <v>0</v>
      </c>
    </row>
    <row r="87" spans="39:41">
      <c r="AM87" s="127">
        <v>39448</v>
      </c>
      <c r="AN87" s="47" t="str">
        <f t="shared" si="7"/>
        <v>NH</v>
      </c>
      <c r="AO87" s="2">
        <f t="shared" si="8"/>
        <v>0</v>
      </c>
    </row>
    <row r="88" spans="39:41">
      <c r="AM88" s="127">
        <v>39448</v>
      </c>
      <c r="AN88" s="47" t="str">
        <f t="shared" si="7"/>
        <v>NM</v>
      </c>
      <c r="AO88" s="2">
        <f t="shared" si="8"/>
        <v>0</v>
      </c>
    </row>
    <row r="89" spans="39:41">
      <c r="AM89" s="127">
        <v>39448</v>
      </c>
      <c r="AN89" s="47" t="str">
        <f t="shared" si="7"/>
        <v>NY</v>
      </c>
      <c r="AO89" s="2">
        <f t="shared" si="8"/>
        <v>0</v>
      </c>
    </row>
    <row r="90" spans="39:41">
      <c r="AM90" s="127">
        <v>39448</v>
      </c>
      <c r="AN90" s="47" t="str">
        <f t="shared" si="7"/>
        <v>NC</v>
      </c>
      <c r="AO90" s="2">
        <f t="shared" si="8"/>
        <v>1</v>
      </c>
    </row>
    <row r="91" spans="39:41">
      <c r="AM91" s="127">
        <v>39448</v>
      </c>
      <c r="AN91" s="47" t="str">
        <f t="shared" si="7"/>
        <v>ND</v>
      </c>
      <c r="AO91" s="2">
        <f t="shared" si="8"/>
        <v>0</v>
      </c>
    </row>
    <row r="92" spans="39:41">
      <c r="AM92" s="127">
        <v>39448</v>
      </c>
      <c r="AN92" s="47" t="str">
        <f t="shared" si="7"/>
        <v>OH</v>
      </c>
      <c r="AO92" s="2">
        <f t="shared" si="8"/>
        <v>1</v>
      </c>
    </row>
    <row r="93" spans="39:41">
      <c r="AM93" s="127">
        <v>39448</v>
      </c>
      <c r="AN93" s="47" t="str">
        <f t="shared" si="7"/>
        <v>OK</v>
      </c>
      <c r="AO93" s="2">
        <f t="shared" si="8"/>
        <v>0</v>
      </c>
    </row>
    <row r="94" spans="39:41">
      <c r="AM94" s="127">
        <v>39448</v>
      </c>
      <c r="AN94" s="47" t="str">
        <f t="shared" si="7"/>
        <v>OR</v>
      </c>
      <c r="AO94" s="2">
        <f t="shared" si="8"/>
        <v>1</v>
      </c>
    </row>
    <row r="95" spans="39:41">
      <c r="AM95" s="127">
        <v>39448</v>
      </c>
      <c r="AN95" s="47" t="str">
        <f t="shared" si="7"/>
        <v>PA</v>
      </c>
      <c r="AO95" s="2">
        <f t="shared" si="8"/>
        <v>0</v>
      </c>
    </row>
    <row r="96" spans="39:41">
      <c r="AM96" s="127">
        <v>39448</v>
      </c>
      <c r="AN96" s="47" t="str">
        <f t="shared" si="7"/>
        <v>RI</v>
      </c>
      <c r="AO96" s="2">
        <f t="shared" si="8"/>
        <v>0</v>
      </c>
    </row>
    <row r="97" spans="39:41">
      <c r="AM97" s="127">
        <v>39448</v>
      </c>
      <c r="AN97" s="47" t="str">
        <f t="shared" si="7"/>
        <v>SC</v>
      </c>
      <c r="AO97" s="2">
        <f t="shared" si="8"/>
        <v>0</v>
      </c>
    </row>
    <row r="98" spans="39:41">
      <c r="AM98" s="127">
        <v>39448</v>
      </c>
      <c r="AN98" s="47" t="str">
        <f t="shared" si="7"/>
        <v>SD</v>
      </c>
      <c r="AO98" s="2">
        <f t="shared" si="8"/>
        <v>0</v>
      </c>
    </row>
    <row r="99" spans="39:41">
      <c r="AM99" s="127">
        <v>39448</v>
      </c>
      <c r="AN99" s="47" t="str">
        <f t="shared" si="7"/>
        <v>TN</v>
      </c>
      <c r="AO99" s="2">
        <f t="shared" si="8"/>
        <v>0</v>
      </c>
    </row>
    <row r="100" spans="39:41">
      <c r="AM100" s="127">
        <v>39448</v>
      </c>
      <c r="AN100" s="47" t="str">
        <f t="shared" si="7"/>
        <v>TX</v>
      </c>
      <c r="AO100" s="2">
        <f t="shared" si="8"/>
        <v>0</v>
      </c>
    </row>
    <row r="101" spans="39:41">
      <c r="AM101" s="127">
        <v>39448</v>
      </c>
      <c r="AN101" s="47" t="str">
        <f t="shared" si="7"/>
        <v>UT</v>
      </c>
      <c r="AO101" s="2">
        <f t="shared" si="8"/>
        <v>0</v>
      </c>
    </row>
    <row r="102" spans="39:41">
      <c r="AM102" s="127">
        <v>39448</v>
      </c>
      <c r="AN102" s="47" t="str">
        <f t="shared" si="7"/>
        <v>VT</v>
      </c>
      <c r="AO102" s="2">
        <f t="shared" si="8"/>
        <v>0</v>
      </c>
    </row>
    <row r="103" spans="39:41">
      <c r="AM103" s="127">
        <v>39448</v>
      </c>
      <c r="AN103" s="47" t="str">
        <f t="shared" si="7"/>
        <v>VA</v>
      </c>
      <c r="AO103" s="2">
        <f t="shared" si="8"/>
        <v>0</v>
      </c>
    </row>
    <row r="104" spans="39:41">
      <c r="AM104" s="127">
        <v>39448</v>
      </c>
      <c r="AN104" s="47" t="str">
        <f t="shared" si="7"/>
        <v>WA</v>
      </c>
      <c r="AO104" s="2">
        <f t="shared" si="8"/>
        <v>0</v>
      </c>
    </row>
    <row r="105" spans="39:41">
      <c r="AM105" s="127">
        <v>39448</v>
      </c>
      <c r="AN105" s="47" t="str">
        <f t="shared" si="7"/>
        <v>WV</v>
      </c>
      <c r="AO105" s="2">
        <f t="shared" si="8"/>
        <v>0</v>
      </c>
    </row>
    <row r="106" spans="39:41">
      <c r="AM106" s="127">
        <v>39448</v>
      </c>
      <c r="AN106" s="47" t="str">
        <f t="shared" si="7"/>
        <v>WI</v>
      </c>
      <c r="AO106" s="2">
        <f t="shared" si="8"/>
        <v>0</v>
      </c>
    </row>
    <row r="107" spans="39:41">
      <c r="AM107" s="127">
        <v>39448</v>
      </c>
      <c r="AN107" s="47" t="str">
        <f t="shared" si="7"/>
        <v>WY</v>
      </c>
      <c r="AO107" s="2">
        <f t="shared" si="8"/>
        <v>0</v>
      </c>
    </row>
    <row r="108" spans="39:41">
      <c r="AM108" s="127">
        <v>39814</v>
      </c>
      <c r="AN108" s="47" t="str">
        <f t="shared" si="7"/>
        <v>AL</v>
      </c>
      <c r="AO108" s="2">
        <f t="shared" si="8"/>
        <v>0</v>
      </c>
    </row>
    <row r="109" spans="39:41">
      <c r="AM109" s="127">
        <v>39814</v>
      </c>
      <c r="AN109" s="47" t="str">
        <f t="shared" si="7"/>
        <v>AK</v>
      </c>
      <c r="AO109" s="2">
        <f t="shared" si="8"/>
        <v>0</v>
      </c>
    </row>
    <row r="110" spans="39:41">
      <c r="AM110" s="127">
        <v>39814</v>
      </c>
      <c r="AN110" s="47" t="str">
        <f t="shared" si="7"/>
        <v>AZ</v>
      </c>
      <c r="AO110" s="2">
        <f t="shared" si="8"/>
        <v>0</v>
      </c>
    </row>
    <row r="111" spans="39:41">
      <c r="AM111" s="127">
        <v>39814</v>
      </c>
      <c r="AN111" s="47" t="str">
        <f t="shared" si="7"/>
        <v>AR</v>
      </c>
      <c r="AO111" s="2">
        <f t="shared" si="8"/>
        <v>0</v>
      </c>
    </row>
    <row r="112" spans="39:41">
      <c r="AM112" s="127">
        <v>39814</v>
      </c>
      <c r="AN112" s="47" t="str">
        <f t="shared" si="7"/>
        <v>CA</v>
      </c>
      <c r="AO112" s="2">
        <f t="shared" si="8"/>
        <v>1</v>
      </c>
    </row>
    <row r="113" spans="39:41">
      <c r="AM113" s="127">
        <v>39814</v>
      </c>
      <c r="AN113" s="47" t="str">
        <f t="shared" si="7"/>
        <v>CO</v>
      </c>
      <c r="AO113" s="2">
        <f t="shared" si="8"/>
        <v>0</v>
      </c>
    </row>
    <row r="114" spans="39:41">
      <c r="AM114" s="127">
        <v>39814</v>
      </c>
      <c r="AN114" s="47" t="str">
        <f t="shared" si="7"/>
        <v>CT</v>
      </c>
      <c r="AO114" s="2">
        <f t="shared" si="8"/>
        <v>0</v>
      </c>
    </row>
    <row r="115" spans="39:41">
      <c r="AM115" s="127">
        <v>39814</v>
      </c>
      <c r="AN115" s="47" t="str">
        <f t="shared" si="7"/>
        <v>DC</v>
      </c>
      <c r="AO115" s="2">
        <f t="shared" si="8"/>
        <v>0</v>
      </c>
    </row>
    <row r="116" spans="39:41">
      <c r="AM116" s="127">
        <v>39814</v>
      </c>
      <c r="AN116" s="47" t="str">
        <f t="shared" si="7"/>
        <v>DE</v>
      </c>
      <c r="AO116" s="2">
        <f t="shared" si="8"/>
        <v>0</v>
      </c>
    </row>
    <row r="117" spans="39:41">
      <c r="AM117" s="127">
        <v>39814</v>
      </c>
      <c r="AN117" s="47" t="str">
        <f t="shared" si="7"/>
        <v>FL</v>
      </c>
      <c r="AO117" s="2">
        <f t="shared" si="8"/>
        <v>0</v>
      </c>
    </row>
    <row r="118" spans="39:41">
      <c r="AM118" s="127">
        <v>39814</v>
      </c>
      <c r="AN118" s="47" t="str">
        <f t="shared" si="7"/>
        <v>GA</v>
      </c>
      <c r="AO118" s="2">
        <f t="shared" si="8"/>
        <v>1</v>
      </c>
    </row>
    <row r="119" spans="39:41">
      <c r="AM119" s="127">
        <v>39814</v>
      </c>
      <c r="AN119" s="47" t="str">
        <f t="shared" si="7"/>
        <v>HI</v>
      </c>
      <c r="AO119" s="2">
        <f t="shared" si="8"/>
        <v>0</v>
      </c>
    </row>
    <row r="120" spans="39:41">
      <c r="AM120" s="127">
        <v>39814</v>
      </c>
      <c r="AN120" s="47" t="str">
        <f t="shared" si="7"/>
        <v>ID</v>
      </c>
      <c r="AO120" s="2">
        <f t="shared" si="8"/>
        <v>0</v>
      </c>
    </row>
    <row r="121" spans="39:41">
      <c r="AM121" s="127">
        <v>39814</v>
      </c>
      <c r="AN121" s="47" t="str">
        <f t="shared" si="7"/>
        <v>IL</v>
      </c>
      <c r="AO121" s="2">
        <f t="shared" si="8"/>
        <v>1</v>
      </c>
    </row>
    <row r="122" spans="39:41">
      <c r="AM122" s="127">
        <v>39814</v>
      </c>
      <c r="AN122" s="47" t="str">
        <f t="shared" ref="AN122:AN185" si="9">AN71</f>
        <v>IN</v>
      </c>
      <c r="AO122" s="2">
        <f t="shared" si="8"/>
        <v>2</v>
      </c>
    </row>
    <row r="123" spans="39:41">
      <c r="AM123" s="127">
        <v>39814</v>
      </c>
      <c r="AN123" s="47" t="str">
        <f t="shared" si="9"/>
        <v>IA</v>
      </c>
      <c r="AO123" s="2">
        <f t="shared" si="8"/>
        <v>0</v>
      </c>
    </row>
    <row r="124" spans="39:41">
      <c r="AM124" s="127">
        <v>39814</v>
      </c>
      <c r="AN124" s="47" t="str">
        <f t="shared" si="9"/>
        <v>KS</v>
      </c>
      <c r="AO124" s="2">
        <f t="shared" si="8"/>
        <v>0</v>
      </c>
    </row>
    <row r="125" spans="39:41">
      <c r="AM125" s="127">
        <v>39814</v>
      </c>
      <c r="AN125" s="47" t="str">
        <f t="shared" si="9"/>
        <v>KY</v>
      </c>
      <c r="AO125" s="2">
        <f t="shared" si="8"/>
        <v>0</v>
      </c>
    </row>
    <row r="126" spans="39:41">
      <c r="AM126" s="127">
        <v>39814</v>
      </c>
      <c r="AN126" s="47" t="str">
        <f t="shared" si="9"/>
        <v>LA</v>
      </c>
      <c r="AO126" s="2">
        <f t="shared" si="8"/>
        <v>0</v>
      </c>
    </row>
    <row r="127" spans="39:41">
      <c r="AM127" s="127">
        <v>39814</v>
      </c>
      <c r="AN127" s="47" t="str">
        <f t="shared" si="9"/>
        <v>ME</v>
      </c>
      <c r="AO127" s="2">
        <f t="shared" si="8"/>
        <v>0</v>
      </c>
    </row>
    <row r="128" spans="39:41">
      <c r="AM128" s="127">
        <v>39814</v>
      </c>
      <c r="AN128" s="47" t="str">
        <f t="shared" si="9"/>
        <v>MD</v>
      </c>
      <c r="AO128" s="2">
        <f t="shared" si="8"/>
        <v>1</v>
      </c>
    </row>
    <row r="129" spans="39:41">
      <c r="AM129" s="127">
        <v>39814</v>
      </c>
      <c r="AN129" s="47" t="str">
        <f t="shared" si="9"/>
        <v>MA</v>
      </c>
      <c r="AO129" s="2">
        <f t="shared" si="8"/>
        <v>0</v>
      </c>
    </row>
    <row r="130" spans="39:41">
      <c r="AM130" s="127">
        <v>39814</v>
      </c>
      <c r="AN130" s="47" t="str">
        <f t="shared" si="9"/>
        <v>MI</v>
      </c>
      <c r="AO130" s="2">
        <f t="shared" si="8"/>
        <v>0</v>
      </c>
    </row>
    <row r="131" spans="39:41">
      <c r="AM131" s="127">
        <v>39814</v>
      </c>
      <c r="AN131" s="47" t="str">
        <f t="shared" si="9"/>
        <v>MN</v>
      </c>
      <c r="AO131" s="2">
        <f t="shared" si="8"/>
        <v>0</v>
      </c>
    </row>
    <row r="132" spans="39:41">
      <c r="AM132" s="127">
        <v>39814</v>
      </c>
      <c r="AN132" s="47" t="str">
        <f t="shared" si="9"/>
        <v>MS</v>
      </c>
      <c r="AO132" s="2">
        <f t="shared" si="8"/>
        <v>0</v>
      </c>
    </row>
    <row r="133" spans="39:41">
      <c r="AM133" s="127">
        <v>39814</v>
      </c>
      <c r="AN133" s="47" t="str">
        <f t="shared" si="9"/>
        <v>MO</v>
      </c>
      <c r="AO133" s="2">
        <f t="shared" si="8"/>
        <v>2</v>
      </c>
    </row>
    <row r="134" spans="39:41">
      <c r="AM134" s="127">
        <v>39814</v>
      </c>
      <c r="AN134" s="47" t="str">
        <f t="shared" si="9"/>
        <v>MT</v>
      </c>
      <c r="AO134" s="2">
        <f t="shared" si="8"/>
        <v>0</v>
      </c>
    </row>
    <row r="135" spans="39:41">
      <c r="AM135" s="127">
        <v>39814</v>
      </c>
      <c r="AN135" s="47" t="str">
        <f t="shared" si="9"/>
        <v>NE</v>
      </c>
      <c r="AO135" s="2">
        <f t="shared" ref="AO135:AO198" si="10">COUNTIFS($AE$6:$AE$51, "&lt;="&amp;$AM135, $AF$6:$AF$51, "&gt;"&amp;$AM135, $T$6:$T$51, $AN135)</f>
        <v>0</v>
      </c>
    </row>
    <row r="136" spans="39:41">
      <c r="AM136" s="127">
        <v>39814</v>
      </c>
      <c r="AN136" s="47" t="str">
        <f t="shared" si="9"/>
        <v>NV</v>
      </c>
      <c r="AO136" s="2">
        <f t="shared" si="10"/>
        <v>0</v>
      </c>
    </row>
    <row r="137" spans="39:41">
      <c r="AM137" s="127">
        <v>39814</v>
      </c>
      <c r="AN137" s="47" t="str">
        <f t="shared" si="9"/>
        <v>NH</v>
      </c>
      <c r="AO137" s="2">
        <f t="shared" si="10"/>
        <v>0</v>
      </c>
    </row>
    <row r="138" spans="39:41">
      <c r="AM138" s="127">
        <v>39814</v>
      </c>
      <c r="AN138" s="47" t="str">
        <f t="shared" si="9"/>
        <v>NH</v>
      </c>
      <c r="AO138" s="2">
        <f t="shared" si="10"/>
        <v>0</v>
      </c>
    </row>
    <row r="139" spans="39:41">
      <c r="AM139" s="127">
        <v>39814</v>
      </c>
      <c r="AN139" s="47" t="str">
        <f t="shared" si="9"/>
        <v>NM</v>
      </c>
      <c r="AO139" s="2">
        <f t="shared" si="10"/>
        <v>0</v>
      </c>
    </row>
    <row r="140" spans="39:41">
      <c r="AM140" s="127">
        <v>39814</v>
      </c>
      <c r="AN140" s="47" t="str">
        <f t="shared" si="9"/>
        <v>NY</v>
      </c>
      <c r="AO140" s="2">
        <f t="shared" si="10"/>
        <v>0</v>
      </c>
    </row>
    <row r="141" spans="39:41">
      <c r="AM141" s="127">
        <v>39814</v>
      </c>
      <c r="AN141" s="47" t="str">
        <f t="shared" si="9"/>
        <v>NC</v>
      </c>
      <c r="AO141" s="2">
        <f t="shared" si="10"/>
        <v>1</v>
      </c>
    </row>
    <row r="142" spans="39:41">
      <c r="AM142" s="127">
        <v>39814</v>
      </c>
      <c r="AN142" s="47" t="str">
        <f t="shared" si="9"/>
        <v>ND</v>
      </c>
      <c r="AO142" s="2">
        <f t="shared" si="10"/>
        <v>0</v>
      </c>
    </row>
    <row r="143" spans="39:41">
      <c r="AM143" s="127">
        <v>39814</v>
      </c>
      <c r="AN143" s="47" t="str">
        <f t="shared" si="9"/>
        <v>OH</v>
      </c>
      <c r="AO143" s="2">
        <f t="shared" si="10"/>
        <v>2</v>
      </c>
    </row>
    <row r="144" spans="39:41">
      <c r="AM144" s="127">
        <v>39814</v>
      </c>
      <c r="AN144" s="47" t="str">
        <f t="shared" si="9"/>
        <v>OK</v>
      </c>
      <c r="AO144" s="2">
        <f t="shared" si="10"/>
        <v>0</v>
      </c>
    </row>
    <row r="145" spans="39:41">
      <c r="AM145" s="127">
        <v>39814</v>
      </c>
      <c r="AN145" s="47" t="str">
        <f t="shared" si="9"/>
        <v>OR</v>
      </c>
      <c r="AO145" s="2">
        <f t="shared" si="10"/>
        <v>1</v>
      </c>
    </row>
    <row r="146" spans="39:41">
      <c r="AM146" s="127">
        <v>39814</v>
      </c>
      <c r="AN146" s="47" t="str">
        <f t="shared" si="9"/>
        <v>PA</v>
      </c>
      <c r="AO146" s="2">
        <f t="shared" si="10"/>
        <v>0</v>
      </c>
    </row>
    <row r="147" spans="39:41">
      <c r="AM147" s="127">
        <v>39814</v>
      </c>
      <c r="AN147" s="47" t="str">
        <f t="shared" si="9"/>
        <v>RI</v>
      </c>
      <c r="AO147" s="2">
        <f t="shared" si="10"/>
        <v>0</v>
      </c>
    </row>
    <row r="148" spans="39:41">
      <c r="AM148" s="127">
        <v>39814</v>
      </c>
      <c r="AN148" s="47" t="str">
        <f t="shared" si="9"/>
        <v>SC</v>
      </c>
      <c r="AO148" s="2">
        <f t="shared" si="10"/>
        <v>0</v>
      </c>
    </row>
    <row r="149" spans="39:41">
      <c r="AM149" s="127">
        <v>39814</v>
      </c>
      <c r="AN149" s="47" t="str">
        <f t="shared" si="9"/>
        <v>SD</v>
      </c>
      <c r="AO149" s="2">
        <f t="shared" si="10"/>
        <v>0</v>
      </c>
    </row>
    <row r="150" spans="39:41">
      <c r="AM150" s="127">
        <v>39814</v>
      </c>
      <c r="AN150" s="47" t="str">
        <f t="shared" si="9"/>
        <v>TN</v>
      </c>
      <c r="AO150" s="2">
        <f t="shared" si="10"/>
        <v>0</v>
      </c>
    </row>
    <row r="151" spans="39:41">
      <c r="AM151" s="127">
        <v>39814</v>
      </c>
      <c r="AN151" s="47" t="str">
        <f t="shared" si="9"/>
        <v>TX</v>
      </c>
      <c r="AO151" s="2">
        <f t="shared" si="10"/>
        <v>0</v>
      </c>
    </row>
    <row r="152" spans="39:41">
      <c r="AM152" s="127">
        <v>39814</v>
      </c>
      <c r="AN152" s="47" t="str">
        <f t="shared" si="9"/>
        <v>UT</v>
      </c>
      <c r="AO152" s="2">
        <f t="shared" si="10"/>
        <v>0</v>
      </c>
    </row>
    <row r="153" spans="39:41">
      <c r="AM153" s="127">
        <v>39814</v>
      </c>
      <c r="AN153" s="47" t="str">
        <f t="shared" si="9"/>
        <v>VT</v>
      </c>
      <c r="AO153" s="2">
        <f t="shared" si="10"/>
        <v>0</v>
      </c>
    </row>
    <row r="154" spans="39:41">
      <c r="AM154" s="127">
        <v>39814</v>
      </c>
      <c r="AN154" s="47" t="str">
        <f t="shared" si="9"/>
        <v>VA</v>
      </c>
      <c r="AO154" s="2">
        <f t="shared" si="10"/>
        <v>1</v>
      </c>
    </row>
    <row r="155" spans="39:41">
      <c r="AM155" s="127">
        <v>39814</v>
      </c>
      <c r="AN155" s="47" t="str">
        <f t="shared" si="9"/>
        <v>WA</v>
      </c>
      <c r="AO155" s="2">
        <f t="shared" si="10"/>
        <v>0</v>
      </c>
    </row>
    <row r="156" spans="39:41">
      <c r="AM156" s="127">
        <v>39814</v>
      </c>
      <c r="AN156" s="47" t="str">
        <f t="shared" si="9"/>
        <v>WV</v>
      </c>
      <c r="AO156" s="2">
        <f t="shared" si="10"/>
        <v>0</v>
      </c>
    </row>
    <row r="157" spans="39:41">
      <c r="AM157" s="127">
        <v>39814</v>
      </c>
      <c r="AN157" s="47" t="str">
        <f t="shared" si="9"/>
        <v>WI</v>
      </c>
      <c r="AO157" s="2">
        <f t="shared" si="10"/>
        <v>0</v>
      </c>
    </row>
    <row r="158" spans="39:41">
      <c r="AM158" s="127">
        <v>39814</v>
      </c>
      <c r="AN158" s="47" t="str">
        <f t="shared" si="9"/>
        <v>WY</v>
      </c>
      <c r="AO158" s="2">
        <f t="shared" si="10"/>
        <v>0</v>
      </c>
    </row>
    <row r="159" spans="39:41">
      <c r="AM159" s="127">
        <v>40179</v>
      </c>
      <c r="AN159" s="47" t="str">
        <f t="shared" si="9"/>
        <v>AL</v>
      </c>
      <c r="AO159" s="2">
        <f t="shared" si="10"/>
        <v>0</v>
      </c>
    </row>
    <row r="160" spans="39:41">
      <c r="AM160" s="127">
        <v>40179</v>
      </c>
      <c r="AN160" s="47" t="str">
        <f t="shared" si="9"/>
        <v>AK</v>
      </c>
      <c r="AO160" s="2">
        <f t="shared" si="10"/>
        <v>0</v>
      </c>
    </row>
    <row r="161" spans="39:41">
      <c r="AM161" s="127">
        <v>40179</v>
      </c>
      <c r="AN161" s="47" t="str">
        <f t="shared" si="9"/>
        <v>AZ</v>
      </c>
      <c r="AO161" s="2">
        <f t="shared" si="10"/>
        <v>0</v>
      </c>
    </row>
    <row r="162" spans="39:41">
      <c r="AM162" s="127">
        <v>40179</v>
      </c>
      <c r="AN162" s="47" t="str">
        <f t="shared" si="9"/>
        <v>AR</v>
      </c>
      <c r="AO162" s="2">
        <f t="shared" si="10"/>
        <v>0</v>
      </c>
    </row>
    <row r="163" spans="39:41">
      <c r="AM163" s="127">
        <v>40179</v>
      </c>
      <c r="AN163" s="47" t="str">
        <f t="shared" si="9"/>
        <v>CA</v>
      </c>
      <c r="AO163" s="2">
        <f t="shared" si="10"/>
        <v>1</v>
      </c>
    </row>
    <row r="164" spans="39:41">
      <c r="AM164" s="127">
        <v>40179</v>
      </c>
      <c r="AN164" s="47" t="str">
        <f t="shared" si="9"/>
        <v>CO</v>
      </c>
      <c r="AO164" s="2">
        <f t="shared" si="10"/>
        <v>0</v>
      </c>
    </row>
    <row r="165" spans="39:41">
      <c r="AM165" s="127">
        <v>40179</v>
      </c>
      <c r="AN165" s="47" t="str">
        <f t="shared" si="9"/>
        <v>CT</v>
      </c>
      <c r="AO165" s="2">
        <f t="shared" si="10"/>
        <v>0</v>
      </c>
    </row>
    <row r="166" spans="39:41">
      <c r="AM166" s="127">
        <v>40179</v>
      </c>
      <c r="AN166" s="47" t="str">
        <f t="shared" si="9"/>
        <v>DC</v>
      </c>
      <c r="AO166" s="2">
        <f t="shared" si="10"/>
        <v>0</v>
      </c>
    </row>
    <row r="167" spans="39:41">
      <c r="AM167" s="127">
        <v>40179</v>
      </c>
      <c r="AN167" s="47" t="str">
        <f t="shared" si="9"/>
        <v>DE</v>
      </c>
      <c r="AO167" s="2">
        <f t="shared" si="10"/>
        <v>0</v>
      </c>
    </row>
    <row r="168" spans="39:41">
      <c r="AM168" s="127">
        <v>40179</v>
      </c>
      <c r="AN168" s="47" t="str">
        <f t="shared" si="9"/>
        <v>FL</v>
      </c>
      <c r="AO168" s="2">
        <f t="shared" si="10"/>
        <v>0</v>
      </c>
    </row>
    <row r="169" spans="39:41">
      <c r="AM169" s="127">
        <v>40179</v>
      </c>
      <c r="AN169" s="47" t="str">
        <f t="shared" si="9"/>
        <v>GA</v>
      </c>
      <c r="AO169" s="2">
        <f t="shared" si="10"/>
        <v>1</v>
      </c>
    </row>
    <row r="170" spans="39:41">
      <c r="AM170" s="127">
        <v>40179</v>
      </c>
      <c r="AN170" s="47" t="str">
        <f t="shared" si="9"/>
        <v>HI</v>
      </c>
      <c r="AO170" s="2">
        <f t="shared" si="10"/>
        <v>0</v>
      </c>
    </row>
    <row r="171" spans="39:41">
      <c r="AM171" s="127">
        <v>40179</v>
      </c>
      <c r="AN171" s="47" t="str">
        <f t="shared" si="9"/>
        <v>ID</v>
      </c>
      <c r="AO171" s="2">
        <f t="shared" si="10"/>
        <v>0</v>
      </c>
    </row>
    <row r="172" spans="39:41">
      <c r="AM172" s="127">
        <v>40179</v>
      </c>
      <c r="AN172" s="47" t="str">
        <f t="shared" si="9"/>
        <v>IL</v>
      </c>
      <c r="AO172" s="2">
        <f t="shared" si="10"/>
        <v>1</v>
      </c>
    </row>
    <row r="173" spans="39:41">
      <c r="AM173" s="127">
        <v>40179</v>
      </c>
      <c r="AN173" s="47" t="str">
        <f t="shared" si="9"/>
        <v>IN</v>
      </c>
      <c r="AO173" s="2">
        <f t="shared" si="10"/>
        <v>2</v>
      </c>
    </row>
    <row r="174" spans="39:41">
      <c r="AM174" s="127">
        <v>40179</v>
      </c>
      <c r="AN174" s="47" t="str">
        <f t="shared" si="9"/>
        <v>IA</v>
      </c>
      <c r="AO174" s="2">
        <f t="shared" si="10"/>
        <v>0</v>
      </c>
    </row>
    <row r="175" spans="39:41">
      <c r="AM175" s="127">
        <v>40179</v>
      </c>
      <c r="AN175" s="47" t="str">
        <f t="shared" si="9"/>
        <v>KS</v>
      </c>
      <c r="AO175" s="2">
        <f t="shared" si="10"/>
        <v>0</v>
      </c>
    </row>
    <row r="176" spans="39:41">
      <c r="AM176" s="127">
        <v>40179</v>
      </c>
      <c r="AN176" s="47" t="str">
        <f t="shared" si="9"/>
        <v>KY</v>
      </c>
      <c r="AO176" s="2">
        <f t="shared" si="10"/>
        <v>2</v>
      </c>
    </row>
    <row r="177" spans="39:41">
      <c r="AM177" s="127">
        <v>40179</v>
      </c>
      <c r="AN177" s="47" t="str">
        <f t="shared" si="9"/>
        <v>LA</v>
      </c>
      <c r="AO177" s="2">
        <f t="shared" si="10"/>
        <v>0</v>
      </c>
    </row>
    <row r="178" spans="39:41">
      <c r="AM178" s="127">
        <v>40179</v>
      </c>
      <c r="AN178" s="47" t="str">
        <f t="shared" si="9"/>
        <v>ME</v>
      </c>
      <c r="AO178" s="2">
        <f t="shared" si="10"/>
        <v>0</v>
      </c>
    </row>
    <row r="179" spans="39:41">
      <c r="AM179" s="127">
        <v>40179</v>
      </c>
      <c r="AN179" s="47" t="str">
        <f t="shared" si="9"/>
        <v>MD</v>
      </c>
      <c r="AO179" s="2">
        <f t="shared" si="10"/>
        <v>1</v>
      </c>
    </row>
    <row r="180" spans="39:41">
      <c r="AM180" s="127">
        <v>40179</v>
      </c>
      <c r="AN180" s="47" t="str">
        <f t="shared" si="9"/>
        <v>MA</v>
      </c>
      <c r="AO180" s="2">
        <f t="shared" si="10"/>
        <v>1</v>
      </c>
    </row>
    <row r="181" spans="39:41">
      <c r="AM181" s="127">
        <v>40179</v>
      </c>
      <c r="AN181" s="47" t="str">
        <f t="shared" si="9"/>
        <v>MI</v>
      </c>
      <c r="AO181" s="2">
        <f t="shared" si="10"/>
        <v>0</v>
      </c>
    </row>
    <row r="182" spans="39:41">
      <c r="AM182" s="127">
        <v>40179</v>
      </c>
      <c r="AN182" s="47" t="str">
        <f t="shared" si="9"/>
        <v>MN</v>
      </c>
      <c r="AO182" s="2">
        <f t="shared" si="10"/>
        <v>0</v>
      </c>
    </row>
    <row r="183" spans="39:41">
      <c r="AM183" s="127">
        <v>40179</v>
      </c>
      <c r="AN183" s="47" t="str">
        <f t="shared" si="9"/>
        <v>MS</v>
      </c>
      <c r="AO183" s="2">
        <f t="shared" si="10"/>
        <v>0</v>
      </c>
    </row>
    <row r="184" spans="39:41">
      <c r="AM184" s="127">
        <v>40179</v>
      </c>
      <c r="AN184" s="47" t="str">
        <f t="shared" si="9"/>
        <v>MO</v>
      </c>
      <c r="AO184" s="2">
        <f t="shared" si="10"/>
        <v>2</v>
      </c>
    </row>
    <row r="185" spans="39:41">
      <c r="AM185" s="127">
        <v>40179</v>
      </c>
      <c r="AN185" s="47" t="str">
        <f t="shared" si="9"/>
        <v>MT</v>
      </c>
      <c r="AO185" s="2">
        <f t="shared" si="10"/>
        <v>0</v>
      </c>
    </row>
    <row r="186" spans="39:41">
      <c r="AM186" s="127">
        <v>40179</v>
      </c>
      <c r="AN186" s="47" t="str">
        <f t="shared" ref="AN186:AN249" si="11">AN135</f>
        <v>NE</v>
      </c>
      <c r="AO186" s="2">
        <f t="shared" si="10"/>
        <v>0</v>
      </c>
    </row>
    <row r="187" spans="39:41">
      <c r="AM187" s="127">
        <v>40179</v>
      </c>
      <c r="AN187" s="47" t="str">
        <f t="shared" si="11"/>
        <v>NV</v>
      </c>
      <c r="AO187" s="2">
        <f t="shared" si="10"/>
        <v>1</v>
      </c>
    </row>
    <row r="188" spans="39:41">
      <c r="AM188" s="127">
        <v>40179</v>
      </c>
      <c r="AN188" s="47" t="str">
        <f t="shared" si="11"/>
        <v>NH</v>
      </c>
      <c r="AO188" s="2">
        <f t="shared" si="10"/>
        <v>0</v>
      </c>
    </row>
    <row r="189" spans="39:41">
      <c r="AM189" s="127">
        <v>40179</v>
      </c>
      <c r="AN189" s="47" t="str">
        <f t="shared" si="11"/>
        <v>NH</v>
      </c>
      <c r="AO189" s="2">
        <f t="shared" si="10"/>
        <v>0</v>
      </c>
    </row>
    <row r="190" spans="39:41">
      <c r="AM190" s="127">
        <v>40179</v>
      </c>
      <c r="AN190" s="47" t="str">
        <f t="shared" si="11"/>
        <v>NM</v>
      </c>
      <c r="AO190" s="2">
        <f t="shared" si="10"/>
        <v>0</v>
      </c>
    </row>
    <row r="191" spans="39:41">
      <c r="AM191" s="127">
        <v>40179</v>
      </c>
      <c r="AN191" s="47" t="str">
        <f t="shared" si="11"/>
        <v>NY</v>
      </c>
      <c r="AO191" s="2">
        <f t="shared" si="10"/>
        <v>0</v>
      </c>
    </row>
    <row r="192" spans="39:41">
      <c r="AM192" s="127">
        <v>40179</v>
      </c>
      <c r="AN192" s="47" t="str">
        <f t="shared" si="11"/>
        <v>NC</v>
      </c>
      <c r="AO192" s="2">
        <f t="shared" si="10"/>
        <v>1</v>
      </c>
    </row>
    <row r="193" spans="39:41">
      <c r="AM193" s="127">
        <v>40179</v>
      </c>
      <c r="AN193" s="47" t="str">
        <f t="shared" si="11"/>
        <v>ND</v>
      </c>
      <c r="AO193" s="2">
        <f t="shared" si="10"/>
        <v>0</v>
      </c>
    </row>
    <row r="194" spans="39:41">
      <c r="AM194" s="127">
        <v>40179</v>
      </c>
      <c r="AN194" s="47" t="str">
        <f t="shared" si="11"/>
        <v>OH</v>
      </c>
      <c r="AO194" s="2">
        <f t="shared" si="10"/>
        <v>2</v>
      </c>
    </row>
    <row r="195" spans="39:41">
      <c r="AM195" s="127">
        <v>40179</v>
      </c>
      <c r="AN195" s="47" t="str">
        <f t="shared" si="11"/>
        <v>OK</v>
      </c>
      <c r="AO195" s="2">
        <f t="shared" si="10"/>
        <v>0</v>
      </c>
    </row>
    <row r="196" spans="39:41">
      <c r="AM196" s="127">
        <v>40179</v>
      </c>
      <c r="AN196" s="47" t="str">
        <f t="shared" si="11"/>
        <v>OR</v>
      </c>
      <c r="AO196" s="2">
        <f t="shared" si="10"/>
        <v>1</v>
      </c>
    </row>
    <row r="197" spans="39:41">
      <c r="AM197" s="127">
        <v>40179</v>
      </c>
      <c r="AN197" s="47" t="str">
        <f t="shared" si="11"/>
        <v>PA</v>
      </c>
      <c r="AO197" s="2">
        <f t="shared" si="10"/>
        <v>0</v>
      </c>
    </row>
    <row r="198" spans="39:41">
      <c r="AM198" s="127">
        <v>40179</v>
      </c>
      <c r="AN198" s="47" t="str">
        <f t="shared" si="11"/>
        <v>RI</v>
      </c>
      <c r="AO198" s="2">
        <f t="shared" si="10"/>
        <v>0</v>
      </c>
    </row>
    <row r="199" spans="39:41">
      <c r="AM199" s="127">
        <v>40179</v>
      </c>
      <c r="AN199" s="47" t="str">
        <f t="shared" si="11"/>
        <v>SC</v>
      </c>
      <c r="AO199" s="2">
        <f t="shared" ref="AO199:AO262" si="12">COUNTIFS($AE$6:$AE$51, "&lt;="&amp;$AM199, $AF$6:$AF$51, "&gt;"&amp;$AM199, $T$6:$T$51, $AN199)</f>
        <v>0</v>
      </c>
    </row>
    <row r="200" spans="39:41">
      <c r="AM200" s="127">
        <v>40179</v>
      </c>
      <c r="AN200" s="47" t="str">
        <f t="shared" si="11"/>
        <v>SD</v>
      </c>
      <c r="AO200" s="2">
        <f t="shared" si="12"/>
        <v>0</v>
      </c>
    </row>
    <row r="201" spans="39:41">
      <c r="AM201" s="127">
        <v>40179</v>
      </c>
      <c r="AN201" s="47" t="str">
        <f t="shared" si="11"/>
        <v>TN</v>
      </c>
      <c r="AO201" s="2">
        <f t="shared" si="12"/>
        <v>0</v>
      </c>
    </row>
    <row r="202" spans="39:41">
      <c r="AM202" s="127">
        <v>40179</v>
      </c>
      <c r="AN202" s="47" t="str">
        <f t="shared" si="11"/>
        <v>TX</v>
      </c>
      <c r="AO202" s="2">
        <f t="shared" si="12"/>
        <v>0</v>
      </c>
    </row>
    <row r="203" spans="39:41">
      <c r="AM203" s="127">
        <v>40179</v>
      </c>
      <c r="AN203" s="47" t="str">
        <f t="shared" si="11"/>
        <v>UT</v>
      </c>
      <c r="AO203" s="2">
        <f t="shared" si="12"/>
        <v>0</v>
      </c>
    </row>
    <row r="204" spans="39:41">
      <c r="AM204" s="127">
        <v>40179</v>
      </c>
      <c r="AN204" s="47" t="str">
        <f t="shared" si="11"/>
        <v>VT</v>
      </c>
      <c r="AO204" s="2">
        <f t="shared" si="12"/>
        <v>0</v>
      </c>
    </row>
    <row r="205" spans="39:41">
      <c r="AM205" s="127">
        <v>40179</v>
      </c>
      <c r="AN205" s="47" t="str">
        <f t="shared" si="11"/>
        <v>VA</v>
      </c>
      <c r="AO205" s="2">
        <f t="shared" si="12"/>
        <v>2</v>
      </c>
    </row>
    <row r="206" spans="39:41">
      <c r="AM206" s="127">
        <v>40179</v>
      </c>
      <c r="AN206" s="47" t="str">
        <f t="shared" si="11"/>
        <v>WA</v>
      </c>
      <c r="AO206" s="2">
        <f t="shared" si="12"/>
        <v>0</v>
      </c>
    </row>
    <row r="207" spans="39:41">
      <c r="AM207" s="127">
        <v>40179</v>
      </c>
      <c r="AN207" s="47" t="str">
        <f t="shared" si="11"/>
        <v>WV</v>
      </c>
      <c r="AO207" s="2">
        <f t="shared" si="12"/>
        <v>0</v>
      </c>
    </row>
    <row r="208" spans="39:41">
      <c r="AM208" s="127">
        <v>40179</v>
      </c>
      <c r="AN208" s="47" t="str">
        <f t="shared" si="11"/>
        <v>WI</v>
      </c>
      <c r="AO208" s="2">
        <f t="shared" si="12"/>
        <v>0</v>
      </c>
    </row>
    <row r="209" spans="39:41">
      <c r="AM209" s="127">
        <v>40179</v>
      </c>
      <c r="AN209" s="47" t="str">
        <f t="shared" si="11"/>
        <v>WY</v>
      </c>
      <c r="AO209" s="2">
        <f t="shared" si="12"/>
        <v>0</v>
      </c>
    </row>
    <row r="210" spans="39:41">
      <c r="AM210" s="127">
        <v>40544</v>
      </c>
      <c r="AN210" s="47" t="str">
        <f t="shared" si="11"/>
        <v>AL</v>
      </c>
      <c r="AO210" s="2">
        <f t="shared" si="12"/>
        <v>0</v>
      </c>
    </row>
    <row r="211" spans="39:41">
      <c r="AM211" s="127">
        <v>40544</v>
      </c>
      <c r="AN211" s="47" t="str">
        <f t="shared" si="11"/>
        <v>AK</v>
      </c>
      <c r="AO211" s="2">
        <f t="shared" si="12"/>
        <v>0</v>
      </c>
    </row>
    <row r="212" spans="39:41">
      <c r="AM212" s="127">
        <v>40544</v>
      </c>
      <c r="AN212" s="47" t="str">
        <f t="shared" si="11"/>
        <v>AZ</v>
      </c>
      <c r="AO212" s="2">
        <f t="shared" si="12"/>
        <v>0</v>
      </c>
    </row>
    <row r="213" spans="39:41">
      <c r="AM213" s="127">
        <v>40544</v>
      </c>
      <c r="AN213" s="47" t="str">
        <f t="shared" si="11"/>
        <v>AR</v>
      </c>
      <c r="AO213" s="2">
        <f t="shared" si="12"/>
        <v>0</v>
      </c>
    </row>
    <row r="214" spans="39:41">
      <c r="AM214" s="127">
        <v>40544</v>
      </c>
      <c r="AN214" s="47" t="str">
        <f t="shared" si="11"/>
        <v>CA</v>
      </c>
      <c r="AO214" s="2">
        <f t="shared" si="12"/>
        <v>1</v>
      </c>
    </row>
    <row r="215" spans="39:41">
      <c r="AM215" s="127">
        <v>40544</v>
      </c>
      <c r="AN215" s="47" t="str">
        <f t="shared" si="11"/>
        <v>CO</v>
      </c>
      <c r="AO215" s="2">
        <f t="shared" si="12"/>
        <v>0</v>
      </c>
    </row>
    <row r="216" spans="39:41">
      <c r="AM216" s="127">
        <v>40544</v>
      </c>
      <c r="AN216" s="47" t="str">
        <f t="shared" si="11"/>
        <v>CT</v>
      </c>
      <c r="AO216" s="2">
        <f t="shared" si="12"/>
        <v>0</v>
      </c>
    </row>
    <row r="217" spans="39:41">
      <c r="AM217" s="127">
        <v>40544</v>
      </c>
      <c r="AN217" s="47" t="str">
        <f t="shared" si="11"/>
        <v>DC</v>
      </c>
      <c r="AO217" s="2">
        <f t="shared" si="12"/>
        <v>0</v>
      </c>
    </row>
    <row r="218" spans="39:41">
      <c r="AM218" s="127">
        <v>40544</v>
      </c>
      <c r="AN218" s="47" t="str">
        <f t="shared" si="11"/>
        <v>DE</v>
      </c>
      <c r="AO218" s="2">
        <f t="shared" si="12"/>
        <v>0</v>
      </c>
    </row>
    <row r="219" spans="39:41">
      <c r="AM219" s="127">
        <v>40544</v>
      </c>
      <c r="AN219" s="47" t="str">
        <f t="shared" si="11"/>
        <v>FL</v>
      </c>
      <c r="AO219" s="2">
        <f t="shared" si="12"/>
        <v>0</v>
      </c>
    </row>
    <row r="220" spans="39:41">
      <c r="AM220" s="127">
        <v>40544</v>
      </c>
      <c r="AN220" s="47" t="str">
        <f t="shared" si="11"/>
        <v>GA</v>
      </c>
      <c r="AO220" s="2">
        <f t="shared" si="12"/>
        <v>1</v>
      </c>
    </row>
    <row r="221" spans="39:41">
      <c r="AM221" s="127">
        <v>40544</v>
      </c>
      <c r="AN221" s="47" t="str">
        <f t="shared" si="11"/>
        <v>HI</v>
      </c>
      <c r="AO221" s="2">
        <f t="shared" si="12"/>
        <v>0</v>
      </c>
    </row>
    <row r="222" spans="39:41">
      <c r="AM222" s="127">
        <v>40544</v>
      </c>
      <c r="AN222" s="47" t="str">
        <f t="shared" si="11"/>
        <v>ID</v>
      </c>
      <c r="AO222" s="2">
        <f t="shared" si="12"/>
        <v>0</v>
      </c>
    </row>
    <row r="223" spans="39:41">
      <c r="AM223" s="127">
        <v>40544</v>
      </c>
      <c r="AN223" s="47" t="str">
        <f t="shared" si="11"/>
        <v>IL</v>
      </c>
      <c r="AO223" s="2">
        <f t="shared" si="12"/>
        <v>1</v>
      </c>
    </row>
    <row r="224" spans="39:41">
      <c r="AM224" s="127">
        <v>40544</v>
      </c>
      <c r="AN224" s="47" t="str">
        <f t="shared" si="11"/>
        <v>IN</v>
      </c>
      <c r="AO224" s="2">
        <f t="shared" si="12"/>
        <v>2</v>
      </c>
    </row>
    <row r="225" spans="39:41">
      <c r="AM225" s="127">
        <v>40544</v>
      </c>
      <c r="AN225" s="47" t="str">
        <f t="shared" si="11"/>
        <v>IA</v>
      </c>
      <c r="AO225" s="2">
        <f t="shared" si="12"/>
        <v>0</v>
      </c>
    </row>
    <row r="226" spans="39:41">
      <c r="AM226" s="127">
        <v>40544</v>
      </c>
      <c r="AN226" s="47" t="str">
        <f t="shared" si="11"/>
        <v>KS</v>
      </c>
      <c r="AO226" s="2">
        <f t="shared" si="12"/>
        <v>0</v>
      </c>
    </row>
    <row r="227" spans="39:41">
      <c r="AM227" s="127">
        <v>40544</v>
      </c>
      <c r="AN227" s="47" t="str">
        <f t="shared" si="11"/>
        <v>KY</v>
      </c>
      <c r="AO227" s="2">
        <f t="shared" si="12"/>
        <v>2</v>
      </c>
    </row>
    <row r="228" spans="39:41">
      <c r="AM228" s="127">
        <v>40544</v>
      </c>
      <c r="AN228" s="47" t="str">
        <f t="shared" si="11"/>
        <v>LA</v>
      </c>
      <c r="AO228" s="2">
        <f t="shared" si="12"/>
        <v>0</v>
      </c>
    </row>
    <row r="229" spans="39:41">
      <c r="AM229" s="127">
        <v>40544</v>
      </c>
      <c r="AN229" s="47" t="str">
        <f t="shared" si="11"/>
        <v>ME</v>
      </c>
      <c r="AO229" s="2">
        <f t="shared" si="12"/>
        <v>0</v>
      </c>
    </row>
    <row r="230" spans="39:41">
      <c r="AM230" s="127">
        <v>40544</v>
      </c>
      <c r="AN230" s="47" t="str">
        <f t="shared" si="11"/>
        <v>MD</v>
      </c>
      <c r="AO230" s="2">
        <f t="shared" si="12"/>
        <v>1</v>
      </c>
    </row>
    <row r="231" spans="39:41">
      <c r="AM231" s="127">
        <v>40544</v>
      </c>
      <c r="AN231" s="47" t="str">
        <f t="shared" si="11"/>
        <v>MA</v>
      </c>
      <c r="AO231" s="2">
        <f t="shared" si="12"/>
        <v>1</v>
      </c>
    </row>
    <row r="232" spans="39:41">
      <c r="AM232" s="127">
        <v>40544</v>
      </c>
      <c r="AN232" s="47" t="str">
        <f t="shared" si="11"/>
        <v>MI</v>
      </c>
      <c r="AO232" s="2">
        <f t="shared" si="12"/>
        <v>0</v>
      </c>
    </row>
    <row r="233" spans="39:41">
      <c r="AM233" s="127">
        <v>40544</v>
      </c>
      <c r="AN233" s="47" t="str">
        <f t="shared" si="11"/>
        <v>MN</v>
      </c>
      <c r="AO233" s="2">
        <f t="shared" si="12"/>
        <v>0</v>
      </c>
    </row>
    <row r="234" spans="39:41">
      <c r="AM234" s="127">
        <v>40544</v>
      </c>
      <c r="AN234" s="47" t="str">
        <f t="shared" si="11"/>
        <v>MS</v>
      </c>
      <c r="AO234" s="2">
        <f t="shared" si="12"/>
        <v>0</v>
      </c>
    </row>
    <row r="235" spans="39:41">
      <c r="AM235" s="127">
        <v>40544</v>
      </c>
      <c r="AN235" s="47" t="str">
        <f t="shared" si="11"/>
        <v>MO</v>
      </c>
      <c r="AO235" s="2">
        <f t="shared" si="12"/>
        <v>2</v>
      </c>
    </row>
    <row r="236" spans="39:41">
      <c r="AM236" s="127">
        <v>40544</v>
      </c>
      <c r="AN236" s="47" t="str">
        <f t="shared" si="11"/>
        <v>MT</v>
      </c>
      <c r="AO236" s="2">
        <f t="shared" si="12"/>
        <v>0</v>
      </c>
    </row>
    <row r="237" spans="39:41">
      <c r="AM237" s="127">
        <v>40544</v>
      </c>
      <c r="AN237" s="47" t="str">
        <f t="shared" si="11"/>
        <v>NE</v>
      </c>
      <c r="AO237" s="2">
        <f t="shared" si="12"/>
        <v>0</v>
      </c>
    </row>
    <row r="238" spans="39:41">
      <c r="AM238" s="127">
        <v>40544</v>
      </c>
      <c r="AN238" s="47" t="str">
        <f t="shared" si="11"/>
        <v>NV</v>
      </c>
      <c r="AO238" s="2">
        <f t="shared" si="12"/>
        <v>1</v>
      </c>
    </row>
    <row r="239" spans="39:41">
      <c r="AM239" s="127">
        <v>40544</v>
      </c>
      <c r="AN239" s="47" t="str">
        <f t="shared" si="11"/>
        <v>NH</v>
      </c>
      <c r="AO239" s="2">
        <f t="shared" si="12"/>
        <v>0</v>
      </c>
    </row>
    <row r="240" spans="39:41">
      <c r="AM240" s="127">
        <v>40544</v>
      </c>
      <c r="AN240" s="47" t="str">
        <f t="shared" si="11"/>
        <v>NH</v>
      </c>
      <c r="AO240" s="2">
        <f t="shared" si="12"/>
        <v>0</v>
      </c>
    </row>
    <row r="241" spans="39:41">
      <c r="AM241" s="127">
        <v>40544</v>
      </c>
      <c r="AN241" s="47" t="str">
        <f t="shared" si="11"/>
        <v>NM</v>
      </c>
      <c r="AO241" s="2">
        <f t="shared" si="12"/>
        <v>0</v>
      </c>
    </row>
    <row r="242" spans="39:41">
      <c r="AM242" s="127">
        <v>40544</v>
      </c>
      <c r="AN242" s="47" t="str">
        <f t="shared" si="11"/>
        <v>NY</v>
      </c>
      <c r="AO242" s="2">
        <f t="shared" si="12"/>
        <v>0</v>
      </c>
    </row>
    <row r="243" spans="39:41">
      <c r="AM243" s="127">
        <v>40544</v>
      </c>
      <c r="AN243" s="47" t="str">
        <f t="shared" si="11"/>
        <v>NC</v>
      </c>
      <c r="AO243" s="2">
        <f t="shared" si="12"/>
        <v>1</v>
      </c>
    </row>
    <row r="244" spans="39:41">
      <c r="AM244" s="127">
        <v>40544</v>
      </c>
      <c r="AN244" s="47" t="str">
        <f t="shared" si="11"/>
        <v>ND</v>
      </c>
      <c r="AO244" s="2">
        <f t="shared" si="12"/>
        <v>0</v>
      </c>
    </row>
    <row r="245" spans="39:41">
      <c r="AM245" s="127">
        <v>40544</v>
      </c>
      <c r="AN245" s="47" t="str">
        <f t="shared" si="11"/>
        <v>OH</v>
      </c>
      <c r="AO245" s="2">
        <f t="shared" si="12"/>
        <v>2</v>
      </c>
    </row>
    <row r="246" spans="39:41">
      <c r="AM246" s="127">
        <v>40544</v>
      </c>
      <c r="AN246" s="47" t="str">
        <f t="shared" si="11"/>
        <v>OK</v>
      </c>
      <c r="AO246" s="2">
        <f t="shared" si="12"/>
        <v>0</v>
      </c>
    </row>
    <row r="247" spans="39:41">
      <c r="AM247" s="127">
        <v>40544</v>
      </c>
      <c r="AN247" s="47" t="str">
        <f t="shared" si="11"/>
        <v>OR</v>
      </c>
      <c r="AO247" s="2">
        <f t="shared" si="12"/>
        <v>1</v>
      </c>
    </row>
    <row r="248" spans="39:41">
      <c r="AM248" s="127">
        <v>40544</v>
      </c>
      <c r="AN248" s="47" t="str">
        <f t="shared" si="11"/>
        <v>PA</v>
      </c>
      <c r="AO248" s="2">
        <f t="shared" si="12"/>
        <v>0</v>
      </c>
    </row>
    <row r="249" spans="39:41">
      <c r="AM249" s="127">
        <v>40544</v>
      </c>
      <c r="AN249" s="47" t="str">
        <f t="shared" si="11"/>
        <v>RI</v>
      </c>
      <c r="AO249" s="2">
        <f t="shared" si="12"/>
        <v>0</v>
      </c>
    </row>
    <row r="250" spans="39:41">
      <c r="AM250" s="127">
        <v>40544</v>
      </c>
      <c r="AN250" s="47" t="str">
        <f t="shared" ref="AN250:AN311" si="13">AN199</f>
        <v>SC</v>
      </c>
      <c r="AO250" s="2">
        <f t="shared" si="12"/>
        <v>0</v>
      </c>
    </row>
    <row r="251" spans="39:41">
      <c r="AM251" s="127">
        <v>40544</v>
      </c>
      <c r="AN251" s="47" t="str">
        <f t="shared" si="13"/>
        <v>SD</v>
      </c>
      <c r="AO251" s="2">
        <f t="shared" si="12"/>
        <v>0</v>
      </c>
    </row>
    <row r="252" spans="39:41">
      <c r="AM252" s="127">
        <v>40544</v>
      </c>
      <c r="AN252" s="47" t="str">
        <f t="shared" si="13"/>
        <v>TN</v>
      </c>
      <c r="AO252" s="2">
        <f t="shared" si="12"/>
        <v>1</v>
      </c>
    </row>
    <row r="253" spans="39:41">
      <c r="AM253" s="127">
        <v>40544</v>
      </c>
      <c r="AN253" s="47" t="str">
        <f t="shared" si="13"/>
        <v>TX</v>
      </c>
      <c r="AO253" s="2">
        <f t="shared" si="12"/>
        <v>0</v>
      </c>
    </row>
    <row r="254" spans="39:41">
      <c r="AM254" s="127">
        <v>40544</v>
      </c>
      <c r="AN254" s="47" t="str">
        <f t="shared" si="13"/>
        <v>UT</v>
      </c>
      <c r="AO254" s="2">
        <f t="shared" si="12"/>
        <v>0</v>
      </c>
    </row>
    <row r="255" spans="39:41">
      <c r="AM255" s="127">
        <v>40544</v>
      </c>
      <c r="AN255" s="47" t="str">
        <f t="shared" si="13"/>
        <v>VT</v>
      </c>
      <c r="AO255" s="2">
        <f t="shared" si="12"/>
        <v>0</v>
      </c>
    </row>
    <row r="256" spans="39:41">
      <c r="AM256" s="127">
        <v>40544</v>
      </c>
      <c r="AN256" s="47" t="str">
        <f t="shared" si="13"/>
        <v>VA</v>
      </c>
      <c r="AO256" s="2">
        <f t="shared" si="12"/>
        <v>3</v>
      </c>
    </row>
    <row r="257" spans="39:41">
      <c r="AM257" s="127">
        <v>40544</v>
      </c>
      <c r="AN257" s="47" t="str">
        <f t="shared" si="13"/>
        <v>WA</v>
      </c>
      <c r="AO257" s="2">
        <f t="shared" si="12"/>
        <v>0</v>
      </c>
    </row>
    <row r="258" spans="39:41">
      <c r="AM258" s="127">
        <v>40544</v>
      </c>
      <c r="AN258" s="47" t="str">
        <f t="shared" si="13"/>
        <v>WV</v>
      </c>
      <c r="AO258" s="2">
        <f t="shared" si="12"/>
        <v>0</v>
      </c>
    </row>
    <row r="259" spans="39:41">
      <c r="AM259" s="127">
        <v>40544</v>
      </c>
      <c r="AN259" s="47" t="str">
        <f t="shared" si="13"/>
        <v>WI</v>
      </c>
      <c r="AO259" s="2">
        <f t="shared" si="12"/>
        <v>0</v>
      </c>
    </row>
    <row r="260" spans="39:41">
      <c r="AM260" s="127">
        <v>40544</v>
      </c>
      <c r="AN260" s="47" t="str">
        <f t="shared" si="13"/>
        <v>WY</v>
      </c>
      <c r="AO260" s="2">
        <f t="shared" si="12"/>
        <v>0</v>
      </c>
    </row>
    <row r="261" spans="39:41">
      <c r="AM261" s="127">
        <v>40909</v>
      </c>
      <c r="AN261" s="47" t="str">
        <f t="shared" si="13"/>
        <v>AL</v>
      </c>
      <c r="AO261" s="2">
        <f t="shared" si="12"/>
        <v>0</v>
      </c>
    </row>
    <row r="262" spans="39:41">
      <c r="AM262" s="127">
        <v>40909</v>
      </c>
      <c r="AN262" s="47" t="str">
        <f t="shared" si="13"/>
        <v>AK</v>
      </c>
      <c r="AO262" s="2">
        <f t="shared" si="12"/>
        <v>0</v>
      </c>
    </row>
    <row r="263" spans="39:41">
      <c r="AM263" s="127">
        <v>40909</v>
      </c>
      <c r="AN263" s="47" t="str">
        <f t="shared" si="13"/>
        <v>AZ</v>
      </c>
      <c r="AO263" s="2">
        <f t="shared" ref="AO263:AO311" si="14">COUNTIFS($AE$6:$AE$51, "&lt;="&amp;$AM263, $AF$6:$AF$51, "&gt;"&amp;$AM263, $T$6:$T$51, $AN263)</f>
        <v>1</v>
      </c>
    </row>
    <row r="264" spans="39:41">
      <c r="AM264" s="127">
        <v>40909</v>
      </c>
      <c r="AN264" s="47" t="str">
        <f t="shared" si="13"/>
        <v>AR</v>
      </c>
      <c r="AO264" s="2">
        <f t="shared" si="14"/>
        <v>0</v>
      </c>
    </row>
    <row r="265" spans="39:41">
      <c r="AM265" s="127">
        <v>40909</v>
      </c>
      <c r="AN265" s="47" t="str">
        <f t="shared" si="13"/>
        <v>CA</v>
      </c>
      <c r="AO265" s="2">
        <f t="shared" si="14"/>
        <v>1</v>
      </c>
    </row>
    <row r="266" spans="39:41">
      <c r="AM266" s="127">
        <v>40909</v>
      </c>
      <c r="AN266" s="47" t="str">
        <f t="shared" si="13"/>
        <v>CO</v>
      </c>
      <c r="AO266" s="2">
        <f t="shared" si="14"/>
        <v>0</v>
      </c>
    </row>
    <row r="267" spans="39:41">
      <c r="AM267" s="127">
        <v>40909</v>
      </c>
      <c r="AN267" s="47" t="str">
        <f t="shared" si="13"/>
        <v>CT</v>
      </c>
      <c r="AO267" s="2">
        <f t="shared" si="14"/>
        <v>0</v>
      </c>
    </row>
    <row r="268" spans="39:41">
      <c r="AM268" s="127">
        <v>40909</v>
      </c>
      <c r="AN268" s="47" t="str">
        <f t="shared" si="13"/>
        <v>DC</v>
      </c>
      <c r="AO268" s="2">
        <f t="shared" si="14"/>
        <v>0</v>
      </c>
    </row>
    <row r="269" spans="39:41">
      <c r="AM269" s="127">
        <v>40909</v>
      </c>
      <c r="AN269" s="47" t="str">
        <f t="shared" si="13"/>
        <v>DE</v>
      </c>
      <c r="AO269" s="2">
        <f t="shared" si="14"/>
        <v>0</v>
      </c>
    </row>
    <row r="270" spans="39:41">
      <c r="AM270" s="127">
        <v>40909</v>
      </c>
      <c r="AN270" s="47" t="str">
        <f t="shared" si="13"/>
        <v>FL</v>
      </c>
      <c r="AO270" s="2">
        <f t="shared" si="14"/>
        <v>0</v>
      </c>
    </row>
    <row r="271" spans="39:41">
      <c r="AM271" s="127">
        <v>40909</v>
      </c>
      <c r="AN271" s="47" t="str">
        <f t="shared" si="13"/>
        <v>GA</v>
      </c>
      <c r="AO271" s="2">
        <f t="shared" si="14"/>
        <v>2</v>
      </c>
    </row>
    <row r="272" spans="39:41">
      <c r="AM272" s="127">
        <v>40909</v>
      </c>
      <c r="AN272" s="47" t="str">
        <f t="shared" si="13"/>
        <v>HI</v>
      </c>
      <c r="AO272" s="2">
        <f t="shared" si="14"/>
        <v>0</v>
      </c>
    </row>
    <row r="273" spans="39:41">
      <c r="AM273" s="127">
        <v>40909</v>
      </c>
      <c r="AN273" s="47" t="str">
        <f t="shared" si="13"/>
        <v>ID</v>
      </c>
      <c r="AO273" s="2">
        <f t="shared" si="14"/>
        <v>0</v>
      </c>
    </row>
    <row r="274" spans="39:41">
      <c r="AM274" s="127">
        <v>40909</v>
      </c>
      <c r="AN274" s="47" t="str">
        <f t="shared" si="13"/>
        <v>IL</v>
      </c>
      <c r="AO274" s="2">
        <f t="shared" si="14"/>
        <v>1</v>
      </c>
    </row>
    <row r="275" spans="39:41">
      <c r="AM275" s="127">
        <v>40909</v>
      </c>
      <c r="AN275" s="47" t="str">
        <f t="shared" si="13"/>
        <v>IN</v>
      </c>
      <c r="AO275" s="2">
        <f t="shared" si="14"/>
        <v>2</v>
      </c>
    </row>
    <row r="276" spans="39:41">
      <c r="AM276" s="127">
        <v>40909</v>
      </c>
      <c r="AN276" s="47" t="str">
        <f t="shared" si="13"/>
        <v>IA</v>
      </c>
      <c r="AO276" s="2">
        <f t="shared" si="14"/>
        <v>0</v>
      </c>
    </row>
    <row r="277" spans="39:41">
      <c r="AM277" s="127">
        <v>40909</v>
      </c>
      <c r="AN277" s="47" t="str">
        <f t="shared" si="13"/>
        <v>KS</v>
      </c>
      <c r="AO277" s="2">
        <f t="shared" si="14"/>
        <v>0</v>
      </c>
    </row>
    <row r="278" spans="39:41">
      <c r="AM278" s="127">
        <v>40909</v>
      </c>
      <c r="AN278" s="47" t="str">
        <f t="shared" si="13"/>
        <v>KY</v>
      </c>
      <c r="AO278" s="2">
        <f t="shared" si="14"/>
        <v>2</v>
      </c>
    </row>
    <row r="279" spans="39:41">
      <c r="AM279" s="127">
        <v>40909</v>
      </c>
      <c r="AN279" s="47" t="str">
        <f t="shared" si="13"/>
        <v>LA</v>
      </c>
      <c r="AO279" s="2">
        <f t="shared" si="14"/>
        <v>0</v>
      </c>
    </row>
    <row r="280" spans="39:41">
      <c r="AM280" s="127">
        <v>40909</v>
      </c>
      <c r="AN280" s="47" t="str">
        <f t="shared" si="13"/>
        <v>ME</v>
      </c>
      <c r="AO280" s="2">
        <f t="shared" si="14"/>
        <v>0</v>
      </c>
    </row>
    <row r="281" spans="39:41">
      <c r="AM281" s="127">
        <v>40909</v>
      </c>
      <c r="AN281" s="47" t="str">
        <f t="shared" si="13"/>
        <v>MD</v>
      </c>
      <c r="AO281" s="2">
        <f t="shared" si="14"/>
        <v>1</v>
      </c>
    </row>
    <row r="282" spans="39:41">
      <c r="AM282" s="127">
        <v>40909</v>
      </c>
      <c r="AN282" s="47" t="str">
        <f t="shared" si="13"/>
        <v>MA</v>
      </c>
      <c r="AO282" s="2">
        <f t="shared" si="14"/>
        <v>1</v>
      </c>
    </row>
    <row r="283" spans="39:41">
      <c r="AM283" s="127">
        <v>40909</v>
      </c>
      <c r="AN283" s="47" t="str">
        <f t="shared" si="13"/>
        <v>MI</v>
      </c>
      <c r="AO283" s="2">
        <f t="shared" si="14"/>
        <v>0</v>
      </c>
    </row>
    <row r="284" spans="39:41">
      <c r="AM284" s="127">
        <v>40909</v>
      </c>
      <c r="AN284" s="47" t="str">
        <f t="shared" si="13"/>
        <v>MN</v>
      </c>
      <c r="AO284" s="2">
        <f t="shared" si="14"/>
        <v>0</v>
      </c>
    </row>
    <row r="285" spans="39:41">
      <c r="AM285" s="127">
        <v>40909</v>
      </c>
      <c r="AN285" s="47" t="str">
        <f t="shared" si="13"/>
        <v>MS</v>
      </c>
      <c r="AO285" s="2">
        <f t="shared" si="14"/>
        <v>0</v>
      </c>
    </row>
    <row r="286" spans="39:41">
      <c r="AM286" s="127">
        <v>40909</v>
      </c>
      <c r="AN286" s="47" t="str">
        <f t="shared" si="13"/>
        <v>MO</v>
      </c>
      <c r="AO286" s="2">
        <f t="shared" si="14"/>
        <v>2</v>
      </c>
    </row>
    <row r="287" spans="39:41">
      <c r="AM287" s="127">
        <v>40909</v>
      </c>
      <c r="AN287" s="47" t="str">
        <f t="shared" si="13"/>
        <v>MT</v>
      </c>
      <c r="AO287" s="2">
        <f t="shared" si="14"/>
        <v>0</v>
      </c>
    </row>
    <row r="288" spans="39:41">
      <c r="AM288" s="127">
        <v>40909</v>
      </c>
      <c r="AN288" s="47" t="str">
        <f t="shared" si="13"/>
        <v>NE</v>
      </c>
      <c r="AO288" s="2">
        <f t="shared" si="14"/>
        <v>0</v>
      </c>
    </row>
    <row r="289" spans="39:41">
      <c r="AM289" s="127">
        <v>40909</v>
      </c>
      <c r="AN289" s="47" t="str">
        <f t="shared" si="13"/>
        <v>NV</v>
      </c>
      <c r="AO289" s="2">
        <f t="shared" si="14"/>
        <v>1</v>
      </c>
    </row>
    <row r="290" spans="39:41">
      <c r="AM290" s="127">
        <v>40909</v>
      </c>
      <c r="AN290" s="47" t="str">
        <f t="shared" si="13"/>
        <v>NH</v>
      </c>
      <c r="AO290" s="2">
        <f t="shared" si="14"/>
        <v>0</v>
      </c>
    </row>
    <row r="291" spans="39:41">
      <c r="AM291" s="127">
        <v>40909</v>
      </c>
      <c r="AN291" s="47" t="str">
        <f t="shared" si="13"/>
        <v>NH</v>
      </c>
      <c r="AO291" s="2">
        <f t="shared" si="14"/>
        <v>0</v>
      </c>
    </row>
    <row r="292" spans="39:41">
      <c r="AM292" s="127">
        <v>40909</v>
      </c>
      <c r="AN292" s="47" t="str">
        <f t="shared" si="13"/>
        <v>NM</v>
      </c>
      <c r="AO292" s="2">
        <f t="shared" si="14"/>
        <v>0</v>
      </c>
    </row>
    <row r="293" spans="39:41">
      <c r="AM293" s="127">
        <v>40909</v>
      </c>
      <c r="AN293" s="47" t="str">
        <f t="shared" si="13"/>
        <v>NY</v>
      </c>
      <c r="AO293" s="2">
        <f t="shared" si="14"/>
        <v>0</v>
      </c>
    </row>
    <row r="294" spans="39:41">
      <c r="AM294" s="127">
        <v>40909</v>
      </c>
      <c r="AN294" s="47" t="str">
        <f t="shared" si="13"/>
        <v>NC</v>
      </c>
      <c r="AO294" s="2">
        <f t="shared" si="14"/>
        <v>1</v>
      </c>
    </row>
    <row r="295" spans="39:41">
      <c r="AM295" s="127">
        <v>40909</v>
      </c>
      <c r="AN295" s="47" t="str">
        <f t="shared" si="13"/>
        <v>ND</v>
      </c>
      <c r="AO295" s="2">
        <f t="shared" si="14"/>
        <v>0</v>
      </c>
    </row>
    <row r="296" spans="39:41">
      <c r="AM296" s="127">
        <v>40909</v>
      </c>
      <c r="AN296" s="47" t="str">
        <f t="shared" si="13"/>
        <v>OH</v>
      </c>
      <c r="AO296" s="2">
        <f t="shared" si="14"/>
        <v>2</v>
      </c>
    </row>
    <row r="297" spans="39:41">
      <c r="AM297" s="127">
        <v>40909</v>
      </c>
      <c r="AN297" s="47" t="str">
        <f t="shared" si="13"/>
        <v>OK</v>
      </c>
      <c r="AO297" s="2">
        <f t="shared" si="14"/>
        <v>0</v>
      </c>
    </row>
    <row r="298" spans="39:41">
      <c r="AM298" s="127">
        <v>40909</v>
      </c>
      <c r="AN298" s="47" t="str">
        <f t="shared" si="13"/>
        <v>OR</v>
      </c>
      <c r="AO298" s="2">
        <f t="shared" si="14"/>
        <v>1</v>
      </c>
    </row>
    <row r="299" spans="39:41">
      <c r="AM299" s="127">
        <v>40909</v>
      </c>
      <c r="AN299" s="47" t="str">
        <f t="shared" si="13"/>
        <v>PA</v>
      </c>
      <c r="AO299" s="2">
        <f t="shared" si="14"/>
        <v>0</v>
      </c>
    </row>
    <row r="300" spans="39:41">
      <c r="AM300" s="127">
        <v>40909</v>
      </c>
      <c r="AN300" s="47" t="str">
        <f t="shared" si="13"/>
        <v>RI</v>
      </c>
      <c r="AO300" s="2">
        <f t="shared" si="14"/>
        <v>0</v>
      </c>
    </row>
    <row r="301" spans="39:41">
      <c r="AM301" s="127">
        <v>40909</v>
      </c>
      <c r="AN301" s="47" t="str">
        <f t="shared" si="13"/>
        <v>SC</v>
      </c>
      <c r="AO301" s="2">
        <f t="shared" si="14"/>
        <v>0</v>
      </c>
    </row>
    <row r="302" spans="39:41">
      <c r="AM302" s="127">
        <v>40909</v>
      </c>
      <c r="AN302" s="47" t="str">
        <f t="shared" si="13"/>
        <v>SD</v>
      </c>
      <c r="AO302" s="2">
        <f t="shared" si="14"/>
        <v>0</v>
      </c>
    </row>
    <row r="303" spans="39:41">
      <c r="AM303" s="127">
        <v>40909</v>
      </c>
      <c r="AN303" s="47" t="str">
        <f t="shared" si="13"/>
        <v>TN</v>
      </c>
      <c r="AO303" s="2">
        <f t="shared" si="14"/>
        <v>1</v>
      </c>
    </row>
    <row r="304" spans="39:41">
      <c r="AM304" s="127">
        <v>40909</v>
      </c>
      <c r="AN304" s="47" t="str">
        <f t="shared" si="13"/>
        <v>TX</v>
      </c>
      <c r="AO304" s="2">
        <f t="shared" si="14"/>
        <v>0</v>
      </c>
    </row>
    <row r="305" spans="39:41">
      <c r="AM305" s="127">
        <v>40909</v>
      </c>
      <c r="AN305" s="47" t="str">
        <f t="shared" si="13"/>
        <v>UT</v>
      </c>
      <c r="AO305" s="2">
        <f t="shared" si="14"/>
        <v>0</v>
      </c>
    </row>
    <row r="306" spans="39:41">
      <c r="AM306" s="127">
        <v>40909</v>
      </c>
      <c r="AN306" s="47" t="str">
        <f t="shared" si="13"/>
        <v>VT</v>
      </c>
      <c r="AO306" s="2">
        <f t="shared" si="14"/>
        <v>0</v>
      </c>
    </row>
    <row r="307" spans="39:41">
      <c r="AM307" s="127">
        <v>40909</v>
      </c>
      <c r="AN307" s="47" t="str">
        <f t="shared" si="13"/>
        <v>VA</v>
      </c>
      <c r="AO307" s="2">
        <f t="shared" si="14"/>
        <v>2</v>
      </c>
    </row>
    <row r="308" spans="39:41">
      <c r="AM308" s="127">
        <v>40909</v>
      </c>
      <c r="AN308" s="47" t="str">
        <f t="shared" si="13"/>
        <v>WA</v>
      </c>
      <c r="AO308" s="2">
        <f t="shared" si="14"/>
        <v>0</v>
      </c>
    </row>
    <row r="309" spans="39:41">
      <c r="AM309" s="127">
        <v>40909</v>
      </c>
      <c r="AN309" s="47" t="str">
        <f t="shared" si="13"/>
        <v>WV</v>
      </c>
      <c r="AO309" s="2">
        <f t="shared" si="14"/>
        <v>0</v>
      </c>
    </row>
    <row r="310" spans="39:41">
      <c r="AM310" s="127">
        <v>40909</v>
      </c>
      <c r="AN310" s="47" t="str">
        <f t="shared" si="13"/>
        <v>WI</v>
      </c>
      <c r="AO310" s="2">
        <f t="shared" si="14"/>
        <v>0</v>
      </c>
    </row>
    <row r="311" spans="39:41">
      <c r="AM311" s="127">
        <v>40909</v>
      </c>
      <c r="AN311" s="47" t="str">
        <f t="shared" si="13"/>
        <v>WY</v>
      </c>
      <c r="AO311" s="2">
        <f t="shared" si="14"/>
        <v>0</v>
      </c>
    </row>
    <row r="312" spans="39:41">
      <c r="AN312" s="47"/>
    </row>
    <row r="313" spans="39:41">
      <c r="AN313" s="47"/>
    </row>
    <row r="314" spans="39:41">
      <c r="AN314" s="47"/>
    </row>
    <row r="315" spans="39:41">
      <c r="AN315" s="47"/>
    </row>
    <row r="316" spans="39:41">
      <c r="AN316" s="47"/>
    </row>
    <row r="317" spans="39:41">
      <c r="AN317" s="47"/>
    </row>
    <row r="318" spans="39:41">
      <c r="AN318" s="47"/>
    </row>
    <row r="319" spans="39:41">
      <c r="AN319" s="47"/>
    </row>
    <row r="320" spans="39:41">
      <c r="AN320" s="47"/>
    </row>
    <row r="321" spans="40:40">
      <c r="AN321" s="47"/>
    </row>
    <row r="322" spans="40:40">
      <c r="AN322" s="47"/>
    </row>
    <row r="323" spans="40:40">
      <c r="AN323" s="47"/>
    </row>
    <row r="324" spans="40:40">
      <c r="AN324" s="47"/>
    </row>
    <row r="325" spans="40:40">
      <c r="AN325" s="47"/>
    </row>
    <row r="326" spans="40:40">
      <c r="AN326" s="47"/>
    </row>
    <row r="327" spans="40:40">
      <c r="AN327" s="47"/>
    </row>
    <row r="328" spans="40:40">
      <c r="AN328" s="47"/>
    </row>
    <row r="329" spans="40:40">
      <c r="AN329" s="47"/>
    </row>
    <row r="330" spans="40:40">
      <c r="AN330" s="47"/>
    </row>
    <row r="331" spans="40:40">
      <c r="AN331" s="47"/>
    </row>
    <row r="332" spans="40:40">
      <c r="AN332" s="47"/>
    </row>
    <row r="333" spans="40:40">
      <c r="AN333" s="47"/>
    </row>
    <row r="334" spans="40:40">
      <c r="AN334" s="47"/>
    </row>
    <row r="335" spans="40:40">
      <c r="AN335" s="47"/>
    </row>
    <row r="336" spans="40:40">
      <c r="AN336" s="47"/>
    </row>
    <row r="337" spans="40:40">
      <c r="AN337" s="47"/>
    </row>
    <row r="338" spans="40:40">
      <c r="AN338" s="47"/>
    </row>
    <row r="339" spans="40:40">
      <c r="AN339" s="47"/>
    </row>
    <row r="340" spans="40:40">
      <c r="AN340" s="47"/>
    </row>
    <row r="341" spans="40:40">
      <c r="AN341" s="47"/>
    </row>
    <row r="342" spans="40:40">
      <c r="AN342" s="47"/>
    </row>
    <row r="343" spans="40:40">
      <c r="AN343" s="47"/>
    </row>
    <row r="344" spans="40:40">
      <c r="AN344" s="47"/>
    </row>
    <row r="345" spans="40:40">
      <c r="AN345" s="47"/>
    </row>
    <row r="346" spans="40:40">
      <c r="AN346" s="47"/>
    </row>
    <row r="347" spans="40:40">
      <c r="AN347" s="47"/>
    </row>
    <row r="348" spans="40:40">
      <c r="AN348" s="47"/>
    </row>
    <row r="349" spans="40:40">
      <c r="AN349" s="47"/>
    </row>
    <row r="350" spans="40:40">
      <c r="AN350" s="47"/>
    </row>
    <row r="351" spans="40:40">
      <c r="AN351" s="47"/>
    </row>
    <row r="352" spans="40:40">
      <c r="AN352" s="47"/>
    </row>
    <row r="353" spans="40:40">
      <c r="AN353" s="47"/>
    </row>
    <row r="354" spans="40:40">
      <c r="AN354" s="47"/>
    </row>
    <row r="355" spans="40:40">
      <c r="AN355" s="47"/>
    </row>
    <row r="356" spans="40:40">
      <c r="AN356" s="47"/>
    </row>
    <row r="357" spans="40:40">
      <c r="AN357" s="47"/>
    </row>
    <row r="358" spans="40:40">
      <c r="AN358" s="47"/>
    </row>
    <row r="359" spans="40:40">
      <c r="AN359" s="47"/>
    </row>
    <row r="360" spans="40:40">
      <c r="AN360" s="47"/>
    </row>
    <row r="361" spans="40:40">
      <c r="AN361" s="47"/>
    </row>
    <row r="362" spans="40:40">
      <c r="AN362" s="47"/>
    </row>
    <row r="363" spans="40:40">
      <c r="AN363" s="47"/>
    </row>
    <row r="364" spans="40:40">
      <c r="AN364" s="47"/>
    </row>
    <row r="365" spans="40:40">
      <c r="AN365" s="47"/>
    </row>
    <row r="366" spans="40:40">
      <c r="AN366" s="47"/>
    </row>
    <row r="367" spans="40:40">
      <c r="AN367" s="47"/>
    </row>
    <row r="368" spans="40:40">
      <c r="AN368" s="47"/>
    </row>
    <row r="369" spans="40:40">
      <c r="AN369" s="47"/>
    </row>
    <row r="370" spans="40:40">
      <c r="AN370" s="47"/>
    </row>
    <row r="371" spans="40:40">
      <c r="AN371" s="47"/>
    </row>
    <row r="372" spans="40:40">
      <c r="AN372" s="47"/>
    </row>
    <row r="373" spans="40:40">
      <c r="AN373" s="47"/>
    </row>
    <row r="374" spans="40:40">
      <c r="AN374" s="47"/>
    </row>
    <row r="375" spans="40:40">
      <c r="AN375" s="47"/>
    </row>
    <row r="376" spans="40:40">
      <c r="AN376" s="47"/>
    </row>
    <row r="377" spans="40:40">
      <c r="AN377" s="47"/>
    </row>
    <row r="378" spans="40:40">
      <c r="AN378" s="47"/>
    </row>
    <row r="379" spans="40:40">
      <c r="AN379" s="47"/>
    </row>
    <row r="380" spans="40:40">
      <c r="AN380" s="47"/>
    </row>
    <row r="381" spans="40:40">
      <c r="AN381" s="47"/>
    </row>
    <row r="382" spans="40:40">
      <c r="AN382" s="47"/>
    </row>
    <row r="383" spans="40:40">
      <c r="AN383" s="47"/>
    </row>
    <row r="384" spans="40:40">
      <c r="AN384" s="47"/>
    </row>
    <row r="385" spans="40:40">
      <c r="AN385" s="47"/>
    </row>
    <row r="386" spans="40:40">
      <c r="AN386" s="47"/>
    </row>
    <row r="387" spans="40:40">
      <c r="AN387" s="47"/>
    </row>
    <row r="388" spans="40:40">
      <c r="AN388" s="47"/>
    </row>
    <row r="389" spans="40:40">
      <c r="AN389" s="47"/>
    </row>
    <row r="390" spans="40:40">
      <c r="AN390" s="47"/>
    </row>
    <row r="391" spans="40:40">
      <c r="AN391" s="47"/>
    </row>
    <row r="392" spans="40:40">
      <c r="AN392" s="47"/>
    </row>
    <row r="393" spans="40:40">
      <c r="AN393" s="47"/>
    </row>
    <row r="394" spans="40:40">
      <c r="AN394" s="47"/>
    </row>
    <row r="395" spans="40:40">
      <c r="AN395" s="47"/>
    </row>
    <row r="396" spans="40:40">
      <c r="AN396" s="47"/>
    </row>
    <row r="397" spans="40:40">
      <c r="AN397" s="47"/>
    </row>
    <row r="398" spans="40:40">
      <c r="AN398" s="47"/>
    </row>
    <row r="399" spans="40:40">
      <c r="AN399" s="47"/>
    </row>
    <row r="400" spans="40:40">
      <c r="AN400" s="47"/>
    </row>
    <row r="401" spans="40:40">
      <c r="AN401" s="47"/>
    </row>
    <row r="402" spans="40:40">
      <c r="AN402" s="47"/>
    </row>
    <row r="403" spans="40:40">
      <c r="AN403" s="47"/>
    </row>
    <row r="404" spans="40:40">
      <c r="AN404" s="47"/>
    </row>
    <row r="405" spans="40:40">
      <c r="AN405" s="47"/>
    </row>
    <row r="406" spans="40:40">
      <c r="AN406" s="47"/>
    </row>
    <row r="407" spans="40:40">
      <c r="AN407" s="47"/>
    </row>
    <row r="408" spans="40:40">
      <c r="AN408" s="47"/>
    </row>
    <row r="409" spans="40:40">
      <c r="AN409" s="47"/>
    </row>
    <row r="410" spans="40:40">
      <c r="AN410" s="47"/>
    </row>
    <row r="411" spans="40:40">
      <c r="AN411" s="47"/>
    </row>
    <row r="412" spans="40:40">
      <c r="AN412" s="47"/>
    </row>
    <row r="413" spans="40:40">
      <c r="AN413" s="47"/>
    </row>
    <row r="414" spans="40:40">
      <c r="AN414" s="47"/>
    </row>
  </sheetData>
  <sortState ref="A6:XFD51">
    <sortCondition ref="D6:D51"/>
    <sortCondition ref="E6:E51"/>
  </sortState>
  <mergeCells count="5">
    <mergeCell ref="AE3:AF3"/>
    <mergeCell ref="Z5:AA5"/>
    <mergeCell ref="AJ4:AJ5"/>
    <mergeCell ref="AI4:AI5"/>
    <mergeCell ref="AH4:AH5"/>
  </mergeCells>
  <pageMargins left="0.7" right="0.7" top="0.75" bottom="0.75" header="0.3" footer="0.3"/>
  <pageSetup scal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/>
    <pageSetUpPr autoPageBreaks="0"/>
  </sheetPr>
  <dimension ref="G20"/>
  <sheetViews>
    <sheetView zoomScaleNormal="100" workbookViewId="0">
      <selection activeCell="S47" sqref="S47"/>
    </sheetView>
  </sheetViews>
  <sheetFormatPr defaultColWidth="8" defaultRowHeight="12.75"/>
  <cols>
    <col min="1" max="16384" width="8" style="46"/>
  </cols>
  <sheetData>
    <row r="20" spans="7:7">
      <c r="G20" s="45"/>
    </row>
  </sheetData>
  <phoneticPr fontId="5" type="noConversion"/>
  <pageMargins left="0.75" right="0.75" top="1" bottom="1" header="0.5" footer="0.5"/>
  <pageSetup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FF00"/>
    <pageSetUpPr autoPageBreaks="0"/>
  </sheetPr>
  <dimension ref="A1:S362"/>
  <sheetViews>
    <sheetView view="pageBreakPreview" zoomScaleNormal="100" zoomScaleSheetLayoutView="100" workbookViewId="0">
      <selection activeCell="V35" sqref="V35"/>
    </sheetView>
  </sheetViews>
  <sheetFormatPr defaultColWidth="8" defaultRowHeight="12.75" outlineLevelCol="1"/>
  <cols>
    <col min="1" max="1" width="9" style="44" bestFit="1" customWidth="1"/>
    <col min="2" max="6" width="8" style="44" hidden="1" customWidth="1" outlineLevel="1"/>
    <col min="7" max="8" width="10.42578125" style="44" hidden="1" customWidth="1" outlineLevel="1"/>
    <col min="9" max="9" width="9" style="44" hidden="1" customWidth="1" outlineLevel="1"/>
    <col min="10" max="10" width="9" style="182" hidden="1" customWidth="1" outlineLevel="1"/>
    <col min="11" max="11" width="9" style="182" customWidth="1" collapsed="1"/>
    <col min="12" max="13" width="9" style="182" customWidth="1"/>
    <col min="14" max="14" width="8" style="182"/>
    <col min="15" max="15" width="8.28515625" style="182" bestFit="1" customWidth="1"/>
    <col min="16" max="16" width="9.28515625" style="182" bestFit="1" customWidth="1"/>
    <col min="17" max="17" width="8.85546875" style="182" hidden="1" customWidth="1" outlineLevel="1"/>
    <col min="18" max="18" width="9" style="182" bestFit="1" customWidth="1" collapsed="1"/>
    <col min="19" max="16384" width="8" style="44"/>
  </cols>
  <sheetData>
    <row r="1" spans="1:19">
      <c r="M1" s="195" t="s">
        <v>1879</v>
      </c>
    </row>
    <row r="2" spans="1:19">
      <c r="B2" s="98" t="s">
        <v>288</v>
      </c>
      <c r="C2" s="98" t="s">
        <v>921</v>
      </c>
      <c r="D2" s="98" t="s">
        <v>401</v>
      </c>
      <c r="E2" s="98" t="s">
        <v>921</v>
      </c>
      <c r="F2" s="98" t="s">
        <v>844</v>
      </c>
      <c r="G2" s="98" t="s">
        <v>289</v>
      </c>
      <c r="H2" s="98"/>
      <c r="I2" s="98" t="s">
        <v>1331</v>
      </c>
      <c r="J2" s="186"/>
      <c r="K2" s="186" t="str">
        <f t="shared" ref="K2:M2" si="0">+B2</f>
        <v>Co</v>
      </c>
      <c r="L2" s="186" t="str">
        <f t="shared" si="0"/>
        <v>Year</v>
      </c>
      <c r="M2" s="186" t="str">
        <f t="shared" si="0"/>
        <v>Company</v>
      </c>
      <c r="N2" s="186" t="str">
        <f>+E2</f>
        <v>Year</v>
      </c>
      <c r="O2" s="186" t="str">
        <f t="shared" ref="O2:R2" si="1">+F2</f>
        <v>Index</v>
      </c>
      <c r="P2" s="186" t="str">
        <f t="shared" si="1"/>
        <v>ReturnMS</v>
      </c>
      <c r="Q2" s="186"/>
      <c r="R2" s="186" t="str">
        <f t="shared" si="1"/>
        <v>Date</v>
      </c>
      <c r="S2" s="98"/>
    </row>
    <row r="3" spans="1:19">
      <c r="B3" s="44">
        <v>0</v>
      </c>
      <c r="F3" s="125"/>
      <c r="G3" s="125"/>
      <c r="H3" s="125"/>
      <c r="K3" s="185" t="s">
        <v>1917</v>
      </c>
      <c r="L3" s="185"/>
      <c r="M3" s="185"/>
      <c r="N3" s="185"/>
      <c r="O3" s="185"/>
      <c r="P3" s="185"/>
      <c r="Q3" s="185"/>
      <c r="R3" s="185"/>
    </row>
    <row r="4" spans="1:19">
      <c r="A4" s="138"/>
      <c r="B4" s="99">
        <f>IF(C4=1,B3+1,B2)</f>
        <v>1</v>
      </c>
      <c r="C4" s="44">
        <v>1</v>
      </c>
      <c r="D4" s="54" t="str">
        <f ca="1">OFFSET(Data_Summary!$A$17,$B4,0)</f>
        <v>AGL</v>
      </c>
      <c r="E4" s="100">
        <f t="shared" ref="E4:E77" si="2">C4</f>
        <v>1</v>
      </c>
      <c r="F4" s="140">
        <f ca="1">OFFSET(Data_Summary!$A$31,MATCH($D4,Data_Summary!$A$32:$A$43,0),$E4)</f>
        <v>0.59743457842477388</v>
      </c>
      <c r="G4" s="126" t="str">
        <f ca="1">OFFSET(Data_Summary!$A$17,MATCH($D4,Data_Summary!$A$32:$A$43,0),$E4)</f>
        <v/>
      </c>
      <c r="H4" s="126"/>
      <c r="I4" s="138">
        <f>+INDEX(Data_Summary!$2:$2,MATCH('long form_STATA'!$C4,Data_Summary!$1:$1,0))</f>
        <v>38639</v>
      </c>
      <c r="J4" s="187">
        <f>+E4</f>
        <v>1</v>
      </c>
      <c r="K4" s="188">
        <f>+IF(ISNUMBER($N4),B4,"NA")</f>
        <v>1</v>
      </c>
      <c r="L4" s="182">
        <f>+IF(ISNUMBER($N4),C4,"NA")</f>
        <v>1</v>
      </c>
      <c r="M4" s="189" t="str">
        <f ca="1">+IF(ISNUMBER($N4),D4,"NA")</f>
        <v>AGL</v>
      </c>
      <c r="N4" s="190">
        <f>IF(E4&gt;8,E4-1,IF(E4&gt;8,E4-1,IF(E4=8,"",E4)))</f>
        <v>1</v>
      </c>
      <c r="O4" s="191">
        <f ca="1">+IF(ISNUMBER($N4),F4,"NA")</f>
        <v>0.59743457842477388</v>
      </c>
      <c r="P4" s="192" t="str">
        <f ca="1">+IF(ISNUMBER($N4),G4,"NA")</f>
        <v/>
      </c>
      <c r="Q4" s="192"/>
      <c r="R4" s="183">
        <f>+IF(ISNUMBER($N4),I4,"NA")</f>
        <v>38639</v>
      </c>
    </row>
    <row r="5" spans="1:19">
      <c r="A5" s="138"/>
      <c r="B5" s="99">
        <f t="shared" ref="B5:B78" si="3">IF(C5=1,B4+1,B4)</f>
        <v>1</v>
      </c>
      <c r="C5" s="44">
        <v>2</v>
      </c>
      <c r="D5" s="54" t="str">
        <f ca="1">OFFSET(Data_Summary!$A$17,$B5,0)</f>
        <v>AGL</v>
      </c>
      <c r="E5" s="100">
        <f t="shared" si="2"/>
        <v>2</v>
      </c>
      <c r="F5" s="140">
        <f ca="1">OFFSET(Data_Summary!$A$31,MATCH($D5,Data_Summary!$A$32:$A$43,0),$E5)</f>
        <v>0.59743457842477388</v>
      </c>
      <c r="G5" s="126" t="str">
        <f ca="1">OFFSET(Data_Summary!$A$17,MATCH($D5,Data_Summary!$A$32:$A$43,0),$E5)</f>
        <v/>
      </c>
      <c r="H5" s="126"/>
      <c r="I5" s="138">
        <f>+INDEX(Data_Summary!$2:$2,MATCH('long form_STATA'!$C5,Data_Summary!$1:$1,0))</f>
        <v>38797</v>
      </c>
      <c r="J5" s="187">
        <f t="shared" ref="J5:J68" si="4">+E5</f>
        <v>2</v>
      </c>
      <c r="K5" s="188">
        <f t="shared" ref="K5:K68" si="5">+IF(ISNUMBER($N5),B5,"NA")</f>
        <v>1</v>
      </c>
      <c r="L5" s="182">
        <f t="shared" ref="L5:L68" si="6">+IF(ISNUMBER($N5),C5,"NA")</f>
        <v>2</v>
      </c>
      <c r="M5" s="189" t="str">
        <f t="shared" ref="M5:M68" ca="1" si="7">+IF(ISNUMBER($N5),D5,"NA")</f>
        <v>AGL</v>
      </c>
      <c r="N5" s="190">
        <f t="shared" ref="N5:N68" si="8">IF(E5&gt;8,E5-1,IF(E5&gt;8,E5-1,IF(E5=8,"",E5)))</f>
        <v>2</v>
      </c>
      <c r="O5" s="191">
        <f t="shared" ref="O5:O68" ca="1" si="9">+IF(ISNUMBER($N5),F5,"NA")</f>
        <v>0.59743457842477388</v>
      </c>
      <c r="P5" s="192" t="str">
        <f t="shared" ref="P5:P19" ca="1" si="10">+IF(ISNUMBER($N5),G5,"NA")</f>
        <v/>
      </c>
      <c r="Q5" s="192"/>
      <c r="R5" s="183">
        <f t="shared" ref="R5:R19" si="11">+IF(ISNUMBER($N5),I5,"NA")</f>
        <v>38797</v>
      </c>
    </row>
    <row r="6" spans="1:19">
      <c r="A6" s="138"/>
      <c r="B6" s="99">
        <f t="shared" si="3"/>
        <v>1</v>
      </c>
      <c r="C6" s="44">
        <v>3</v>
      </c>
      <c r="D6" s="54" t="str">
        <f ca="1">OFFSET(Data_Summary!$A$17,$B6,0)</f>
        <v>AGL</v>
      </c>
      <c r="E6" s="100">
        <f t="shared" si="2"/>
        <v>3</v>
      </c>
      <c r="F6" s="140">
        <f ca="1">OFFSET(Data_Summary!$A$31,MATCH($D6,Data_Summary!$A$32:$A$43,0),$E6)</f>
        <v>0.59743457842477388</v>
      </c>
      <c r="G6" s="126" t="str">
        <f ca="1">OFFSET(Data_Summary!$A$17,MATCH($D6,Data_Summary!$A$32:$A$43,0),$E6)</f>
        <v/>
      </c>
      <c r="H6" s="126"/>
      <c r="I6" s="138">
        <f>+INDEX(Data_Summary!$2:$2,MATCH('long form_STATA'!$C6,Data_Summary!$1:$1,0))</f>
        <v>38807</v>
      </c>
      <c r="J6" s="187">
        <f t="shared" si="4"/>
        <v>3</v>
      </c>
      <c r="K6" s="188">
        <f t="shared" si="5"/>
        <v>1</v>
      </c>
      <c r="L6" s="182">
        <f t="shared" si="6"/>
        <v>3</v>
      </c>
      <c r="M6" s="189" t="str">
        <f t="shared" ca="1" si="7"/>
        <v>AGL</v>
      </c>
      <c r="N6" s="190">
        <f t="shared" si="8"/>
        <v>3</v>
      </c>
      <c r="O6" s="191">
        <f t="shared" ca="1" si="9"/>
        <v>0.59743457842477388</v>
      </c>
      <c r="P6" s="192" t="str">
        <f t="shared" ca="1" si="10"/>
        <v/>
      </c>
      <c r="Q6" s="192"/>
      <c r="R6" s="183">
        <f t="shared" si="11"/>
        <v>38807</v>
      </c>
    </row>
    <row r="7" spans="1:19">
      <c r="A7" s="138"/>
      <c r="B7" s="99">
        <f t="shared" si="3"/>
        <v>1</v>
      </c>
      <c r="C7" s="44">
        <v>4</v>
      </c>
      <c r="D7" s="54" t="str">
        <f ca="1">OFFSET(Data_Summary!$A$17,$B7,0)</f>
        <v>AGL</v>
      </c>
      <c r="E7" s="100">
        <f t="shared" si="2"/>
        <v>4</v>
      </c>
      <c r="F7" s="140">
        <f ca="1">OFFSET(Data_Summary!$A$31,MATCH($D7,Data_Summary!$A$32:$A$43,0),$E7)</f>
        <v>0.59743457842477388</v>
      </c>
      <c r="G7" s="126" t="str">
        <f ca="1">OFFSET(Data_Summary!$A$17,MATCH($D7,Data_Summary!$A$32:$A$43,0),$E7)</f>
        <v/>
      </c>
      <c r="H7" s="126"/>
      <c r="I7" s="138">
        <f>+INDEX(Data_Summary!$2:$2,MATCH('long form_STATA'!$C7,Data_Summary!$1:$1,0))</f>
        <v>38968</v>
      </c>
      <c r="J7" s="187">
        <f t="shared" si="4"/>
        <v>4</v>
      </c>
      <c r="K7" s="188">
        <f t="shared" si="5"/>
        <v>1</v>
      </c>
      <c r="L7" s="182">
        <f t="shared" si="6"/>
        <v>4</v>
      </c>
      <c r="M7" s="189" t="str">
        <f t="shared" ca="1" si="7"/>
        <v>AGL</v>
      </c>
      <c r="N7" s="190">
        <f t="shared" si="8"/>
        <v>4</v>
      </c>
      <c r="O7" s="191">
        <f t="shared" ca="1" si="9"/>
        <v>0.59743457842477388</v>
      </c>
      <c r="P7" s="192" t="str">
        <f t="shared" ca="1" si="10"/>
        <v/>
      </c>
      <c r="Q7" s="192"/>
      <c r="R7" s="183">
        <f t="shared" si="11"/>
        <v>38968</v>
      </c>
    </row>
    <row r="8" spans="1:19">
      <c r="A8" s="138"/>
      <c r="B8" s="99">
        <f t="shared" si="3"/>
        <v>1</v>
      </c>
      <c r="C8" s="44">
        <v>5</v>
      </c>
      <c r="D8" s="54" t="str">
        <f ca="1">OFFSET(Data_Summary!$A$17,$B8,0)</f>
        <v>AGL</v>
      </c>
      <c r="E8" s="100">
        <f t="shared" si="2"/>
        <v>5</v>
      </c>
      <c r="F8" s="140">
        <f ca="1">OFFSET(Data_Summary!$A$31,MATCH($D8,Data_Summary!$A$32:$A$43,0),$E8)</f>
        <v>0.59743457842477388</v>
      </c>
      <c r="G8" s="126">
        <f ca="1">OFFSET(Data_Summary!$A$17,MATCH($D8,Data_Summary!$A$32:$A$43,0),$E8)</f>
        <v>6.9115212434956635E-2</v>
      </c>
      <c r="H8" s="126"/>
      <c r="I8" s="138">
        <f>+INDEX(Data_Summary!$2:$2,MATCH('long form_STATA'!$C8,Data_Summary!$1:$1,0))</f>
        <v>39181</v>
      </c>
      <c r="J8" s="187">
        <f t="shared" si="4"/>
        <v>5</v>
      </c>
      <c r="K8" s="188">
        <f t="shared" si="5"/>
        <v>1</v>
      </c>
      <c r="L8" s="182">
        <f t="shared" si="6"/>
        <v>5</v>
      </c>
      <c r="M8" s="189" t="str">
        <f t="shared" ca="1" si="7"/>
        <v>AGL</v>
      </c>
      <c r="N8" s="190">
        <f t="shared" si="8"/>
        <v>5</v>
      </c>
      <c r="O8" s="191">
        <f t="shared" ca="1" si="9"/>
        <v>0.59743457842477388</v>
      </c>
      <c r="P8" s="192">
        <f t="shared" ca="1" si="10"/>
        <v>6.9115212434956635E-2</v>
      </c>
      <c r="Q8" s="192"/>
      <c r="R8" s="183">
        <f t="shared" si="11"/>
        <v>39181</v>
      </c>
    </row>
    <row r="9" spans="1:19">
      <c r="A9" s="138"/>
      <c r="B9" s="99">
        <f t="shared" si="3"/>
        <v>1</v>
      </c>
      <c r="C9" s="44">
        <v>6</v>
      </c>
      <c r="D9" s="54" t="str">
        <f ca="1">OFFSET(Data_Summary!$A$17,$B9,0)</f>
        <v>AGL</v>
      </c>
      <c r="E9" s="100">
        <f t="shared" si="2"/>
        <v>6</v>
      </c>
      <c r="F9" s="140">
        <f ca="1">OFFSET(Data_Summary!$A$31,MATCH($D9,Data_Summary!$A$32:$A$43,0),$E9)</f>
        <v>0.59743457842477388</v>
      </c>
      <c r="G9" s="126">
        <f ca="1">OFFSET(Data_Summary!$A$17,MATCH($D9,Data_Summary!$A$32:$A$43,0),$E9)</f>
        <v>7.3426669354300658E-2</v>
      </c>
      <c r="H9" s="126"/>
      <c r="I9" s="138">
        <f>+INDEX(Data_Summary!$2:$2,MATCH('long form_STATA'!$C9,Data_Summary!$1:$1,0))</f>
        <v>39244</v>
      </c>
      <c r="J9" s="187">
        <f t="shared" si="4"/>
        <v>6</v>
      </c>
      <c r="K9" s="188">
        <f t="shared" si="5"/>
        <v>1</v>
      </c>
      <c r="L9" s="182">
        <f t="shared" si="6"/>
        <v>6</v>
      </c>
      <c r="M9" s="189" t="str">
        <f t="shared" ca="1" si="7"/>
        <v>AGL</v>
      </c>
      <c r="N9" s="190">
        <f t="shared" si="8"/>
        <v>6</v>
      </c>
      <c r="O9" s="191">
        <f t="shared" ca="1" si="9"/>
        <v>0.59743457842477388</v>
      </c>
      <c r="P9" s="192">
        <f t="shared" ca="1" si="10"/>
        <v>7.3426669354300658E-2</v>
      </c>
      <c r="Q9" s="192"/>
      <c r="R9" s="183">
        <f t="shared" si="11"/>
        <v>39244</v>
      </c>
    </row>
    <row r="10" spans="1:19">
      <c r="A10" s="138"/>
      <c r="B10" s="99">
        <f t="shared" si="3"/>
        <v>1</v>
      </c>
      <c r="C10" s="44">
        <v>7</v>
      </c>
      <c r="D10" s="54" t="str">
        <f ca="1">OFFSET(Data_Summary!$A$17,$B10,0)</f>
        <v>AGL</v>
      </c>
      <c r="E10" s="100">
        <f t="shared" si="2"/>
        <v>7</v>
      </c>
      <c r="F10" s="140">
        <f ca="1">OFFSET(Data_Summary!$A$31,MATCH($D10,Data_Summary!$A$32:$A$43,0),$E10)</f>
        <v>0.59743457842477388</v>
      </c>
      <c r="G10" s="126">
        <f ca="1">OFFSET(Data_Summary!$A$17,MATCH($D10,Data_Summary!$A$32:$A$43,0),$E10)</f>
        <v>6.9015036374159733E-2</v>
      </c>
      <c r="H10" s="126"/>
      <c r="I10" s="138">
        <f>+INDEX(Data_Summary!$2:$2,MATCH('long form_STATA'!$C10,Data_Summary!$1:$1,0))</f>
        <v>39302</v>
      </c>
      <c r="J10" s="187">
        <f t="shared" si="4"/>
        <v>7</v>
      </c>
      <c r="K10" s="188">
        <f t="shared" si="5"/>
        <v>1</v>
      </c>
      <c r="L10" s="182">
        <f t="shared" si="6"/>
        <v>7</v>
      </c>
      <c r="M10" s="189" t="str">
        <f t="shared" ca="1" si="7"/>
        <v>AGL</v>
      </c>
      <c r="N10" s="190">
        <f t="shared" si="8"/>
        <v>7</v>
      </c>
      <c r="O10" s="191">
        <f t="shared" ca="1" si="9"/>
        <v>0.59743457842477388</v>
      </c>
      <c r="P10" s="192">
        <f t="shared" ca="1" si="10"/>
        <v>6.9015036374159733E-2</v>
      </c>
      <c r="Q10" s="192"/>
      <c r="R10" s="183">
        <f t="shared" si="11"/>
        <v>39302</v>
      </c>
    </row>
    <row r="11" spans="1:19">
      <c r="A11" s="138"/>
      <c r="B11" s="99">
        <f t="shared" si="3"/>
        <v>1</v>
      </c>
      <c r="C11" s="44">
        <v>8</v>
      </c>
      <c r="D11" s="54" t="str">
        <f ca="1">OFFSET(Data_Summary!$A$17,$B11,0)</f>
        <v>AGL</v>
      </c>
      <c r="E11" s="100">
        <f t="shared" si="2"/>
        <v>8</v>
      </c>
      <c r="F11" s="169">
        <f ca="1">OFFSET(Data_Summary!$A$31,MATCH($D11,Data_Summary!$A$32:$A$43,0),$E11)</f>
        <v>0.59743457842477388</v>
      </c>
      <c r="G11" s="126" t="str">
        <f ca="1">OFFSET(Data_Summary!$A$17,MATCH($D11,Data_Summary!$A$32:$A$43,0),$E11)</f>
        <v/>
      </c>
      <c r="H11" s="126"/>
      <c r="I11" s="138">
        <f>+INDEX(Data_Summary!$2:$2,MATCH('long form_STATA'!$C11,Data_Summary!$1:$1,0))</f>
        <v>39322</v>
      </c>
      <c r="J11" s="187">
        <f t="shared" si="4"/>
        <v>8</v>
      </c>
      <c r="K11" s="188" t="str">
        <f t="shared" si="5"/>
        <v>NA</v>
      </c>
      <c r="L11" s="182" t="str">
        <f t="shared" si="6"/>
        <v>NA</v>
      </c>
      <c r="M11" s="189" t="str">
        <f t="shared" si="7"/>
        <v>NA</v>
      </c>
      <c r="N11" s="190" t="str">
        <f t="shared" si="8"/>
        <v/>
      </c>
      <c r="O11" s="204" t="str">
        <f t="shared" si="9"/>
        <v>NA</v>
      </c>
      <c r="P11" s="192" t="str">
        <f t="shared" si="10"/>
        <v>NA</v>
      </c>
      <c r="Q11" s="192"/>
      <c r="R11" s="183" t="str">
        <f t="shared" si="11"/>
        <v>NA</v>
      </c>
    </row>
    <row r="12" spans="1:19">
      <c r="A12" s="138"/>
      <c r="B12" s="99">
        <f>IF(C12=1,B11+1,B11)</f>
        <v>1</v>
      </c>
      <c r="C12" s="44">
        <v>9</v>
      </c>
      <c r="D12" s="54" t="str">
        <f ca="1">OFFSET(Data_Summary!$A$17,$B12,0)</f>
        <v>AGL</v>
      </c>
      <c r="E12" s="100">
        <f t="shared" si="2"/>
        <v>9</v>
      </c>
      <c r="F12" s="140">
        <f ca="1">OFFSET(Data_Summary!$A$31,MATCH($D12,Data_Summary!$A$32:$A$43,0),$E12)</f>
        <v>0.59743457842477388</v>
      </c>
      <c r="G12" s="126">
        <f ca="1">OFFSET(Data_Summary!$A$17,MATCH($D12,Data_Summary!$A$32:$A$43,0),$E12)</f>
        <v>7.3319487773772465E-2</v>
      </c>
      <c r="H12" s="126"/>
      <c r="I12" s="138">
        <f>+INDEX(Data_Summary!$2:$2,MATCH('long form_STATA'!$C12,Data_Summary!$1:$1,0))</f>
        <v>39485</v>
      </c>
      <c r="J12" s="187">
        <f t="shared" si="4"/>
        <v>9</v>
      </c>
      <c r="K12" s="188">
        <f t="shared" si="5"/>
        <v>1</v>
      </c>
      <c r="L12" s="182">
        <f t="shared" si="6"/>
        <v>9</v>
      </c>
      <c r="M12" s="189" t="str">
        <f t="shared" ca="1" si="7"/>
        <v>AGL</v>
      </c>
      <c r="N12" s="190">
        <f t="shared" si="8"/>
        <v>8</v>
      </c>
      <c r="O12" s="191">
        <f t="shared" ca="1" si="9"/>
        <v>0.59743457842477388</v>
      </c>
      <c r="P12" s="192">
        <f t="shared" ca="1" si="10"/>
        <v>7.3319487773772465E-2</v>
      </c>
      <c r="Q12" s="192"/>
      <c r="R12" s="183">
        <f t="shared" si="11"/>
        <v>39485</v>
      </c>
    </row>
    <row r="13" spans="1:19">
      <c r="A13" s="138"/>
      <c r="B13" s="99">
        <f t="shared" si="3"/>
        <v>1</v>
      </c>
      <c r="C13" s="44">
        <v>10</v>
      </c>
      <c r="D13" s="54" t="str">
        <f ca="1">OFFSET(Data_Summary!$A$17,$B13,0)</f>
        <v>AGL</v>
      </c>
      <c r="E13" s="100">
        <f t="shared" si="2"/>
        <v>10</v>
      </c>
      <c r="F13" s="140">
        <f ca="1">OFFSET(Data_Summary!$A$31,MATCH($D13,Data_Summary!$A$32:$A$43,0),$E13)</f>
        <v>0.59743457842477388</v>
      </c>
      <c r="G13" s="126">
        <f ca="1">OFFSET(Data_Summary!$A$17,MATCH($D13,Data_Summary!$A$32:$A$43,0),$E13)</f>
        <v>7.613804583688899E-2</v>
      </c>
      <c r="H13" s="126"/>
      <c r="I13" s="138">
        <f>+INDEX(Data_Summary!$2:$2,MATCH('long form_STATA'!$C13,Data_Summary!$1:$1,0))</f>
        <v>39575</v>
      </c>
      <c r="J13" s="187">
        <f t="shared" si="4"/>
        <v>10</v>
      </c>
      <c r="K13" s="188">
        <f t="shared" si="5"/>
        <v>1</v>
      </c>
      <c r="L13" s="182">
        <f t="shared" si="6"/>
        <v>10</v>
      </c>
      <c r="M13" s="189" t="str">
        <f t="shared" ca="1" si="7"/>
        <v>AGL</v>
      </c>
      <c r="N13" s="190">
        <f t="shared" si="8"/>
        <v>9</v>
      </c>
      <c r="O13" s="191">
        <f t="shared" ca="1" si="9"/>
        <v>0.59743457842477388</v>
      </c>
      <c r="P13" s="192">
        <f t="shared" ca="1" si="10"/>
        <v>7.613804583688899E-2</v>
      </c>
      <c r="Q13" s="192"/>
      <c r="R13" s="183">
        <f t="shared" si="11"/>
        <v>39575</v>
      </c>
    </row>
    <row r="14" spans="1:19">
      <c r="A14" s="138"/>
      <c r="B14" s="99">
        <f t="shared" si="3"/>
        <v>1</v>
      </c>
      <c r="C14" s="44">
        <v>11</v>
      </c>
      <c r="D14" s="54" t="str">
        <f ca="1">OFFSET(Data_Summary!$A$17,$B14,0)</f>
        <v>AGL</v>
      </c>
      <c r="E14" s="100">
        <f t="shared" si="2"/>
        <v>11</v>
      </c>
      <c r="F14" s="140">
        <f ca="1">OFFSET(Data_Summary!$A$31,MATCH($D14,Data_Summary!$A$32:$A$43,0),$E14)</f>
        <v>0.59743457842477388</v>
      </c>
      <c r="G14" s="126">
        <f ca="1">OFFSET(Data_Summary!$A$17,MATCH($D14,Data_Summary!$A$32:$A$43,0),$E14)</f>
        <v>7.5812182593249525E-2</v>
      </c>
      <c r="H14" s="126"/>
      <c r="I14" s="138">
        <f>+INDEX(Data_Summary!$2:$2,MATCH('long form_STATA'!$C14,Data_Summary!$1:$1,0))</f>
        <v>39595</v>
      </c>
      <c r="J14" s="187">
        <f t="shared" si="4"/>
        <v>11</v>
      </c>
      <c r="K14" s="188">
        <f t="shared" si="5"/>
        <v>1</v>
      </c>
      <c r="L14" s="182">
        <f t="shared" si="6"/>
        <v>11</v>
      </c>
      <c r="M14" s="189" t="str">
        <f t="shared" ca="1" si="7"/>
        <v>AGL</v>
      </c>
      <c r="N14" s="190">
        <f t="shared" si="8"/>
        <v>10</v>
      </c>
      <c r="O14" s="191">
        <f t="shared" ca="1" si="9"/>
        <v>0.59743457842477388</v>
      </c>
      <c r="P14" s="192">
        <f t="shared" ca="1" si="10"/>
        <v>7.5812182593249525E-2</v>
      </c>
      <c r="Q14" s="192"/>
      <c r="R14" s="183">
        <f t="shared" si="11"/>
        <v>39595</v>
      </c>
    </row>
    <row r="15" spans="1:19">
      <c r="A15" s="138"/>
      <c r="B15" s="99">
        <f t="shared" si="3"/>
        <v>1</v>
      </c>
      <c r="C15" s="44">
        <v>12</v>
      </c>
      <c r="D15" s="54" t="str">
        <f ca="1">OFFSET(Data_Summary!$A$17,$B15,0)</f>
        <v>AGL</v>
      </c>
      <c r="E15" s="100">
        <f t="shared" si="2"/>
        <v>12</v>
      </c>
      <c r="F15" s="140">
        <f ca="1">OFFSET(Data_Summary!$A$31,MATCH($D15,Data_Summary!$A$32:$A$43,0),$E15)</f>
        <v>0.59743457842477388</v>
      </c>
      <c r="G15" s="126">
        <f ca="1">OFFSET(Data_Summary!$A$17,MATCH($D15,Data_Summary!$A$32:$A$43,0),$E15)</f>
        <v>6.832729016328809E-2</v>
      </c>
      <c r="H15" s="126"/>
      <c r="I15" s="138">
        <f>+INDEX(Data_Summary!$2:$2,MATCH('long form_STATA'!$C15,Data_Summary!$1:$1,0))</f>
        <v>39610</v>
      </c>
      <c r="J15" s="187">
        <f t="shared" si="4"/>
        <v>12</v>
      </c>
      <c r="K15" s="188">
        <f t="shared" si="5"/>
        <v>1</v>
      </c>
      <c r="L15" s="182">
        <f t="shared" si="6"/>
        <v>12</v>
      </c>
      <c r="M15" s="189" t="str">
        <f t="shared" ca="1" si="7"/>
        <v>AGL</v>
      </c>
      <c r="N15" s="190">
        <f t="shared" si="8"/>
        <v>11</v>
      </c>
      <c r="O15" s="191">
        <f t="shared" ca="1" si="9"/>
        <v>0.59743457842477388</v>
      </c>
      <c r="P15" s="192">
        <f t="shared" ca="1" si="10"/>
        <v>6.832729016328809E-2</v>
      </c>
      <c r="Q15" s="192"/>
      <c r="R15" s="183">
        <f t="shared" si="11"/>
        <v>39610</v>
      </c>
    </row>
    <row r="16" spans="1:19">
      <c r="A16" s="138"/>
      <c r="B16" s="99">
        <f t="shared" si="3"/>
        <v>1</v>
      </c>
      <c r="C16" s="44">
        <v>13</v>
      </c>
      <c r="D16" s="54" t="str">
        <f ca="1">OFFSET(Data_Summary!$A$17,$B16,0)</f>
        <v>AGL</v>
      </c>
      <c r="E16" s="100">
        <f t="shared" si="2"/>
        <v>13</v>
      </c>
      <c r="F16" s="140">
        <f ca="1">OFFSET(Data_Summary!$A$31,MATCH($D16,Data_Summary!$A$32:$A$43,0),$E16)</f>
        <v>0.59743457842477388</v>
      </c>
      <c r="G16" s="126">
        <f ca="1">OFFSET(Data_Summary!$A$17,MATCH($D16,Data_Summary!$A$32:$A$43,0),$E16)</f>
        <v>7.6708786899261222E-2</v>
      </c>
      <c r="H16" s="126"/>
      <c r="I16" s="138">
        <f>+INDEX(Data_Summary!$2:$2,MATCH('long form_STATA'!$C16,Data_Summary!$1:$1,0))</f>
        <v>39668</v>
      </c>
      <c r="J16" s="187">
        <f t="shared" si="4"/>
        <v>13</v>
      </c>
      <c r="K16" s="188">
        <f t="shared" si="5"/>
        <v>1</v>
      </c>
      <c r="L16" s="182">
        <f t="shared" si="6"/>
        <v>13</v>
      </c>
      <c r="M16" s="189" t="str">
        <f t="shared" ca="1" si="7"/>
        <v>AGL</v>
      </c>
      <c r="N16" s="190">
        <f t="shared" si="8"/>
        <v>12</v>
      </c>
      <c r="O16" s="191">
        <f t="shared" ca="1" si="9"/>
        <v>0.59743457842477388</v>
      </c>
      <c r="P16" s="192">
        <f t="shared" ca="1" si="10"/>
        <v>7.6708786899261222E-2</v>
      </c>
      <c r="Q16" s="192"/>
      <c r="R16" s="183">
        <f t="shared" si="11"/>
        <v>39668</v>
      </c>
    </row>
    <row r="17" spans="1:18">
      <c r="A17" s="138"/>
      <c r="B17" s="99">
        <f t="shared" si="3"/>
        <v>1</v>
      </c>
      <c r="C17" s="44">
        <v>14</v>
      </c>
      <c r="D17" s="54" t="str">
        <f ca="1">OFFSET(Data_Summary!$A$17,$B17,0)</f>
        <v>AGL</v>
      </c>
      <c r="E17" s="100">
        <f t="shared" si="2"/>
        <v>14</v>
      </c>
      <c r="F17" s="140">
        <f ca="1">OFFSET(Data_Summary!$A$31,MATCH($D17,Data_Summary!$A$32:$A$43,0),$E17)</f>
        <v>0.59743457842477388</v>
      </c>
      <c r="G17" s="126">
        <f ca="1">OFFSET(Data_Summary!$A$17,MATCH($D17,Data_Summary!$A$32:$A$43,0),$E17)</f>
        <v>7.938937683100164E-2</v>
      </c>
      <c r="H17" s="126"/>
      <c r="I17" s="138">
        <f>+INDEX(Data_Summary!$2:$2,MATCH('long form_STATA'!$C17,Data_Summary!$1:$1,0))</f>
        <v>39874</v>
      </c>
      <c r="J17" s="187">
        <f t="shared" si="4"/>
        <v>14</v>
      </c>
      <c r="K17" s="188">
        <f t="shared" si="5"/>
        <v>1</v>
      </c>
      <c r="L17" s="182">
        <f t="shared" si="6"/>
        <v>14</v>
      </c>
      <c r="M17" s="189" t="str">
        <f t="shared" ca="1" si="7"/>
        <v>AGL</v>
      </c>
      <c r="N17" s="190">
        <f t="shared" si="8"/>
        <v>13</v>
      </c>
      <c r="O17" s="191">
        <f t="shared" ca="1" si="9"/>
        <v>0.59743457842477388</v>
      </c>
      <c r="P17" s="192">
        <f t="shared" ca="1" si="10"/>
        <v>7.938937683100164E-2</v>
      </c>
      <c r="Q17" s="192"/>
      <c r="R17" s="183">
        <f t="shared" si="11"/>
        <v>39874</v>
      </c>
    </row>
    <row r="18" spans="1:18">
      <c r="A18" s="138"/>
      <c r="B18" s="99">
        <f t="shared" si="3"/>
        <v>1</v>
      </c>
      <c r="C18" s="44">
        <v>15</v>
      </c>
      <c r="D18" s="54" t="str">
        <f ca="1">OFFSET(Data_Summary!$A$17,$B18,0)</f>
        <v>AGL</v>
      </c>
      <c r="E18" s="100">
        <f t="shared" si="2"/>
        <v>15</v>
      </c>
      <c r="F18" s="140">
        <f ca="1">OFFSET(Data_Summary!$A$31,MATCH($D18,Data_Summary!$A$32:$A$43,0),$E18)</f>
        <v>0.59743457842477388</v>
      </c>
      <c r="G18" s="126">
        <f ca="1">OFFSET(Data_Summary!$A$17,MATCH($D18,Data_Summary!$A$32:$A$43,0),$E18)</f>
        <v>8.4164930843246305E-2</v>
      </c>
      <c r="H18" s="126"/>
      <c r="I18" s="138">
        <f>+INDEX(Data_Summary!$2:$2,MATCH('long form_STATA'!$C18,Data_Summary!$1:$1,0))</f>
        <v>39882</v>
      </c>
      <c r="J18" s="187">
        <f t="shared" si="4"/>
        <v>15</v>
      </c>
      <c r="K18" s="188">
        <f t="shared" si="5"/>
        <v>1</v>
      </c>
      <c r="L18" s="182">
        <f t="shared" si="6"/>
        <v>15</v>
      </c>
      <c r="M18" s="189" t="str">
        <f t="shared" ca="1" si="7"/>
        <v>AGL</v>
      </c>
      <c r="N18" s="190">
        <f t="shared" si="8"/>
        <v>14</v>
      </c>
      <c r="O18" s="191">
        <f t="shared" ca="1" si="9"/>
        <v>0.59743457842477388</v>
      </c>
      <c r="P18" s="192">
        <f t="shared" ca="1" si="10"/>
        <v>8.4164930843246305E-2</v>
      </c>
      <c r="Q18" s="192"/>
      <c r="R18" s="183">
        <f t="shared" si="11"/>
        <v>39882</v>
      </c>
    </row>
    <row r="19" spans="1:18">
      <c r="A19" s="138"/>
      <c r="B19" s="99">
        <f t="shared" si="3"/>
        <v>1</v>
      </c>
      <c r="C19" s="44">
        <v>16</v>
      </c>
      <c r="D19" s="54" t="str">
        <f ca="1">OFFSET(Data_Summary!$A$17,$B19,0)</f>
        <v>AGL</v>
      </c>
      <c r="E19" s="100">
        <f t="shared" si="2"/>
        <v>16</v>
      </c>
      <c r="F19" s="140">
        <f ca="1">OFFSET(Data_Summary!$A$31,MATCH($D19,Data_Summary!$A$32:$A$43,0),$E19)</f>
        <v>0.59743457842477388</v>
      </c>
      <c r="G19" s="126">
        <f ca="1">OFFSET(Data_Summary!$A$17,MATCH($D19,Data_Summary!$A$32:$A$43,0),$E19)</f>
        <v>7.9017529836046624E-2</v>
      </c>
      <c r="H19" s="126"/>
      <c r="I19" s="138">
        <f>+INDEX(Data_Summary!$2:$2,MATCH('long form_STATA'!$C19,Data_Summary!$1:$1,0))</f>
        <v>39951</v>
      </c>
      <c r="J19" s="187">
        <f t="shared" si="4"/>
        <v>16</v>
      </c>
      <c r="K19" s="188">
        <f t="shared" si="5"/>
        <v>1</v>
      </c>
      <c r="L19" s="182">
        <f t="shared" si="6"/>
        <v>16</v>
      </c>
      <c r="M19" s="189" t="str">
        <f t="shared" ca="1" si="7"/>
        <v>AGL</v>
      </c>
      <c r="N19" s="190">
        <f t="shared" si="8"/>
        <v>15</v>
      </c>
      <c r="O19" s="191">
        <f t="shared" ca="1" si="9"/>
        <v>0.59743457842477388</v>
      </c>
      <c r="P19" s="192">
        <f t="shared" ca="1" si="10"/>
        <v>7.9017529836046624E-2</v>
      </c>
      <c r="Q19" s="192"/>
      <c r="R19" s="183">
        <f t="shared" si="11"/>
        <v>39951</v>
      </c>
    </row>
    <row r="20" spans="1:18">
      <c r="A20" s="138"/>
      <c r="B20" s="99">
        <f t="shared" si="3"/>
        <v>1</v>
      </c>
      <c r="C20" s="44">
        <v>17</v>
      </c>
      <c r="D20" s="54" t="str">
        <f ca="1">OFFSET(Data_Summary!$A$17,$B20,0)</f>
        <v>AGL</v>
      </c>
      <c r="E20" s="100">
        <f t="shared" si="2"/>
        <v>17</v>
      </c>
      <c r="F20" s="140">
        <f ca="1">OFFSET(Data_Summary!$A$31,MATCH($D20,Data_Summary!$A$32:$A$43,0),$E20)</f>
        <v>0.59743457842477388</v>
      </c>
      <c r="G20" s="126">
        <f ca="1">OFFSET(Data_Summary!$A$17,MATCH($D20,Data_Summary!$A$32:$A$43,0),$E20)</f>
        <v>8.0975703889994088E-2</v>
      </c>
      <c r="H20" s="126"/>
      <c r="I20" s="138">
        <f>+INDEX(Data_Summary!$2:$2,MATCH('long form_STATA'!$C20,Data_Summary!$1:$1,0))</f>
        <v>39953</v>
      </c>
      <c r="J20" s="187">
        <f t="shared" si="4"/>
        <v>17</v>
      </c>
      <c r="K20" s="188">
        <f t="shared" si="5"/>
        <v>1</v>
      </c>
      <c r="L20" s="182">
        <f t="shared" si="6"/>
        <v>17</v>
      </c>
      <c r="M20" s="189" t="str">
        <f t="shared" ca="1" si="7"/>
        <v>AGL</v>
      </c>
      <c r="N20" s="190">
        <f t="shared" si="8"/>
        <v>16</v>
      </c>
      <c r="O20" s="191">
        <f t="shared" ca="1" si="9"/>
        <v>0.59743457842477388</v>
      </c>
      <c r="P20" s="192">
        <f t="shared" ref="P20:P83" ca="1" si="12">+IF(ISNUMBER($N20),G20,"NA")</f>
        <v>8.0975703889994088E-2</v>
      </c>
      <c r="Q20" s="192"/>
      <c r="R20" s="183">
        <f t="shared" ref="R20:R83" si="13">+IF(ISNUMBER($N20),I20,"NA")</f>
        <v>39953</v>
      </c>
    </row>
    <row r="21" spans="1:18">
      <c r="A21" s="138"/>
      <c r="B21" s="99">
        <f t="shared" si="3"/>
        <v>1</v>
      </c>
      <c r="C21" s="44">
        <v>18</v>
      </c>
      <c r="D21" s="54" t="str">
        <f ca="1">OFFSET(Data_Summary!$A$17,$B21,0)</f>
        <v>AGL</v>
      </c>
      <c r="E21" s="100">
        <f t="shared" si="2"/>
        <v>18</v>
      </c>
      <c r="F21" s="140">
        <f ca="1">OFFSET(Data_Summary!$A$31,MATCH($D21,Data_Summary!$A$32:$A$43,0),$E21)</f>
        <v>0.7790466456645232</v>
      </c>
      <c r="G21" s="126">
        <f ca="1">OFFSET(Data_Summary!$A$17,MATCH($D21,Data_Summary!$A$32:$A$43,0),$E21)</f>
        <v>7.3476544868972274E-2</v>
      </c>
      <c r="H21" s="126"/>
      <c r="I21" s="138">
        <f>+INDEX(Data_Summary!$2:$2,MATCH('long form_STATA'!$C21,Data_Summary!$1:$1,0))</f>
        <v>40162</v>
      </c>
      <c r="J21" s="187">
        <f t="shared" si="4"/>
        <v>18</v>
      </c>
      <c r="K21" s="188">
        <f t="shared" si="5"/>
        <v>1</v>
      </c>
      <c r="L21" s="182">
        <f t="shared" si="6"/>
        <v>18</v>
      </c>
      <c r="M21" s="189" t="str">
        <f t="shared" ca="1" si="7"/>
        <v>AGL</v>
      </c>
      <c r="N21" s="190">
        <f t="shared" si="8"/>
        <v>17</v>
      </c>
      <c r="O21" s="191">
        <f t="shared" ca="1" si="9"/>
        <v>0.7790466456645232</v>
      </c>
      <c r="P21" s="192">
        <f t="shared" ca="1" si="12"/>
        <v>7.3476544868972274E-2</v>
      </c>
      <c r="Q21" s="192"/>
      <c r="R21" s="183">
        <f t="shared" si="13"/>
        <v>40162</v>
      </c>
    </row>
    <row r="22" spans="1:18">
      <c r="A22" s="138"/>
      <c r="B22" s="99">
        <f t="shared" si="3"/>
        <v>1</v>
      </c>
      <c r="C22" s="44">
        <v>19</v>
      </c>
      <c r="D22" s="54" t="str">
        <f ca="1">OFFSET(Data_Summary!$A$17,$B22,0)</f>
        <v>AGL</v>
      </c>
      <c r="E22" s="100">
        <f t="shared" si="2"/>
        <v>19</v>
      </c>
      <c r="F22" s="140">
        <f ca="1">OFFSET(Data_Summary!$A$31,MATCH($D22,Data_Summary!$A$32:$A$43,0),$E22)</f>
        <v>0.7790466456645232</v>
      </c>
      <c r="G22" s="126">
        <f ca="1">OFFSET(Data_Summary!$A$17,MATCH($D22,Data_Summary!$A$32:$A$43,0),$E22)</f>
        <v>7.3342270066771742E-2</v>
      </c>
      <c r="H22" s="126"/>
      <c r="I22" s="138">
        <f>+INDEX(Data_Summary!$2:$2,MATCH('long form_STATA'!$C22,Data_Summary!$1:$1,0))</f>
        <v>40337</v>
      </c>
      <c r="J22" s="187">
        <f t="shared" si="4"/>
        <v>19</v>
      </c>
      <c r="K22" s="188">
        <f t="shared" si="5"/>
        <v>1</v>
      </c>
      <c r="L22" s="182">
        <f t="shared" si="6"/>
        <v>19</v>
      </c>
      <c r="M22" s="189" t="str">
        <f t="shared" ca="1" si="7"/>
        <v>AGL</v>
      </c>
      <c r="N22" s="190">
        <f t="shared" si="8"/>
        <v>18</v>
      </c>
      <c r="O22" s="191">
        <f t="shared" ca="1" si="9"/>
        <v>0.7790466456645232</v>
      </c>
      <c r="P22" s="192">
        <f t="shared" ca="1" si="12"/>
        <v>7.3342270066771742E-2</v>
      </c>
      <c r="Q22" s="192"/>
      <c r="R22" s="183">
        <f t="shared" si="13"/>
        <v>40337</v>
      </c>
    </row>
    <row r="23" spans="1:18">
      <c r="A23" s="138"/>
      <c r="B23" s="99">
        <f t="shared" si="3"/>
        <v>1</v>
      </c>
      <c r="C23" s="44">
        <v>20</v>
      </c>
      <c r="D23" s="54" t="str">
        <f ca="1">OFFSET(Data_Summary!$A$17,$B23,0)</f>
        <v>AGL</v>
      </c>
      <c r="E23" s="100">
        <f t="shared" si="2"/>
        <v>20</v>
      </c>
      <c r="F23" s="140">
        <f ca="1">OFFSET(Data_Summary!$A$31,MATCH($D23,Data_Summary!$A$32:$A$43,0),$E23)</f>
        <v>0.59743457842477388</v>
      </c>
      <c r="G23" s="126">
        <f ca="1">OFFSET(Data_Summary!$A$17,MATCH($D23,Data_Summary!$A$32:$A$43,0),$E23)</f>
        <v>7.0962249029561567E-2</v>
      </c>
      <c r="H23" s="126"/>
      <c r="I23" s="138">
        <f>+INDEX(Data_Summary!$2:$2,MATCH('long form_STATA'!$C23,Data_Summary!$1:$1,0))</f>
        <v>39545</v>
      </c>
      <c r="J23" s="187">
        <f t="shared" si="4"/>
        <v>20</v>
      </c>
      <c r="K23" s="188">
        <f t="shared" si="5"/>
        <v>1</v>
      </c>
      <c r="L23" s="182">
        <f t="shared" si="6"/>
        <v>20</v>
      </c>
      <c r="M23" s="189" t="str">
        <f t="shared" ca="1" si="7"/>
        <v>AGL</v>
      </c>
      <c r="N23" s="190">
        <f t="shared" si="8"/>
        <v>19</v>
      </c>
      <c r="O23" s="191">
        <f t="shared" ca="1" si="9"/>
        <v>0.59743457842477388</v>
      </c>
      <c r="P23" s="192">
        <f t="shared" ca="1" si="12"/>
        <v>7.0962249029561567E-2</v>
      </c>
      <c r="Q23" s="192"/>
      <c r="R23" s="183">
        <f t="shared" si="13"/>
        <v>39545</v>
      </c>
    </row>
    <row r="24" spans="1:18">
      <c r="A24" s="138"/>
      <c r="B24" s="99">
        <f t="shared" si="3"/>
        <v>1</v>
      </c>
      <c r="C24" s="44">
        <v>21</v>
      </c>
      <c r="D24" s="54" t="str">
        <f ca="1">OFFSET(Data_Summary!$A$17,$B24,0)</f>
        <v>AGL</v>
      </c>
      <c r="E24" s="100">
        <f t="shared" si="2"/>
        <v>21</v>
      </c>
      <c r="F24" s="140">
        <f ca="1">OFFSET(Data_Summary!$A$31,MATCH($D24,Data_Summary!$A$32:$A$43,0),$E24)</f>
        <v>0.59743457842477388</v>
      </c>
      <c r="G24" s="126">
        <f ca="1">OFFSET(Data_Summary!$A$17,MATCH($D24,Data_Summary!$A$32:$A$43,0),$E24)</f>
        <v>8.2565633443042172E-2</v>
      </c>
      <c r="H24" s="126"/>
      <c r="I24" s="138">
        <f>+INDEX(Data_Summary!$2:$2,MATCH('long form_STATA'!$C24,Data_Summary!$1:$1,0))</f>
        <v>39903</v>
      </c>
      <c r="J24" s="187">
        <f t="shared" si="4"/>
        <v>21</v>
      </c>
      <c r="K24" s="188">
        <f t="shared" si="5"/>
        <v>1</v>
      </c>
      <c r="L24" s="182">
        <f t="shared" si="6"/>
        <v>21</v>
      </c>
      <c r="M24" s="189" t="str">
        <f t="shared" ca="1" si="7"/>
        <v>AGL</v>
      </c>
      <c r="N24" s="190">
        <f t="shared" si="8"/>
        <v>20</v>
      </c>
      <c r="O24" s="191">
        <f t="shared" ca="1" si="9"/>
        <v>0.59743457842477388</v>
      </c>
      <c r="P24" s="192">
        <f t="shared" ca="1" si="12"/>
        <v>8.2565633443042172E-2</v>
      </c>
      <c r="Q24" s="192"/>
      <c r="R24" s="183">
        <f t="shared" si="13"/>
        <v>39903</v>
      </c>
    </row>
    <row r="25" spans="1:18">
      <c r="A25" s="138"/>
      <c r="B25" s="99">
        <f t="shared" si="3"/>
        <v>1</v>
      </c>
      <c r="C25" s="44">
        <v>22</v>
      </c>
      <c r="D25" s="54" t="str">
        <f ca="1">OFFSET(Data_Summary!$A$17,$B25,0)</f>
        <v>AGL</v>
      </c>
      <c r="E25" s="100">
        <f t="shared" si="2"/>
        <v>22</v>
      </c>
      <c r="F25" s="140">
        <f ca="1">OFFSET(Data_Summary!$A$31,MATCH($D25,Data_Summary!$A$32:$A$43,0),$E25)</f>
        <v>0.7790466456645232</v>
      </c>
      <c r="G25" s="126">
        <f ca="1">OFFSET(Data_Summary!$A$17,MATCH($D25,Data_Summary!$A$32:$A$43,0),$E25)</f>
        <v>7.6715408905822791E-2</v>
      </c>
      <c r="H25" s="126"/>
      <c r="I25" s="138">
        <f>+INDEX(Data_Summary!$2:$2,MATCH('long form_STATA'!$C25,Data_Summary!$1:$1,0))</f>
        <v>40057</v>
      </c>
      <c r="J25" s="187">
        <f t="shared" si="4"/>
        <v>22</v>
      </c>
      <c r="K25" s="188">
        <f t="shared" si="5"/>
        <v>1</v>
      </c>
      <c r="L25" s="182">
        <f t="shared" si="6"/>
        <v>22</v>
      </c>
      <c r="M25" s="189" t="str">
        <f t="shared" ca="1" si="7"/>
        <v>AGL</v>
      </c>
      <c r="N25" s="190">
        <f t="shared" si="8"/>
        <v>21</v>
      </c>
      <c r="O25" s="191">
        <f t="shared" ca="1" si="9"/>
        <v>0.7790466456645232</v>
      </c>
      <c r="P25" s="192">
        <f t="shared" ca="1" si="12"/>
        <v>7.6715408905822791E-2</v>
      </c>
      <c r="Q25" s="192"/>
      <c r="R25" s="183">
        <f t="shared" si="13"/>
        <v>40057</v>
      </c>
    </row>
    <row r="26" spans="1:18">
      <c r="A26" s="138"/>
      <c r="B26" s="99">
        <f t="shared" si="3"/>
        <v>1</v>
      </c>
      <c r="C26" s="44">
        <v>23</v>
      </c>
      <c r="D26" s="54" t="str">
        <f ca="1">OFFSET(Data_Summary!$A$17,$B26,0)</f>
        <v>AGL</v>
      </c>
      <c r="E26" s="100">
        <f t="shared" si="2"/>
        <v>23</v>
      </c>
      <c r="F26" s="140">
        <f ca="1">OFFSET(Data_Summary!$A$31,MATCH($D26,Data_Summary!$A$32:$A$43,0),$E26)</f>
        <v>0.7790466456645232</v>
      </c>
      <c r="G26" s="126">
        <f ca="1">OFFSET(Data_Summary!$A$17,MATCH($D26,Data_Summary!$A$32:$A$43,0),$E26)</f>
        <v>7.1262781871867353E-2</v>
      </c>
      <c r="H26" s="126"/>
      <c r="I26" s="138">
        <f>+INDEX(Data_Summary!$2:$2,MATCH('long form_STATA'!$C26,Data_Summary!$1:$1,0))</f>
        <v>40436</v>
      </c>
      <c r="J26" s="187">
        <f t="shared" si="4"/>
        <v>23</v>
      </c>
      <c r="K26" s="188">
        <f t="shared" si="5"/>
        <v>1</v>
      </c>
      <c r="L26" s="182">
        <f t="shared" si="6"/>
        <v>23</v>
      </c>
      <c r="M26" s="189" t="str">
        <f t="shared" ca="1" si="7"/>
        <v>AGL</v>
      </c>
      <c r="N26" s="190">
        <f t="shared" si="8"/>
        <v>22</v>
      </c>
      <c r="O26" s="191">
        <f t="shared" ca="1" si="9"/>
        <v>0.7790466456645232</v>
      </c>
      <c r="P26" s="192">
        <f t="shared" ca="1" si="12"/>
        <v>7.1262781871867353E-2</v>
      </c>
      <c r="Q26" s="192"/>
      <c r="R26" s="183">
        <f t="shared" si="13"/>
        <v>40436</v>
      </c>
    </row>
    <row r="27" spans="1:18">
      <c r="A27" s="138"/>
      <c r="B27" s="99">
        <f t="shared" si="3"/>
        <v>1</v>
      </c>
      <c r="C27" s="44">
        <v>24</v>
      </c>
      <c r="D27" s="54" t="str">
        <f ca="1">OFFSET(Data_Summary!$A$17,$B27,0)</f>
        <v>AGL</v>
      </c>
      <c r="E27" s="100">
        <f t="shared" si="2"/>
        <v>24</v>
      </c>
      <c r="F27" s="140">
        <f ca="1">OFFSET(Data_Summary!$A$31,MATCH($D27,Data_Summary!$A$32:$A$43,0),$E27)</f>
        <v>0.82050873653978684</v>
      </c>
      <c r="G27" s="126" t="str">
        <f ca="1">OFFSET(Data_Summary!$A$17,MATCH($D27,Data_Summary!$A$32:$A$43,0),$E27)</f>
        <v/>
      </c>
      <c r="H27" s="126"/>
      <c r="I27" s="138">
        <f>+INDEX(Data_Summary!$2:$2,MATCH('long form_STATA'!$C27,Data_Summary!$1:$1,0))</f>
        <v>40602</v>
      </c>
      <c r="J27" s="187">
        <f t="shared" si="4"/>
        <v>24</v>
      </c>
      <c r="K27" s="188">
        <f t="shared" si="5"/>
        <v>1</v>
      </c>
      <c r="L27" s="182">
        <f t="shared" si="6"/>
        <v>24</v>
      </c>
      <c r="M27" s="189" t="str">
        <f t="shared" ca="1" si="7"/>
        <v>AGL</v>
      </c>
      <c r="N27" s="190">
        <f t="shared" si="8"/>
        <v>23</v>
      </c>
      <c r="O27" s="191">
        <f t="shared" ca="1" si="9"/>
        <v>0.82050873653978684</v>
      </c>
      <c r="P27" s="192" t="str">
        <f t="shared" ca="1" si="12"/>
        <v/>
      </c>
      <c r="Q27" s="192"/>
      <c r="R27" s="183">
        <f t="shared" si="13"/>
        <v>40602</v>
      </c>
    </row>
    <row r="28" spans="1:18">
      <c r="A28" s="138"/>
      <c r="B28" s="99">
        <f t="shared" si="3"/>
        <v>1</v>
      </c>
      <c r="C28" s="44">
        <v>25</v>
      </c>
      <c r="D28" s="54" t="str">
        <f ca="1">OFFSET(Data_Summary!$A$17,$B28,0)</f>
        <v>AGL</v>
      </c>
      <c r="E28" s="100">
        <f t="shared" si="2"/>
        <v>25</v>
      </c>
      <c r="F28" s="140">
        <f ca="1">OFFSET(Data_Summary!$A$31,MATCH($D28,Data_Summary!$A$32:$A$43,0),$E28)</f>
        <v>0.82050873653978684</v>
      </c>
      <c r="G28" s="126" t="str">
        <f ca="1">OFFSET(Data_Summary!$A$17,MATCH($D28,Data_Summary!$A$32:$A$43,0),$E28)</f>
        <v/>
      </c>
      <c r="H28" s="126"/>
      <c r="I28" s="138">
        <f>+INDEX(Data_Summary!$2:$2,MATCH('long form_STATA'!$C28,Data_Summary!$1:$1,0))</f>
        <v>40724</v>
      </c>
      <c r="J28" s="187">
        <f t="shared" si="4"/>
        <v>25</v>
      </c>
      <c r="K28" s="188">
        <f t="shared" si="5"/>
        <v>1</v>
      </c>
      <c r="L28" s="182">
        <f t="shared" si="6"/>
        <v>25</v>
      </c>
      <c r="M28" s="189" t="str">
        <f t="shared" ca="1" si="7"/>
        <v>AGL</v>
      </c>
      <c r="N28" s="190">
        <f t="shared" si="8"/>
        <v>24</v>
      </c>
      <c r="O28" s="191">
        <f t="shared" ca="1" si="9"/>
        <v>0.82050873653978684</v>
      </c>
      <c r="P28" s="192" t="str">
        <f t="shared" ca="1" si="12"/>
        <v/>
      </c>
      <c r="Q28" s="192"/>
      <c r="R28" s="183">
        <f t="shared" si="13"/>
        <v>40724</v>
      </c>
    </row>
    <row r="29" spans="1:18">
      <c r="A29" s="138"/>
      <c r="B29" s="99">
        <f t="shared" si="3"/>
        <v>1</v>
      </c>
      <c r="C29" s="44">
        <v>26</v>
      </c>
      <c r="D29" s="54" t="str">
        <f ca="1">OFFSET(Data_Summary!$A$17,$B29,0)</f>
        <v>AGL</v>
      </c>
      <c r="E29" s="100">
        <f t="shared" si="2"/>
        <v>26</v>
      </c>
      <c r="F29" s="140">
        <f ca="1">OFFSET(Data_Summary!$A$31,MATCH($D29,Data_Summary!$A$32:$A$43,0),$E29)</f>
        <v>0.82050873653978684</v>
      </c>
      <c r="G29" s="126" t="str">
        <f ca="1">OFFSET(Data_Summary!$A$17,MATCH($D29,Data_Summary!$A$32:$A$43,0),$E29)</f>
        <v/>
      </c>
      <c r="H29" s="126"/>
      <c r="I29" s="138">
        <f>+INDEX(Data_Summary!$2:$2,MATCH('long form_STATA'!$C29,Data_Summary!$1:$1,0))</f>
        <v>41023</v>
      </c>
      <c r="J29" s="187">
        <f t="shared" si="4"/>
        <v>26</v>
      </c>
      <c r="K29" s="188">
        <f t="shared" si="5"/>
        <v>1</v>
      </c>
      <c r="L29" s="182">
        <f t="shared" si="6"/>
        <v>26</v>
      </c>
      <c r="M29" s="189" t="str">
        <f t="shared" ca="1" si="7"/>
        <v>AGL</v>
      </c>
      <c r="N29" s="190">
        <f t="shared" si="8"/>
        <v>25</v>
      </c>
      <c r="O29" s="191">
        <f t="shared" ca="1" si="9"/>
        <v>0.82050873653978684</v>
      </c>
      <c r="P29" s="192" t="str">
        <f t="shared" ca="1" si="12"/>
        <v/>
      </c>
      <c r="Q29" s="192"/>
      <c r="R29" s="183">
        <f t="shared" si="13"/>
        <v>41023</v>
      </c>
    </row>
    <row r="30" spans="1:18">
      <c r="A30" s="138"/>
      <c r="B30" s="99">
        <f t="shared" ref="B30" si="14">IF(C30=1,B29+1,B29)</f>
        <v>1</v>
      </c>
      <c r="C30" s="168">
        <f>+C29+1</f>
        <v>27</v>
      </c>
      <c r="D30" s="54" t="str">
        <f ca="1">OFFSET(Data_Summary!$A$17,$B30,0)</f>
        <v>AGL</v>
      </c>
      <c r="E30" s="100">
        <f t="shared" ref="E30" si="15">C30</f>
        <v>27</v>
      </c>
      <c r="F30" s="140">
        <f ca="1">OFFSET(Data_Summary!$A$31,MATCH($D30,Data_Summary!$A$32:$A$43,0),$E30)</f>
        <v>0.82050873653978684</v>
      </c>
      <c r="G30" s="126" t="str">
        <f ca="1">OFFSET(Data_Summary!$A$17,MATCH($D30,Data_Summary!$A$32:$A$43,0),$E30)</f>
        <v/>
      </c>
      <c r="H30" s="126"/>
      <c r="I30" s="138">
        <f>+INDEX(Data_Summary!$2:$2,MATCH('long form_STATA'!$C30,Data_Summary!$1:$1,0))</f>
        <v>41060</v>
      </c>
      <c r="J30" s="187">
        <f t="shared" si="4"/>
        <v>27</v>
      </c>
      <c r="K30" s="188">
        <f t="shared" si="5"/>
        <v>1</v>
      </c>
      <c r="L30" s="194">
        <f t="shared" si="6"/>
        <v>27</v>
      </c>
      <c r="M30" s="189" t="str">
        <f t="shared" ca="1" si="7"/>
        <v>AGL</v>
      </c>
      <c r="N30" s="190">
        <f t="shared" si="8"/>
        <v>26</v>
      </c>
      <c r="O30" s="191">
        <f t="shared" ca="1" si="9"/>
        <v>0.82050873653978684</v>
      </c>
      <c r="P30" s="192" t="str">
        <f t="shared" ca="1" si="12"/>
        <v/>
      </c>
      <c r="Q30" s="192"/>
      <c r="R30" s="183">
        <f t="shared" si="13"/>
        <v>41060</v>
      </c>
    </row>
    <row r="31" spans="1:18">
      <c r="B31" s="99">
        <f>IF(C31=1,B29+1,B29)</f>
        <v>2</v>
      </c>
      <c r="C31" s="100">
        <f t="shared" ref="C31:C38" si="16">C4</f>
        <v>1</v>
      </c>
      <c r="D31" s="54" t="str">
        <f ca="1">OFFSET(Data_Summary!$A$17,$B31,0)</f>
        <v>ATO</v>
      </c>
      <c r="E31" s="100">
        <f t="shared" si="2"/>
        <v>1</v>
      </c>
      <c r="F31" s="140">
        <f ca="1">OFFSET(Data_Summary!$A$31,MATCH($D31,Data_Summary!$A$32:$A$43,0),$E31)</f>
        <v>0</v>
      </c>
      <c r="G31" s="126" t="str">
        <f ca="1">OFFSET(Data_Summary!$A$17,MATCH($D31,Data_Summary!$A$32:$A$43,0),$E31)</f>
        <v/>
      </c>
      <c r="H31" s="126"/>
      <c r="I31" s="139">
        <f t="shared" ref="I31:I38" si="17">I4</f>
        <v>38639</v>
      </c>
      <c r="J31" s="187">
        <f t="shared" si="4"/>
        <v>1</v>
      </c>
      <c r="K31" s="188">
        <f t="shared" si="5"/>
        <v>2</v>
      </c>
      <c r="L31" s="190">
        <f t="shared" si="6"/>
        <v>1</v>
      </c>
      <c r="M31" s="189" t="str">
        <f t="shared" ca="1" si="7"/>
        <v>ATO</v>
      </c>
      <c r="N31" s="190">
        <f t="shared" si="8"/>
        <v>1</v>
      </c>
      <c r="O31" s="191">
        <f t="shared" ca="1" si="9"/>
        <v>0</v>
      </c>
      <c r="P31" s="192" t="str">
        <f t="shared" ca="1" si="12"/>
        <v/>
      </c>
      <c r="Q31" s="192"/>
      <c r="R31" s="184">
        <f t="shared" si="13"/>
        <v>38639</v>
      </c>
    </row>
    <row r="32" spans="1:18">
      <c r="B32" s="99">
        <f t="shared" si="3"/>
        <v>2</v>
      </c>
      <c r="C32" s="100">
        <f t="shared" si="16"/>
        <v>2</v>
      </c>
      <c r="D32" s="54" t="str">
        <f ca="1">OFFSET(Data_Summary!$A$17,$B32,0)</f>
        <v>ATO</v>
      </c>
      <c r="E32" s="100">
        <f t="shared" si="2"/>
        <v>2</v>
      </c>
      <c r="F32" s="140">
        <f ca="1">OFFSET(Data_Summary!$A$31,MATCH($D32,Data_Summary!$A$32:$A$43,0),$E32)</f>
        <v>0</v>
      </c>
      <c r="G32" s="126" t="str">
        <f ca="1">OFFSET(Data_Summary!$A$17,MATCH($D32,Data_Summary!$A$32:$A$43,0),$E32)</f>
        <v/>
      </c>
      <c r="H32" s="126"/>
      <c r="I32" s="139">
        <f t="shared" si="17"/>
        <v>38797</v>
      </c>
      <c r="J32" s="187">
        <f t="shared" si="4"/>
        <v>2</v>
      </c>
      <c r="K32" s="188">
        <f t="shared" si="5"/>
        <v>2</v>
      </c>
      <c r="L32" s="190">
        <f t="shared" si="6"/>
        <v>2</v>
      </c>
      <c r="M32" s="189" t="str">
        <f t="shared" ca="1" si="7"/>
        <v>ATO</v>
      </c>
      <c r="N32" s="190">
        <f t="shared" si="8"/>
        <v>2</v>
      </c>
      <c r="O32" s="191">
        <f t="shared" ca="1" si="9"/>
        <v>0</v>
      </c>
      <c r="P32" s="192" t="str">
        <f t="shared" ca="1" si="12"/>
        <v/>
      </c>
      <c r="Q32" s="192"/>
      <c r="R32" s="184">
        <f t="shared" si="13"/>
        <v>38797</v>
      </c>
    </row>
    <row r="33" spans="2:18">
      <c r="B33" s="99">
        <f t="shared" si="3"/>
        <v>2</v>
      </c>
      <c r="C33" s="100">
        <f t="shared" si="16"/>
        <v>3</v>
      </c>
      <c r="D33" s="54" t="str">
        <f ca="1">OFFSET(Data_Summary!$A$17,$B33,0)</f>
        <v>ATO</v>
      </c>
      <c r="E33" s="100">
        <f t="shared" si="2"/>
        <v>3</v>
      </c>
      <c r="F33" s="140">
        <f ca="1">OFFSET(Data_Summary!$A$31,MATCH($D33,Data_Summary!$A$32:$A$43,0),$E33)</f>
        <v>0</v>
      </c>
      <c r="G33" s="126" t="str">
        <f ca="1">OFFSET(Data_Summary!$A$17,MATCH($D33,Data_Summary!$A$32:$A$43,0),$E33)</f>
        <v/>
      </c>
      <c r="H33" s="126"/>
      <c r="I33" s="139">
        <f t="shared" si="17"/>
        <v>38807</v>
      </c>
      <c r="J33" s="187">
        <f t="shared" si="4"/>
        <v>3</v>
      </c>
      <c r="K33" s="188">
        <f t="shared" si="5"/>
        <v>2</v>
      </c>
      <c r="L33" s="190">
        <f t="shared" si="6"/>
        <v>3</v>
      </c>
      <c r="M33" s="189" t="str">
        <f t="shared" ca="1" si="7"/>
        <v>ATO</v>
      </c>
      <c r="N33" s="190">
        <f t="shared" si="8"/>
        <v>3</v>
      </c>
      <c r="O33" s="191">
        <f t="shared" ca="1" si="9"/>
        <v>0</v>
      </c>
      <c r="P33" s="192" t="str">
        <f t="shared" ca="1" si="12"/>
        <v/>
      </c>
      <c r="Q33" s="192"/>
      <c r="R33" s="184">
        <f t="shared" si="13"/>
        <v>38807</v>
      </c>
    </row>
    <row r="34" spans="2:18">
      <c r="B34" s="99">
        <f t="shared" si="3"/>
        <v>2</v>
      </c>
      <c r="C34" s="100">
        <f t="shared" si="16"/>
        <v>4</v>
      </c>
      <c r="D34" s="54" t="str">
        <f ca="1">OFFSET(Data_Summary!$A$17,$B34,0)</f>
        <v>ATO</v>
      </c>
      <c r="E34" s="100">
        <f t="shared" si="2"/>
        <v>4</v>
      </c>
      <c r="F34" s="140">
        <f ca="1">OFFSET(Data_Summary!$A$31,MATCH($D34,Data_Summary!$A$32:$A$43,0),$E34)</f>
        <v>0</v>
      </c>
      <c r="G34" s="126" t="str">
        <f ca="1">OFFSET(Data_Summary!$A$17,MATCH($D34,Data_Summary!$A$32:$A$43,0),$E34)</f>
        <v/>
      </c>
      <c r="H34" s="126"/>
      <c r="I34" s="139">
        <f t="shared" si="17"/>
        <v>38968</v>
      </c>
      <c r="J34" s="187">
        <f t="shared" si="4"/>
        <v>4</v>
      </c>
      <c r="K34" s="188">
        <f t="shared" si="5"/>
        <v>2</v>
      </c>
      <c r="L34" s="190">
        <f t="shared" si="6"/>
        <v>4</v>
      </c>
      <c r="M34" s="189" t="str">
        <f t="shared" ca="1" si="7"/>
        <v>ATO</v>
      </c>
      <c r="N34" s="190">
        <f t="shared" si="8"/>
        <v>4</v>
      </c>
      <c r="O34" s="191">
        <f t="shared" ca="1" si="9"/>
        <v>0</v>
      </c>
      <c r="P34" s="192" t="str">
        <f t="shared" ca="1" si="12"/>
        <v/>
      </c>
      <c r="Q34" s="192"/>
      <c r="R34" s="184">
        <f t="shared" si="13"/>
        <v>38968</v>
      </c>
    </row>
    <row r="35" spans="2:18">
      <c r="B35" s="99">
        <f t="shared" si="3"/>
        <v>2</v>
      </c>
      <c r="C35" s="100">
        <f t="shared" si="16"/>
        <v>5</v>
      </c>
      <c r="D35" s="54" t="str">
        <f ca="1">OFFSET(Data_Summary!$A$17,$B35,0)</f>
        <v>ATO</v>
      </c>
      <c r="E35" s="100">
        <f t="shared" si="2"/>
        <v>5</v>
      </c>
      <c r="F35" s="140">
        <f ca="1">OFFSET(Data_Summary!$A$31,MATCH($D35,Data_Summary!$A$32:$A$43,0),$E35)</f>
        <v>0</v>
      </c>
      <c r="G35" s="126">
        <f ca="1">OFFSET(Data_Summary!$A$17,MATCH($D35,Data_Summary!$A$32:$A$43,0),$E35)</f>
        <v>7.0928505411762016E-2</v>
      </c>
      <c r="H35" s="126"/>
      <c r="I35" s="139">
        <f t="shared" si="17"/>
        <v>39181</v>
      </c>
      <c r="J35" s="187">
        <f t="shared" si="4"/>
        <v>5</v>
      </c>
      <c r="K35" s="188">
        <f t="shared" si="5"/>
        <v>2</v>
      </c>
      <c r="L35" s="190">
        <f t="shared" si="6"/>
        <v>5</v>
      </c>
      <c r="M35" s="189" t="str">
        <f t="shared" ca="1" si="7"/>
        <v>ATO</v>
      </c>
      <c r="N35" s="190">
        <f t="shared" si="8"/>
        <v>5</v>
      </c>
      <c r="O35" s="191">
        <f t="shared" ca="1" si="9"/>
        <v>0</v>
      </c>
      <c r="P35" s="192">
        <f t="shared" ca="1" si="12"/>
        <v>7.0928505411762016E-2</v>
      </c>
      <c r="Q35" s="192"/>
      <c r="R35" s="184">
        <f t="shared" si="13"/>
        <v>39181</v>
      </c>
    </row>
    <row r="36" spans="2:18">
      <c r="B36" s="99">
        <f t="shared" si="3"/>
        <v>2</v>
      </c>
      <c r="C36" s="100">
        <f t="shared" si="16"/>
        <v>6</v>
      </c>
      <c r="D36" s="54" t="str">
        <f ca="1">OFFSET(Data_Summary!$A$17,$B36,0)</f>
        <v>ATO</v>
      </c>
      <c r="E36" s="100">
        <f t="shared" si="2"/>
        <v>6</v>
      </c>
      <c r="F36" s="140">
        <f ca="1">OFFSET(Data_Summary!$A$31,MATCH($D36,Data_Summary!$A$32:$A$43,0),$E36)</f>
        <v>0</v>
      </c>
      <c r="G36" s="126">
        <f ca="1">OFFSET(Data_Summary!$A$17,MATCH($D36,Data_Summary!$A$32:$A$43,0),$E36)</f>
        <v>7.2403043880762019E-2</v>
      </c>
      <c r="H36" s="126"/>
      <c r="I36" s="139">
        <f t="shared" si="17"/>
        <v>39244</v>
      </c>
      <c r="J36" s="187">
        <f t="shared" si="4"/>
        <v>6</v>
      </c>
      <c r="K36" s="188">
        <f t="shared" si="5"/>
        <v>2</v>
      </c>
      <c r="L36" s="190">
        <f t="shared" si="6"/>
        <v>6</v>
      </c>
      <c r="M36" s="189" t="str">
        <f t="shared" ca="1" si="7"/>
        <v>ATO</v>
      </c>
      <c r="N36" s="190">
        <f t="shared" si="8"/>
        <v>6</v>
      </c>
      <c r="O36" s="191">
        <f t="shared" ca="1" si="9"/>
        <v>0</v>
      </c>
      <c r="P36" s="192">
        <f t="shared" ca="1" si="12"/>
        <v>7.2403043880762019E-2</v>
      </c>
      <c r="Q36" s="192"/>
      <c r="R36" s="184">
        <f t="shared" si="13"/>
        <v>39244</v>
      </c>
    </row>
    <row r="37" spans="2:18">
      <c r="B37" s="99">
        <f t="shared" si="3"/>
        <v>2</v>
      </c>
      <c r="C37" s="100">
        <f t="shared" si="16"/>
        <v>7</v>
      </c>
      <c r="D37" s="54" t="str">
        <f ca="1">OFFSET(Data_Summary!$A$17,$B37,0)</f>
        <v>ATO</v>
      </c>
      <c r="E37" s="100">
        <f t="shared" si="2"/>
        <v>7</v>
      </c>
      <c r="F37" s="140">
        <f ca="1">OFFSET(Data_Summary!$A$31,MATCH($D37,Data_Summary!$A$32:$A$43,0),$E37)</f>
        <v>1.4733850695151714E-2</v>
      </c>
      <c r="G37" s="126">
        <f ca="1">OFFSET(Data_Summary!$A$17,MATCH($D37,Data_Summary!$A$32:$A$43,0),$E37)</f>
        <v>6.761651497187722E-2</v>
      </c>
      <c r="H37" s="126"/>
      <c r="I37" s="139">
        <f t="shared" si="17"/>
        <v>39302</v>
      </c>
      <c r="J37" s="187">
        <f t="shared" si="4"/>
        <v>7</v>
      </c>
      <c r="K37" s="188">
        <f t="shared" si="5"/>
        <v>2</v>
      </c>
      <c r="L37" s="190">
        <f t="shared" si="6"/>
        <v>7</v>
      </c>
      <c r="M37" s="189" t="str">
        <f t="shared" ca="1" si="7"/>
        <v>ATO</v>
      </c>
      <c r="N37" s="190">
        <f t="shared" si="8"/>
        <v>7</v>
      </c>
      <c r="O37" s="191">
        <f t="shared" ca="1" si="9"/>
        <v>1.4733850695151714E-2</v>
      </c>
      <c r="P37" s="192">
        <f t="shared" ca="1" si="12"/>
        <v>6.761651497187722E-2</v>
      </c>
      <c r="Q37" s="192"/>
      <c r="R37" s="184">
        <f t="shared" si="13"/>
        <v>39302</v>
      </c>
    </row>
    <row r="38" spans="2:18">
      <c r="B38" s="99">
        <f t="shared" si="3"/>
        <v>2</v>
      </c>
      <c r="C38" s="100">
        <f t="shared" si="16"/>
        <v>8</v>
      </c>
      <c r="D38" s="54" t="str">
        <f ca="1">OFFSET(Data_Summary!$A$17,$B38,0)</f>
        <v>ATO</v>
      </c>
      <c r="E38" s="100">
        <f t="shared" si="2"/>
        <v>8</v>
      </c>
      <c r="F38" s="140">
        <f ca="1">OFFSET(Data_Summary!$A$31,MATCH($D38,Data_Summary!$A$32:$A$43,0),$E38)</f>
        <v>1.4733850695151714E-2</v>
      </c>
      <c r="G38" s="126" t="str">
        <f ca="1">OFFSET(Data_Summary!$A$17,MATCH($D38,Data_Summary!$A$32:$A$43,0),$E38)</f>
        <v/>
      </c>
      <c r="H38" s="126"/>
      <c r="I38" s="139">
        <f t="shared" si="17"/>
        <v>39322</v>
      </c>
      <c r="J38" s="187">
        <f t="shared" si="4"/>
        <v>8</v>
      </c>
      <c r="K38" s="188" t="str">
        <f t="shared" si="5"/>
        <v>NA</v>
      </c>
      <c r="L38" s="190" t="str">
        <f t="shared" si="6"/>
        <v>NA</v>
      </c>
      <c r="M38" s="189" t="str">
        <f t="shared" si="7"/>
        <v>NA</v>
      </c>
      <c r="N38" s="190" t="str">
        <f t="shared" si="8"/>
        <v/>
      </c>
      <c r="O38" s="191" t="str">
        <f t="shared" si="9"/>
        <v>NA</v>
      </c>
      <c r="P38" s="192" t="str">
        <f t="shared" si="12"/>
        <v>NA</v>
      </c>
      <c r="Q38" s="192"/>
      <c r="R38" s="184" t="str">
        <f t="shared" si="13"/>
        <v>NA</v>
      </c>
    </row>
    <row r="39" spans="2:18">
      <c r="B39" s="99">
        <f t="shared" si="3"/>
        <v>2</v>
      </c>
      <c r="C39" s="100">
        <f t="shared" ref="C39:C94" si="18">C12</f>
        <v>9</v>
      </c>
      <c r="D39" s="54" t="str">
        <f ca="1">OFFSET(Data_Summary!$A$17,$B39,0)</f>
        <v>ATO</v>
      </c>
      <c r="E39" s="100">
        <f t="shared" si="2"/>
        <v>9</v>
      </c>
      <c r="F39" s="140">
        <f ca="1">OFFSET(Data_Summary!$A$31,MATCH($D39,Data_Summary!$A$32:$A$43,0),$E39)</f>
        <v>1.4733850695151714E-2</v>
      </c>
      <c r="G39" s="126">
        <f ca="1">OFFSET(Data_Summary!$A$17,MATCH($D39,Data_Summary!$A$32:$A$43,0),$E39)</f>
        <v>7.1786391939317462E-2</v>
      </c>
      <c r="H39" s="126"/>
      <c r="I39" s="139">
        <f t="shared" ref="I39:I94" si="19">I12</f>
        <v>39485</v>
      </c>
      <c r="J39" s="187">
        <f t="shared" si="4"/>
        <v>9</v>
      </c>
      <c r="K39" s="188">
        <f t="shared" si="5"/>
        <v>2</v>
      </c>
      <c r="L39" s="190">
        <f t="shared" si="6"/>
        <v>9</v>
      </c>
      <c r="M39" s="189" t="str">
        <f t="shared" ca="1" si="7"/>
        <v>ATO</v>
      </c>
      <c r="N39" s="190">
        <f t="shared" si="8"/>
        <v>8</v>
      </c>
      <c r="O39" s="191">
        <f t="shared" ca="1" si="9"/>
        <v>1.4733850695151714E-2</v>
      </c>
      <c r="P39" s="192">
        <f t="shared" ca="1" si="12"/>
        <v>7.1786391939317462E-2</v>
      </c>
      <c r="Q39" s="192"/>
      <c r="R39" s="184">
        <f t="shared" si="13"/>
        <v>39485</v>
      </c>
    </row>
    <row r="40" spans="2:18">
      <c r="B40" s="99">
        <f t="shared" si="3"/>
        <v>2</v>
      </c>
      <c r="C40" s="100">
        <f t="shared" si="18"/>
        <v>10</v>
      </c>
      <c r="D40" s="54" t="str">
        <f ca="1">OFFSET(Data_Summary!$A$17,$B40,0)</f>
        <v>ATO</v>
      </c>
      <c r="E40" s="100">
        <f t="shared" si="2"/>
        <v>10</v>
      </c>
      <c r="F40" s="140">
        <f ca="1">OFFSET(Data_Summary!$A$31,MATCH($D40,Data_Summary!$A$32:$A$43,0),$E40)</f>
        <v>1.4733850695151714E-2</v>
      </c>
      <c r="G40" s="126">
        <f ca="1">OFFSET(Data_Summary!$A$17,MATCH($D40,Data_Summary!$A$32:$A$43,0),$E40)</f>
        <v>7.1820882070708345E-2</v>
      </c>
      <c r="H40" s="126"/>
      <c r="I40" s="139">
        <f t="shared" si="19"/>
        <v>39575</v>
      </c>
      <c r="J40" s="187">
        <f t="shared" si="4"/>
        <v>10</v>
      </c>
      <c r="K40" s="188">
        <f t="shared" si="5"/>
        <v>2</v>
      </c>
      <c r="L40" s="190">
        <f t="shared" si="6"/>
        <v>10</v>
      </c>
      <c r="M40" s="189" t="str">
        <f t="shared" ca="1" si="7"/>
        <v>ATO</v>
      </c>
      <c r="N40" s="190">
        <f t="shared" si="8"/>
        <v>9</v>
      </c>
      <c r="O40" s="191">
        <f t="shared" ca="1" si="9"/>
        <v>1.4733850695151714E-2</v>
      </c>
      <c r="P40" s="192">
        <f t="shared" ca="1" si="12"/>
        <v>7.1820882070708345E-2</v>
      </c>
      <c r="Q40" s="192"/>
      <c r="R40" s="184">
        <f t="shared" si="13"/>
        <v>39575</v>
      </c>
    </row>
    <row r="41" spans="2:18">
      <c r="B41" s="99">
        <f t="shared" si="3"/>
        <v>2</v>
      </c>
      <c r="C41" s="100">
        <f t="shared" si="18"/>
        <v>11</v>
      </c>
      <c r="D41" s="54" t="str">
        <f ca="1">OFFSET(Data_Summary!$A$17,$B41,0)</f>
        <v>ATO</v>
      </c>
      <c r="E41" s="100">
        <f t="shared" si="2"/>
        <v>11</v>
      </c>
      <c r="F41" s="140">
        <f ca="1">OFFSET(Data_Summary!$A$31,MATCH($D41,Data_Summary!$A$32:$A$43,0),$E41)</f>
        <v>1.4733850695151714E-2</v>
      </c>
      <c r="G41" s="126">
        <f ca="1">OFFSET(Data_Summary!$A$17,MATCH($D41,Data_Summary!$A$32:$A$43,0),$E41)</f>
        <v>7.1513849166712384E-2</v>
      </c>
      <c r="H41" s="126"/>
      <c r="I41" s="139">
        <f t="shared" si="19"/>
        <v>39595</v>
      </c>
      <c r="J41" s="187">
        <f t="shared" si="4"/>
        <v>11</v>
      </c>
      <c r="K41" s="188">
        <f t="shared" si="5"/>
        <v>2</v>
      </c>
      <c r="L41" s="190">
        <f t="shared" si="6"/>
        <v>11</v>
      </c>
      <c r="M41" s="189" t="str">
        <f t="shared" ca="1" si="7"/>
        <v>ATO</v>
      </c>
      <c r="N41" s="190">
        <f t="shared" si="8"/>
        <v>10</v>
      </c>
      <c r="O41" s="191">
        <f t="shared" ca="1" si="9"/>
        <v>1.4733850695151714E-2</v>
      </c>
      <c r="P41" s="192">
        <f t="shared" ca="1" si="12"/>
        <v>7.1513849166712384E-2</v>
      </c>
      <c r="Q41" s="192"/>
      <c r="R41" s="184">
        <f t="shared" si="13"/>
        <v>39595</v>
      </c>
    </row>
    <row r="42" spans="2:18">
      <c r="B42" s="99">
        <f t="shared" si="3"/>
        <v>2</v>
      </c>
      <c r="C42" s="100">
        <f t="shared" si="18"/>
        <v>12</v>
      </c>
      <c r="D42" s="54" t="str">
        <f ca="1">OFFSET(Data_Summary!$A$17,$B42,0)</f>
        <v>ATO</v>
      </c>
      <c r="E42" s="100">
        <f t="shared" si="2"/>
        <v>12</v>
      </c>
      <c r="F42" s="140">
        <f ca="1">OFFSET(Data_Summary!$A$31,MATCH($D42,Data_Summary!$A$32:$A$43,0),$E42)</f>
        <v>1.4733850695151714E-2</v>
      </c>
      <c r="G42" s="126">
        <f ca="1">OFFSET(Data_Summary!$A$17,MATCH($D42,Data_Summary!$A$32:$A$43,0),$E42)</f>
        <v>7.3669605913655942E-2</v>
      </c>
      <c r="H42" s="126"/>
      <c r="I42" s="139">
        <f t="shared" si="19"/>
        <v>39610</v>
      </c>
      <c r="J42" s="187">
        <f t="shared" si="4"/>
        <v>12</v>
      </c>
      <c r="K42" s="188">
        <f t="shared" si="5"/>
        <v>2</v>
      </c>
      <c r="L42" s="190">
        <f t="shared" si="6"/>
        <v>12</v>
      </c>
      <c r="M42" s="189" t="str">
        <f t="shared" ca="1" si="7"/>
        <v>ATO</v>
      </c>
      <c r="N42" s="190">
        <f t="shared" si="8"/>
        <v>11</v>
      </c>
      <c r="O42" s="191">
        <f t="shared" ca="1" si="9"/>
        <v>1.4733850695151714E-2</v>
      </c>
      <c r="P42" s="192">
        <f t="shared" ca="1" si="12"/>
        <v>7.3669605913655942E-2</v>
      </c>
      <c r="Q42" s="192"/>
      <c r="R42" s="184">
        <f t="shared" si="13"/>
        <v>39610</v>
      </c>
    </row>
    <row r="43" spans="2:18">
      <c r="B43" s="99">
        <f t="shared" si="3"/>
        <v>2</v>
      </c>
      <c r="C43" s="100">
        <f t="shared" si="18"/>
        <v>13</v>
      </c>
      <c r="D43" s="54" t="str">
        <f ca="1">OFFSET(Data_Summary!$A$17,$B43,0)</f>
        <v>ATO</v>
      </c>
      <c r="E43" s="100">
        <f t="shared" si="2"/>
        <v>13</v>
      </c>
      <c r="F43" s="140">
        <f ca="1">OFFSET(Data_Summary!$A$31,MATCH($D43,Data_Summary!$A$32:$A$43,0),$E43)</f>
        <v>1.4733850695151714E-2</v>
      </c>
      <c r="G43" s="126">
        <f ca="1">OFFSET(Data_Summary!$A$17,MATCH($D43,Data_Summary!$A$32:$A$43,0),$E43)</f>
        <v>7.2538019195951015E-2</v>
      </c>
      <c r="H43" s="126"/>
      <c r="I43" s="139">
        <f t="shared" si="19"/>
        <v>39668</v>
      </c>
      <c r="J43" s="187">
        <f t="shared" si="4"/>
        <v>13</v>
      </c>
      <c r="K43" s="188">
        <f t="shared" si="5"/>
        <v>2</v>
      </c>
      <c r="L43" s="190">
        <f t="shared" si="6"/>
        <v>13</v>
      </c>
      <c r="M43" s="189" t="str">
        <f t="shared" ca="1" si="7"/>
        <v>ATO</v>
      </c>
      <c r="N43" s="190">
        <f t="shared" si="8"/>
        <v>12</v>
      </c>
      <c r="O43" s="191">
        <f t="shared" ca="1" si="9"/>
        <v>1.4733850695151714E-2</v>
      </c>
      <c r="P43" s="192">
        <f t="shared" ca="1" si="12"/>
        <v>7.2538019195951015E-2</v>
      </c>
      <c r="Q43" s="192"/>
      <c r="R43" s="184">
        <f t="shared" si="13"/>
        <v>39668</v>
      </c>
    </row>
    <row r="44" spans="2:18">
      <c r="B44" s="99">
        <f t="shared" si="3"/>
        <v>2</v>
      </c>
      <c r="C44" s="100">
        <f t="shared" si="18"/>
        <v>14</v>
      </c>
      <c r="D44" s="54" t="str">
        <f ca="1">OFFSET(Data_Summary!$A$17,$B44,0)</f>
        <v>ATO</v>
      </c>
      <c r="E44" s="100">
        <f t="shared" si="2"/>
        <v>14</v>
      </c>
      <c r="F44" s="140">
        <f ca="1">OFFSET(Data_Summary!$A$31,MATCH($D44,Data_Summary!$A$32:$A$43,0),$E44)</f>
        <v>1.4733850695151714E-2</v>
      </c>
      <c r="G44" s="126">
        <f ca="1">OFFSET(Data_Summary!$A$17,MATCH($D44,Data_Summary!$A$32:$A$43,0),$E44)</f>
        <v>7.7296609522360948E-2</v>
      </c>
      <c r="H44" s="126"/>
      <c r="I44" s="139">
        <f t="shared" si="19"/>
        <v>39874</v>
      </c>
      <c r="J44" s="187">
        <f t="shared" si="4"/>
        <v>14</v>
      </c>
      <c r="K44" s="188">
        <f t="shared" si="5"/>
        <v>2</v>
      </c>
      <c r="L44" s="190">
        <f t="shared" si="6"/>
        <v>14</v>
      </c>
      <c r="M44" s="189" t="str">
        <f t="shared" ca="1" si="7"/>
        <v>ATO</v>
      </c>
      <c r="N44" s="190">
        <f t="shared" si="8"/>
        <v>13</v>
      </c>
      <c r="O44" s="191">
        <f t="shared" ca="1" si="9"/>
        <v>1.4733850695151714E-2</v>
      </c>
      <c r="P44" s="192">
        <f t="shared" ca="1" si="12"/>
        <v>7.7296609522360948E-2</v>
      </c>
      <c r="Q44" s="192"/>
      <c r="R44" s="184">
        <f t="shared" si="13"/>
        <v>39874</v>
      </c>
    </row>
    <row r="45" spans="2:18">
      <c r="B45" s="99">
        <f t="shared" si="3"/>
        <v>2</v>
      </c>
      <c r="C45" s="100">
        <f t="shared" si="18"/>
        <v>15</v>
      </c>
      <c r="D45" s="54" t="str">
        <f ca="1">OFFSET(Data_Summary!$A$17,$B45,0)</f>
        <v>ATO</v>
      </c>
      <c r="E45" s="100">
        <f t="shared" si="2"/>
        <v>15</v>
      </c>
      <c r="F45" s="140">
        <f ca="1">OFFSET(Data_Summary!$A$31,MATCH($D45,Data_Summary!$A$32:$A$43,0),$E45)</f>
        <v>1.4733850695151714E-2</v>
      </c>
      <c r="G45" s="126">
        <f ca="1">OFFSET(Data_Summary!$A$17,MATCH($D45,Data_Summary!$A$32:$A$43,0),$E45)</f>
        <v>7.8793649805789068E-2</v>
      </c>
      <c r="H45" s="126"/>
      <c r="I45" s="139">
        <f t="shared" si="19"/>
        <v>39882</v>
      </c>
      <c r="J45" s="187">
        <f t="shared" si="4"/>
        <v>15</v>
      </c>
      <c r="K45" s="188">
        <f t="shared" si="5"/>
        <v>2</v>
      </c>
      <c r="L45" s="190">
        <f t="shared" si="6"/>
        <v>15</v>
      </c>
      <c r="M45" s="189" t="str">
        <f t="shared" ca="1" si="7"/>
        <v>ATO</v>
      </c>
      <c r="N45" s="190">
        <f t="shared" si="8"/>
        <v>14</v>
      </c>
      <c r="O45" s="191">
        <f t="shared" ca="1" si="9"/>
        <v>1.4733850695151714E-2</v>
      </c>
      <c r="P45" s="192">
        <f t="shared" ca="1" si="12"/>
        <v>7.8793649805789068E-2</v>
      </c>
      <c r="Q45" s="192"/>
      <c r="R45" s="184">
        <f t="shared" si="13"/>
        <v>39882</v>
      </c>
    </row>
    <row r="46" spans="2:18">
      <c r="B46" s="99">
        <f t="shared" si="3"/>
        <v>2</v>
      </c>
      <c r="C46" s="100">
        <f t="shared" si="18"/>
        <v>16</v>
      </c>
      <c r="D46" s="54" t="str">
        <f ca="1">OFFSET(Data_Summary!$A$17,$B46,0)</f>
        <v>ATO</v>
      </c>
      <c r="E46" s="100">
        <f t="shared" si="2"/>
        <v>16</v>
      </c>
      <c r="F46" s="140">
        <f ca="1">OFFSET(Data_Summary!$A$31,MATCH($D46,Data_Summary!$A$32:$A$43,0),$E46)</f>
        <v>1.4733850695151714E-2</v>
      </c>
      <c r="G46" s="126">
        <f ca="1">OFFSET(Data_Summary!$A$17,MATCH($D46,Data_Summary!$A$32:$A$43,0),$E46)</f>
        <v>7.8247625649416286E-2</v>
      </c>
      <c r="H46" s="126"/>
      <c r="I46" s="139">
        <f t="shared" si="19"/>
        <v>39951</v>
      </c>
      <c r="J46" s="187">
        <f t="shared" si="4"/>
        <v>16</v>
      </c>
      <c r="K46" s="188">
        <f t="shared" si="5"/>
        <v>2</v>
      </c>
      <c r="L46" s="190">
        <f t="shared" si="6"/>
        <v>16</v>
      </c>
      <c r="M46" s="189" t="str">
        <f t="shared" ca="1" si="7"/>
        <v>ATO</v>
      </c>
      <c r="N46" s="190">
        <f t="shared" si="8"/>
        <v>15</v>
      </c>
      <c r="O46" s="191">
        <f t="shared" ca="1" si="9"/>
        <v>1.4733850695151714E-2</v>
      </c>
      <c r="P46" s="192">
        <f t="shared" ca="1" si="12"/>
        <v>7.8247625649416286E-2</v>
      </c>
      <c r="Q46" s="192"/>
      <c r="R46" s="184">
        <f t="shared" si="13"/>
        <v>39951</v>
      </c>
    </row>
    <row r="47" spans="2:18">
      <c r="B47" s="99">
        <f t="shared" si="3"/>
        <v>2</v>
      </c>
      <c r="C47" s="100">
        <f t="shared" si="18"/>
        <v>17</v>
      </c>
      <c r="D47" s="54" t="str">
        <f ca="1">OFFSET(Data_Summary!$A$17,$B47,0)</f>
        <v>ATO</v>
      </c>
      <c r="E47" s="100">
        <f t="shared" si="2"/>
        <v>17</v>
      </c>
      <c r="F47" s="140">
        <f ca="1">OFFSET(Data_Summary!$A$31,MATCH($D47,Data_Summary!$A$32:$A$43,0),$E47)</f>
        <v>1.4733850695151714E-2</v>
      </c>
      <c r="G47" s="126">
        <f ca="1">OFFSET(Data_Summary!$A$17,MATCH($D47,Data_Summary!$A$32:$A$43,0),$E47)</f>
        <v>7.4382099558194081E-2</v>
      </c>
      <c r="H47" s="126"/>
      <c r="I47" s="139">
        <f t="shared" si="19"/>
        <v>39953</v>
      </c>
      <c r="J47" s="187">
        <f t="shared" si="4"/>
        <v>17</v>
      </c>
      <c r="K47" s="188">
        <f t="shared" si="5"/>
        <v>2</v>
      </c>
      <c r="L47" s="190">
        <f t="shared" si="6"/>
        <v>17</v>
      </c>
      <c r="M47" s="189" t="str">
        <f t="shared" ca="1" si="7"/>
        <v>ATO</v>
      </c>
      <c r="N47" s="190">
        <f t="shared" si="8"/>
        <v>16</v>
      </c>
      <c r="O47" s="191">
        <f t="shared" ca="1" si="9"/>
        <v>1.4733850695151714E-2</v>
      </c>
      <c r="P47" s="192">
        <f t="shared" ca="1" si="12"/>
        <v>7.4382099558194081E-2</v>
      </c>
      <c r="Q47" s="192"/>
      <c r="R47" s="184">
        <f t="shared" si="13"/>
        <v>39953</v>
      </c>
    </row>
    <row r="48" spans="2:18">
      <c r="B48" s="99">
        <f t="shared" si="3"/>
        <v>2</v>
      </c>
      <c r="C48" s="100">
        <f t="shared" si="18"/>
        <v>18</v>
      </c>
      <c r="D48" s="54" t="str">
        <f ca="1">OFFSET(Data_Summary!$A$17,$B48,0)</f>
        <v>ATO</v>
      </c>
      <c r="E48" s="100">
        <f t="shared" si="2"/>
        <v>18</v>
      </c>
      <c r="F48" s="140">
        <f ca="1">OFFSET(Data_Summary!$A$31,MATCH($D48,Data_Summary!$A$32:$A$43,0),$E48)</f>
        <v>1.4733850695151714E-2</v>
      </c>
      <c r="G48" s="126">
        <f ca="1">OFFSET(Data_Summary!$A$17,MATCH($D48,Data_Summary!$A$32:$A$43,0),$E48)</f>
        <v>7.0899302069547032E-2</v>
      </c>
      <c r="H48" s="126"/>
      <c r="I48" s="139">
        <f t="shared" si="19"/>
        <v>40162</v>
      </c>
      <c r="J48" s="187">
        <f t="shared" si="4"/>
        <v>18</v>
      </c>
      <c r="K48" s="188">
        <f t="shared" si="5"/>
        <v>2</v>
      </c>
      <c r="L48" s="190">
        <f t="shared" si="6"/>
        <v>18</v>
      </c>
      <c r="M48" s="189" t="str">
        <f t="shared" ca="1" si="7"/>
        <v>ATO</v>
      </c>
      <c r="N48" s="190">
        <f t="shared" si="8"/>
        <v>17</v>
      </c>
      <c r="O48" s="191">
        <f t="shared" ca="1" si="9"/>
        <v>1.4733850695151714E-2</v>
      </c>
      <c r="P48" s="192">
        <f t="shared" ca="1" si="12"/>
        <v>7.0899302069547032E-2</v>
      </c>
      <c r="Q48" s="192"/>
      <c r="R48" s="184">
        <f t="shared" si="13"/>
        <v>40162</v>
      </c>
    </row>
    <row r="49" spans="2:18">
      <c r="B49" s="99">
        <f t="shared" si="3"/>
        <v>2</v>
      </c>
      <c r="C49" s="100">
        <f t="shared" si="18"/>
        <v>19</v>
      </c>
      <c r="D49" s="54" t="str">
        <f ca="1">OFFSET(Data_Summary!$A$17,$B49,0)</f>
        <v>ATO</v>
      </c>
      <c r="E49" s="100">
        <f t="shared" si="2"/>
        <v>19</v>
      </c>
      <c r="F49" s="140">
        <f ca="1">OFFSET(Data_Summary!$A$31,MATCH($D49,Data_Summary!$A$32:$A$43,0),$E49)</f>
        <v>1.4733850695151714E-2</v>
      </c>
      <c r="G49" s="126">
        <f ca="1">OFFSET(Data_Summary!$A$17,MATCH($D49,Data_Summary!$A$32:$A$43,0),$E49)</f>
        <v>7.1463119685591853E-2</v>
      </c>
      <c r="H49" s="126"/>
      <c r="I49" s="139">
        <f t="shared" si="19"/>
        <v>40337</v>
      </c>
      <c r="J49" s="187">
        <f t="shared" si="4"/>
        <v>19</v>
      </c>
      <c r="K49" s="188">
        <f t="shared" si="5"/>
        <v>2</v>
      </c>
      <c r="L49" s="190">
        <f t="shared" si="6"/>
        <v>19</v>
      </c>
      <c r="M49" s="189" t="str">
        <f t="shared" ca="1" si="7"/>
        <v>ATO</v>
      </c>
      <c r="N49" s="190">
        <f t="shared" si="8"/>
        <v>18</v>
      </c>
      <c r="O49" s="191">
        <f t="shared" ca="1" si="9"/>
        <v>1.4733850695151714E-2</v>
      </c>
      <c r="P49" s="192">
        <f t="shared" ca="1" si="12"/>
        <v>7.1463119685591853E-2</v>
      </c>
      <c r="Q49" s="192"/>
      <c r="R49" s="184">
        <f t="shared" si="13"/>
        <v>40337</v>
      </c>
    </row>
    <row r="50" spans="2:18">
      <c r="B50" s="99">
        <f t="shared" si="3"/>
        <v>2</v>
      </c>
      <c r="C50" s="100">
        <f t="shared" si="18"/>
        <v>20</v>
      </c>
      <c r="D50" s="54" t="str">
        <f ca="1">OFFSET(Data_Summary!$A$17,$B50,0)</f>
        <v>ATO</v>
      </c>
      <c r="E50" s="100">
        <f t="shared" si="2"/>
        <v>20</v>
      </c>
      <c r="F50" s="140">
        <f ca="1">OFFSET(Data_Summary!$A$31,MATCH($D50,Data_Summary!$A$32:$A$43,0),$E50)</f>
        <v>1.4733850695151714E-2</v>
      </c>
      <c r="G50" s="126">
        <f ca="1">OFFSET(Data_Summary!$A$17,MATCH($D50,Data_Summary!$A$32:$A$43,0),$E50)</f>
        <v>6.6599096841264749E-2</v>
      </c>
      <c r="H50" s="126"/>
      <c r="I50" s="139">
        <f t="shared" si="19"/>
        <v>39545</v>
      </c>
      <c r="J50" s="187">
        <f t="shared" si="4"/>
        <v>20</v>
      </c>
      <c r="K50" s="188">
        <f t="shared" si="5"/>
        <v>2</v>
      </c>
      <c r="L50" s="190">
        <f t="shared" si="6"/>
        <v>20</v>
      </c>
      <c r="M50" s="189" t="str">
        <f t="shared" ca="1" si="7"/>
        <v>ATO</v>
      </c>
      <c r="N50" s="190">
        <f t="shared" si="8"/>
        <v>19</v>
      </c>
      <c r="O50" s="191">
        <f t="shared" ca="1" si="9"/>
        <v>1.4733850695151714E-2</v>
      </c>
      <c r="P50" s="192">
        <f t="shared" ca="1" si="12"/>
        <v>6.6599096841264749E-2</v>
      </c>
      <c r="Q50" s="192"/>
      <c r="R50" s="184">
        <f t="shared" si="13"/>
        <v>39545</v>
      </c>
    </row>
    <row r="51" spans="2:18">
      <c r="B51" s="99">
        <f t="shared" si="3"/>
        <v>2</v>
      </c>
      <c r="C51" s="100">
        <f t="shared" si="18"/>
        <v>21</v>
      </c>
      <c r="D51" s="54" t="str">
        <f ca="1">OFFSET(Data_Summary!$A$17,$B51,0)</f>
        <v>ATO</v>
      </c>
      <c r="E51" s="100">
        <f t="shared" si="2"/>
        <v>21</v>
      </c>
      <c r="F51" s="140">
        <f ca="1">OFFSET(Data_Summary!$A$31,MATCH($D51,Data_Summary!$A$32:$A$43,0),$E51)</f>
        <v>1.4733850695151714E-2</v>
      </c>
      <c r="G51" s="126">
        <f ca="1">OFFSET(Data_Summary!$A$17,MATCH($D51,Data_Summary!$A$32:$A$43,0),$E51)</f>
        <v>7.8140307200109504E-2</v>
      </c>
      <c r="H51" s="126"/>
      <c r="I51" s="139">
        <f t="shared" si="19"/>
        <v>39903</v>
      </c>
      <c r="J51" s="187">
        <f t="shared" si="4"/>
        <v>21</v>
      </c>
      <c r="K51" s="188">
        <f t="shared" si="5"/>
        <v>2</v>
      </c>
      <c r="L51" s="190">
        <f t="shared" si="6"/>
        <v>21</v>
      </c>
      <c r="M51" s="189" t="str">
        <f t="shared" ca="1" si="7"/>
        <v>ATO</v>
      </c>
      <c r="N51" s="190">
        <f t="shared" si="8"/>
        <v>20</v>
      </c>
      <c r="O51" s="191">
        <f t="shared" ca="1" si="9"/>
        <v>1.4733850695151714E-2</v>
      </c>
      <c r="P51" s="192">
        <f t="shared" ca="1" si="12"/>
        <v>7.8140307200109504E-2</v>
      </c>
      <c r="Q51" s="192"/>
      <c r="R51" s="184">
        <f t="shared" si="13"/>
        <v>39903</v>
      </c>
    </row>
    <row r="52" spans="2:18">
      <c r="B52" s="99">
        <f t="shared" si="3"/>
        <v>2</v>
      </c>
      <c r="C52" s="100">
        <f t="shared" si="18"/>
        <v>22</v>
      </c>
      <c r="D52" s="54" t="str">
        <f ca="1">OFFSET(Data_Summary!$A$17,$B52,0)</f>
        <v>ATO</v>
      </c>
      <c r="E52" s="100">
        <f t="shared" si="2"/>
        <v>22</v>
      </c>
      <c r="F52" s="140">
        <f ca="1">OFFSET(Data_Summary!$A$31,MATCH($D52,Data_Summary!$A$32:$A$43,0),$E52)</f>
        <v>1.4733850695151714E-2</v>
      </c>
      <c r="G52" s="126">
        <f ca="1">OFFSET(Data_Summary!$A$17,MATCH($D52,Data_Summary!$A$32:$A$43,0),$E52)</f>
        <v>7.3475284351606107E-2</v>
      </c>
      <c r="H52" s="126"/>
      <c r="I52" s="139">
        <f t="shared" si="19"/>
        <v>40057</v>
      </c>
      <c r="J52" s="187">
        <f t="shared" si="4"/>
        <v>22</v>
      </c>
      <c r="K52" s="188">
        <f t="shared" si="5"/>
        <v>2</v>
      </c>
      <c r="L52" s="190">
        <f t="shared" si="6"/>
        <v>22</v>
      </c>
      <c r="M52" s="189" t="str">
        <f t="shared" ca="1" si="7"/>
        <v>ATO</v>
      </c>
      <c r="N52" s="190">
        <f t="shared" si="8"/>
        <v>21</v>
      </c>
      <c r="O52" s="191">
        <f t="shared" ca="1" si="9"/>
        <v>1.4733850695151714E-2</v>
      </c>
      <c r="P52" s="192">
        <f t="shared" ca="1" si="12"/>
        <v>7.3475284351606107E-2</v>
      </c>
      <c r="Q52" s="192"/>
      <c r="R52" s="184">
        <f t="shared" si="13"/>
        <v>40057</v>
      </c>
    </row>
    <row r="53" spans="2:18">
      <c r="B53" s="99">
        <f t="shared" si="3"/>
        <v>2</v>
      </c>
      <c r="C53" s="100">
        <f t="shared" si="18"/>
        <v>23</v>
      </c>
      <c r="D53" s="54" t="str">
        <f ca="1">OFFSET(Data_Summary!$A$17,$B53,0)</f>
        <v>ATO</v>
      </c>
      <c r="E53" s="100">
        <f t="shared" si="2"/>
        <v>23</v>
      </c>
      <c r="F53" s="140">
        <f ca="1">OFFSET(Data_Summary!$A$31,MATCH($D53,Data_Summary!$A$32:$A$43,0),$E53)</f>
        <v>1.4733850695151714E-2</v>
      </c>
      <c r="G53" s="126">
        <f ca="1">OFFSET(Data_Summary!$A$17,MATCH($D53,Data_Summary!$A$32:$A$43,0),$E53)</f>
        <v>6.9002880335551853E-2</v>
      </c>
      <c r="H53" s="126"/>
      <c r="I53" s="139">
        <f t="shared" si="19"/>
        <v>40436</v>
      </c>
      <c r="J53" s="187">
        <f t="shared" si="4"/>
        <v>23</v>
      </c>
      <c r="K53" s="188">
        <f t="shared" si="5"/>
        <v>2</v>
      </c>
      <c r="L53" s="190">
        <f t="shared" si="6"/>
        <v>23</v>
      </c>
      <c r="M53" s="189" t="str">
        <f t="shared" ca="1" si="7"/>
        <v>ATO</v>
      </c>
      <c r="N53" s="190">
        <f t="shared" si="8"/>
        <v>22</v>
      </c>
      <c r="O53" s="191">
        <f t="shared" ca="1" si="9"/>
        <v>1.4733850695151714E-2</v>
      </c>
      <c r="P53" s="192">
        <f t="shared" ca="1" si="12"/>
        <v>6.9002880335551853E-2</v>
      </c>
      <c r="Q53" s="192"/>
      <c r="R53" s="184">
        <f t="shared" si="13"/>
        <v>40436</v>
      </c>
    </row>
    <row r="54" spans="2:18">
      <c r="B54" s="99">
        <f t="shared" si="3"/>
        <v>2</v>
      </c>
      <c r="C54" s="100">
        <f t="shared" si="18"/>
        <v>24</v>
      </c>
      <c r="D54" s="54" t="str">
        <f ca="1">OFFSET(Data_Summary!$A$17,$B54,0)</f>
        <v>ATO</v>
      </c>
      <c r="E54" s="100">
        <f t="shared" si="2"/>
        <v>24</v>
      </c>
      <c r="F54" s="140">
        <f ca="1">OFFSET(Data_Summary!$A$31,MATCH($D54,Data_Summary!$A$32:$A$43,0),$E54)</f>
        <v>1.4733850695151714E-2</v>
      </c>
      <c r="G54" s="126">
        <f ca="1">OFFSET(Data_Summary!$A$17,MATCH($D54,Data_Summary!$A$32:$A$43,0),$E54)</f>
        <v>7.4557665214633514E-2</v>
      </c>
      <c r="H54" s="126"/>
      <c r="I54" s="139">
        <f t="shared" si="19"/>
        <v>40602</v>
      </c>
      <c r="J54" s="187">
        <f t="shared" si="4"/>
        <v>24</v>
      </c>
      <c r="K54" s="188">
        <f t="shared" si="5"/>
        <v>2</v>
      </c>
      <c r="L54" s="190">
        <f t="shared" si="6"/>
        <v>24</v>
      </c>
      <c r="M54" s="189" t="str">
        <f t="shared" ca="1" si="7"/>
        <v>ATO</v>
      </c>
      <c r="N54" s="190">
        <f t="shared" si="8"/>
        <v>23</v>
      </c>
      <c r="O54" s="191">
        <f t="shared" ca="1" si="9"/>
        <v>1.4733850695151714E-2</v>
      </c>
      <c r="P54" s="192">
        <f t="shared" ca="1" si="12"/>
        <v>7.4557665214633514E-2</v>
      </c>
      <c r="Q54" s="192"/>
      <c r="R54" s="184">
        <f t="shared" si="13"/>
        <v>40602</v>
      </c>
    </row>
    <row r="55" spans="2:18">
      <c r="B55" s="99">
        <f t="shared" si="3"/>
        <v>2</v>
      </c>
      <c r="C55" s="100">
        <f t="shared" si="18"/>
        <v>25</v>
      </c>
      <c r="D55" s="54" t="str">
        <f ca="1">OFFSET(Data_Summary!$A$17,$B55,0)</f>
        <v>ATO</v>
      </c>
      <c r="E55" s="100">
        <f t="shared" si="2"/>
        <v>25</v>
      </c>
      <c r="F55" s="140">
        <f ca="1">OFFSET(Data_Summary!$A$31,MATCH($D55,Data_Summary!$A$32:$A$43,0),$E55)</f>
        <v>1.4733850695151714E-2</v>
      </c>
      <c r="G55" s="126">
        <f ca="1">OFFSET(Data_Summary!$A$17,MATCH($D55,Data_Summary!$A$32:$A$43,0),$E55)</f>
        <v>6.5777341387762533E-2</v>
      </c>
      <c r="H55" s="126"/>
      <c r="I55" s="139">
        <f t="shared" si="19"/>
        <v>40724</v>
      </c>
      <c r="J55" s="187">
        <f t="shared" si="4"/>
        <v>25</v>
      </c>
      <c r="K55" s="188">
        <f t="shared" si="5"/>
        <v>2</v>
      </c>
      <c r="L55" s="190">
        <f t="shared" si="6"/>
        <v>25</v>
      </c>
      <c r="M55" s="189" t="str">
        <f t="shared" ca="1" si="7"/>
        <v>ATO</v>
      </c>
      <c r="N55" s="190">
        <f t="shared" si="8"/>
        <v>24</v>
      </c>
      <c r="O55" s="191">
        <f t="shared" ca="1" si="9"/>
        <v>1.4733850695151714E-2</v>
      </c>
      <c r="P55" s="192">
        <f t="shared" ca="1" si="12"/>
        <v>6.5777341387762533E-2</v>
      </c>
      <c r="Q55" s="192"/>
      <c r="R55" s="184">
        <f t="shared" si="13"/>
        <v>40724</v>
      </c>
    </row>
    <row r="56" spans="2:18">
      <c r="B56" s="99">
        <f t="shared" si="3"/>
        <v>2</v>
      </c>
      <c r="C56" s="100">
        <f t="shared" si="18"/>
        <v>26</v>
      </c>
      <c r="D56" s="54" t="str">
        <f ca="1">OFFSET(Data_Summary!$A$17,$B56,0)</f>
        <v>ATO</v>
      </c>
      <c r="E56" s="100">
        <f t="shared" si="2"/>
        <v>26</v>
      </c>
      <c r="F56" s="140">
        <f ca="1">OFFSET(Data_Summary!$A$31,MATCH($D56,Data_Summary!$A$32:$A$43,0),$E56)</f>
        <v>2.9646986463113673E-2</v>
      </c>
      <c r="G56" s="126">
        <f ca="1">OFFSET(Data_Summary!$A$17,MATCH($D56,Data_Summary!$A$32:$A$43,0),$E56)</f>
        <v>6.4860935567490008E-2</v>
      </c>
      <c r="H56" s="126"/>
      <c r="I56" s="139">
        <f t="shared" si="19"/>
        <v>41023</v>
      </c>
      <c r="J56" s="187">
        <f t="shared" si="4"/>
        <v>26</v>
      </c>
      <c r="K56" s="188">
        <f t="shared" si="5"/>
        <v>2</v>
      </c>
      <c r="L56" s="190">
        <f t="shared" si="6"/>
        <v>26</v>
      </c>
      <c r="M56" s="189" t="str">
        <f t="shared" ca="1" si="7"/>
        <v>ATO</v>
      </c>
      <c r="N56" s="190">
        <f t="shared" si="8"/>
        <v>25</v>
      </c>
      <c r="O56" s="191">
        <f t="shared" ca="1" si="9"/>
        <v>2.9646986463113673E-2</v>
      </c>
      <c r="P56" s="192">
        <f t="shared" ca="1" si="12"/>
        <v>6.4860935567490008E-2</v>
      </c>
      <c r="Q56" s="192"/>
      <c r="R56" s="184">
        <f t="shared" si="13"/>
        <v>41023</v>
      </c>
    </row>
    <row r="57" spans="2:18">
      <c r="B57" s="99">
        <f t="shared" ref="B57" si="20">IF(C57=1,B56+1,B56)</f>
        <v>2</v>
      </c>
      <c r="C57" s="100">
        <f t="shared" si="18"/>
        <v>27</v>
      </c>
      <c r="D57" s="54" t="str">
        <f ca="1">OFFSET(Data_Summary!$A$17,$B57,0)</f>
        <v>ATO</v>
      </c>
      <c r="E57" s="100">
        <f t="shared" ref="E57" si="21">C57</f>
        <v>27</v>
      </c>
      <c r="F57" s="140">
        <f ca="1">OFFSET(Data_Summary!$A$31,MATCH($D57,Data_Summary!$A$32:$A$43,0),$E57)</f>
        <v>2.9646986463113673E-2</v>
      </c>
      <c r="G57" s="126">
        <f ca="1">OFFSET(Data_Summary!$A$17,MATCH($D57,Data_Summary!$A$32:$A$43,0),$E57)</f>
        <v>6.5634685926231853E-2</v>
      </c>
      <c r="H57" s="126"/>
      <c r="I57" s="139">
        <f t="shared" si="19"/>
        <v>41060</v>
      </c>
      <c r="J57" s="187">
        <f t="shared" si="4"/>
        <v>27</v>
      </c>
      <c r="K57" s="188">
        <f t="shared" si="5"/>
        <v>2</v>
      </c>
      <c r="L57" s="190">
        <f t="shared" si="6"/>
        <v>27</v>
      </c>
      <c r="M57" s="189" t="str">
        <f t="shared" ca="1" si="7"/>
        <v>ATO</v>
      </c>
      <c r="N57" s="190">
        <f t="shared" si="8"/>
        <v>26</v>
      </c>
      <c r="O57" s="191">
        <f t="shared" ca="1" si="9"/>
        <v>2.9646986463113673E-2</v>
      </c>
      <c r="P57" s="192">
        <f t="shared" ca="1" si="12"/>
        <v>6.5634685926231853E-2</v>
      </c>
      <c r="Q57" s="192"/>
      <c r="R57" s="184">
        <f t="shared" si="13"/>
        <v>41060</v>
      </c>
    </row>
    <row r="58" spans="2:18">
      <c r="B58" s="99">
        <f>IF(C58=1,B56+1,B56)</f>
        <v>3</v>
      </c>
      <c r="C58" s="100">
        <f t="shared" si="18"/>
        <v>1</v>
      </c>
      <c r="D58" s="54" t="str">
        <f ca="1">OFFSET(Data_Summary!$A$17,$B58,0)</f>
        <v>LG</v>
      </c>
      <c r="E58" s="100">
        <f t="shared" si="2"/>
        <v>1</v>
      </c>
      <c r="F58" s="140">
        <f ca="1">OFFSET(Data_Summary!$A$31,MATCH($D58,Data_Summary!$A$32:$A$43,0),$E58)</f>
        <v>1</v>
      </c>
      <c r="G58" s="126">
        <f ca="1">OFFSET(Data_Summary!$A$17,MATCH($D58,Data_Summary!$A$32:$A$43,0),$E58)</f>
        <v>7.5690506689323922E-2</v>
      </c>
      <c r="H58" s="126"/>
      <c r="I58" s="139">
        <f t="shared" si="19"/>
        <v>38639</v>
      </c>
      <c r="J58" s="187">
        <f t="shared" si="4"/>
        <v>1</v>
      </c>
      <c r="K58" s="188">
        <f t="shared" si="5"/>
        <v>3</v>
      </c>
      <c r="L58" s="190">
        <f t="shared" si="6"/>
        <v>1</v>
      </c>
      <c r="M58" s="189" t="str">
        <f t="shared" ca="1" si="7"/>
        <v>LG</v>
      </c>
      <c r="N58" s="190">
        <f t="shared" si="8"/>
        <v>1</v>
      </c>
      <c r="O58" s="191">
        <f t="shared" ca="1" si="9"/>
        <v>1</v>
      </c>
      <c r="P58" s="192">
        <f t="shared" ca="1" si="12"/>
        <v>7.5690506689323922E-2</v>
      </c>
      <c r="Q58" s="192"/>
      <c r="R58" s="184">
        <f t="shared" si="13"/>
        <v>38639</v>
      </c>
    </row>
    <row r="59" spans="2:18">
      <c r="B59" s="99">
        <f t="shared" si="3"/>
        <v>3</v>
      </c>
      <c r="C59" s="100">
        <f t="shared" si="18"/>
        <v>2</v>
      </c>
      <c r="D59" s="54" t="str">
        <f ca="1">OFFSET(Data_Summary!$A$17,$B59,0)</f>
        <v>LG</v>
      </c>
      <c r="E59" s="100">
        <f t="shared" si="2"/>
        <v>2</v>
      </c>
      <c r="F59" s="140">
        <f ca="1">OFFSET(Data_Summary!$A$31,MATCH($D59,Data_Summary!$A$32:$A$43,0),$E59)</f>
        <v>1</v>
      </c>
      <c r="G59" s="126">
        <f ca="1">OFFSET(Data_Summary!$A$17,MATCH($D59,Data_Summary!$A$32:$A$43,0),$E59)</f>
        <v>7.4534843364145731E-2</v>
      </c>
      <c r="H59" s="126"/>
      <c r="I59" s="139">
        <f t="shared" si="19"/>
        <v>38797</v>
      </c>
      <c r="J59" s="187">
        <f t="shared" si="4"/>
        <v>2</v>
      </c>
      <c r="K59" s="188">
        <f t="shared" si="5"/>
        <v>3</v>
      </c>
      <c r="L59" s="190">
        <f t="shared" si="6"/>
        <v>2</v>
      </c>
      <c r="M59" s="189" t="str">
        <f t="shared" ca="1" si="7"/>
        <v>LG</v>
      </c>
      <c r="N59" s="190">
        <f t="shared" si="8"/>
        <v>2</v>
      </c>
      <c r="O59" s="191">
        <f t="shared" ca="1" si="9"/>
        <v>1</v>
      </c>
      <c r="P59" s="192">
        <f t="shared" ca="1" si="12"/>
        <v>7.4534843364145731E-2</v>
      </c>
      <c r="Q59" s="192"/>
      <c r="R59" s="184">
        <f t="shared" si="13"/>
        <v>38797</v>
      </c>
    </row>
    <row r="60" spans="2:18">
      <c r="B60" s="99">
        <f t="shared" si="3"/>
        <v>3</v>
      </c>
      <c r="C60" s="100">
        <f t="shared" si="18"/>
        <v>3</v>
      </c>
      <c r="D60" s="54" t="str">
        <f ca="1">OFFSET(Data_Summary!$A$17,$B60,0)</f>
        <v>LG</v>
      </c>
      <c r="E60" s="100">
        <f t="shared" si="2"/>
        <v>3</v>
      </c>
      <c r="F60" s="140">
        <f ca="1">OFFSET(Data_Summary!$A$31,MATCH($D60,Data_Summary!$A$32:$A$43,0),$E60)</f>
        <v>1</v>
      </c>
      <c r="G60" s="126">
        <f ca="1">OFFSET(Data_Summary!$A$17,MATCH($D60,Data_Summary!$A$32:$A$43,0),$E60)</f>
        <v>7.4377342162382301E-2</v>
      </c>
      <c r="H60" s="126"/>
      <c r="I60" s="139">
        <f t="shared" si="19"/>
        <v>38807</v>
      </c>
      <c r="J60" s="187">
        <f t="shared" si="4"/>
        <v>3</v>
      </c>
      <c r="K60" s="188">
        <f t="shared" si="5"/>
        <v>3</v>
      </c>
      <c r="L60" s="190">
        <f t="shared" si="6"/>
        <v>3</v>
      </c>
      <c r="M60" s="189" t="str">
        <f t="shared" ca="1" si="7"/>
        <v>LG</v>
      </c>
      <c r="N60" s="190">
        <f t="shared" si="8"/>
        <v>3</v>
      </c>
      <c r="O60" s="191">
        <f t="shared" ca="1" si="9"/>
        <v>1</v>
      </c>
      <c r="P60" s="192">
        <f t="shared" ca="1" si="12"/>
        <v>7.4377342162382301E-2</v>
      </c>
      <c r="Q60" s="192"/>
      <c r="R60" s="184">
        <f t="shared" si="13"/>
        <v>38807</v>
      </c>
    </row>
    <row r="61" spans="2:18">
      <c r="B61" s="99">
        <f t="shared" si="3"/>
        <v>3</v>
      </c>
      <c r="C61" s="100">
        <f t="shared" si="18"/>
        <v>4</v>
      </c>
      <c r="D61" s="54" t="str">
        <f ca="1">OFFSET(Data_Summary!$A$17,$B61,0)</f>
        <v>LG</v>
      </c>
      <c r="E61" s="100">
        <f t="shared" si="2"/>
        <v>4</v>
      </c>
      <c r="F61" s="140">
        <f ca="1">OFFSET(Data_Summary!$A$31,MATCH($D61,Data_Summary!$A$32:$A$43,0),$E61)</f>
        <v>1</v>
      </c>
      <c r="G61" s="126">
        <f ca="1">OFFSET(Data_Summary!$A$17,MATCH($D61,Data_Summary!$A$32:$A$43,0),$E61)</f>
        <v>7.4261828049823592E-2</v>
      </c>
      <c r="H61" s="126"/>
      <c r="I61" s="139">
        <f t="shared" si="19"/>
        <v>38968</v>
      </c>
      <c r="J61" s="187">
        <f t="shared" si="4"/>
        <v>4</v>
      </c>
      <c r="K61" s="188">
        <f t="shared" si="5"/>
        <v>3</v>
      </c>
      <c r="L61" s="190">
        <f t="shared" si="6"/>
        <v>4</v>
      </c>
      <c r="M61" s="189" t="str">
        <f t="shared" ca="1" si="7"/>
        <v>LG</v>
      </c>
      <c r="N61" s="190">
        <f t="shared" si="8"/>
        <v>4</v>
      </c>
      <c r="O61" s="191">
        <f t="shared" ca="1" si="9"/>
        <v>1</v>
      </c>
      <c r="P61" s="192">
        <f t="shared" ca="1" si="12"/>
        <v>7.4261828049823592E-2</v>
      </c>
      <c r="Q61" s="192"/>
      <c r="R61" s="184">
        <f t="shared" si="13"/>
        <v>38968</v>
      </c>
    </row>
    <row r="62" spans="2:18">
      <c r="B62" s="99">
        <f t="shared" si="3"/>
        <v>3</v>
      </c>
      <c r="C62" s="100">
        <f t="shared" si="18"/>
        <v>5</v>
      </c>
      <c r="D62" s="54" t="str">
        <f ca="1">OFFSET(Data_Summary!$A$17,$B62,0)</f>
        <v>LG</v>
      </c>
      <c r="E62" s="100">
        <f t="shared" si="2"/>
        <v>5</v>
      </c>
      <c r="F62" s="140">
        <f ca="1">OFFSET(Data_Summary!$A$31,MATCH($D62,Data_Summary!$A$32:$A$43,0),$E62)</f>
        <v>1</v>
      </c>
      <c r="G62" s="126">
        <f ca="1">OFFSET(Data_Summary!$A$17,MATCH($D62,Data_Summary!$A$32:$A$43,0),$E62)</f>
        <v>7.5135382129297532E-2</v>
      </c>
      <c r="H62" s="126"/>
      <c r="I62" s="139">
        <f t="shared" si="19"/>
        <v>39181</v>
      </c>
      <c r="J62" s="187">
        <f t="shared" si="4"/>
        <v>5</v>
      </c>
      <c r="K62" s="188">
        <f t="shared" si="5"/>
        <v>3</v>
      </c>
      <c r="L62" s="190">
        <f t="shared" si="6"/>
        <v>5</v>
      </c>
      <c r="M62" s="189" t="str">
        <f t="shared" ca="1" si="7"/>
        <v>LG</v>
      </c>
      <c r="N62" s="190">
        <f t="shared" si="8"/>
        <v>5</v>
      </c>
      <c r="O62" s="191">
        <f t="shared" ca="1" si="9"/>
        <v>1</v>
      </c>
      <c r="P62" s="192">
        <f t="shared" ca="1" si="12"/>
        <v>7.5135382129297532E-2</v>
      </c>
      <c r="Q62" s="192"/>
      <c r="R62" s="184">
        <f t="shared" si="13"/>
        <v>39181</v>
      </c>
    </row>
    <row r="63" spans="2:18">
      <c r="B63" s="99">
        <f t="shared" si="3"/>
        <v>3</v>
      </c>
      <c r="C63" s="100">
        <f t="shared" si="18"/>
        <v>6</v>
      </c>
      <c r="D63" s="54" t="str">
        <f ca="1">OFFSET(Data_Summary!$A$17,$B63,0)</f>
        <v>LG</v>
      </c>
      <c r="E63" s="100">
        <f t="shared" si="2"/>
        <v>6</v>
      </c>
      <c r="F63" s="140">
        <f ca="1">OFFSET(Data_Summary!$A$31,MATCH($D63,Data_Summary!$A$32:$A$43,0),$E63)</f>
        <v>1</v>
      </c>
      <c r="G63" s="126">
        <f ca="1">OFFSET(Data_Summary!$A$17,MATCH($D63,Data_Summary!$A$32:$A$43,0),$E63)</f>
        <v>7.5697977363988589E-2</v>
      </c>
      <c r="H63" s="126"/>
      <c r="I63" s="139">
        <f t="shared" si="19"/>
        <v>39244</v>
      </c>
      <c r="J63" s="187">
        <f t="shared" si="4"/>
        <v>6</v>
      </c>
      <c r="K63" s="188">
        <f t="shared" si="5"/>
        <v>3</v>
      </c>
      <c r="L63" s="190">
        <f t="shared" si="6"/>
        <v>6</v>
      </c>
      <c r="M63" s="189" t="str">
        <f t="shared" ca="1" si="7"/>
        <v>LG</v>
      </c>
      <c r="N63" s="190">
        <f t="shared" si="8"/>
        <v>6</v>
      </c>
      <c r="O63" s="191">
        <f t="shared" ca="1" si="9"/>
        <v>1</v>
      </c>
      <c r="P63" s="192">
        <f t="shared" ca="1" si="12"/>
        <v>7.5697977363988589E-2</v>
      </c>
      <c r="Q63" s="192"/>
      <c r="R63" s="184">
        <f t="shared" si="13"/>
        <v>39244</v>
      </c>
    </row>
    <row r="64" spans="2:18">
      <c r="B64" s="99">
        <f t="shared" si="3"/>
        <v>3</v>
      </c>
      <c r="C64" s="100">
        <f t="shared" si="18"/>
        <v>7</v>
      </c>
      <c r="D64" s="54" t="str">
        <f ca="1">OFFSET(Data_Summary!$A$17,$B64,0)</f>
        <v>LG</v>
      </c>
      <c r="E64" s="100">
        <f t="shared" si="2"/>
        <v>7</v>
      </c>
      <c r="F64" s="140">
        <f ca="1">OFFSET(Data_Summary!$A$31,MATCH($D64,Data_Summary!$A$32:$A$43,0),$E64)</f>
        <v>1</v>
      </c>
      <c r="G64" s="126">
        <f ca="1">OFFSET(Data_Summary!$A$17,MATCH($D64,Data_Summary!$A$32:$A$43,0),$E64)</f>
        <v>6.8701994221735271E-2</v>
      </c>
      <c r="H64" s="126"/>
      <c r="I64" s="139">
        <f t="shared" si="19"/>
        <v>39302</v>
      </c>
      <c r="J64" s="187">
        <f t="shared" si="4"/>
        <v>7</v>
      </c>
      <c r="K64" s="188">
        <f t="shared" si="5"/>
        <v>3</v>
      </c>
      <c r="L64" s="190">
        <f t="shared" si="6"/>
        <v>7</v>
      </c>
      <c r="M64" s="189" t="str">
        <f t="shared" ca="1" si="7"/>
        <v>LG</v>
      </c>
      <c r="N64" s="190">
        <f t="shared" si="8"/>
        <v>7</v>
      </c>
      <c r="O64" s="191">
        <f t="shared" ca="1" si="9"/>
        <v>1</v>
      </c>
      <c r="P64" s="192">
        <f t="shared" ca="1" si="12"/>
        <v>6.8701994221735271E-2</v>
      </c>
      <c r="Q64" s="192"/>
      <c r="R64" s="184">
        <f t="shared" si="13"/>
        <v>39302</v>
      </c>
    </row>
    <row r="65" spans="2:18">
      <c r="B65" s="99">
        <f t="shared" si="3"/>
        <v>3</v>
      </c>
      <c r="C65" s="100">
        <f t="shared" si="18"/>
        <v>8</v>
      </c>
      <c r="D65" s="54" t="str">
        <f ca="1">OFFSET(Data_Summary!$A$17,$B65,0)</f>
        <v>LG</v>
      </c>
      <c r="E65" s="100">
        <f t="shared" si="2"/>
        <v>8</v>
      </c>
      <c r="F65" s="140">
        <f ca="1">OFFSET(Data_Summary!$A$31,MATCH($D65,Data_Summary!$A$32:$A$43,0),$E65)</f>
        <v>1</v>
      </c>
      <c r="G65" s="126" t="str">
        <f ca="1">OFFSET(Data_Summary!$A$17,MATCH($D65,Data_Summary!$A$32:$A$43,0),$E65)</f>
        <v/>
      </c>
      <c r="H65" s="126"/>
      <c r="I65" s="139">
        <f t="shared" si="19"/>
        <v>39322</v>
      </c>
      <c r="J65" s="187">
        <f t="shared" si="4"/>
        <v>8</v>
      </c>
      <c r="K65" s="188" t="str">
        <f t="shared" si="5"/>
        <v>NA</v>
      </c>
      <c r="L65" s="190" t="str">
        <f t="shared" si="6"/>
        <v>NA</v>
      </c>
      <c r="M65" s="189" t="str">
        <f t="shared" si="7"/>
        <v>NA</v>
      </c>
      <c r="N65" s="190" t="str">
        <f t="shared" si="8"/>
        <v/>
      </c>
      <c r="O65" s="191" t="str">
        <f t="shared" si="9"/>
        <v>NA</v>
      </c>
      <c r="P65" s="192" t="str">
        <f t="shared" si="12"/>
        <v>NA</v>
      </c>
      <c r="Q65" s="192"/>
      <c r="R65" s="184" t="str">
        <f t="shared" si="13"/>
        <v>NA</v>
      </c>
    </row>
    <row r="66" spans="2:18">
      <c r="B66" s="99">
        <f t="shared" si="3"/>
        <v>3</v>
      </c>
      <c r="C66" s="100">
        <f t="shared" si="18"/>
        <v>9</v>
      </c>
      <c r="D66" s="54" t="str">
        <f ca="1">OFFSET(Data_Summary!$A$17,$B66,0)</f>
        <v>LG</v>
      </c>
      <c r="E66" s="100">
        <f t="shared" si="2"/>
        <v>9</v>
      </c>
      <c r="F66" s="140">
        <f ca="1">OFFSET(Data_Summary!$A$31,MATCH($D66,Data_Summary!$A$32:$A$43,0),$E66)</f>
        <v>1</v>
      </c>
      <c r="G66" s="126">
        <f ca="1">OFFSET(Data_Summary!$A$17,MATCH($D66,Data_Summary!$A$32:$A$43,0),$E66)</f>
        <v>7.2084447508130617E-2</v>
      </c>
      <c r="H66" s="126"/>
      <c r="I66" s="139">
        <f t="shared" si="19"/>
        <v>39485</v>
      </c>
      <c r="J66" s="187">
        <f t="shared" si="4"/>
        <v>9</v>
      </c>
      <c r="K66" s="188">
        <f t="shared" si="5"/>
        <v>3</v>
      </c>
      <c r="L66" s="190">
        <f t="shared" si="6"/>
        <v>9</v>
      </c>
      <c r="M66" s="189" t="str">
        <f t="shared" ca="1" si="7"/>
        <v>LG</v>
      </c>
      <c r="N66" s="190">
        <f t="shared" si="8"/>
        <v>8</v>
      </c>
      <c r="O66" s="191">
        <f t="shared" ca="1" si="9"/>
        <v>1</v>
      </c>
      <c r="P66" s="192">
        <f t="shared" ca="1" si="12"/>
        <v>7.2084447508130617E-2</v>
      </c>
      <c r="Q66" s="192"/>
      <c r="R66" s="184">
        <f t="shared" si="13"/>
        <v>39485</v>
      </c>
    </row>
    <row r="67" spans="2:18">
      <c r="B67" s="99">
        <f t="shared" si="3"/>
        <v>3</v>
      </c>
      <c r="C67" s="100">
        <f t="shared" si="18"/>
        <v>10</v>
      </c>
      <c r="D67" s="54" t="str">
        <f ca="1">OFFSET(Data_Summary!$A$17,$B67,0)</f>
        <v>LG</v>
      </c>
      <c r="E67" s="100">
        <f t="shared" si="2"/>
        <v>10</v>
      </c>
      <c r="F67" s="140">
        <f ca="1">OFFSET(Data_Summary!$A$31,MATCH($D67,Data_Summary!$A$32:$A$43,0),$E67)</f>
        <v>1</v>
      </c>
      <c r="G67" s="126">
        <f ca="1">OFFSET(Data_Summary!$A$17,MATCH($D67,Data_Summary!$A$32:$A$43,0),$E67)</f>
        <v>7.1888143816229905E-2</v>
      </c>
      <c r="H67" s="126"/>
      <c r="I67" s="139">
        <f t="shared" si="19"/>
        <v>39575</v>
      </c>
      <c r="J67" s="187">
        <f t="shared" si="4"/>
        <v>10</v>
      </c>
      <c r="K67" s="188">
        <f t="shared" si="5"/>
        <v>3</v>
      </c>
      <c r="L67" s="190">
        <f t="shared" si="6"/>
        <v>10</v>
      </c>
      <c r="M67" s="189" t="str">
        <f t="shared" ca="1" si="7"/>
        <v>LG</v>
      </c>
      <c r="N67" s="190">
        <f t="shared" si="8"/>
        <v>9</v>
      </c>
      <c r="O67" s="191">
        <f t="shared" ca="1" si="9"/>
        <v>1</v>
      </c>
      <c r="P67" s="192">
        <f t="shared" ca="1" si="12"/>
        <v>7.1888143816229905E-2</v>
      </c>
      <c r="Q67" s="192"/>
      <c r="R67" s="184">
        <f t="shared" si="13"/>
        <v>39575</v>
      </c>
    </row>
    <row r="68" spans="2:18">
      <c r="B68" s="99">
        <f t="shared" si="3"/>
        <v>3</v>
      </c>
      <c r="C68" s="100">
        <f t="shared" si="18"/>
        <v>11</v>
      </c>
      <c r="D68" s="54" t="str">
        <f ca="1">OFFSET(Data_Summary!$A$17,$B68,0)</f>
        <v>LG</v>
      </c>
      <c r="E68" s="100">
        <f t="shared" si="2"/>
        <v>11</v>
      </c>
      <c r="F68" s="140">
        <f ca="1">OFFSET(Data_Summary!$A$31,MATCH($D68,Data_Summary!$A$32:$A$43,0),$E68)</f>
        <v>1</v>
      </c>
      <c r="G68" s="126">
        <f ca="1">OFFSET(Data_Summary!$A$17,MATCH($D68,Data_Summary!$A$32:$A$43,0),$E68)</f>
        <v>7.2353354953642104E-2</v>
      </c>
      <c r="H68" s="126"/>
      <c r="I68" s="139">
        <f t="shared" si="19"/>
        <v>39595</v>
      </c>
      <c r="J68" s="187">
        <f t="shared" si="4"/>
        <v>11</v>
      </c>
      <c r="K68" s="188">
        <f t="shared" si="5"/>
        <v>3</v>
      </c>
      <c r="L68" s="190">
        <f t="shared" si="6"/>
        <v>11</v>
      </c>
      <c r="M68" s="189" t="str">
        <f t="shared" ca="1" si="7"/>
        <v>LG</v>
      </c>
      <c r="N68" s="190">
        <f t="shared" si="8"/>
        <v>10</v>
      </c>
      <c r="O68" s="191">
        <f t="shared" ca="1" si="9"/>
        <v>1</v>
      </c>
      <c r="P68" s="192">
        <f t="shared" ca="1" si="12"/>
        <v>7.2353354953642104E-2</v>
      </c>
      <c r="Q68" s="192"/>
      <c r="R68" s="184">
        <f t="shared" si="13"/>
        <v>39595</v>
      </c>
    </row>
    <row r="69" spans="2:18">
      <c r="B69" s="99">
        <f t="shared" si="3"/>
        <v>3</v>
      </c>
      <c r="C69" s="100">
        <f t="shared" si="18"/>
        <v>12</v>
      </c>
      <c r="D69" s="54" t="str">
        <f ca="1">OFFSET(Data_Summary!$A$17,$B69,0)</f>
        <v>LG</v>
      </c>
      <c r="E69" s="100">
        <f t="shared" si="2"/>
        <v>12</v>
      </c>
      <c r="F69" s="140">
        <f ca="1">OFFSET(Data_Summary!$A$31,MATCH($D69,Data_Summary!$A$32:$A$43,0),$E69)</f>
        <v>1</v>
      </c>
      <c r="G69" s="126">
        <f ca="1">OFFSET(Data_Summary!$A$17,MATCH($D69,Data_Summary!$A$32:$A$43,0),$E69)</f>
        <v>7.4981666686470091E-2</v>
      </c>
      <c r="H69" s="126"/>
      <c r="I69" s="139">
        <f t="shared" si="19"/>
        <v>39610</v>
      </c>
      <c r="J69" s="187">
        <f t="shared" ref="J69:J132" si="22">+E69</f>
        <v>12</v>
      </c>
      <c r="K69" s="188">
        <f t="shared" ref="K69:K132" si="23">+IF(ISNUMBER($N69),B69,"NA")</f>
        <v>3</v>
      </c>
      <c r="L69" s="190">
        <f t="shared" ref="L69:L132" si="24">+IF(ISNUMBER($N69),C69,"NA")</f>
        <v>12</v>
      </c>
      <c r="M69" s="189" t="str">
        <f t="shared" ref="M69:M132" ca="1" si="25">+IF(ISNUMBER($N69),D69,"NA")</f>
        <v>LG</v>
      </c>
      <c r="N69" s="190">
        <f t="shared" ref="N69:N132" si="26">IF(E69&gt;8,E69-1,IF(E69&gt;8,E69-1,IF(E69=8,"",E69)))</f>
        <v>11</v>
      </c>
      <c r="O69" s="191">
        <f t="shared" ref="O69:O132" ca="1" si="27">+IF(ISNUMBER($N69),F69,"NA")</f>
        <v>1</v>
      </c>
      <c r="P69" s="192">
        <f t="shared" ca="1" si="12"/>
        <v>7.4981666686470091E-2</v>
      </c>
      <c r="Q69" s="192"/>
      <c r="R69" s="184">
        <f t="shared" si="13"/>
        <v>39610</v>
      </c>
    </row>
    <row r="70" spans="2:18">
      <c r="B70" s="99">
        <f t="shared" si="3"/>
        <v>3</v>
      </c>
      <c r="C70" s="100">
        <f t="shared" si="18"/>
        <v>13</v>
      </c>
      <c r="D70" s="54" t="str">
        <f ca="1">OFFSET(Data_Summary!$A$17,$B70,0)</f>
        <v>LG</v>
      </c>
      <c r="E70" s="100">
        <f t="shared" si="2"/>
        <v>13</v>
      </c>
      <c r="F70" s="140">
        <f ca="1">OFFSET(Data_Summary!$A$31,MATCH($D70,Data_Summary!$A$32:$A$43,0),$E70)</f>
        <v>1</v>
      </c>
      <c r="G70" s="126">
        <f ca="1">OFFSET(Data_Summary!$A$17,MATCH($D70,Data_Summary!$A$32:$A$43,0),$E70)</f>
        <v>6.9015767493880456E-2</v>
      </c>
      <c r="H70" s="126"/>
      <c r="I70" s="139">
        <f t="shared" si="19"/>
        <v>39668</v>
      </c>
      <c r="J70" s="187">
        <f t="shared" si="22"/>
        <v>13</v>
      </c>
      <c r="K70" s="188">
        <f t="shared" si="23"/>
        <v>3</v>
      </c>
      <c r="L70" s="190">
        <f t="shared" si="24"/>
        <v>13</v>
      </c>
      <c r="M70" s="189" t="str">
        <f t="shared" ca="1" si="25"/>
        <v>LG</v>
      </c>
      <c r="N70" s="190">
        <f t="shared" si="26"/>
        <v>12</v>
      </c>
      <c r="O70" s="191">
        <f t="shared" ca="1" si="27"/>
        <v>1</v>
      </c>
      <c r="P70" s="192">
        <f t="shared" ca="1" si="12"/>
        <v>6.9015767493880456E-2</v>
      </c>
      <c r="Q70" s="192"/>
      <c r="R70" s="184">
        <f t="shared" si="13"/>
        <v>39668</v>
      </c>
    </row>
    <row r="71" spans="2:18">
      <c r="B71" s="99">
        <f t="shared" si="3"/>
        <v>3</v>
      </c>
      <c r="C71" s="100">
        <f t="shared" si="18"/>
        <v>14</v>
      </c>
      <c r="D71" s="54" t="str">
        <f ca="1">OFFSET(Data_Summary!$A$17,$B71,0)</f>
        <v>LG</v>
      </c>
      <c r="E71" s="100">
        <f t="shared" si="2"/>
        <v>14</v>
      </c>
      <c r="F71" s="140">
        <f ca="1">OFFSET(Data_Summary!$A$31,MATCH($D71,Data_Summary!$A$32:$A$43,0),$E71)</f>
        <v>1</v>
      </c>
      <c r="G71" s="126">
        <f ca="1">OFFSET(Data_Summary!$A$17,MATCH($D71,Data_Summary!$A$32:$A$43,0),$E71)</f>
        <v>6.8119730845537338E-2</v>
      </c>
      <c r="H71" s="126"/>
      <c r="I71" s="139">
        <f t="shared" si="19"/>
        <v>39874</v>
      </c>
      <c r="J71" s="187">
        <f t="shared" si="22"/>
        <v>14</v>
      </c>
      <c r="K71" s="188">
        <f t="shared" si="23"/>
        <v>3</v>
      </c>
      <c r="L71" s="190">
        <f t="shared" si="24"/>
        <v>14</v>
      </c>
      <c r="M71" s="189" t="str">
        <f t="shared" ca="1" si="25"/>
        <v>LG</v>
      </c>
      <c r="N71" s="190">
        <f t="shared" si="26"/>
        <v>13</v>
      </c>
      <c r="O71" s="191">
        <f t="shared" ca="1" si="27"/>
        <v>1</v>
      </c>
      <c r="P71" s="192">
        <f t="shared" ca="1" si="12"/>
        <v>6.8119730845537338E-2</v>
      </c>
      <c r="Q71" s="192"/>
      <c r="R71" s="184">
        <f t="shared" si="13"/>
        <v>39874</v>
      </c>
    </row>
    <row r="72" spans="2:18">
      <c r="B72" s="99">
        <f t="shared" si="3"/>
        <v>3</v>
      </c>
      <c r="C72" s="100">
        <f t="shared" si="18"/>
        <v>15</v>
      </c>
      <c r="D72" s="54" t="str">
        <f ca="1">OFFSET(Data_Summary!$A$17,$B72,0)</f>
        <v>LG</v>
      </c>
      <c r="E72" s="100">
        <f t="shared" si="2"/>
        <v>15</v>
      </c>
      <c r="F72" s="140">
        <f ca="1">OFFSET(Data_Summary!$A$31,MATCH($D72,Data_Summary!$A$32:$A$43,0),$E72)</f>
        <v>1</v>
      </c>
      <c r="G72" s="126">
        <f ca="1">OFFSET(Data_Summary!$A$17,MATCH($D72,Data_Summary!$A$32:$A$43,0),$E72)</f>
        <v>7.0180638551030308E-2</v>
      </c>
      <c r="H72" s="126"/>
      <c r="I72" s="139">
        <f t="shared" si="19"/>
        <v>39882</v>
      </c>
      <c r="J72" s="187">
        <f t="shared" si="22"/>
        <v>15</v>
      </c>
      <c r="K72" s="188">
        <f t="shared" si="23"/>
        <v>3</v>
      </c>
      <c r="L72" s="190">
        <f t="shared" si="24"/>
        <v>15</v>
      </c>
      <c r="M72" s="189" t="str">
        <f t="shared" ca="1" si="25"/>
        <v>LG</v>
      </c>
      <c r="N72" s="190">
        <f t="shared" si="26"/>
        <v>14</v>
      </c>
      <c r="O72" s="191">
        <f t="shared" ca="1" si="27"/>
        <v>1</v>
      </c>
      <c r="P72" s="192">
        <f t="shared" ca="1" si="12"/>
        <v>7.0180638551030308E-2</v>
      </c>
      <c r="Q72" s="192"/>
      <c r="R72" s="184">
        <f t="shared" si="13"/>
        <v>39882</v>
      </c>
    </row>
    <row r="73" spans="2:18">
      <c r="B73" s="99">
        <f t="shared" si="3"/>
        <v>3</v>
      </c>
      <c r="C73" s="100">
        <f t="shared" si="18"/>
        <v>16</v>
      </c>
      <c r="D73" s="54" t="str">
        <f ca="1">OFFSET(Data_Summary!$A$17,$B73,0)</f>
        <v>LG</v>
      </c>
      <c r="E73" s="100">
        <f t="shared" si="2"/>
        <v>16</v>
      </c>
      <c r="F73" s="140">
        <f ca="1">OFFSET(Data_Summary!$A$31,MATCH($D73,Data_Summary!$A$32:$A$43,0),$E73)</f>
        <v>1</v>
      </c>
      <c r="G73" s="126">
        <f ca="1">OFFSET(Data_Summary!$A$17,MATCH($D73,Data_Summary!$A$32:$A$43,0),$E73)</f>
        <v>7.2380182051270975E-2</v>
      </c>
      <c r="H73" s="126"/>
      <c r="I73" s="139">
        <f t="shared" si="19"/>
        <v>39951</v>
      </c>
      <c r="J73" s="187">
        <f t="shared" si="22"/>
        <v>16</v>
      </c>
      <c r="K73" s="188">
        <f t="shared" si="23"/>
        <v>3</v>
      </c>
      <c r="L73" s="190">
        <f t="shared" si="24"/>
        <v>16</v>
      </c>
      <c r="M73" s="189" t="str">
        <f t="shared" ca="1" si="25"/>
        <v>LG</v>
      </c>
      <c r="N73" s="190">
        <f t="shared" si="26"/>
        <v>15</v>
      </c>
      <c r="O73" s="191">
        <f t="shared" ca="1" si="27"/>
        <v>1</v>
      </c>
      <c r="P73" s="192">
        <f t="shared" ca="1" si="12"/>
        <v>7.2380182051270975E-2</v>
      </c>
      <c r="Q73" s="192"/>
      <c r="R73" s="184">
        <f t="shared" si="13"/>
        <v>39951</v>
      </c>
    </row>
    <row r="74" spans="2:18">
      <c r="B74" s="99">
        <f t="shared" si="3"/>
        <v>3</v>
      </c>
      <c r="C74" s="100">
        <f t="shared" si="18"/>
        <v>17</v>
      </c>
      <c r="D74" s="54" t="str">
        <f ca="1">OFFSET(Data_Summary!$A$17,$B74,0)</f>
        <v>LG</v>
      </c>
      <c r="E74" s="100">
        <f t="shared" si="2"/>
        <v>17</v>
      </c>
      <c r="F74" s="140">
        <f ca="1">OFFSET(Data_Summary!$A$31,MATCH($D74,Data_Summary!$A$32:$A$43,0),$E74)</f>
        <v>1</v>
      </c>
      <c r="G74" s="126">
        <f ca="1">OFFSET(Data_Summary!$A$17,MATCH($D74,Data_Summary!$A$32:$A$43,0),$E74)</f>
        <v>7.5468645464204745E-2</v>
      </c>
      <c r="H74" s="126"/>
      <c r="I74" s="139">
        <f t="shared" si="19"/>
        <v>39953</v>
      </c>
      <c r="J74" s="187">
        <f t="shared" si="22"/>
        <v>17</v>
      </c>
      <c r="K74" s="188">
        <f t="shared" si="23"/>
        <v>3</v>
      </c>
      <c r="L74" s="190">
        <f t="shared" si="24"/>
        <v>17</v>
      </c>
      <c r="M74" s="189" t="str">
        <f t="shared" ca="1" si="25"/>
        <v>LG</v>
      </c>
      <c r="N74" s="190">
        <f t="shared" si="26"/>
        <v>16</v>
      </c>
      <c r="O74" s="191">
        <f t="shared" ca="1" si="27"/>
        <v>1</v>
      </c>
      <c r="P74" s="192">
        <f t="shared" ca="1" si="12"/>
        <v>7.5468645464204745E-2</v>
      </c>
      <c r="Q74" s="192"/>
      <c r="R74" s="184">
        <f t="shared" si="13"/>
        <v>39953</v>
      </c>
    </row>
    <row r="75" spans="2:18">
      <c r="B75" s="99">
        <f t="shared" si="3"/>
        <v>3</v>
      </c>
      <c r="C75" s="100">
        <f t="shared" si="18"/>
        <v>18</v>
      </c>
      <c r="D75" s="54" t="str">
        <f ca="1">OFFSET(Data_Summary!$A$17,$B75,0)</f>
        <v>LG</v>
      </c>
      <c r="E75" s="100">
        <f t="shared" si="2"/>
        <v>18</v>
      </c>
      <c r="F75" s="140">
        <f ca="1">OFFSET(Data_Summary!$A$31,MATCH($D75,Data_Summary!$A$32:$A$43,0),$E75)</f>
        <v>1</v>
      </c>
      <c r="G75" s="126">
        <f ca="1">OFFSET(Data_Summary!$A$17,MATCH($D75,Data_Summary!$A$32:$A$43,0),$E75)</f>
        <v>7.1484367817417238E-2</v>
      </c>
      <c r="H75" s="126"/>
      <c r="I75" s="139">
        <f t="shared" si="19"/>
        <v>40162</v>
      </c>
      <c r="J75" s="187">
        <f t="shared" si="22"/>
        <v>18</v>
      </c>
      <c r="K75" s="188">
        <f t="shared" si="23"/>
        <v>3</v>
      </c>
      <c r="L75" s="190">
        <f t="shared" si="24"/>
        <v>18</v>
      </c>
      <c r="M75" s="189" t="str">
        <f t="shared" ca="1" si="25"/>
        <v>LG</v>
      </c>
      <c r="N75" s="190">
        <f t="shared" si="26"/>
        <v>17</v>
      </c>
      <c r="O75" s="191">
        <f t="shared" ca="1" si="27"/>
        <v>1</v>
      </c>
      <c r="P75" s="192">
        <f t="shared" ca="1" si="12"/>
        <v>7.1484367817417238E-2</v>
      </c>
      <c r="Q75" s="192"/>
      <c r="R75" s="184">
        <f t="shared" si="13"/>
        <v>40162</v>
      </c>
    </row>
    <row r="76" spans="2:18">
      <c r="B76" s="99">
        <f t="shared" si="3"/>
        <v>3</v>
      </c>
      <c r="C76" s="100">
        <f t="shared" si="18"/>
        <v>19</v>
      </c>
      <c r="D76" s="54" t="str">
        <f ca="1">OFFSET(Data_Summary!$A$17,$B76,0)</f>
        <v>LG</v>
      </c>
      <c r="E76" s="100">
        <f t="shared" si="2"/>
        <v>19</v>
      </c>
      <c r="F76" s="140">
        <f ca="1">OFFSET(Data_Summary!$A$31,MATCH($D76,Data_Summary!$A$32:$A$43,0),$E76)</f>
        <v>1</v>
      </c>
      <c r="G76" s="126">
        <f ca="1">OFFSET(Data_Summary!$A$17,MATCH($D76,Data_Summary!$A$32:$A$43,0),$E76)</f>
        <v>7.6818720913180746E-2</v>
      </c>
      <c r="H76" s="126"/>
      <c r="I76" s="139">
        <f t="shared" si="19"/>
        <v>40337</v>
      </c>
      <c r="J76" s="187">
        <f t="shared" si="22"/>
        <v>19</v>
      </c>
      <c r="K76" s="188">
        <f t="shared" si="23"/>
        <v>3</v>
      </c>
      <c r="L76" s="190">
        <f t="shared" si="24"/>
        <v>19</v>
      </c>
      <c r="M76" s="189" t="str">
        <f t="shared" ca="1" si="25"/>
        <v>LG</v>
      </c>
      <c r="N76" s="190">
        <f t="shared" si="26"/>
        <v>18</v>
      </c>
      <c r="O76" s="191">
        <f t="shared" ca="1" si="27"/>
        <v>1</v>
      </c>
      <c r="P76" s="192">
        <f t="shared" ca="1" si="12"/>
        <v>7.6818720913180746E-2</v>
      </c>
      <c r="Q76" s="192"/>
      <c r="R76" s="184">
        <f t="shared" si="13"/>
        <v>40337</v>
      </c>
    </row>
    <row r="77" spans="2:18">
      <c r="B77" s="99">
        <f t="shared" si="3"/>
        <v>3</v>
      </c>
      <c r="C77" s="100">
        <f t="shared" si="18"/>
        <v>20</v>
      </c>
      <c r="D77" s="54" t="str">
        <f ca="1">OFFSET(Data_Summary!$A$17,$B77,0)</f>
        <v>LG</v>
      </c>
      <c r="E77" s="100">
        <f t="shared" si="2"/>
        <v>20</v>
      </c>
      <c r="F77" s="140">
        <f ca="1">OFFSET(Data_Summary!$A$31,MATCH($D77,Data_Summary!$A$32:$A$43,0),$E77)</f>
        <v>1</v>
      </c>
      <c r="G77" s="126">
        <f ca="1">OFFSET(Data_Summary!$A$17,MATCH($D77,Data_Summary!$A$32:$A$43,0),$E77)</f>
        <v>6.5403021498218306E-2</v>
      </c>
      <c r="H77" s="126"/>
      <c r="I77" s="139">
        <f t="shared" si="19"/>
        <v>39545</v>
      </c>
      <c r="J77" s="187">
        <f t="shared" si="22"/>
        <v>20</v>
      </c>
      <c r="K77" s="188">
        <f t="shared" si="23"/>
        <v>3</v>
      </c>
      <c r="L77" s="190">
        <f t="shared" si="24"/>
        <v>20</v>
      </c>
      <c r="M77" s="189" t="str">
        <f t="shared" ca="1" si="25"/>
        <v>LG</v>
      </c>
      <c r="N77" s="190">
        <f t="shared" si="26"/>
        <v>19</v>
      </c>
      <c r="O77" s="191">
        <f t="shared" ca="1" si="27"/>
        <v>1</v>
      </c>
      <c r="P77" s="192">
        <f t="shared" ca="1" si="12"/>
        <v>6.5403021498218306E-2</v>
      </c>
      <c r="Q77" s="192"/>
      <c r="R77" s="184">
        <f t="shared" si="13"/>
        <v>39545</v>
      </c>
    </row>
    <row r="78" spans="2:18">
      <c r="B78" s="99">
        <f t="shared" si="3"/>
        <v>3</v>
      </c>
      <c r="C78" s="100">
        <f t="shared" si="18"/>
        <v>21</v>
      </c>
      <c r="D78" s="54" t="str">
        <f ca="1">OFFSET(Data_Summary!$A$17,$B78,0)</f>
        <v>LG</v>
      </c>
      <c r="E78" s="100">
        <f t="shared" ref="E78:E144" si="28">C78</f>
        <v>21</v>
      </c>
      <c r="F78" s="140">
        <f ca="1">OFFSET(Data_Summary!$A$31,MATCH($D78,Data_Summary!$A$32:$A$43,0),$E78)</f>
        <v>1</v>
      </c>
      <c r="G78" s="126">
        <f ca="1">OFFSET(Data_Summary!$A$17,MATCH($D78,Data_Summary!$A$32:$A$43,0),$E78)</f>
        <v>7.1170159960689927E-2</v>
      </c>
      <c r="H78" s="126"/>
      <c r="I78" s="139">
        <f t="shared" si="19"/>
        <v>39903</v>
      </c>
      <c r="J78" s="187">
        <f t="shared" si="22"/>
        <v>21</v>
      </c>
      <c r="K78" s="188">
        <f t="shared" si="23"/>
        <v>3</v>
      </c>
      <c r="L78" s="190">
        <f t="shared" si="24"/>
        <v>21</v>
      </c>
      <c r="M78" s="189" t="str">
        <f t="shared" ca="1" si="25"/>
        <v>LG</v>
      </c>
      <c r="N78" s="190">
        <f t="shared" si="26"/>
        <v>20</v>
      </c>
      <c r="O78" s="191">
        <f t="shared" ca="1" si="27"/>
        <v>1</v>
      </c>
      <c r="P78" s="192">
        <f t="shared" ca="1" si="12"/>
        <v>7.1170159960689927E-2</v>
      </c>
      <c r="Q78" s="192"/>
      <c r="R78" s="184">
        <f t="shared" si="13"/>
        <v>39903</v>
      </c>
    </row>
    <row r="79" spans="2:18">
      <c r="B79" s="99">
        <f t="shared" ref="B79:B145" si="29">IF(C79=1,B78+1,B78)</f>
        <v>3</v>
      </c>
      <c r="C79" s="100">
        <f t="shared" si="18"/>
        <v>22</v>
      </c>
      <c r="D79" s="54" t="str">
        <f ca="1">OFFSET(Data_Summary!$A$17,$B79,0)</f>
        <v>LG</v>
      </c>
      <c r="E79" s="100">
        <f t="shared" si="28"/>
        <v>22</v>
      </c>
      <c r="F79" s="140">
        <f ca="1">OFFSET(Data_Summary!$A$31,MATCH($D79,Data_Summary!$A$32:$A$43,0),$E79)</f>
        <v>1</v>
      </c>
      <c r="G79" s="126">
        <f ca="1">OFFSET(Data_Summary!$A$17,MATCH($D79,Data_Summary!$A$32:$A$43,0),$E79)</f>
        <v>7.0424061170312025E-2</v>
      </c>
      <c r="H79" s="126"/>
      <c r="I79" s="139">
        <f t="shared" si="19"/>
        <v>40057</v>
      </c>
      <c r="J79" s="187">
        <f t="shared" si="22"/>
        <v>22</v>
      </c>
      <c r="K79" s="188">
        <f t="shared" si="23"/>
        <v>3</v>
      </c>
      <c r="L79" s="190">
        <f t="shared" si="24"/>
        <v>22</v>
      </c>
      <c r="M79" s="189" t="str">
        <f t="shared" ca="1" si="25"/>
        <v>LG</v>
      </c>
      <c r="N79" s="190">
        <f t="shared" si="26"/>
        <v>21</v>
      </c>
      <c r="O79" s="191">
        <f t="shared" ca="1" si="27"/>
        <v>1</v>
      </c>
      <c r="P79" s="192">
        <f t="shared" ca="1" si="12"/>
        <v>7.0424061170312025E-2</v>
      </c>
      <c r="Q79" s="192"/>
      <c r="R79" s="184">
        <f t="shared" si="13"/>
        <v>40057</v>
      </c>
    </row>
    <row r="80" spans="2:18">
      <c r="B80" s="99">
        <f t="shared" si="29"/>
        <v>3</v>
      </c>
      <c r="C80" s="100">
        <f t="shared" si="18"/>
        <v>23</v>
      </c>
      <c r="D80" s="54" t="str">
        <f ca="1">OFFSET(Data_Summary!$A$17,$B80,0)</f>
        <v>LG</v>
      </c>
      <c r="E80" s="100">
        <f t="shared" si="28"/>
        <v>23</v>
      </c>
      <c r="F80" s="140">
        <f ca="1">OFFSET(Data_Summary!$A$31,MATCH($D80,Data_Summary!$A$32:$A$43,0),$E80)</f>
        <v>1</v>
      </c>
      <c r="G80" s="126">
        <f ca="1">OFFSET(Data_Summary!$A$17,MATCH($D80,Data_Summary!$A$32:$A$43,0),$E80)</f>
        <v>7.9034299863147098E-2</v>
      </c>
      <c r="H80" s="126"/>
      <c r="I80" s="139">
        <f t="shared" si="19"/>
        <v>40436</v>
      </c>
      <c r="J80" s="187">
        <f t="shared" si="22"/>
        <v>23</v>
      </c>
      <c r="K80" s="188">
        <f t="shared" si="23"/>
        <v>3</v>
      </c>
      <c r="L80" s="190">
        <f t="shared" si="24"/>
        <v>23</v>
      </c>
      <c r="M80" s="189" t="str">
        <f t="shared" ca="1" si="25"/>
        <v>LG</v>
      </c>
      <c r="N80" s="190">
        <f t="shared" si="26"/>
        <v>22</v>
      </c>
      <c r="O80" s="191">
        <f t="shared" ca="1" si="27"/>
        <v>1</v>
      </c>
      <c r="P80" s="192">
        <f t="shared" ca="1" si="12"/>
        <v>7.9034299863147098E-2</v>
      </c>
      <c r="Q80" s="192"/>
      <c r="R80" s="184">
        <f t="shared" si="13"/>
        <v>40436</v>
      </c>
    </row>
    <row r="81" spans="2:18">
      <c r="B81" s="99">
        <f t="shared" si="29"/>
        <v>3</v>
      </c>
      <c r="C81" s="100">
        <f t="shared" si="18"/>
        <v>24</v>
      </c>
      <c r="D81" s="54" t="str">
        <f ca="1">OFFSET(Data_Summary!$A$17,$B81,0)</f>
        <v>LG</v>
      </c>
      <c r="E81" s="100">
        <f t="shared" si="28"/>
        <v>24</v>
      </c>
      <c r="F81" s="140">
        <f ca="1">OFFSET(Data_Summary!$A$31,MATCH($D81,Data_Summary!$A$32:$A$43,0),$E81)</f>
        <v>1</v>
      </c>
      <c r="G81" s="126">
        <f ca="1">OFFSET(Data_Summary!$A$17,MATCH($D81,Data_Summary!$A$32:$A$43,0),$E81)</f>
        <v>7.9786063179554653E-2</v>
      </c>
      <c r="H81" s="126"/>
      <c r="I81" s="139">
        <f t="shared" si="19"/>
        <v>40602</v>
      </c>
      <c r="J81" s="187">
        <f t="shared" si="22"/>
        <v>24</v>
      </c>
      <c r="K81" s="188">
        <f t="shared" si="23"/>
        <v>3</v>
      </c>
      <c r="L81" s="190">
        <f t="shared" si="24"/>
        <v>24</v>
      </c>
      <c r="M81" s="189" t="str">
        <f t="shared" ca="1" si="25"/>
        <v>LG</v>
      </c>
      <c r="N81" s="190">
        <f t="shared" si="26"/>
        <v>23</v>
      </c>
      <c r="O81" s="191">
        <f t="shared" ca="1" si="27"/>
        <v>1</v>
      </c>
      <c r="P81" s="192">
        <f t="shared" ca="1" si="12"/>
        <v>7.9786063179554653E-2</v>
      </c>
      <c r="Q81" s="192"/>
      <c r="R81" s="184">
        <f t="shared" si="13"/>
        <v>40602</v>
      </c>
    </row>
    <row r="82" spans="2:18">
      <c r="B82" s="99">
        <f t="shared" si="29"/>
        <v>3</v>
      </c>
      <c r="C82" s="100">
        <f t="shared" si="18"/>
        <v>25</v>
      </c>
      <c r="D82" s="54" t="str">
        <f ca="1">OFFSET(Data_Summary!$A$17,$B82,0)</f>
        <v>LG</v>
      </c>
      <c r="E82" s="100">
        <f t="shared" si="28"/>
        <v>25</v>
      </c>
      <c r="F82" s="140">
        <f ca="1">OFFSET(Data_Summary!$A$31,MATCH($D82,Data_Summary!$A$32:$A$43,0),$E82)</f>
        <v>1</v>
      </c>
      <c r="G82" s="126">
        <f ca="1">OFFSET(Data_Summary!$A$17,MATCH($D82,Data_Summary!$A$32:$A$43,0),$E82)</f>
        <v>7.4964538126066863E-2</v>
      </c>
      <c r="H82" s="126"/>
      <c r="I82" s="139">
        <f t="shared" si="19"/>
        <v>40724</v>
      </c>
      <c r="J82" s="187">
        <f t="shared" si="22"/>
        <v>25</v>
      </c>
      <c r="K82" s="188">
        <f t="shared" si="23"/>
        <v>3</v>
      </c>
      <c r="L82" s="190">
        <f t="shared" si="24"/>
        <v>25</v>
      </c>
      <c r="M82" s="189" t="str">
        <f t="shared" ca="1" si="25"/>
        <v>LG</v>
      </c>
      <c r="N82" s="190">
        <f t="shared" si="26"/>
        <v>24</v>
      </c>
      <c r="O82" s="191">
        <f t="shared" ca="1" si="27"/>
        <v>1</v>
      </c>
      <c r="P82" s="192">
        <f t="shared" ca="1" si="12"/>
        <v>7.4964538126066863E-2</v>
      </c>
      <c r="Q82" s="192"/>
      <c r="R82" s="184">
        <f t="shared" si="13"/>
        <v>40724</v>
      </c>
    </row>
    <row r="83" spans="2:18">
      <c r="B83" s="99">
        <f t="shared" si="29"/>
        <v>3</v>
      </c>
      <c r="C83" s="100">
        <f t="shared" si="18"/>
        <v>26</v>
      </c>
      <c r="D83" s="54" t="str">
        <f ca="1">OFFSET(Data_Summary!$A$17,$B83,0)</f>
        <v>LG</v>
      </c>
      <c r="E83" s="100">
        <f t="shared" si="28"/>
        <v>26</v>
      </c>
      <c r="F83" s="140">
        <f ca="1">OFFSET(Data_Summary!$A$31,MATCH($D83,Data_Summary!$A$32:$A$43,0),$E83)</f>
        <v>1</v>
      </c>
      <c r="G83" s="126">
        <f ca="1">OFFSET(Data_Summary!$A$17,MATCH($D83,Data_Summary!$A$32:$A$43,0),$E83)</f>
        <v>6.8436260898099385E-2</v>
      </c>
      <c r="H83" s="126"/>
      <c r="I83" s="139">
        <f t="shared" si="19"/>
        <v>41023</v>
      </c>
      <c r="J83" s="187">
        <f t="shared" si="22"/>
        <v>26</v>
      </c>
      <c r="K83" s="188">
        <f t="shared" si="23"/>
        <v>3</v>
      </c>
      <c r="L83" s="190">
        <f t="shared" si="24"/>
        <v>26</v>
      </c>
      <c r="M83" s="189" t="str">
        <f t="shared" ca="1" si="25"/>
        <v>LG</v>
      </c>
      <c r="N83" s="190">
        <f t="shared" si="26"/>
        <v>25</v>
      </c>
      <c r="O83" s="191">
        <f t="shared" ca="1" si="27"/>
        <v>1</v>
      </c>
      <c r="P83" s="192">
        <f t="shared" ca="1" si="12"/>
        <v>6.8436260898099385E-2</v>
      </c>
      <c r="Q83" s="192"/>
      <c r="R83" s="184">
        <f t="shared" si="13"/>
        <v>41023</v>
      </c>
    </row>
    <row r="84" spans="2:18">
      <c r="B84" s="99">
        <f t="shared" ref="B84" si="30">IF(C84=1,B83+1,B83)</f>
        <v>3</v>
      </c>
      <c r="C84" s="100">
        <f t="shared" si="18"/>
        <v>27</v>
      </c>
      <c r="D84" s="54" t="str">
        <f ca="1">OFFSET(Data_Summary!$A$17,$B84,0)</f>
        <v>LG</v>
      </c>
      <c r="E84" s="100">
        <f t="shared" ref="E84" si="31">C84</f>
        <v>27</v>
      </c>
      <c r="F84" s="140">
        <f ca="1">OFFSET(Data_Summary!$A$31,MATCH($D84,Data_Summary!$A$32:$A$43,0),$E84)</f>
        <v>1</v>
      </c>
      <c r="G84" s="126">
        <f ca="1">OFFSET(Data_Summary!$A$17,MATCH($D84,Data_Summary!$A$32:$A$43,0),$E84)</f>
        <v>6.9537318734764528E-2</v>
      </c>
      <c r="H84" s="126"/>
      <c r="I84" s="139">
        <f t="shared" si="19"/>
        <v>41060</v>
      </c>
      <c r="J84" s="187">
        <f t="shared" si="22"/>
        <v>27</v>
      </c>
      <c r="K84" s="188">
        <f t="shared" si="23"/>
        <v>3</v>
      </c>
      <c r="L84" s="190">
        <f t="shared" si="24"/>
        <v>27</v>
      </c>
      <c r="M84" s="189" t="str">
        <f t="shared" ca="1" si="25"/>
        <v>LG</v>
      </c>
      <c r="N84" s="190">
        <f t="shared" si="26"/>
        <v>26</v>
      </c>
      <c r="O84" s="191">
        <f t="shared" ca="1" si="27"/>
        <v>1</v>
      </c>
      <c r="P84" s="192">
        <f t="shared" ref="P84:P147" ca="1" si="32">+IF(ISNUMBER($N84),G84,"NA")</f>
        <v>6.9537318734764528E-2</v>
      </c>
      <c r="Q84" s="192"/>
      <c r="R84" s="184">
        <f t="shared" ref="R84:R147" si="33">+IF(ISNUMBER($N84),I84,"NA")</f>
        <v>41060</v>
      </c>
    </row>
    <row r="85" spans="2:18">
      <c r="B85" s="99">
        <f>IF(C85=1,B83+1,B83)</f>
        <v>4</v>
      </c>
      <c r="C85" s="100">
        <f t="shared" si="18"/>
        <v>1</v>
      </c>
      <c r="D85" s="54" t="str">
        <f ca="1">OFFSET(Data_Summary!$A$17,$B85,0)</f>
        <v>NJR</v>
      </c>
      <c r="E85" s="100">
        <f t="shared" si="28"/>
        <v>1</v>
      </c>
      <c r="F85" s="140">
        <f ca="1">OFFSET(Data_Summary!$A$31,MATCH($D85,Data_Summary!$A$32:$A$43,0),$E85)</f>
        <v>0</v>
      </c>
      <c r="G85" s="126" t="str">
        <f ca="1">OFFSET(Data_Summary!$A$17,MATCH($D85,Data_Summary!$A$32:$A$43,0),$E85)</f>
        <v/>
      </c>
      <c r="H85" s="126"/>
      <c r="I85" s="139">
        <f t="shared" si="19"/>
        <v>38639</v>
      </c>
      <c r="J85" s="187">
        <f t="shared" si="22"/>
        <v>1</v>
      </c>
      <c r="K85" s="188">
        <f t="shared" si="23"/>
        <v>4</v>
      </c>
      <c r="L85" s="190">
        <f t="shared" si="24"/>
        <v>1</v>
      </c>
      <c r="M85" s="189" t="str">
        <f t="shared" ca="1" si="25"/>
        <v>NJR</v>
      </c>
      <c r="N85" s="190">
        <f t="shared" si="26"/>
        <v>1</v>
      </c>
      <c r="O85" s="191">
        <f t="shared" ca="1" si="27"/>
        <v>0</v>
      </c>
      <c r="P85" s="192" t="str">
        <f t="shared" ca="1" si="32"/>
        <v/>
      </c>
      <c r="Q85" s="192"/>
      <c r="R85" s="184">
        <f t="shared" si="33"/>
        <v>38639</v>
      </c>
    </row>
    <row r="86" spans="2:18">
      <c r="B86" s="99">
        <f t="shared" si="29"/>
        <v>4</v>
      </c>
      <c r="C86" s="100">
        <f t="shared" si="18"/>
        <v>2</v>
      </c>
      <c r="D86" s="54" t="str">
        <f ca="1">OFFSET(Data_Summary!$A$17,$B86,0)</f>
        <v>NJR</v>
      </c>
      <c r="E86" s="100">
        <f t="shared" si="28"/>
        <v>2</v>
      </c>
      <c r="F86" s="140">
        <f ca="1">OFFSET(Data_Summary!$A$31,MATCH($D86,Data_Summary!$A$32:$A$43,0),$E86)</f>
        <v>0</v>
      </c>
      <c r="G86" s="126" t="str">
        <f ca="1">OFFSET(Data_Summary!$A$17,MATCH($D86,Data_Summary!$A$32:$A$43,0),$E86)</f>
        <v/>
      </c>
      <c r="H86" s="126"/>
      <c r="I86" s="139">
        <f t="shared" si="19"/>
        <v>38797</v>
      </c>
      <c r="J86" s="187">
        <f t="shared" si="22"/>
        <v>2</v>
      </c>
      <c r="K86" s="188">
        <f t="shared" si="23"/>
        <v>4</v>
      </c>
      <c r="L86" s="190">
        <f t="shared" si="24"/>
        <v>2</v>
      </c>
      <c r="M86" s="189" t="str">
        <f t="shared" ca="1" si="25"/>
        <v>NJR</v>
      </c>
      <c r="N86" s="190">
        <f t="shared" si="26"/>
        <v>2</v>
      </c>
      <c r="O86" s="191">
        <f t="shared" ca="1" si="27"/>
        <v>0</v>
      </c>
      <c r="P86" s="192" t="str">
        <f t="shared" ca="1" si="32"/>
        <v/>
      </c>
      <c r="Q86" s="192"/>
      <c r="R86" s="184">
        <f t="shared" si="33"/>
        <v>38797</v>
      </c>
    </row>
    <row r="87" spans="2:18">
      <c r="B87" s="99">
        <f t="shared" si="29"/>
        <v>4</v>
      </c>
      <c r="C87" s="100">
        <f t="shared" si="18"/>
        <v>3</v>
      </c>
      <c r="D87" s="54" t="str">
        <f ca="1">OFFSET(Data_Summary!$A$17,$B87,0)</f>
        <v>NJR</v>
      </c>
      <c r="E87" s="100">
        <f t="shared" si="28"/>
        <v>3</v>
      </c>
      <c r="F87" s="140">
        <f ca="1">OFFSET(Data_Summary!$A$31,MATCH($D87,Data_Summary!$A$32:$A$43,0),$E87)</f>
        <v>0</v>
      </c>
      <c r="G87" s="126" t="str">
        <f ca="1">OFFSET(Data_Summary!$A$17,MATCH($D87,Data_Summary!$A$32:$A$43,0),$E87)</f>
        <v/>
      </c>
      <c r="H87" s="126"/>
      <c r="I87" s="139">
        <f t="shared" si="19"/>
        <v>38807</v>
      </c>
      <c r="J87" s="187">
        <f t="shared" si="22"/>
        <v>3</v>
      </c>
      <c r="K87" s="188">
        <f t="shared" si="23"/>
        <v>4</v>
      </c>
      <c r="L87" s="190">
        <f t="shared" si="24"/>
        <v>3</v>
      </c>
      <c r="M87" s="189" t="str">
        <f t="shared" ca="1" si="25"/>
        <v>NJR</v>
      </c>
      <c r="N87" s="190">
        <f t="shared" si="26"/>
        <v>3</v>
      </c>
      <c r="O87" s="191">
        <f t="shared" ca="1" si="27"/>
        <v>0</v>
      </c>
      <c r="P87" s="192" t="str">
        <f t="shared" ca="1" si="32"/>
        <v/>
      </c>
      <c r="Q87" s="192"/>
      <c r="R87" s="184">
        <f t="shared" si="33"/>
        <v>38807</v>
      </c>
    </row>
    <row r="88" spans="2:18">
      <c r="B88" s="99">
        <f t="shared" si="29"/>
        <v>4</v>
      </c>
      <c r="C88" s="100">
        <f t="shared" si="18"/>
        <v>4</v>
      </c>
      <c r="D88" s="54" t="str">
        <f ca="1">OFFSET(Data_Summary!$A$17,$B88,0)</f>
        <v>NJR</v>
      </c>
      <c r="E88" s="100">
        <f t="shared" si="28"/>
        <v>4</v>
      </c>
      <c r="F88" s="140">
        <f ca="1">OFFSET(Data_Summary!$A$31,MATCH($D88,Data_Summary!$A$32:$A$43,0),$E88)</f>
        <v>0</v>
      </c>
      <c r="G88" s="126" t="str">
        <f ca="1">OFFSET(Data_Summary!$A$17,MATCH($D88,Data_Summary!$A$32:$A$43,0),$E88)</f>
        <v/>
      </c>
      <c r="H88" s="126"/>
      <c r="I88" s="139">
        <f t="shared" si="19"/>
        <v>38968</v>
      </c>
      <c r="J88" s="187">
        <f t="shared" si="22"/>
        <v>4</v>
      </c>
      <c r="K88" s="188">
        <f t="shared" si="23"/>
        <v>4</v>
      </c>
      <c r="L88" s="190">
        <f t="shared" si="24"/>
        <v>4</v>
      </c>
      <c r="M88" s="189" t="str">
        <f t="shared" ca="1" si="25"/>
        <v>NJR</v>
      </c>
      <c r="N88" s="190">
        <f t="shared" si="26"/>
        <v>4</v>
      </c>
      <c r="O88" s="191">
        <f t="shared" ca="1" si="27"/>
        <v>0</v>
      </c>
      <c r="P88" s="192" t="str">
        <f t="shared" ca="1" si="32"/>
        <v/>
      </c>
      <c r="Q88" s="192"/>
      <c r="R88" s="184">
        <f t="shared" si="33"/>
        <v>38968</v>
      </c>
    </row>
    <row r="89" spans="2:18">
      <c r="B89" s="99">
        <f t="shared" si="29"/>
        <v>4</v>
      </c>
      <c r="C89" s="100">
        <f t="shared" si="18"/>
        <v>5</v>
      </c>
      <c r="D89" s="54" t="str">
        <f ca="1">OFFSET(Data_Summary!$A$17,$B89,0)</f>
        <v>NJR</v>
      </c>
      <c r="E89" s="100">
        <f t="shared" si="28"/>
        <v>5</v>
      </c>
      <c r="F89" s="140">
        <f ca="1">OFFSET(Data_Summary!$A$31,MATCH($D89,Data_Summary!$A$32:$A$43,0),$E89)</f>
        <v>1</v>
      </c>
      <c r="G89" s="126">
        <f ca="1">OFFSET(Data_Summary!$A$17,MATCH($D89,Data_Summary!$A$32:$A$43,0),$E89)</f>
        <v>6.2507790428822124E-2</v>
      </c>
      <c r="H89" s="126"/>
      <c r="I89" s="139">
        <f t="shared" si="19"/>
        <v>39181</v>
      </c>
      <c r="J89" s="187">
        <f t="shared" si="22"/>
        <v>5</v>
      </c>
      <c r="K89" s="188">
        <f t="shared" si="23"/>
        <v>4</v>
      </c>
      <c r="L89" s="190">
        <f t="shared" si="24"/>
        <v>5</v>
      </c>
      <c r="M89" s="189" t="str">
        <f t="shared" ca="1" si="25"/>
        <v>NJR</v>
      </c>
      <c r="N89" s="190">
        <f t="shared" si="26"/>
        <v>5</v>
      </c>
      <c r="O89" s="191">
        <f t="shared" ca="1" si="27"/>
        <v>1</v>
      </c>
      <c r="P89" s="192">
        <f t="shared" ca="1" si="32"/>
        <v>6.2507790428822124E-2</v>
      </c>
      <c r="Q89" s="192"/>
      <c r="R89" s="184">
        <f t="shared" si="33"/>
        <v>39181</v>
      </c>
    </row>
    <row r="90" spans="2:18">
      <c r="B90" s="99">
        <f t="shared" si="29"/>
        <v>4</v>
      </c>
      <c r="C90" s="100">
        <f t="shared" si="18"/>
        <v>6</v>
      </c>
      <c r="D90" s="54" t="str">
        <f ca="1">OFFSET(Data_Summary!$A$17,$B90,0)</f>
        <v>NJR</v>
      </c>
      <c r="E90" s="100">
        <f t="shared" si="28"/>
        <v>6</v>
      </c>
      <c r="F90" s="140">
        <f ca="1">OFFSET(Data_Summary!$A$31,MATCH($D90,Data_Summary!$A$32:$A$43,0),$E90)</f>
        <v>1</v>
      </c>
      <c r="G90" s="126">
        <f ca="1">OFFSET(Data_Summary!$A$17,MATCH($D90,Data_Summary!$A$32:$A$43,0),$E90)</f>
        <v>7.1959775459915679E-2</v>
      </c>
      <c r="H90" s="126"/>
      <c r="I90" s="139">
        <f t="shared" si="19"/>
        <v>39244</v>
      </c>
      <c r="J90" s="187">
        <f t="shared" si="22"/>
        <v>6</v>
      </c>
      <c r="K90" s="188">
        <f t="shared" si="23"/>
        <v>4</v>
      </c>
      <c r="L90" s="190">
        <f t="shared" si="24"/>
        <v>6</v>
      </c>
      <c r="M90" s="189" t="str">
        <f t="shared" ca="1" si="25"/>
        <v>NJR</v>
      </c>
      <c r="N90" s="190">
        <f t="shared" si="26"/>
        <v>6</v>
      </c>
      <c r="O90" s="191">
        <f t="shared" ca="1" si="27"/>
        <v>1</v>
      </c>
      <c r="P90" s="192">
        <f t="shared" ca="1" si="32"/>
        <v>7.1959775459915679E-2</v>
      </c>
      <c r="Q90" s="192"/>
      <c r="R90" s="184">
        <f t="shared" si="33"/>
        <v>39244</v>
      </c>
    </row>
    <row r="91" spans="2:18">
      <c r="B91" s="99">
        <f t="shared" si="29"/>
        <v>4</v>
      </c>
      <c r="C91" s="100">
        <f t="shared" si="18"/>
        <v>7</v>
      </c>
      <c r="D91" s="54" t="str">
        <f ca="1">OFFSET(Data_Summary!$A$17,$B91,0)</f>
        <v>NJR</v>
      </c>
      <c r="E91" s="100">
        <f t="shared" si="28"/>
        <v>7</v>
      </c>
      <c r="F91" s="140">
        <f ca="1">OFFSET(Data_Summary!$A$31,MATCH($D91,Data_Summary!$A$32:$A$43,0),$E91)</f>
        <v>1</v>
      </c>
      <c r="G91" s="126">
        <f ca="1">OFFSET(Data_Summary!$A$17,MATCH($D91,Data_Summary!$A$32:$A$43,0),$E91)</f>
        <v>6.411971848906961E-2</v>
      </c>
      <c r="H91" s="126"/>
      <c r="I91" s="139">
        <f t="shared" si="19"/>
        <v>39302</v>
      </c>
      <c r="J91" s="187">
        <f t="shared" si="22"/>
        <v>7</v>
      </c>
      <c r="K91" s="188">
        <f t="shared" si="23"/>
        <v>4</v>
      </c>
      <c r="L91" s="190">
        <f t="shared" si="24"/>
        <v>7</v>
      </c>
      <c r="M91" s="189" t="str">
        <f t="shared" ca="1" si="25"/>
        <v>NJR</v>
      </c>
      <c r="N91" s="190">
        <f t="shared" si="26"/>
        <v>7</v>
      </c>
      <c r="O91" s="191">
        <f t="shared" ca="1" si="27"/>
        <v>1</v>
      </c>
      <c r="P91" s="192">
        <f t="shared" ca="1" si="32"/>
        <v>6.411971848906961E-2</v>
      </c>
      <c r="Q91" s="192"/>
      <c r="R91" s="184">
        <f t="shared" si="33"/>
        <v>39302</v>
      </c>
    </row>
    <row r="92" spans="2:18">
      <c r="B92" s="99">
        <f t="shared" si="29"/>
        <v>4</v>
      </c>
      <c r="C92" s="100">
        <f t="shared" si="18"/>
        <v>8</v>
      </c>
      <c r="D92" s="54" t="str">
        <f ca="1">OFFSET(Data_Summary!$A$17,$B92,0)</f>
        <v>NJR</v>
      </c>
      <c r="E92" s="100">
        <f t="shared" si="28"/>
        <v>8</v>
      </c>
      <c r="F92" s="140">
        <f ca="1">OFFSET(Data_Summary!$A$31,MATCH($D92,Data_Summary!$A$32:$A$43,0),$E92)</f>
        <v>1</v>
      </c>
      <c r="G92" s="126" t="str">
        <f ca="1">OFFSET(Data_Summary!$A$17,MATCH($D92,Data_Summary!$A$32:$A$43,0),$E92)</f>
        <v/>
      </c>
      <c r="H92" s="126"/>
      <c r="I92" s="139">
        <f t="shared" si="19"/>
        <v>39322</v>
      </c>
      <c r="J92" s="187">
        <f t="shared" si="22"/>
        <v>8</v>
      </c>
      <c r="K92" s="188" t="str">
        <f t="shared" si="23"/>
        <v>NA</v>
      </c>
      <c r="L92" s="190" t="str">
        <f t="shared" si="24"/>
        <v>NA</v>
      </c>
      <c r="M92" s="189" t="str">
        <f t="shared" si="25"/>
        <v>NA</v>
      </c>
      <c r="N92" s="190" t="str">
        <f t="shared" si="26"/>
        <v/>
      </c>
      <c r="O92" s="191" t="str">
        <f t="shared" si="27"/>
        <v>NA</v>
      </c>
      <c r="P92" s="192" t="str">
        <f t="shared" si="32"/>
        <v>NA</v>
      </c>
      <c r="Q92" s="192"/>
      <c r="R92" s="184" t="str">
        <f t="shared" si="33"/>
        <v>NA</v>
      </c>
    </row>
    <row r="93" spans="2:18">
      <c r="B93" s="99">
        <f t="shared" si="29"/>
        <v>4</v>
      </c>
      <c r="C93" s="100">
        <f t="shared" si="18"/>
        <v>9</v>
      </c>
      <c r="D93" s="54" t="str">
        <f ca="1">OFFSET(Data_Summary!$A$17,$B93,0)</f>
        <v>NJR</v>
      </c>
      <c r="E93" s="100">
        <f t="shared" si="28"/>
        <v>9</v>
      </c>
      <c r="F93" s="140">
        <f ca="1">OFFSET(Data_Summary!$A$31,MATCH($D93,Data_Summary!$A$32:$A$43,0),$E93)</f>
        <v>1</v>
      </c>
      <c r="G93" s="126">
        <f ca="1">OFFSET(Data_Summary!$A$17,MATCH($D93,Data_Summary!$A$32:$A$43,0),$E93)</f>
        <v>7.2486865685344265E-2</v>
      </c>
      <c r="H93" s="126"/>
      <c r="I93" s="139">
        <f t="shared" si="19"/>
        <v>39485</v>
      </c>
      <c r="J93" s="187">
        <f t="shared" si="22"/>
        <v>9</v>
      </c>
      <c r="K93" s="188">
        <f t="shared" si="23"/>
        <v>4</v>
      </c>
      <c r="L93" s="190">
        <f t="shared" si="24"/>
        <v>9</v>
      </c>
      <c r="M93" s="189" t="str">
        <f t="shared" ca="1" si="25"/>
        <v>NJR</v>
      </c>
      <c r="N93" s="190">
        <f t="shared" si="26"/>
        <v>8</v>
      </c>
      <c r="O93" s="191">
        <f t="shared" ca="1" si="27"/>
        <v>1</v>
      </c>
      <c r="P93" s="192">
        <f t="shared" ca="1" si="32"/>
        <v>7.2486865685344265E-2</v>
      </c>
      <c r="Q93" s="192"/>
      <c r="R93" s="184">
        <f t="shared" si="33"/>
        <v>39485</v>
      </c>
    </row>
    <row r="94" spans="2:18">
      <c r="B94" s="99">
        <f t="shared" si="29"/>
        <v>4</v>
      </c>
      <c r="C94" s="100">
        <f t="shared" si="18"/>
        <v>10</v>
      </c>
      <c r="D94" s="54" t="str">
        <f ca="1">OFFSET(Data_Summary!$A$17,$B94,0)</f>
        <v>NJR</v>
      </c>
      <c r="E94" s="100">
        <f t="shared" si="28"/>
        <v>10</v>
      </c>
      <c r="F94" s="140">
        <f ca="1">OFFSET(Data_Summary!$A$31,MATCH($D94,Data_Summary!$A$32:$A$43,0),$E94)</f>
        <v>1</v>
      </c>
      <c r="G94" s="126">
        <f ca="1">OFFSET(Data_Summary!$A$17,MATCH($D94,Data_Summary!$A$32:$A$43,0),$E94)</f>
        <v>7.4236323945319593E-2</v>
      </c>
      <c r="H94" s="126"/>
      <c r="I94" s="139">
        <f t="shared" si="19"/>
        <v>39575</v>
      </c>
      <c r="J94" s="187">
        <f t="shared" si="22"/>
        <v>10</v>
      </c>
      <c r="K94" s="188">
        <f t="shared" si="23"/>
        <v>4</v>
      </c>
      <c r="L94" s="190">
        <f t="shared" si="24"/>
        <v>10</v>
      </c>
      <c r="M94" s="189" t="str">
        <f t="shared" ca="1" si="25"/>
        <v>NJR</v>
      </c>
      <c r="N94" s="190">
        <f t="shared" si="26"/>
        <v>9</v>
      </c>
      <c r="O94" s="191">
        <f t="shared" ca="1" si="27"/>
        <v>1</v>
      </c>
      <c r="P94" s="192">
        <f t="shared" ca="1" si="32"/>
        <v>7.4236323945319593E-2</v>
      </c>
      <c r="Q94" s="192"/>
      <c r="R94" s="184">
        <f t="shared" si="33"/>
        <v>39575</v>
      </c>
    </row>
    <row r="95" spans="2:18">
      <c r="B95" s="99">
        <f t="shared" si="29"/>
        <v>4</v>
      </c>
      <c r="C95" s="100">
        <f t="shared" ref="C95:C158" si="34">C68</f>
        <v>11</v>
      </c>
      <c r="D95" s="54" t="str">
        <f ca="1">OFFSET(Data_Summary!$A$17,$B95,0)</f>
        <v>NJR</v>
      </c>
      <c r="E95" s="100">
        <f t="shared" si="28"/>
        <v>11</v>
      </c>
      <c r="F95" s="140">
        <f ca="1">OFFSET(Data_Summary!$A$31,MATCH($D95,Data_Summary!$A$32:$A$43,0),$E95)</f>
        <v>1</v>
      </c>
      <c r="G95" s="126">
        <f ca="1">OFFSET(Data_Summary!$A$17,MATCH($D95,Data_Summary!$A$32:$A$43,0),$E95)</f>
        <v>7.4642702788630028E-2</v>
      </c>
      <c r="H95" s="126"/>
      <c r="I95" s="139">
        <f t="shared" ref="I95:I158" si="35">I68</f>
        <v>39595</v>
      </c>
      <c r="J95" s="187">
        <f t="shared" si="22"/>
        <v>11</v>
      </c>
      <c r="K95" s="188">
        <f t="shared" si="23"/>
        <v>4</v>
      </c>
      <c r="L95" s="190">
        <f t="shared" si="24"/>
        <v>11</v>
      </c>
      <c r="M95" s="189" t="str">
        <f t="shared" ca="1" si="25"/>
        <v>NJR</v>
      </c>
      <c r="N95" s="190">
        <f t="shared" si="26"/>
        <v>10</v>
      </c>
      <c r="O95" s="191">
        <f t="shared" ca="1" si="27"/>
        <v>1</v>
      </c>
      <c r="P95" s="192">
        <f t="shared" ca="1" si="32"/>
        <v>7.4642702788630028E-2</v>
      </c>
      <c r="Q95" s="192"/>
      <c r="R95" s="184">
        <f t="shared" si="33"/>
        <v>39595</v>
      </c>
    </row>
    <row r="96" spans="2:18">
      <c r="B96" s="99">
        <f t="shared" si="29"/>
        <v>4</v>
      </c>
      <c r="C96" s="100">
        <f t="shared" si="34"/>
        <v>12</v>
      </c>
      <c r="D96" s="54" t="str">
        <f ca="1">OFFSET(Data_Summary!$A$17,$B96,0)</f>
        <v>NJR</v>
      </c>
      <c r="E96" s="100">
        <f t="shared" si="28"/>
        <v>12</v>
      </c>
      <c r="F96" s="140">
        <f ca="1">OFFSET(Data_Summary!$A$31,MATCH($D96,Data_Summary!$A$32:$A$43,0),$E96)</f>
        <v>1</v>
      </c>
      <c r="G96" s="126">
        <f ca="1">OFFSET(Data_Summary!$A$17,MATCH($D96,Data_Summary!$A$32:$A$43,0),$E96)</f>
        <v>7.6515131834047651E-2</v>
      </c>
      <c r="H96" s="126"/>
      <c r="I96" s="139">
        <f t="shared" si="35"/>
        <v>39610</v>
      </c>
      <c r="J96" s="187">
        <f t="shared" si="22"/>
        <v>12</v>
      </c>
      <c r="K96" s="188">
        <f t="shared" si="23"/>
        <v>4</v>
      </c>
      <c r="L96" s="190">
        <f t="shared" si="24"/>
        <v>12</v>
      </c>
      <c r="M96" s="189" t="str">
        <f t="shared" ca="1" si="25"/>
        <v>NJR</v>
      </c>
      <c r="N96" s="190">
        <f t="shared" si="26"/>
        <v>11</v>
      </c>
      <c r="O96" s="191">
        <f t="shared" ca="1" si="27"/>
        <v>1</v>
      </c>
      <c r="P96" s="192">
        <f t="shared" ca="1" si="32"/>
        <v>7.6515131834047651E-2</v>
      </c>
      <c r="Q96" s="192"/>
      <c r="R96" s="184">
        <f t="shared" si="33"/>
        <v>39610</v>
      </c>
    </row>
    <row r="97" spans="2:18">
      <c r="B97" s="99">
        <f t="shared" si="29"/>
        <v>4</v>
      </c>
      <c r="C97" s="100">
        <f t="shared" si="34"/>
        <v>13</v>
      </c>
      <c r="D97" s="54" t="str">
        <f ca="1">OFFSET(Data_Summary!$A$17,$B97,0)</f>
        <v>NJR</v>
      </c>
      <c r="E97" s="100">
        <f t="shared" si="28"/>
        <v>13</v>
      </c>
      <c r="F97" s="140">
        <f ca="1">OFFSET(Data_Summary!$A$31,MATCH($D97,Data_Summary!$A$32:$A$43,0),$E97)</f>
        <v>1</v>
      </c>
      <c r="G97" s="126">
        <f ca="1">OFFSET(Data_Summary!$A$17,MATCH($D97,Data_Summary!$A$32:$A$43,0),$E97)</f>
        <v>7.0647807578624822E-2</v>
      </c>
      <c r="H97" s="126"/>
      <c r="I97" s="139">
        <f t="shared" si="35"/>
        <v>39668</v>
      </c>
      <c r="J97" s="187">
        <f t="shared" si="22"/>
        <v>13</v>
      </c>
      <c r="K97" s="188">
        <f t="shared" si="23"/>
        <v>4</v>
      </c>
      <c r="L97" s="190">
        <f t="shared" si="24"/>
        <v>13</v>
      </c>
      <c r="M97" s="189" t="str">
        <f t="shared" ca="1" si="25"/>
        <v>NJR</v>
      </c>
      <c r="N97" s="190">
        <f t="shared" si="26"/>
        <v>12</v>
      </c>
      <c r="O97" s="191">
        <f t="shared" ca="1" si="27"/>
        <v>1</v>
      </c>
      <c r="P97" s="192">
        <f t="shared" ca="1" si="32"/>
        <v>7.0647807578624822E-2</v>
      </c>
      <c r="Q97" s="192"/>
      <c r="R97" s="184">
        <f t="shared" si="33"/>
        <v>39668</v>
      </c>
    </row>
    <row r="98" spans="2:18">
      <c r="B98" s="99">
        <f t="shared" si="29"/>
        <v>4</v>
      </c>
      <c r="C98" s="100">
        <f t="shared" si="34"/>
        <v>14</v>
      </c>
      <c r="D98" s="54" t="str">
        <f ca="1">OFFSET(Data_Summary!$A$17,$B98,0)</f>
        <v>NJR</v>
      </c>
      <c r="E98" s="100">
        <f t="shared" si="28"/>
        <v>14</v>
      </c>
      <c r="F98" s="140">
        <f ca="1">OFFSET(Data_Summary!$A$31,MATCH($D98,Data_Summary!$A$32:$A$43,0),$E98)</f>
        <v>1</v>
      </c>
      <c r="G98" s="126">
        <f ca="1">OFFSET(Data_Summary!$A$17,MATCH($D98,Data_Summary!$A$32:$A$43,0),$E98)</f>
        <v>7.4079686093563774E-2</v>
      </c>
      <c r="H98" s="126"/>
      <c r="I98" s="139">
        <f t="shared" si="35"/>
        <v>39874</v>
      </c>
      <c r="J98" s="187">
        <f t="shared" si="22"/>
        <v>14</v>
      </c>
      <c r="K98" s="188">
        <f t="shared" si="23"/>
        <v>4</v>
      </c>
      <c r="L98" s="190">
        <f t="shared" si="24"/>
        <v>14</v>
      </c>
      <c r="M98" s="189" t="str">
        <f t="shared" ca="1" si="25"/>
        <v>NJR</v>
      </c>
      <c r="N98" s="190">
        <f t="shared" si="26"/>
        <v>13</v>
      </c>
      <c r="O98" s="191">
        <f t="shared" ca="1" si="27"/>
        <v>1</v>
      </c>
      <c r="P98" s="192">
        <f t="shared" ca="1" si="32"/>
        <v>7.4079686093563774E-2</v>
      </c>
      <c r="Q98" s="192"/>
      <c r="R98" s="184">
        <f t="shared" si="33"/>
        <v>39874</v>
      </c>
    </row>
    <row r="99" spans="2:18">
      <c r="B99" s="99">
        <f t="shared" si="29"/>
        <v>4</v>
      </c>
      <c r="C99" s="100">
        <f t="shared" si="34"/>
        <v>15</v>
      </c>
      <c r="D99" s="54" t="str">
        <f ca="1">OFFSET(Data_Summary!$A$17,$B99,0)</f>
        <v>NJR</v>
      </c>
      <c r="E99" s="100">
        <f t="shared" si="28"/>
        <v>15</v>
      </c>
      <c r="F99" s="140">
        <f ca="1">OFFSET(Data_Summary!$A$31,MATCH($D99,Data_Summary!$A$32:$A$43,0),$E99)</f>
        <v>1</v>
      </c>
      <c r="G99" s="126">
        <f ca="1">OFFSET(Data_Summary!$A$17,MATCH($D99,Data_Summary!$A$32:$A$43,0),$E99)</f>
        <v>7.7185390816936372E-2</v>
      </c>
      <c r="H99" s="126"/>
      <c r="I99" s="139">
        <f t="shared" si="35"/>
        <v>39882</v>
      </c>
      <c r="J99" s="187">
        <f t="shared" si="22"/>
        <v>15</v>
      </c>
      <c r="K99" s="188">
        <f t="shared" si="23"/>
        <v>4</v>
      </c>
      <c r="L99" s="190">
        <f t="shared" si="24"/>
        <v>15</v>
      </c>
      <c r="M99" s="189" t="str">
        <f t="shared" ca="1" si="25"/>
        <v>NJR</v>
      </c>
      <c r="N99" s="190">
        <f t="shared" si="26"/>
        <v>14</v>
      </c>
      <c r="O99" s="191">
        <f t="shared" ca="1" si="27"/>
        <v>1</v>
      </c>
      <c r="P99" s="192">
        <f t="shared" ca="1" si="32"/>
        <v>7.7185390816936372E-2</v>
      </c>
      <c r="Q99" s="192"/>
      <c r="R99" s="184">
        <f t="shared" si="33"/>
        <v>39882</v>
      </c>
    </row>
    <row r="100" spans="2:18">
      <c r="B100" s="99">
        <f t="shared" si="29"/>
        <v>4</v>
      </c>
      <c r="C100" s="100">
        <f t="shared" si="34"/>
        <v>16</v>
      </c>
      <c r="D100" s="54" t="str">
        <f ca="1">OFFSET(Data_Summary!$A$17,$B100,0)</f>
        <v>NJR</v>
      </c>
      <c r="E100" s="100">
        <f t="shared" si="28"/>
        <v>16</v>
      </c>
      <c r="F100" s="140">
        <f ca="1">OFFSET(Data_Summary!$A$31,MATCH($D100,Data_Summary!$A$32:$A$43,0),$E100)</f>
        <v>1</v>
      </c>
      <c r="G100" s="126">
        <f ca="1">OFFSET(Data_Summary!$A$17,MATCH($D100,Data_Summary!$A$32:$A$43,0),$E100)</f>
        <v>7.6753116596975854E-2</v>
      </c>
      <c r="H100" s="126"/>
      <c r="I100" s="139">
        <f t="shared" si="35"/>
        <v>39951</v>
      </c>
      <c r="J100" s="187">
        <f t="shared" si="22"/>
        <v>16</v>
      </c>
      <c r="K100" s="188">
        <f t="shared" si="23"/>
        <v>4</v>
      </c>
      <c r="L100" s="190">
        <f t="shared" si="24"/>
        <v>16</v>
      </c>
      <c r="M100" s="189" t="str">
        <f t="shared" ca="1" si="25"/>
        <v>NJR</v>
      </c>
      <c r="N100" s="190">
        <f t="shared" si="26"/>
        <v>15</v>
      </c>
      <c r="O100" s="191">
        <f t="shared" ca="1" si="27"/>
        <v>1</v>
      </c>
      <c r="P100" s="192">
        <f t="shared" ca="1" si="32"/>
        <v>7.6753116596975854E-2</v>
      </c>
      <c r="Q100" s="192"/>
      <c r="R100" s="184">
        <f t="shared" si="33"/>
        <v>39951</v>
      </c>
    </row>
    <row r="101" spans="2:18">
      <c r="B101" s="99">
        <f t="shared" si="29"/>
        <v>4</v>
      </c>
      <c r="C101" s="100">
        <f t="shared" si="34"/>
        <v>17</v>
      </c>
      <c r="D101" s="54" t="str">
        <f ca="1">OFFSET(Data_Summary!$A$17,$B101,0)</f>
        <v>NJR</v>
      </c>
      <c r="E101" s="100">
        <f t="shared" si="28"/>
        <v>17</v>
      </c>
      <c r="F101" s="140">
        <f ca="1">OFFSET(Data_Summary!$A$31,MATCH($D101,Data_Summary!$A$32:$A$43,0),$E101)</f>
        <v>1</v>
      </c>
      <c r="G101" s="126">
        <f ca="1">OFFSET(Data_Summary!$A$17,MATCH($D101,Data_Summary!$A$32:$A$43,0),$E101)</f>
        <v>8.0103722434375871E-2</v>
      </c>
      <c r="H101" s="126"/>
      <c r="I101" s="139">
        <f t="shared" si="35"/>
        <v>39953</v>
      </c>
      <c r="J101" s="187">
        <f t="shared" si="22"/>
        <v>17</v>
      </c>
      <c r="K101" s="188">
        <f t="shared" si="23"/>
        <v>4</v>
      </c>
      <c r="L101" s="190">
        <f t="shared" si="24"/>
        <v>17</v>
      </c>
      <c r="M101" s="189" t="str">
        <f t="shared" ca="1" si="25"/>
        <v>NJR</v>
      </c>
      <c r="N101" s="190">
        <f t="shared" si="26"/>
        <v>16</v>
      </c>
      <c r="O101" s="191">
        <f t="shared" ca="1" si="27"/>
        <v>1</v>
      </c>
      <c r="P101" s="192">
        <f t="shared" ca="1" si="32"/>
        <v>8.0103722434375871E-2</v>
      </c>
      <c r="Q101" s="192"/>
      <c r="R101" s="184">
        <f t="shared" si="33"/>
        <v>39953</v>
      </c>
    </row>
    <row r="102" spans="2:18">
      <c r="B102" s="99">
        <f t="shared" si="29"/>
        <v>4</v>
      </c>
      <c r="C102" s="100">
        <f t="shared" si="34"/>
        <v>18</v>
      </c>
      <c r="D102" s="54" t="str">
        <f ca="1">OFFSET(Data_Summary!$A$17,$B102,0)</f>
        <v>NJR</v>
      </c>
      <c r="E102" s="100">
        <f t="shared" si="28"/>
        <v>18</v>
      </c>
      <c r="F102" s="140">
        <f ca="1">OFFSET(Data_Summary!$A$31,MATCH($D102,Data_Summary!$A$32:$A$43,0),$E102)</f>
        <v>1</v>
      </c>
      <c r="G102" s="126">
        <f ca="1">OFFSET(Data_Summary!$A$17,MATCH($D102,Data_Summary!$A$32:$A$43,0),$E102)</f>
        <v>7.6538879003393206E-2</v>
      </c>
      <c r="H102" s="126"/>
      <c r="I102" s="139">
        <f t="shared" si="35"/>
        <v>40162</v>
      </c>
      <c r="J102" s="187">
        <f t="shared" si="22"/>
        <v>18</v>
      </c>
      <c r="K102" s="188">
        <f t="shared" si="23"/>
        <v>4</v>
      </c>
      <c r="L102" s="190">
        <f t="shared" si="24"/>
        <v>18</v>
      </c>
      <c r="M102" s="189" t="str">
        <f t="shared" ca="1" si="25"/>
        <v>NJR</v>
      </c>
      <c r="N102" s="190">
        <f t="shared" si="26"/>
        <v>17</v>
      </c>
      <c r="O102" s="191">
        <f t="shared" ca="1" si="27"/>
        <v>1</v>
      </c>
      <c r="P102" s="192">
        <f t="shared" ca="1" si="32"/>
        <v>7.6538879003393206E-2</v>
      </c>
      <c r="Q102" s="192"/>
      <c r="R102" s="184">
        <f t="shared" si="33"/>
        <v>40162</v>
      </c>
    </row>
    <row r="103" spans="2:18">
      <c r="B103" s="99">
        <f t="shared" si="29"/>
        <v>4</v>
      </c>
      <c r="C103" s="100">
        <f t="shared" si="34"/>
        <v>19</v>
      </c>
      <c r="D103" s="54" t="str">
        <f ca="1">OFFSET(Data_Summary!$A$17,$B103,0)</f>
        <v>NJR</v>
      </c>
      <c r="E103" s="100">
        <f t="shared" si="28"/>
        <v>19</v>
      </c>
      <c r="F103" s="140">
        <f ca="1">OFFSET(Data_Summary!$A$31,MATCH($D103,Data_Summary!$A$32:$A$43,0),$E103)</f>
        <v>1</v>
      </c>
      <c r="G103" s="126">
        <f ca="1">OFFSET(Data_Summary!$A$17,MATCH($D103,Data_Summary!$A$32:$A$43,0),$E103)</f>
        <v>7.646495648278126E-2</v>
      </c>
      <c r="H103" s="126"/>
      <c r="I103" s="139">
        <f t="shared" si="35"/>
        <v>40337</v>
      </c>
      <c r="J103" s="187">
        <f t="shared" si="22"/>
        <v>19</v>
      </c>
      <c r="K103" s="188">
        <f t="shared" si="23"/>
        <v>4</v>
      </c>
      <c r="L103" s="190">
        <f t="shared" si="24"/>
        <v>19</v>
      </c>
      <c r="M103" s="189" t="str">
        <f t="shared" ca="1" si="25"/>
        <v>NJR</v>
      </c>
      <c r="N103" s="190">
        <f t="shared" si="26"/>
        <v>18</v>
      </c>
      <c r="O103" s="191">
        <f t="shared" ca="1" si="27"/>
        <v>1</v>
      </c>
      <c r="P103" s="192">
        <f t="shared" ca="1" si="32"/>
        <v>7.646495648278126E-2</v>
      </c>
      <c r="Q103" s="192"/>
      <c r="R103" s="184">
        <f t="shared" si="33"/>
        <v>40337</v>
      </c>
    </row>
    <row r="104" spans="2:18">
      <c r="B104" s="99">
        <f t="shared" si="29"/>
        <v>4</v>
      </c>
      <c r="C104" s="100">
        <f t="shared" si="34"/>
        <v>20</v>
      </c>
      <c r="D104" s="54" t="str">
        <f ca="1">OFFSET(Data_Summary!$A$17,$B104,0)</f>
        <v>NJR</v>
      </c>
      <c r="E104" s="100">
        <f t="shared" si="28"/>
        <v>20</v>
      </c>
      <c r="F104" s="140">
        <f ca="1">OFFSET(Data_Summary!$A$31,MATCH($D104,Data_Summary!$A$32:$A$43,0),$E104)</f>
        <v>1</v>
      </c>
      <c r="G104" s="126">
        <f ca="1">OFFSET(Data_Summary!$A$17,MATCH($D104,Data_Summary!$A$32:$A$43,0),$E104)</f>
        <v>6.7434345070366816E-2</v>
      </c>
      <c r="H104" s="126"/>
      <c r="I104" s="139">
        <f t="shared" si="35"/>
        <v>39545</v>
      </c>
      <c r="J104" s="187">
        <f t="shared" si="22"/>
        <v>20</v>
      </c>
      <c r="K104" s="188">
        <f t="shared" si="23"/>
        <v>4</v>
      </c>
      <c r="L104" s="190">
        <f t="shared" si="24"/>
        <v>20</v>
      </c>
      <c r="M104" s="189" t="str">
        <f t="shared" ca="1" si="25"/>
        <v>NJR</v>
      </c>
      <c r="N104" s="190">
        <f t="shared" si="26"/>
        <v>19</v>
      </c>
      <c r="O104" s="191">
        <f t="shared" ca="1" si="27"/>
        <v>1</v>
      </c>
      <c r="P104" s="192">
        <f t="shared" ca="1" si="32"/>
        <v>6.7434345070366816E-2</v>
      </c>
      <c r="Q104" s="192"/>
      <c r="R104" s="184">
        <f t="shared" si="33"/>
        <v>39545</v>
      </c>
    </row>
    <row r="105" spans="2:18">
      <c r="B105" s="99">
        <f t="shared" si="29"/>
        <v>4</v>
      </c>
      <c r="C105" s="100">
        <f t="shared" si="34"/>
        <v>21</v>
      </c>
      <c r="D105" s="54" t="str">
        <f ca="1">OFFSET(Data_Summary!$A$17,$B105,0)</f>
        <v>NJR</v>
      </c>
      <c r="E105" s="100">
        <f t="shared" si="28"/>
        <v>21</v>
      </c>
      <c r="F105" s="140">
        <f ca="1">OFFSET(Data_Summary!$A$31,MATCH($D105,Data_Summary!$A$32:$A$43,0),$E105)</f>
        <v>1</v>
      </c>
      <c r="G105" s="126">
        <f ca="1">OFFSET(Data_Summary!$A$17,MATCH($D105,Data_Summary!$A$32:$A$43,0),$E105)</f>
        <v>7.902531367810528E-2</v>
      </c>
      <c r="H105" s="126"/>
      <c r="I105" s="139">
        <f t="shared" si="35"/>
        <v>39903</v>
      </c>
      <c r="J105" s="187">
        <f t="shared" si="22"/>
        <v>21</v>
      </c>
      <c r="K105" s="188">
        <f t="shared" si="23"/>
        <v>4</v>
      </c>
      <c r="L105" s="190">
        <f t="shared" si="24"/>
        <v>21</v>
      </c>
      <c r="M105" s="189" t="str">
        <f t="shared" ca="1" si="25"/>
        <v>NJR</v>
      </c>
      <c r="N105" s="190">
        <f t="shared" si="26"/>
        <v>20</v>
      </c>
      <c r="O105" s="191">
        <f t="shared" ca="1" si="27"/>
        <v>1</v>
      </c>
      <c r="P105" s="192">
        <f t="shared" ca="1" si="32"/>
        <v>7.902531367810528E-2</v>
      </c>
      <c r="Q105" s="192"/>
      <c r="R105" s="184">
        <f t="shared" si="33"/>
        <v>39903</v>
      </c>
    </row>
    <row r="106" spans="2:18">
      <c r="B106" s="99">
        <f t="shared" si="29"/>
        <v>4</v>
      </c>
      <c r="C106" s="100">
        <f t="shared" si="34"/>
        <v>22</v>
      </c>
      <c r="D106" s="54" t="str">
        <f ca="1">OFFSET(Data_Summary!$A$17,$B106,0)</f>
        <v>NJR</v>
      </c>
      <c r="E106" s="100">
        <f t="shared" si="28"/>
        <v>22</v>
      </c>
      <c r="F106" s="140">
        <f ca="1">OFFSET(Data_Summary!$A$31,MATCH($D106,Data_Summary!$A$32:$A$43,0),$E106)</f>
        <v>1</v>
      </c>
      <c r="G106" s="126">
        <f ca="1">OFFSET(Data_Summary!$A$17,MATCH($D106,Data_Summary!$A$32:$A$43,0),$E106)</f>
        <v>7.2443657711038903E-2</v>
      </c>
      <c r="H106" s="126"/>
      <c r="I106" s="139">
        <f t="shared" si="35"/>
        <v>40057</v>
      </c>
      <c r="J106" s="187">
        <f t="shared" si="22"/>
        <v>22</v>
      </c>
      <c r="K106" s="188">
        <f t="shared" si="23"/>
        <v>4</v>
      </c>
      <c r="L106" s="190">
        <f t="shared" si="24"/>
        <v>22</v>
      </c>
      <c r="M106" s="189" t="str">
        <f t="shared" ca="1" si="25"/>
        <v>NJR</v>
      </c>
      <c r="N106" s="190">
        <f t="shared" si="26"/>
        <v>21</v>
      </c>
      <c r="O106" s="191">
        <f t="shared" ca="1" si="27"/>
        <v>1</v>
      </c>
      <c r="P106" s="192">
        <f t="shared" ca="1" si="32"/>
        <v>7.2443657711038903E-2</v>
      </c>
      <c r="Q106" s="192"/>
      <c r="R106" s="184">
        <f t="shared" si="33"/>
        <v>40057</v>
      </c>
    </row>
    <row r="107" spans="2:18">
      <c r="B107" s="99">
        <f t="shared" si="29"/>
        <v>4</v>
      </c>
      <c r="C107" s="100">
        <f t="shared" si="34"/>
        <v>23</v>
      </c>
      <c r="D107" s="54" t="str">
        <f ca="1">OFFSET(Data_Summary!$A$17,$B107,0)</f>
        <v>NJR</v>
      </c>
      <c r="E107" s="100">
        <f t="shared" si="28"/>
        <v>23</v>
      </c>
      <c r="F107" s="140">
        <f ca="1">OFFSET(Data_Summary!$A$31,MATCH($D107,Data_Summary!$A$32:$A$43,0),$E107)</f>
        <v>1</v>
      </c>
      <c r="G107" s="126">
        <f ca="1">OFFSET(Data_Summary!$A$17,MATCH($D107,Data_Summary!$A$32:$A$43,0),$E107)</f>
        <v>7.3107998467950547E-2</v>
      </c>
      <c r="H107" s="126"/>
      <c r="I107" s="139">
        <f t="shared" si="35"/>
        <v>40436</v>
      </c>
      <c r="J107" s="187">
        <f t="shared" si="22"/>
        <v>23</v>
      </c>
      <c r="K107" s="188">
        <f t="shared" si="23"/>
        <v>4</v>
      </c>
      <c r="L107" s="190">
        <f t="shared" si="24"/>
        <v>23</v>
      </c>
      <c r="M107" s="189" t="str">
        <f t="shared" ca="1" si="25"/>
        <v>NJR</v>
      </c>
      <c r="N107" s="190">
        <f t="shared" si="26"/>
        <v>22</v>
      </c>
      <c r="O107" s="191">
        <f t="shared" ca="1" si="27"/>
        <v>1</v>
      </c>
      <c r="P107" s="192">
        <f t="shared" ca="1" si="32"/>
        <v>7.3107998467950547E-2</v>
      </c>
      <c r="Q107" s="192"/>
      <c r="R107" s="184">
        <f t="shared" si="33"/>
        <v>40436</v>
      </c>
    </row>
    <row r="108" spans="2:18">
      <c r="B108" s="99">
        <f t="shared" si="29"/>
        <v>4</v>
      </c>
      <c r="C108" s="100">
        <f t="shared" si="34"/>
        <v>24</v>
      </c>
      <c r="D108" s="54" t="str">
        <f ca="1">OFFSET(Data_Summary!$A$17,$B108,0)</f>
        <v>NJR</v>
      </c>
      <c r="E108" s="100">
        <f t="shared" si="28"/>
        <v>24</v>
      </c>
      <c r="F108" s="140">
        <f ca="1">OFFSET(Data_Summary!$A$31,MATCH($D108,Data_Summary!$A$32:$A$43,0),$E108)</f>
        <v>1</v>
      </c>
      <c r="G108" s="126">
        <f ca="1">OFFSET(Data_Summary!$A$17,MATCH($D108,Data_Summary!$A$32:$A$43,0),$E108)</f>
        <v>7.7551048198880146E-2</v>
      </c>
      <c r="H108" s="126"/>
      <c r="I108" s="139">
        <f t="shared" si="35"/>
        <v>40602</v>
      </c>
      <c r="J108" s="187">
        <f t="shared" si="22"/>
        <v>24</v>
      </c>
      <c r="K108" s="188">
        <f t="shared" si="23"/>
        <v>4</v>
      </c>
      <c r="L108" s="190">
        <f t="shared" si="24"/>
        <v>24</v>
      </c>
      <c r="M108" s="189" t="str">
        <f t="shared" ca="1" si="25"/>
        <v>NJR</v>
      </c>
      <c r="N108" s="190">
        <f t="shared" si="26"/>
        <v>23</v>
      </c>
      <c r="O108" s="191">
        <f t="shared" ca="1" si="27"/>
        <v>1</v>
      </c>
      <c r="P108" s="192">
        <f t="shared" ca="1" si="32"/>
        <v>7.7551048198880146E-2</v>
      </c>
      <c r="Q108" s="192"/>
      <c r="R108" s="184">
        <f t="shared" si="33"/>
        <v>40602</v>
      </c>
    </row>
    <row r="109" spans="2:18">
      <c r="B109" s="99">
        <f t="shared" si="29"/>
        <v>4</v>
      </c>
      <c r="C109" s="100">
        <f t="shared" si="34"/>
        <v>25</v>
      </c>
      <c r="D109" s="54" t="str">
        <f ca="1">OFFSET(Data_Summary!$A$17,$B109,0)</f>
        <v>NJR</v>
      </c>
      <c r="E109" s="100">
        <f t="shared" si="28"/>
        <v>25</v>
      </c>
      <c r="F109" s="140">
        <f ca="1">OFFSET(Data_Summary!$A$31,MATCH($D109,Data_Summary!$A$32:$A$43,0),$E109)</f>
        <v>1</v>
      </c>
      <c r="G109" s="126">
        <f ca="1">OFFSET(Data_Summary!$A$17,MATCH($D109,Data_Summary!$A$32:$A$43,0),$E109)</f>
        <v>7.0684965843798034E-2</v>
      </c>
      <c r="H109" s="126"/>
      <c r="I109" s="139">
        <f t="shared" si="35"/>
        <v>40724</v>
      </c>
      <c r="J109" s="187">
        <f t="shared" si="22"/>
        <v>25</v>
      </c>
      <c r="K109" s="188">
        <f t="shared" si="23"/>
        <v>4</v>
      </c>
      <c r="L109" s="190">
        <f t="shared" si="24"/>
        <v>25</v>
      </c>
      <c r="M109" s="189" t="str">
        <f t="shared" ca="1" si="25"/>
        <v>NJR</v>
      </c>
      <c r="N109" s="190">
        <f t="shared" si="26"/>
        <v>24</v>
      </c>
      <c r="O109" s="191">
        <f t="shared" ca="1" si="27"/>
        <v>1</v>
      </c>
      <c r="P109" s="192">
        <f t="shared" ca="1" si="32"/>
        <v>7.0684965843798034E-2</v>
      </c>
      <c r="Q109" s="192"/>
      <c r="R109" s="184">
        <f t="shared" si="33"/>
        <v>40724</v>
      </c>
    </row>
    <row r="110" spans="2:18">
      <c r="B110" s="99">
        <f t="shared" si="29"/>
        <v>4</v>
      </c>
      <c r="C110" s="100">
        <f t="shared" si="34"/>
        <v>26</v>
      </c>
      <c r="D110" s="54" t="str">
        <f ca="1">OFFSET(Data_Summary!$A$17,$B110,0)</f>
        <v>NJR</v>
      </c>
      <c r="E110" s="100">
        <f t="shared" si="28"/>
        <v>26</v>
      </c>
      <c r="F110" s="140">
        <f ca="1">OFFSET(Data_Summary!$A$31,MATCH($D110,Data_Summary!$A$32:$A$43,0),$E110)</f>
        <v>1</v>
      </c>
      <c r="G110" s="126">
        <f ca="1">OFFSET(Data_Summary!$A$17,MATCH($D110,Data_Summary!$A$32:$A$43,0),$E110)</f>
        <v>7.2191256794244943E-2</v>
      </c>
      <c r="H110" s="126"/>
      <c r="I110" s="139">
        <f t="shared" si="35"/>
        <v>41023</v>
      </c>
      <c r="J110" s="187">
        <f t="shared" si="22"/>
        <v>26</v>
      </c>
      <c r="K110" s="188">
        <f t="shared" si="23"/>
        <v>4</v>
      </c>
      <c r="L110" s="190">
        <f t="shared" si="24"/>
        <v>26</v>
      </c>
      <c r="M110" s="189" t="str">
        <f t="shared" ca="1" si="25"/>
        <v>NJR</v>
      </c>
      <c r="N110" s="190">
        <f t="shared" si="26"/>
        <v>25</v>
      </c>
      <c r="O110" s="191">
        <f t="shared" ca="1" si="27"/>
        <v>1</v>
      </c>
      <c r="P110" s="192">
        <f t="shared" ca="1" si="32"/>
        <v>7.2191256794244943E-2</v>
      </c>
      <c r="Q110" s="192"/>
      <c r="R110" s="184">
        <f t="shared" si="33"/>
        <v>41023</v>
      </c>
    </row>
    <row r="111" spans="2:18">
      <c r="B111" s="99">
        <f t="shared" ref="B111" si="36">IF(C111=1,B110+1,B110)</f>
        <v>4</v>
      </c>
      <c r="C111" s="100">
        <f t="shared" si="34"/>
        <v>27</v>
      </c>
      <c r="D111" s="54" t="str">
        <f ca="1">OFFSET(Data_Summary!$A$17,$B111,0)</f>
        <v>NJR</v>
      </c>
      <c r="E111" s="100">
        <f t="shared" ref="E111" si="37">C111</f>
        <v>27</v>
      </c>
      <c r="F111" s="140">
        <f ca="1">OFFSET(Data_Summary!$A$31,MATCH($D111,Data_Summary!$A$32:$A$43,0),$E111)</f>
        <v>1</v>
      </c>
      <c r="G111" s="126">
        <f ca="1">OFFSET(Data_Summary!$A$17,MATCH($D111,Data_Summary!$A$32:$A$43,0),$E111)</f>
        <v>7.178036026197189E-2</v>
      </c>
      <c r="H111" s="126"/>
      <c r="I111" s="139">
        <f t="shared" si="35"/>
        <v>41060</v>
      </c>
      <c r="J111" s="187">
        <f t="shared" si="22"/>
        <v>27</v>
      </c>
      <c r="K111" s="188">
        <f t="shared" si="23"/>
        <v>4</v>
      </c>
      <c r="L111" s="190">
        <f t="shared" si="24"/>
        <v>27</v>
      </c>
      <c r="M111" s="189" t="str">
        <f t="shared" ca="1" si="25"/>
        <v>NJR</v>
      </c>
      <c r="N111" s="190">
        <f t="shared" si="26"/>
        <v>26</v>
      </c>
      <c r="O111" s="191">
        <f t="shared" ca="1" si="27"/>
        <v>1</v>
      </c>
      <c r="P111" s="192">
        <f t="shared" ca="1" si="32"/>
        <v>7.178036026197189E-2</v>
      </c>
      <c r="Q111" s="192"/>
      <c r="R111" s="184">
        <f t="shared" si="33"/>
        <v>41060</v>
      </c>
    </row>
    <row r="112" spans="2:18">
      <c r="B112" s="99">
        <f>IF(C112=1,B110+1,B110)</f>
        <v>5</v>
      </c>
      <c r="C112" s="100">
        <f t="shared" si="34"/>
        <v>1</v>
      </c>
      <c r="D112" s="54" t="str">
        <f ca="1">OFFSET(Data_Summary!$A$17,$B112,0)</f>
        <v>NI</v>
      </c>
      <c r="E112" s="100">
        <f t="shared" si="28"/>
        <v>1</v>
      </c>
      <c r="F112" s="140">
        <f ca="1">OFFSET(Data_Summary!$A$31,MATCH($D112,Data_Summary!$A$32:$A$43,0),$E112)</f>
        <v>0</v>
      </c>
      <c r="G112" s="126" t="str">
        <f ca="1">OFFSET(Data_Summary!$A$17,MATCH($D112,Data_Summary!$A$32:$A$43,0),$E112)</f>
        <v/>
      </c>
      <c r="H112" s="126"/>
      <c r="I112" s="139">
        <f t="shared" si="35"/>
        <v>38639</v>
      </c>
      <c r="J112" s="187">
        <f t="shared" si="22"/>
        <v>1</v>
      </c>
      <c r="K112" s="188">
        <f t="shared" si="23"/>
        <v>5</v>
      </c>
      <c r="L112" s="190">
        <f t="shared" si="24"/>
        <v>1</v>
      </c>
      <c r="M112" s="189" t="str">
        <f t="shared" ca="1" si="25"/>
        <v>NI</v>
      </c>
      <c r="N112" s="190">
        <f t="shared" si="26"/>
        <v>1</v>
      </c>
      <c r="O112" s="191">
        <f t="shared" ca="1" si="27"/>
        <v>0</v>
      </c>
      <c r="P112" s="192" t="str">
        <f t="shared" ca="1" si="32"/>
        <v/>
      </c>
      <c r="Q112" s="192"/>
      <c r="R112" s="184">
        <f t="shared" si="33"/>
        <v>38639</v>
      </c>
    </row>
    <row r="113" spans="2:18">
      <c r="B113" s="99">
        <f t="shared" si="29"/>
        <v>5</v>
      </c>
      <c r="C113" s="100">
        <f t="shared" si="34"/>
        <v>2</v>
      </c>
      <c r="D113" s="54" t="str">
        <f ca="1">OFFSET(Data_Summary!$A$17,$B113,0)</f>
        <v>NI</v>
      </c>
      <c r="E113" s="100">
        <f t="shared" si="28"/>
        <v>2</v>
      </c>
      <c r="F113" s="140">
        <f ca="1">OFFSET(Data_Summary!$A$31,MATCH($D113,Data_Summary!$A$32:$A$43,0),$E113)</f>
        <v>0</v>
      </c>
      <c r="G113" s="126" t="str">
        <f ca="1">OFFSET(Data_Summary!$A$17,MATCH($D113,Data_Summary!$A$32:$A$43,0),$E113)</f>
        <v/>
      </c>
      <c r="H113" s="126"/>
      <c r="I113" s="139">
        <f t="shared" si="35"/>
        <v>38797</v>
      </c>
      <c r="J113" s="187">
        <f t="shared" si="22"/>
        <v>2</v>
      </c>
      <c r="K113" s="188">
        <f t="shared" si="23"/>
        <v>5</v>
      </c>
      <c r="L113" s="190">
        <f t="shared" si="24"/>
        <v>2</v>
      </c>
      <c r="M113" s="189" t="str">
        <f t="shared" ca="1" si="25"/>
        <v>NI</v>
      </c>
      <c r="N113" s="190">
        <f t="shared" si="26"/>
        <v>2</v>
      </c>
      <c r="O113" s="191">
        <f t="shared" ca="1" si="27"/>
        <v>0</v>
      </c>
      <c r="P113" s="192" t="str">
        <f t="shared" ca="1" si="32"/>
        <v/>
      </c>
      <c r="Q113" s="192"/>
      <c r="R113" s="184">
        <f t="shared" si="33"/>
        <v>38797</v>
      </c>
    </row>
    <row r="114" spans="2:18">
      <c r="B114" s="99">
        <f t="shared" si="29"/>
        <v>5</v>
      </c>
      <c r="C114" s="100">
        <f t="shared" si="34"/>
        <v>3</v>
      </c>
      <c r="D114" s="54" t="str">
        <f ca="1">OFFSET(Data_Summary!$A$17,$B114,0)</f>
        <v>NI</v>
      </c>
      <c r="E114" s="100">
        <f t="shared" si="28"/>
        <v>3</v>
      </c>
      <c r="F114" s="140">
        <f ca="1">OFFSET(Data_Summary!$A$31,MATCH($D114,Data_Summary!$A$32:$A$43,0),$E114)</f>
        <v>0</v>
      </c>
      <c r="G114" s="126" t="str">
        <f ca="1">OFFSET(Data_Summary!$A$17,MATCH($D114,Data_Summary!$A$32:$A$43,0),$E114)</f>
        <v/>
      </c>
      <c r="H114" s="126"/>
      <c r="I114" s="139">
        <f t="shared" si="35"/>
        <v>38807</v>
      </c>
      <c r="J114" s="187">
        <f t="shared" si="22"/>
        <v>3</v>
      </c>
      <c r="K114" s="188">
        <f t="shared" si="23"/>
        <v>5</v>
      </c>
      <c r="L114" s="190">
        <f t="shared" si="24"/>
        <v>3</v>
      </c>
      <c r="M114" s="189" t="str">
        <f t="shared" ca="1" si="25"/>
        <v>NI</v>
      </c>
      <c r="N114" s="190">
        <f t="shared" si="26"/>
        <v>3</v>
      </c>
      <c r="O114" s="191">
        <f t="shared" ca="1" si="27"/>
        <v>0</v>
      </c>
      <c r="P114" s="192" t="str">
        <f t="shared" ca="1" si="32"/>
        <v/>
      </c>
      <c r="Q114" s="192"/>
      <c r="R114" s="184">
        <f t="shared" si="33"/>
        <v>38807</v>
      </c>
    </row>
    <row r="115" spans="2:18">
      <c r="B115" s="99">
        <f t="shared" si="29"/>
        <v>5</v>
      </c>
      <c r="C115" s="100">
        <f t="shared" si="34"/>
        <v>4</v>
      </c>
      <c r="D115" s="54" t="str">
        <f ca="1">OFFSET(Data_Summary!$A$17,$B115,0)</f>
        <v>NI</v>
      </c>
      <c r="E115" s="100">
        <f t="shared" si="28"/>
        <v>4</v>
      </c>
      <c r="F115" s="140">
        <f ca="1">OFFSET(Data_Summary!$A$31,MATCH($D115,Data_Summary!$A$32:$A$43,0),$E115)</f>
        <v>0</v>
      </c>
      <c r="G115" s="126" t="str">
        <f ca="1">OFFSET(Data_Summary!$A$17,MATCH($D115,Data_Summary!$A$32:$A$43,0),$E115)</f>
        <v/>
      </c>
      <c r="H115" s="126"/>
      <c r="I115" s="139">
        <f t="shared" si="35"/>
        <v>38968</v>
      </c>
      <c r="J115" s="187">
        <f t="shared" si="22"/>
        <v>4</v>
      </c>
      <c r="K115" s="188">
        <f t="shared" si="23"/>
        <v>5</v>
      </c>
      <c r="L115" s="190">
        <f t="shared" si="24"/>
        <v>4</v>
      </c>
      <c r="M115" s="189" t="str">
        <f t="shared" ca="1" si="25"/>
        <v>NI</v>
      </c>
      <c r="N115" s="190">
        <f t="shared" si="26"/>
        <v>4</v>
      </c>
      <c r="O115" s="191">
        <f t="shared" ca="1" si="27"/>
        <v>0</v>
      </c>
      <c r="P115" s="192" t="str">
        <f t="shared" ca="1" si="32"/>
        <v/>
      </c>
      <c r="Q115" s="192"/>
      <c r="R115" s="184">
        <f t="shared" si="33"/>
        <v>38968</v>
      </c>
    </row>
    <row r="116" spans="2:18">
      <c r="B116" s="99">
        <f t="shared" si="29"/>
        <v>5</v>
      </c>
      <c r="C116" s="100">
        <f t="shared" si="34"/>
        <v>5</v>
      </c>
      <c r="D116" s="54" t="str">
        <f ca="1">OFFSET(Data_Summary!$A$17,$B116,0)</f>
        <v>NI</v>
      </c>
      <c r="E116" s="100">
        <f t="shared" si="28"/>
        <v>5</v>
      </c>
      <c r="F116" s="140">
        <f ca="1">OFFSET(Data_Summary!$A$31,MATCH($D116,Data_Summary!$A$32:$A$43,0),$E116)</f>
        <v>0</v>
      </c>
      <c r="G116" s="126" t="str">
        <f ca="1">OFFSET(Data_Summary!$A$17,MATCH($D116,Data_Summary!$A$32:$A$43,0),$E116)</f>
        <v/>
      </c>
      <c r="H116" s="126"/>
      <c r="I116" s="139">
        <f t="shared" si="35"/>
        <v>39181</v>
      </c>
      <c r="J116" s="187">
        <f t="shared" si="22"/>
        <v>5</v>
      </c>
      <c r="K116" s="188">
        <f t="shared" si="23"/>
        <v>5</v>
      </c>
      <c r="L116" s="190">
        <f t="shared" si="24"/>
        <v>5</v>
      </c>
      <c r="M116" s="189" t="str">
        <f t="shared" ca="1" si="25"/>
        <v>NI</v>
      </c>
      <c r="N116" s="190">
        <f t="shared" si="26"/>
        <v>5</v>
      </c>
      <c r="O116" s="191">
        <f t="shared" ca="1" si="27"/>
        <v>0</v>
      </c>
      <c r="P116" s="192" t="str">
        <f t="shared" ca="1" si="32"/>
        <v/>
      </c>
      <c r="Q116" s="192"/>
      <c r="R116" s="184">
        <f t="shared" si="33"/>
        <v>39181</v>
      </c>
    </row>
    <row r="117" spans="2:18">
      <c r="B117" s="99">
        <f t="shared" si="29"/>
        <v>5</v>
      </c>
      <c r="C117" s="100">
        <f t="shared" si="34"/>
        <v>6</v>
      </c>
      <c r="D117" s="54" t="str">
        <f ca="1">OFFSET(Data_Summary!$A$17,$B117,0)</f>
        <v>NI</v>
      </c>
      <c r="E117" s="100">
        <f t="shared" si="28"/>
        <v>6</v>
      </c>
      <c r="F117" s="140">
        <f ca="1">OFFSET(Data_Summary!$A$31,MATCH($D117,Data_Summary!$A$32:$A$43,0),$E117)</f>
        <v>0</v>
      </c>
      <c r="G117" s="126" t="str">
        <f ca="1">OFFSET(Data_Summary!$A$17,MATCH($D117,Data_Summary!$A$32:$A$43,0),$E117)</f>
        <v/>
      </c>
      <c r="H117" s="126"/>
      <c r="I117" s="139">
        <f t="shared" si="35"/>
        <v>39244</v>
      </c>
      <c r="J117" s="187">
        <f t="shared" si="22"/>
        <v>6</v>
      </c>
      <c r="K117" s="188">
        <f t="shared" si="23"/>
        <v>5</v>
      </c>
      <c r="L117" s="190">
        <f t="shared" si="24"/>
        <v>6</v>
      </c>
      <c r="M117" s="189" t="str">
        <f t="shared" ca="1" si="25"/>
        <v>NI</v>
      </c>
      <c r="N117" s="190">
        <f t="shared" si="26"/>
        <v>6</v>
      </c>
      <c r="O117" s="191">
        <f t="shared" ca="1" si="27"/>
        <v>0</v>
      </c>
      <c r="P117" s="192" t="str">
        <f t="shared" ca="1" si="32"/>
        <v/>
      </c>
      <c r="Q117" s="192"/>
      <c r="R117" s="184">
        <f t="shared" si="33"/>
        <v>39244</v>
      </c>
    </row>
    <row r="118" spans="2:18">
      <c r="B118" s="99">
        <f t="shared" si="29"/>
        <v>5</v>
      </c>
      <c r="C118" s="100">
        <f t="shared" si="34"/>
        <v>7</v>
      </c>
      <c r="D118" s="54" t="str">
        <f ca="1">OFFSET(Data_Summary!$A$17,$B118,0)</f>
        <v>NI</v>
      </c>
      <c r="E118" s="100">
        <f t="shared" si="28"/>
        <v>7</v>
      </c>
      <c r="F118" s="140">
        <f ca="1">OFFSET(Data_Summary!$A$31,MATCH($D118,Data_Summary!$A$32:$A$43,0),$E118)</f>
        <v>0</v>
      </c>
      <c r="G118" s="126" t="str">
        <f ca="1">OFFSET(Data_Summary!$A$17,MATCH($D118,Data_Summary!$A$32:$A$43,0),$E118)</f>
        <v/>
      </c>
      <c r="H118" s="126"/>
      <c r="I118" s="139">
        <f t="shared" si="35"/>
        <v>39302</v>
      </c>
      <c r="J118" s="187">
        <f t="shared" si="22"/>
        <v>7</v>
      </c>
      <c r="K118" s="188">
        <f t="shared" si="23"/>
        <v>5</v>
      </c>
      <c r="L118" s="190">
        <f t="shared" si="24"/>
        <v>7</v>
      </c>
      <c r="M118" s="189" t="str">
        <f t="shared" ca="1" si="25"/>
        <v>NI</v>
      </c>
      <c r="N118" s="190">
        <f t="shared" si="26"/>
        <v>7</v>
      </c>
      <c r="O118" s="191">
        <f t="shared" ca="1" si="27"/>
        <v>0</v>
      </c>
      <c r="P118" s="192" t="str">
        <f t="shared" ca="1" si="32"/>
        <v/>
      </c>
      <c r="Q118" s="192"/>
      <c r="R118" s="184">
        <f t="shared" si="33"/>
        <v>39302</v>
      </c>
    </row>
    <row r="119" spans="2:18">
      <c r="B119" s="99">
        <f t="shared" si="29"/>
        <v>5</v>
      </c>
      <c r="C119" s="100">
        <f t="shared" si="34"/>
        <v>8</v>
      </c>
      <c r="D119" s="54" t="str">
        <f ca="1">OFFSET(Data_Summary!$A$17,$B119,0)</f>
        <v>NI</v>
      </c>
      <c r="E119" s="100">
        <f t="shared" si="28"/>
        <v>8</v>
      </c>
      <c r="F119" s="140">
        <f ca="1">OFFSET(Data_Summary!$A$31,MATCH($D119,Data_Summary!$A$32:$A$43,0),$E119)</f>
        <v>0</v>
      </c>
      <c r="G119" s="126" t="str">
        <f ca="1">OFFSET(Data_Summary!$A$17,MATCH($D119,Data_Summary!$A$32:$A$43,0),$E119)</f>
        <v/>
      </c>
      <c r="H119" s="126"/>
      <c r="I119" s="139">
        <f t="shared" si="35"/>
        <v>39322</v>
      </c>
      <c r="J119" s="187">
        <f t="shared" si="22"/>
        <v>8</v>
      </c>
      <c r="K119" s="188" t="str">
        <f t="shared" si="23"/>
        <v>NA</v>
      </c>
      <c r="L119" s="190" t="str">
        <f t="shared" si="24"/>
        <v>NA</v>
      </c>
      <c r="M119" s="189" t="str">
        <f t="shared" si="25"/>
        <v>NA</v>
      </c>
      <c r="N119" s="190" t="str">
        <f t="shared" si="26"/>
        <v/>
      </c>
      <c r="O119" s="191" t="str">
        <f t="shared" si="27"/>
        <v>NA</v>
      </c>
      <c r="P119" s="192" t="str">
        <f t="shared" si="32"/>
        <v>NA</v>
      </c>
      <c r="Q119" s="192"/>
      <c r="R119" s="184" t="str">
        <f t="shared" si="33"/>
        <v>NA</v>
      </c>
    </row>
    <row r="120" spans="2:18">
      <c r="B120" s="99">
        <f t="shared" si="29"/>
        <v>5</v>
      </c>
      <c r="C120" s="100">
        <f t="shared" si="34"/>
        <v>9</v>
      </c>
      <c r="D120" s="54" t="str">
        <f ca="1">OFFSET(Data_Summary!$A$17,$B120,0)</f>
        <v>NI</v>
      </c>
      <c r="E120" s="100">
        <f t="shared" si="28"/>
        <v>9</v>
      </c>
      <c r="F120" s="140">
        <f ca="1">OFFSET(Data_Summary!$A$31,MATCH($D120,Data_Summary!$A$32:$A$43,0),$E120)</f>
        <v>0</v>
      </c>
      <c r="G120" s="126" t="str">
        <f ca="1">OFFSET(Data_Summary!$A$17,MATCH($D120,Data_Summary!$A$32:$A$43,0),$E120)</f>
        <v/>
      </c>
      <c r="H120" s="126"/>
      <c r="I120" s="139">
        <f t="shared" si="35"/>
        <v>39485</v>
      </c>
      <c r="J120" s="187">
        <f t="shared" si="22"/>
        <v>9</v>
      </c>
      <c r="K120" s="188">
        <f t="shared" si="23"/>
        <v>5</v>
      </c>
      <c r="L120" s="190">
        <f t="shared" si="24"/>
        <v>9</v>
      </c>
      <c r="M120" s="189" t="str">
        <f t="shared" ca="1" si="25"/>
        <v>NI</v>
      </c>
      <c r="N120" s="190">
        <f t="shared" si="26"/>
        <v>8</v>
      </c>
      <c r="O120" s="191">
        <f t="shared" ca="1" si="27"/>
        <v>0</v>
      </c>
      <c r="P120" s="192" t="str">
        <f t="shared" ca="1" si="32"/>
        <v/>
      </c>
      <c r="Q120" s="192"/>
      <c r="R120" s="184">
        <f t="shared" si="33"/>
        <v>39485</v>
      </c>
    </row>
    <row r="121" spans="2:18">
      <c r="B121" s="99">
        <f t="shared" si="29"/>
        <v>5</v>
      </c>
      <c r="C121" s="100">
        <f t="shared" si="34"/>
        <v>10</v>
      </c>
      <c r="D121" s="54" t="str">
        <f ca="1">OFFSET(Data_Summary!$A$17,$B121,0)</f>
        <v>NI</v>
      </c>
      <c r="E121" s="100">
        <f t="shared" si="28"/>
        <v>10</v>
      </c>
      <c r="F121" s="140">
        <f ca="1">OFFSET(Data_Summary!$A$31,MATCH($D121,Data_Summary!$A$32:$A$43,0),$E121)</f>
        <v>0</v>
      </c>
      <c r="G121" s="126" t="str">
        <f ca="1">OFFSET(Data_Summary!$A$17,MATCH($D121,Data_Summary!$A$32:$A$43,0),$E121)</f>
        <v/>
      </c>
      <c r="H121" s="126"/>
      <c r="I121" s="139">
        <f t="shared" si="35"/>
        <v>39575</v>
      </c>
      <c r="J121" s="187">
        <f t="shared" si="22"/>
        <v>10</v>
      </c>
      <c r="K121" s="188">
        <f t="shared" si="23"/>
        <v>5</v>
      </c>
      <c r="L121" s="190">
        <f t="shared" si="24"/>
        <v>10</v>
      </c>
      <c r="M121" s="189" t="str">
        <f t="shared" ca="1" si="25"/>
        <v>NI</v>
      </c>
      <c r="N121" s="190">
        <f t="shared" si="26"/>
        <v>9</v>
      </c>
      <c r="O121" s="191">
        <f t="shared" ca="1" si="27"/>
        <v>0</v>
      </c>
      <c r="P121" s="192" t="str">
        <f t="shared" ca="1" si="32"/>
        <v/>
      </c>
      <c r="Q121" s="192"/>
      <c r="R121" s="184">
        <f t="shared" si="33"/>
        <v>39575</v>
      </c>
    </row>
    <row r="122" spans="2:18">
      <c r="B122" s="99">
        <f t="shared" si="29"/>
        <v>5</v>
      </c>
      <c r="C122" s="100">
        <f t="shared" si="34"/>
        <v>11</v>
      </c>
      <c r="D122" s="54" t="str">
        <f ca="1">OFFSET(Data_Summary!$A$17,$B122,0)</f>
        <v>NI</v>
      </c>
      <c r="E122" s="100">
        <f t="shared" si="28"/>
        <v>11</v>
      </c>
      <c r="F122" s="140">
        <f ca="1">OFFSET(Data_Summary!$A$31,MATCH($D122,Data_Summary!$A$32:$A$43,0),$E122)</f>
        <v>0</v>
      </c>
      <c r="G122" s="126" t="str">
        <f ca="1">OFFSET(Data_Summary!$A$17,MATCH($D122,Data_Summary!$A$32:$A$43,0),$E122)</f>
        <v/>
      </c>
      <c r="H122" s="126"/>
      <c r="I122" s="139">
        <f t="shared" si="35"/>
        <v>39595</v>
      </c>
      <c r="J122" s="187">
        <f t="shared" si="22"/>
        <v>11</v>
      </c>
      <c r="K122" s="188">
        <f t="shared" si="23"/>
        <v>5</v>
      </c>
      <c r="L122" s="190">
        <f t="shared" si="24"/>
        <v>11</v>
      </c>
      <c r="M122" s="189" t="str">
        <f t="shared" ca="1" si="25"/>
        <v>NI</v>
      </c>
      <c r="N122" s="190">
        <f t="shared" si="26"/>
        <v>10</v>
      </c>
      <c r="O122" s="191">
        <f t="shared" ca="1" si="27"/>
        <v>0</v>
      </c>
      <c r="P122" s="192" t="str">
        <f t="shared" ca="1" si="32"/>
        <v/>
      </c>
      <c r="Q122" s="192"/>
      <c r="R122" s="184">
        <f t="shared" si="33"/>
        <v>39595</v>
      </c>
    </row>
    <row r="123" spans="2:18">
      <c r="B123" s="99">
        <f t="shared" si="29"/>
        <v>5</v>
      </c>
      <c r="C123" s="100">
        <f t="shared" si="34"/>
        <v>12</v>
      </c>
      <c r="D123" s="54" t="str">
        <f ca="1">OFFSET(Data_Summary!$A$17,$B123,0)</f>
        <v>NI</v>
      </c>
      <c r="E123" s="100">
        <f t="shared" si="28"/>
        <v>12</v>
      </c>
      <c r="F123" s="140">
        <f ca="1">OFFSET(Data_Summary!$A$31,MATCH($D123,Data_Summary!$A$32:$A$43,0),$E123)</f>
        <v>0</v>
      </c>
      <c r="G123" s="126" t="str">
        <f ca="1">OFFSET(Data_Summary!$A$17,MATCH($D123,Data_Summary!$A$32:$A$43,0),$E123)</f>
        <v/>
      </c>
      <c r="H123" s="126"/>
      <c r="I123" s="139">
        <f t="shared" si="35"/>
        <v>39610</v>
      </c>
      <c r="J123" s="187">
        <f t="shared" si="22"/>
        <v>12</v>
      </c>
      <c r="K123" s="188">
        <f t="shared" si="23"/>
        <v>5</v>
      </c>
      <c r="L123" s="190">
        <f t="shared" si="24"/>
        <v>12</v>
      </c>
      <c r="M123" s="189" t="str">
        <f t="shared" ca="1" si="25"/>
        <v>NI</v>
      </c>
      <c r="N123" s="190">
        <f t="shared" si="26"/>
        <v>11</v>
      </c>
      <c r="O123" s="191">
        <f t="shared" ca="1" si="27"/>
        <v>0</v>
      </c>
      <c r="P123" s="192" t="str">
        <f t="shared" ca="1" si="32"/>
        <v/>
      </c>
      <c r="Q123" s="192"/>
      <c r="R123" s="184">
        <f t="shared" si="33"/>
        <v>39610</v>
      </c>
    </row>
    <row r="124" spans="2:18">
      <c r="B124" s="99">
        <f t="shared" si="29"/>
        <v>5</v>
      </c>
      <c r="C124" s="100">
        <f t="shared" si="34"/>
        <v>13</v>
      </c>
      <c r="D124" s="54" t="str">
        <f ca="1">OFFSET(Data_Summary!$A$17,$B124,0)</f>
        <v>NI</v>
      </c>
      <c r="E124" s="100">
        <f t="shared" si="28"/>
        <v>13</v>
      </c>
      <c r="F124" s="140">
        <f ca="1">OFFSET(Data_Summary!$A$31,MATCH($D124,Data_Summary!$A$32:$A$43,0),$E124)</f>
        <v>0.32198337717129655</v>
      </c>
      <c r="G124" s="126" t="str">
        <f ca="1">OFFSET(Data_Summary!$A$17,MATCH($D124,Data_Summary!$A$32:$A$43,0),$E124)</f>
        <v/>
      </c>
      <c r="H124" s="126"/>
      <c r="I124" s="139">
        <f t="shared" si="35"/>
        <v>39668</v>
      </c>
      <c r="J124" s="187">
        <f t="shared" si="22"/>
        <v>13</v>
      </c>
      <c r="K124" s="188">
        <f t="shared" si="23"/>
        <v>5</v>
      </c>
      <c r="L124" s="190">
        <f t="shared" si="24"/>
        <v>13</v>
      </c>
      <c r="M124" s="189" t="str">
        <f t="shared" ca="1" si="25"/>
        <v>NI</v>
      </c>
      <c r="N124" s="190">
        <f t="shared" si="26"/>
        <v>12</v>
      </c>
      <c r="O124" s="191">
        <f t="shared" ca="1" si="27"/>
        <v>0.32198337717129655</v>
      </c>
      <c r="P124" s="192" t="str">
        <f t="shared" ca="1" si="32"/>
        <v/>
      </c>
      <c r="Q124" s="192"/>
      <c r="R124" s="184">
        <f t="shared" si="33"/>
        <v>39668</v>
      </c>
    </row>
    <row r="125" spans="2:18">
      <c r="B125" s="99">
        <f t="shared" si="29"/>
        <v>5</v>
      </c>
      <c r="C125" s="100">
        <f t="shared" si="34"/>
        <v>14</v>
      </c>
      <c r="D125" s="54" t="str">
        <f ca="1">OFFSET(Data_Summary!$A$17,$B125,0)</f>
        <v>NI</v>
      </c>
      <c r="E125" s="100">
        <f t="shared" si="28"/>
        <v>14</v>
      </c>
      <c r="F125" s="140">
        <f ca="1">OFFSET(Data_Summary!$A$31,MATCH($D125,Data_Summary!$A$32:$A$43,0),$E125)</f>
        <v>0.32198337717129655</v>
      </c>
      <c r="G125" s="126">
        <f ca="1">OFFSET(Data_Summary!$A$17,MATCH($D125,Data_Summary!$A$32:$A$43,0),$E125)</f>
        <v>7.5137503383384693E-2</v>
      </c>
      <c r="H125" s="126"/>
      <c r="I125" s="139">
        <f t="shared" si="35"/>
        <v>39874</v>
      </c>
      <c r="J125" s="187">
        <f t="shared" si="22"/>
        <v>14</v>
      </c>
      <c r="K125" s="188">
        <f t="shared" si="23"/>
        <v>5</v>
      </c>
      <c r="L125" s="190">
        <f t="shared" si="24"/>
        <v>14</v>
      </c>
      <c r="M125" s="189" t="str">
        <f t="shared" ca="1" si="25"/>
        <v>NI</v>
      </c>
      <c r="N125" s="190">
        <f t="shared" si="26"/>
        <v>13</v>
      </c>
      <c r="O125" s="191">
        <f t="shared" ca="1" si="27"/>
        <v>0.32198337717129655</v>
      </c>
      <c r="P125" s="192">
        <f t="shared" ca="1" si="32"/>
        <v>7.5137503383384693E-2</v>
      </c>
      <c r="Q125" s="192"/>
      <c r="R125" s="184">
        <f t="shared" si="33"/>
        <v>39874</v>
      </c>
    </row>
    <row r="126" spans="2:18">
      <c r="B126" s="99">
        <f t="shared" si="29"/>
        <v>5</v>
      </c>
      <c r="C126" s="100">
        <f t="shared" si="34"/>
        <v>15</v>
      </c>
      <c r="D126" s="54" t="str">
        <f ca="1">OFFSET(Data_Summary!$A$17,$B126,0)</f>
        <v>NI</v>
      </c>
      <c r="E126" s="100">
        <f t="shared" si="28"/>
        <v>15</v>
      </c>
      <c r="F126" s="140">
        <f ca="1">OFFSET(Data_Summary!$A$31,MATCH($D126,Data_Summary!$A$32:$A$43,0),$E126)</f>
        <v>0.32198337717129655</v>
      </c>
      <c r="G126" s="126">
        <f ca="1">OFFSET(Data_Summary!$A$17,MATCH($D126,Data_Summary!$A$32:$A$43,0),$E126)</f>
        <v>7.8709025351778289E-2</v>
      </c>
      <c r="H126" s="126"/>
      <c r="I126" s="139">
        <f t="shared" si="35"/>
        <v>39882</v>
      </c>
      <c r="J126" s="187">
        <f t="shared" si="22"/>
        <v>15</v>
      </c>
      <c r="K126" s="188">
        <f t="shared" si="23"/>
        <v>5</v>
      </c>
      <c r="L126" s="190">
        <f t="shared" si="24"/>
        <v>15</v>
      </c>
      <c r="M126" s="189" t="str">
        <f t="shared" ca="1" si="25"/>
        <v>NI</v>
      </c>
      <c r="N126" s="190">
        <f t="shared" si="26"/>
        <v>14</v>
      </c>
      <c r="O126" s="191">
        <f t="shared" ca="1" si="27"/>
        <v>0.32198337717129655</v>
      </c>
      <c r="P126" s="192">
        <f t="shared" ca="1" si="32"/>
        <v>7.8709025351778289E-2</v>
      </c>
      <c r="Q126" s="192"/>
      <c r="R126" s="184">
        <f t="shared" si="33"/>
        <v>39882</v>
      </c>
    </row>
    <row r="127" spans="2:18">
      <c r="B127" s="99">
        <f t="shared" si="29"/>
        <v>5</v>
      </c>
      <c r="C127" s="100">
        <f t="shared" si="34"/>
        <v>16</v>
      </c>
      <c r="D127" s="54" t="str">
        <f ca="1">OFFSET(Data_Summary!$A$17,$B127,0)</f>
        <v>NI</v>
      </c>
      <c r="E127" s="100">
        <f t="shared" si="28"/>
        <v>16</v>
      </c>
      <c r="F127" s="140">
        <f ca="1">OFFSET(Data_Summary!$A$31,MATCH($D127,Data_Summary!$A$32:$A$43,0),$E127)</f>
        <v>0.32198337717129655</v>
      </c>
      <c r="G127" s="126">
        <f ca="1">OFFSET(Data_Summary!$A$17,MATCH($D127,Data_Summary!$A$32:$A$43,0),$E127)</f>
        <v>7.3950566226497233E-2</v>
      </c>
      <c r="H127" s="126"/>
      <c r="I127" s="139">
        <f t="shared" si="35"/>
        <v>39951</v>
      </c>
      <c r="J127" s="187">
        <f t="shared" si="22"/>
        <v>16</v>
      </c>
      <c r="K127" s="188">
        <f t="shared" si="23"/>
        <v>5</v>
      </c>
      <c r="L127" s="190">
        <f t="shared" si="24"/>
        <v>16</v>
      </c>
      <c r="M127" s="189" t="str">
        <f t="shared" ca="1" si="25"/>
        <v>NI</v>
      </c>
      <c r="N127" s="190">
        <f t="shared" si="26"/>
        <v>15</v>
      </c>
      <c r="O127" s="191">
        <f t="shared" ca="1" si="27"/>
        <v>0.32198337717129655</v>
      </c>
      <c r="P127" s="192">
        <f t="shared" ca="1" si="32"/>
        <v>7.3950566226497233E-2</v>
      </c>
      <c r="Q127" s="192"/>
      <c r="R127" s="184">
        <f t="shared" si="33"/>
        <v>39951</v>
      </c>
    </row>
    <row r="128" spans="2:18">
      <c r="B128" s="99">
        <f t="shared" si="29"/>
        <v>5</v>
      </c>
      <c r="C128" s="100">
        <f t="shared" si="34"/>
        <v>17</v>
      </c>
      <c r="D128" s="54" t="str">
        <f ca="1">OFFSET(Data_Summary!$A$17,$B128,0)</f>
        <v>NI</v>
      </c>
      <c r="E128" s="100">
        <f t="shared" si="28"/>
        <v>17</v>
      </c>
      <c r="F128" s="140">
        <f ca="1">OFFSET(Data_Summary!$A$31,MATCH($D128,Data_Summary!$A$32:$A$43,0),$E128)</f>
        <v>0.32198337717129655</v>
      </c>
      <c r="G128" s="126" t="str">
        <f ca="1">OFFSET(Data_Summary!$A$17,MATCH($D128,Data_Summary!$A$32:$A$43,0),$E128)</f>
        <v/>
      </c>
      <c r="H128" s="126"/>
      <c r="I128" s="139">
        <f t="shared" si="35"/>
        <v>39953</v>
      </c>
      <c r="J128" s="187">
        <f t="shared" si="22"/>
        <v>17</v>
      </c>
      <c r="K128" s="188">
        <f t="shared" si="23"/>
        <v>5</v>
      </c>
      <c r="L128" s="190">
        <f t="shared" si="24"/>
        <v>17</v>
      </c>
      <c r="M128" s="189" t="str">
        <f t="shared" ca="1" si="25"/>
        <v>NI</v>
      </c>
      <c r="N128" s="190">
        <f t="shared" si="26"/>
        <v>16</v>
      </c>
      <c r="O128" s="191">
        <f t="shared" ca="1" si="27"/>
        <v>0.32198337717129655</v>
      </c>
      <c r="P128" s="192" t="str">
        <f t="shared" ca="1" si="32"/>
        <v/>
      </c>
      <c r="Q128" s="192"/>
      <c r="R128" s="184">
        <f t="shared" si="33"/>
        <v>39953</v>
      </c>
    </row>
    <row r="129" spans="2:18">
      <c r="B129" s="99">
        <f t="shared" si="29"/>
        <v>5</v>
      </c>
      <c r="C129" s="100">
        <f t="shared" si="34"/>
        <v>18</v>
      </c>
      <c r="D129" s="54" t="str">
        <f ca="1">OFFSET(Data_Summary!$A$17,$B129,0)</f>
        <v>NI</v>
      </c>
      <c r="E129" s="100">
        <f t="shared" si="28"/>
        <v>18</v>
      </c>
      <c r="F129" s="140">
        <f ca="1">OFFSET(Data_Summary!$A$31,MATCH($D129,Data_Summary!$A$32:$A$43,0),$E129)</f>
        <v>0.50844062524572486</v>
      </c>
      <c r="G129" s="126">
        <f ca="1">OFFSET(Data_Summary!$A$17,MATCH($D129,Data_Summary!$A$32:$A$43,0),$E129)</f>
        <v>6.8916986278876297E-2</v>
      </c>
      <c r="H129" s="126"/>
      <c r="I129" s="139">
        <f t="shared" si="35"/>
        <v>40162</v>
      </c>
      <c r="J129" s="187">
        <f t="shared" si="22"/>
        <v>18</v>
      </c>
      <c r="K129" s="188">
        <f t="shared" si="23"/>
        <v>5</v>
      </c>
      <c r="L129" s="190">
        <f t="shared" si="24"/>
        <v>18</v>
      </c>
      <c r="M129" s="189" t="str">
        <f t="shared" ca="1" si="25"/>
        <v>NI</v>
      </c>
      <c r="N129" s="190">
        <f t="shared" si="26"/>
        <v>17</v>
      </c>
      <c r="O129" s="191">
        <f t="shared" ca="1" si="27"/>
        <v>0.50844062524572486</v>
      </c>
      <c r="P129" s="192">
        <f t="shared" ca="1" si="32"/>
        <v>6.8916986278876297E-2</v>
      </c>
      <c r="Q129" s="192"/>
      <c r="R129" s="184">
        <f t="shared" si="33"/>
        <v>40162</v>
      </c>
    </row>
    <row r="130" spans="2:18">
      <c r="B130" s="99">
        <f t="shared" si="29"/>
        <v>5</v>
      </c>
      <c r="C130" s="100">
        <f t="shared" si="34"/>
        <v>19</v>
      </c>
      <c r="D130" s="54" t="str">
        <f ca="1">OFFSET(Data_Summary!$A$17,$B130,0)</f>
        <v>NI</v>
      </c>
      <c r="E130" s="100">
        <f t="shared" si="28"/>
        <v>19</v>
      </c>
      <c r="F130" s="140">
        <f ca="1">OFFSET(Data_Summary!$A$31,MATCH($D130,Data_Summary!$A$32:$A$43,0),$E130)</f>
        <v>0.50844062524572486</v>
      </c>
      <c r="G130" s="126">
        <f ca="1">OFFSET(Data_Summary!$A$17,MATCH($D130,Data_Summary!$A$32:$A$43,0),$E130)</f>
        <v>6.58137974054335E-2</v>
      </c>
      <c r="H130" s="126"/>
      <c r="I130" s="139">
        <f t="shared" si="35"/>
        <v>40337</v>
      </c>
      <c r="J130" s="187">
        <f t="shared" si="22"/>
        <v>19</v>
      </c>
      <c r="K130" s="188">
        <f t="shared" si="23"/>
        <v>5</v>
      </c>
      <c r="L130" s="190">
        <f t="shared" si="24"/>
        <v>19</v>
      </c>
      <c r="M130" s="189" t="str">
        <f t="shared" ca="1" si="25"/>
        <v>NI</v>
      </c>
      <c r="N130" s="190">
        <f t="shared" si="26"/>
        <v>18</v>
      </c>
      <c r="O130" s="191">
        <f t="shared" ca="1" si="27"/>
        <v>0.50844062524572486</v>
      </c>
      <c r="P130" s="192">
        <f t="shared" ca="1" si="32"/>
        <v>6.58137974054335E-2</v>
      </c>
      <c r="Q130" s="192"/>
      <c r="R130" s="184">
        <f t="shared" si="33"/>
        <v>40337</v>
      </c>
    </row>
    <row r="131" spans="2:18">
      <c r="B131" s="99">
        <f t="shared" si="29"/>
        <v>5</v>
      </c>
      <c r="C131" s="100">
        <f t="shared" si="34"/>
        <v>20</v>
      </c>
      <c r="D131" s="54" t="str">
        <f ca="1">OFFSET(Data_Summary!$A$17,$B131,0)</f>
        <v>NI</v>
      </c>
      <c r="E131" s="100">
        <f t="shared" si="28"/>
        <v>20</v>
      </c>
      <c r="F131" s="140">
        <f ca="1">OFFSET(Data_Summary!$A$31,MATCH($D131,Data_Summary!$A$32:$A$43,0),$E131)</f>
        <v>0</v>
      </c>
      <c r="G131" s="126" t="str">
        <f ca="1">OFFSET(Data_Summary!$A$17,MATCH($D131,Data_Summary!$A$32:$A$43,0),$E131)</f>
        <v/>
      </c>
      <c r="H131" s="126"/>
      <c r="I131" s="139">
        <f t="shared" si="35"/>
        <v>39545</v>
      </c>
      <c r="J131" s="187">
        <f t="shared" si="22"/>
        <v>20</v>
      </c>
      <c r="K131" s="188">
        <f t="shared" si="23"/>
        <v>5</v>
      </c>
      <c r="L131" s="190">
        <f t="shared" si="24"/>
        <v>20</v>
      </c>
      <c r="M131" s="189" t="str">
        <f t="shared" ca="1" si="25"/>
        <v>NI</v>
      </c>
      <c r="N131" s="190">
        <f t="shared" si="26"/>
        <v>19</v>
      </c>
      <c r="O131" s="191">
        <f t="shared" ca="1" si="27"/>
        <v>0</v>
      </c>
      <c r="P131" s="192" t="str">
        <f t="shared" ca="1" si="32"/>
        <v/>
      </c>
      <c r="Q131" s="192"/>
      <c r="R131" s="184">
        <f t="shared" si="33"/>
        <v>39545</v>
      </c>
    </row>
    <row r="132" spans="2:18">
      <c r="B132" s="99">
        <f t="shared" si="29"/>
        <v>5</v>
      </c>
      <c r="C132" s="100">
        <f t="shared" si="34"/>
        <v>21</v>
      </c>
      <c r="D132" s="54" t="str">
        <f ca="1">OFFSET(Data_Summary!$A$17,$B132,0)</f>
        <v>NI</v>
      </c>
      <c r="E132" s="100">
        <f t="shared" si="28"/>
        <v>21</v>
      </c>
      <c r="F132" s="140">
        <f ca="1">OFFSET(Data_Summary!$A$31,MATCH($D132,Data_Summary!$A$32:$A$43,0),$E132)</f>
        <v>0.32198337717129655</v>
      </c>
      <c r="G132" s="126">
        <f ca="1">OFFSET(Data_Summary!$A$17,MATCH($D132,Data_Summary!$A$32:$A$43,0),$E132)</f>
        <v>7.6279637105793885E-2</v>
      </c>
      <c r="H132" s="126"/>
      <c r="I132" s="139">
        <f t="shared" si="35"/>
        <v>39903</v>
      </c>
      <c r="J132" s="187">
        <f t="shared" si="22"/>
        <v>21</v>
      </c>
      <c r="K132" s="188">
        <f t="shared" si="23"/>
        <v>5</v>
      </c>
      <c r="L132" s="190">
        <f t="shared" si="24"/>
        <v>21</v>
      </c>
      <c r="M132" s="189" t="str">
        <f t="shared" ca="1" si="25"/>
        <v>NI</v>
      </c>
      <c r="N132" s="190">
        <f t="shared" si="26"/>
        <v>20</v>
      </c>
      <c r="O132" s="191">
        <f t="shared" ca="1" si="27"/>
        <v>0.32198337717129655</v>
      </c>
      <c r="P132" s="192">
        <f t="shared" ca="1" si="32"/>
        <v>7.6279637105793885E-2</v>
      </c>
      <c r="Q132" s="192"/>
      <c r="R132" s="184">
        <f t="shared" si="33"/>
        <v>39903</v>
      </c>
    </row>
    <row r="133" spans="2:18">
      <c r="B133" s="99">
        <f t="shared" si="29"/>
        <v>5</v>
      </c>
      <c r="C133" s="100">
        <f t="shared" si="34"/>
        <v>22</v>
      </c>
      <c r="D133" s="54" t="str">
        <f ca="1">OFFSET(Data_Summary!$A$17,$B133,0)</f>
        <v>NI</v>
      </c>
      <c r="E133" s="100">
        <f t="shared" si="28"/>
        <v>22</v>
      </c>
      <c r="F133" s="140">
        <f ca="1">OFFSET(Data_Summary!$A$31,MATCH($D133,Data_Summary!$A$32:$A$43,0),$E133)</f>
        <v>0.32198337717129655</v>
      </c>
      <c r="G133" s="126" t="str">
        <f ca="1">OFFSET(Data_Summary!$A$17,MATCH($D133,Data_Summary!$A$32:$A$43,0),$E133)</f>
        <v/>
      </c>
      <c r="H133" s="126"/>
      <c r="I133" s="139">
        <f t="shared" si="35"/>
        <v>40057</v>
      </c>
      <c r="J133" s="187">
        <f t="shared" ref="J133:J196" si="38">+E133</f>
        <v>22</v>
      </c>
      <c r="K133" s="188">
        <f t="shared" ref="K133:K196" si="39">+IF(ISNUMBER($N133),B133,"NA")</f>
        <v>5</v>
      </c>
      <c r="L133" s="190">
        <f t="shared" ref="L133:L196" si="40">+IF(ISNUMBER($N133),C133,"NA")</f>
        <v>22</v>
      </c>
      <c r="M133" s="189" t="str">
        <f t="shared" ref="M133:M196" ca="1" si="41">+IF(ISNUMBER($N133),D133,"NA")</f>
        <v>NI</v>
      </c>
      <c r="N133" s="190">
        <f t="shared" ref="N133:N196" si="42">IF(E133&gt;8,E133-1,IF(E133&gt;8,E133-1,IF(E133=8,"",E133)))</f>
        <v>21</v>
      </c>
      <c r="O133" s="191">
        <f t="shared" ref="O133:O196" ca="1" si="43">+IF(ISNUMBER($N133),F133,"NA")</f>
        <v>0.32198337717129655</v>
      </c>
      <c r="P133" s="192" t="str">
        <f t="shared" ca="1" si="32"/>
        <v/>
      </c>
      <c r="Q133" s="192"/>
      <c r="R133" s="184">
        <f t="shared" si="33"/>
        <v>40057</v>
      </c>
    </row>
    <row r="134" spans="2:18">
      <c r="B134" s="99">
        <f t="shared" si="29"/>
        <v>5</v>
      </c>
      <c r="C134" s="100">
        <f t="shared" si="34"/>
        <v>23</v>
      </c>
      <c r="D134" s="54" t="str">
        <f ca="1">OFFSET(Data_Summary!$A$17,$B134,0)</f>
        <v>NI</v>
      </c>
      <c r="E134" s="100">
        <f t="shared" si="28"/>
        <v>23</v>
      </c>
      <c r="F134" s="140">
        <f ca="1">OFFSET(Data_Summary!$A$31,MATCH($D134,Data_Summary!$A$32:$A$43,0),$E134)</f>
        <v>0.50844062524572486</v>
      </c>
      <c r="G134" s="126">
        <f ca="1">OFFSET(Data_Summary!$A$17,MATCH($D134,Data_Summary!$A$32:$A$43,0),$E134)</f>
        <v>6.5240871295624586E-2</v>
      </c>
      <c r="H134" s="126"/>
      <c r="I134" s="139">
        <f t="shared" si="35"/>
        <v>40436</v>
      </c>
      <c r="J134" s="187">
        <f t="shared" si="38"/>
        <v>23</v>
      </c>
      <c r="K134" s="188">
        <f t="shared" si="39"/>
        <v>5</v>
      </c>
      <c r="L134" s="190">
        <f t="shared" si="40"/>
        <v>23</v>
      </c>
      <c r="M134" s="189" t="str">
        <f t="shared" ca="1" si="41"/>
        <v>NI</v>
      </c>
      <c r="N134" s="190">
        <f t="shared" si="42"/>
        <v>22</v>
      </c>
      <c r="O134" s="191">
        <f t="shared" ca="1" si="43"/>
        <v>0.50844062524572486</v>
      </c>
      <c r="P134" s="192">
        <f t="shared" ca="1" si="32"/>
        <v>6.5240871295624586E-2</v>
      </c>
      <c r="Q134" s="192"/>
      <c r="R134" s="184">
        <f t="shared" si="33"/>
        <v>40436</v>
      </c>
    </row>
    <row r="135" spans="2:18">
      <c r="B135" s="99">
        <f t="shared" si="29"/>
        <v>5</v>
      </c>
      <c r="C135" s="100">
        <f t="shared" si="34"/>
        <v>24</v>
      </c>
      <c r="D135" s="54" t="str">
        <f ca="1">OFFSET(Data_Summary!$A$17,$B135,0)</f>
        <v>NI</v>
      </c>
      <c r="E135" s="100">
        <f t="shared" si="28"/>
        <v>24</v>
      </c>
      <c r="F135" s="140">
        <f ca="1">OFFSET(Data_Summary!$A$31,MATCH($D135,Data_Summary!$A$32:$A$43,0),$E135)</f>
        <v>0.50844062524572486</v>
      </c>
      <c r="G135" s="126">
        <f ca="1">OFFSET(Data_Summary!$A$17,MATCH($D135,Data_Summary!$A$32:$A$43,0),$E135)</f>
        <v>7.6935168177076643E-2</v>
      </c>
      <c r="H135" s="126"/>
      <c r="I135" s="139">
        <f t="shared" si="35"/>
        <v>40602</v>
      </c>
      <c r="J135" s="187">
        <f t="shared" si="38"/>
        <v>24</v>
      </c>
      <c r="K135" s="188">
        <f t="shared" si="39"/>
        <v>5</v>
      </c>
      <c r="L135" s="190">
        <f t="shared" si="40"/>
        <v>24</v>
      </c>
      <c r="M135" s="189" t="str">
        <f t="shared" ca="1" si="41"/>
        <v>NI</v>
      </c>
      <c r="N135" s="190">
        <f t="shared" si="42"/>
        <v>23</v>
      </c>
      <c r="O135" s="191">
        <f t="shared" ca="1" si="43"/>
        <v>0.50844062524572486</v>
      </c>
      <c r="P135" s="192">
        <f t="shared" ca="1" si="32"/>
        <v>7.6935168177076643E-2</v>
      </c>
      <c r="Q135" s="192"/>
      <c r="R135" s="184">
        <f t="shared" si="33"/>
        <v>40602</v>
      </c>
    </row>
    <row r="136" spans="2:18">
      <c r="B136" s="99">
        <f t="shared" si="29"/>
        <v>5</v>
      </c>
      <c r="C136" s="100">
        <f t="shared" si="34"/>
        <v>25</v>
      </c>
      <c r="D136" s="54" t="str">
        <f ca="1">OFFSET(Data_Summary!$A$17,$B136,0)</f>
        <v>NI</v>
      </c>
      <c r="E136" s="100">
        <f t="shared" si="28"/>
        <v>25</v>
      </c>
      <c r="F136" s="140">
        <f ca="1">OFFSET(Data_Summary!$A$31,MATCH($D136,Data_Summary!$A$32:$A$43,0),$E136)</f>
        <v>0.50844062524572486</v>
      </c>
      <c r="G136" s="126">
        <f ca="1">OFFSET(Data_Summary!$A$17,MATCH($D136,Data_Summary!$A$32:$A$43,0),$E136)</f>
        <v>6.5844899828755243E-2</v>
      </c>
      <c r="H136" s="126"/>
      <c r="I136" s="139">
        <f t="shared" si="35"/>
        <v>40724</v>
      </c>
      <c r="J136" s="187">
        <f t="shared" si="38"/>
        <v>25</v>
      </c>
      <c r="K136" s="188">
        <f t="shared" si="39"/>
        <v>5</v>
      </c>
      <c r="L136" s="190">
        <f t="shared" si="40"/>
        <v>25</v>
      </c>
      <c r="M136" s="189" t="str">
        <f t="shared" ca="1" si="41"/>
        <v>NI</v>
      </c>
      <c r="N136" s="190">
        <f t="shared" si="42"/>
        <v>24</v>
      </c>
      <c r="O136" s="191">
        <f t="shared" ca="1" si="43"/>
        <v>0.50844062524572486</v>
      </c>
      <c r="P136" s="192">
        <f t="shared" ca="1" si="32"/>
        <v>6.5844899828755243E-2</v>
      </c>
      <c r="Q136" s="192"/>
      <c r="R136" s="184">
        <f t="shared" si="33"/>
        <v>40724</v>
      </c>
    </row>
    <row r="137" spans="2:18">
      <c r="B137" s="99">
        <f t="shared" si="29"/>
        <v>5</v>
      </c>
      <c r="C137" s="100">
        <f t="shared" si="34"/>
        <v>26</v>
      </c>
      <c r="D137" s="54" t="str">
        <f ca="1">OFFSET(Data_Summary!$A$17,$B137,0)</f>
        <v>NI</v>
      </c>
      <c r="E137" s="100">
        <f t="shared" si="28"/>
        <v>26</v>
      </c>
      <c r="F137" s="140">
        <f ca="1">OFFSET(Data_Summary!$A$31,MATCH($D137,Data_Summary!$A$32:$A$43,0),$E137)</f>
        <v>0.50844062524572486</v>
      </c>
      <c r="G137" s="126">
        <f ca="1">OFFSET(Data_Summary!$A$17,MATCH($D137,Data_Summary!$A$32:$A$43,0),$E137)</f>
        <v>5.8132041375363749E-2</v>
      </c>
      <c r="H137" s="126"/>
      <c r="I137" s="139">
        <f t="shared" si="35"/>
        <v>41023</v>
      </c>
      <c r="J137" s="187">
        <f t="shared" si="38"/>
        <v>26</v>
      </c>
      <c r="K137" s="188">
        <f t="shared" si="39"/>
        <v>5</v>
      </c>
      <c r="L137" s="190">
        <f t="shared" si="40"/>
        <v>26</v>
      </c>
      <c r="M137" s="189" t="str">
        <f t="shared" ca="1" si="41"/>
        <v>NI</v>
      </c>
      <c r="N137" s="190">
        <f t="shared" si="42"/>
        <v>25</v>
      </c>
      <c r="O137" s="191">
        <f t="shared" ca="1" si="43"/>
        <v>0.50844062524572486</v>
      </c>
      <c r="P137" s="192">
        <f t="shared" ca="1" si="32"/>
        <v>5.8132041375363749E-2</v>
      </c>
      <c r="Q137" s="192"/>
      <c r="R137" s="184">
        <f t="shared" si="33"/>
        <v>41023</v>
      </c>
    </row>
    <row r="138" spans="2:18">
      <c r="B138" s="99">
        <f t="shared" ref="B138" si="44">IF(C138=1,B137+1,B137)</f>
        <v>5</v>
      </c>
      <c r="C138" s="100">
        <f t="shared" si="34"/>
        <v>27</v>
      </c>
      <c r="D138" s="54" t="str">
        <f ca="1">OFFSET(Data_Summary!$A$17,$B138,0)</f>
        <v>NI</v>
      </c>
      <c r="E138" s="100">
        <f t="shared" ref="E138" si="45">C138</f>
        <v>27</v>
      </c>
      <c r="F138" s="140">
        <f ca="1">OFFSET(Data_Summary!$A$31,MATCH($D138,Data_Summary!$A$32:$A$43,0),$E138)</f>
        <v>0.50844062524572486</v>
      </c>
      <c r="G138" s="126">
        <f ca="1">OFFSET(Data_Summary!$A$17,MATCH($D138,Data_Summary!$A$32:$A$43,0),$E138)</f>
        <v>5.7087405994111821E-2</v>
      </c>
      <c r="H138" s="126"/>
      <c r="I138" s="139">
        <f t="shared" si="35"/>
        <v>41060</v>
      </c>
      <c r="J138" s="187">
        <f t="shared" si="38"/>
        <v>27</v>
      </c>
      <c r="K138" s="188">
        <f t="shared" si="39"/>
        <v>5</v>
      </c>
      <c r="L138" s="190">
        <f t="shared" si="40"/>
        <v>27</v>
      </c>
      <c r="M138" s="189" t="str">
        <f t="shared" ca="1" si="41"/>
        <v>NI</v>
      </c>
      <c r="N138" s="190">
        <f t="shared" si="42"/>
        <v>26</v>
      </c>
      <c r="O138" s="191">
        <f t="shared" ca="1" si="43"/>
        <v>0.50844062524572486</v>
      </c>
      <c r="P138" s="192">
        <f t="shared" ca="1" si="32"/>
        <v>5.7087405994111821E-2</v>
      </c>
      <c r="Q138" s="192"/>
      <c r="R138" s="184">
        <f t="shared" si="33"/>
        <v>41060</v>
      </c>
    </row>
    <row r="139" spans="2:18">
      <c r="B139" s="99">
        <f>IF(C139=1,B137+1,B137)</f>
        <v>6</v>
      </c>
      <c r="C139" s="100">
        <f t="shared" si="34"/>
        <v>1</v>
      </c>
      <c r="D139" s="54" t="str">
        <f ca="1">OFFSET(Data_Summary!$A$17,$B139,0)</f>
        <v>GAS</v>
      </c>
      <c r="E139" s="100">
        <f t="shared" si="28"/>
        <v>1</v>
      </c>
      <c r="F139" s="140">
        <f ca="1">OFFSET(Data_Summary!$A$31,MATCH($D139,Data_Summary!$A$32:$A$43,0),$E139)</f>
        <v>0</v>
      </c>
      <c r="G139" s="126" t="str">
        <f ca="1">OFFSET(Data_Summary!$A$17,MATCH($D139,Data_Summary!$A$32:$A$43,0),$E139)</f>
        <v/>
      </c>
      <c r="H139" s="126"/>
      <c r="I139" s="139">
        <f t="shared" si="35"/>
        <v>38639</v>
      </c>
      <c r="J139" s="187">
        <f t="shared" si="38"/>
        <v>1</v>
      </c>
      <c r="K139" s="188">
        <f t="shared" si="39"/>
        <v>6</v>
      </c>
      <c r="L139" s="190">
        <f t="shared" si="40"/>
        <v>1</v>
      </c>
      <c r="M139" s="189" t="str">
        <f t="shared" ca="1" si="41"/>
        <v>GAS</v>
      </c>
      <c r="N139" s="190">
        <f t="shared" si="42"/>
        <v>1</v>
      </c>
      <c r="O139" s="191">
        <f t="shared" ca="1" si="43"/>
        <v>0</v>
      </c>
      <c r="P139" s="192" t="str">
        <f t="shared" ca="1" si="32"/>
        <v/>
      </c>
      <c r="Q139" s="192"/>
      <c r="R139" s="184">
        <f t="shared" si="33"/>
        <v>38639</v>
      </c>
    </row>
    <row r="140" spans="2:18">
      <c r="B140" s="99">
        <f t="shared" si="29"/>
        <v>6</v>
      </c>
      <c r="C140" s="100">
        <f t="shared" si="34"/>
        <v>2</v>
      </c>
      <c r="D140" s="54" t="str">
        <f ca="1">OFFSET(Data_Summary!$A$17,$B140,0)</f>
        <v>GAS</v>
      </c>
      <c r="E140" s="100">
        <f t="shared" si="28"/>
        <v>2</v>
      </c>
      <c r="F140" s="140">
        <f ca="1">OFFSET(Data_Summary!$A$31,MATCH($D140,Data_Summary!$A$32:$A$43,0),$E140)</f>
        <v>0</v>
      </c>
      <c r="G140" s="126" t="str">
        <f ca="1">OFFSET(Data_Summary!$A$17,MATCH($D140,Data_Summary!$A$32:$A$43,0),$E140)</f>
        <v/>
      </c>
      <c r="H140" s="126"/>
      <c r="I140" s="139">
        <f t="shared" si="35"/>
        <v>38797</v>
      </c>
      <c r="J140" s="187">
        <f t="shared" si="38"/>
        <v>2</v>
      </c>
      <c r="K140" s="188">
        <f t="shared" si="39"/>
        <v>6</v>
      </c>
      <c r="L140" s="190">
        <f t="shared" si="40"/>
        <v>2</v>
      </c>
      <c r="M140" s="189" t="str">
        <f t="shared" ca="1" si="41"/>
        <v>GAS</v>
      </c>
      <c r="N140" s="190">
        <f t="shared" si="42"/>
        <v>2</v>
      </c>
      <c r="O140" s="191">
        <f t="shared" ca="1" si="43"/>
        <v>0</v>
      </c>
      <c r="P140" s="192" t="str">
        <f t="shared" ca="1" si="32"/>
        <v/>
      </c>
      <c r="Q140" s="192"/>
      <c r="R140" s="184">
        <f t="shared" si="33"/>
        <v>38797</v>
      </c>
    </row>
    <row r="141" spans="2:18">
      <c r="B141" s="99">
        <f t="shared" si="29"/>
        <v>6</v>
      </c>
      <c r="C141" s="100">
        <f t="shared" si="34"/>
        <v>3</v>
      </c>
      <c r="D141" s="54" t="str">
        <f ca="1">OFFSET(Data_Summary!$A$17,$B141,0)</f>
        <v>GAS</v>
      </c>
      <c r="E141" s="100">
        <f t="shared" si="28"/>
        <v>3</v>
      </c>
      <c r="F141" s="140">
        <f ca="1">OFFSET(Data_Summary!$A$31,MATCH($D141,Data_Summary!$A$32:$A$43,0),$E141)</f>
        <v>0</v>
      </c>
      <c r="G141" s="126" t="str">
        <f ca="1">OFFSET(Data_Summary!$A$17,MATCH($D141,Data_Summary!$A$32:$A$43,0),$E141)</f>
        <v/>
      </c>
      <c r="H141" s="126"/>
      <c r="I141" s="139">
        <f t="shared" si="35"/>
        <v>38807</v>
      </c>
      <c r="J141" s="187">
        <f t="shared" si="38"/>
        <v>3</v>
      </c>
      <c r="K141" s="188">
        <f t="shared" si="39"/>
        <v>6</v>
      </c>
      <c r="L141" s="190">
        <f t="shared" si="40"/>
        <v>3</v>
      </c>
      <c r="M141" s="189" t="str">
        <f t="shared" ca="1" si="41"/>
        <v>GAS</v>
      </c>
      <c r="N141" s="190">
        <f t="shared" si="42"/>
        <v>3</v>
      </c>
      <c r="O141" s="191">
        <f t="shared" ca="1" si="43"/>
        <v>0</v>
      </c>
      <c r="P141" s="192" t="str">
        <f t="shared" ca="1" si="32"/>
        <v/>
      </c>
      <c r="Q141" s="192"/>
      <c r="R141" s="184">
        <f t="shared" si="33"/>
        <v>38807</v>
      </c>
    </row>
    <row r="142" spans="2:18">
      <c r="B142" s="99">
        <f t="shared" si="29"/>
        <v>6</v>
      </c>
      <c r="C142" s="100">
        <f t="shared" si="34"/>
        <v>4</v>
      </c>
      <c r="D142" s="54" t="str">
        <f ca="1">OFFSET(Data_Summary!$A$17,$B142,0)</f>
        <v>GAS</v>
      </c>
      <c r="E142" s="100">
        <f t="shared" si="28"/>
        <v>4</v>
      </c>
      <c r="F142" s="140">
        <f ca="1">OFFSET(Data_Summary!$A$31,MATCH($D142,Data_Summary!$A$32:$A$43,0),$E142)</f>
        <v>0</v>
      </c>
      <c r="G142" s="126" t="str">
        <f ca="1">OFFSET(Data_Summary!$A$17,MATCH($D142,Data_Summary!$A$32:$A$43,0),$E142)</f>
        <v/>
      </c>
      <c r="H142" s="126"/>
      <c r="I142" s="139">
        <f t="shared" si="35"/>
        <v>38968</v>
      </c>
      <c r="J142" s="187">
        <f t="shared" si="38"/>
        <v>4</v>
      </c>
      <c r="K142" s="188">
        <f t="shared" si="39"/>
        <v>6</v>
      </c>
      <c r="L142" s="190">
        <f t="shared" si="40"/>
        <v>4</v>
      </c>
      <c r="M142" s="189" t="str">
        <f t="shared" ca="1" si="41"/>
        <v>GAS</v>
      </c>
      <c r="N142" s="190">
        <f t="shared" si="42"/>
        <v>4</v>
      </c>
      <c r="O142" s="191">
        <f t="shared" ca="1" si="43"/>
        <v>0</v>
      </c>
      <c r="P142" s="192" t="str">
        <f t="shared" ca="1" si="32"/>
        <v/>
      </c>
      <c r="Q142" s="192"/>
      <c r="R142" s="184">
        <f t="shared" si="33"/>
        <v>38968</v>
      </c>
    </row>
    <row r="143" spans="2:18">
      <c r="B143" s="99">
        <f t="shared" si="29"/>
        <v>6</v>
      </c>
      <c r="C143" s="100">
        <f t="shared" si="34"/>
        <v>5</v>
      </c>
      <c r="D143" s="54" t="str">
        <f ca="1">OFFSET(Data_Summary!$A$17,$B143,0)</f>
        <v>GAS</v>
      </c>
      <c r="E143" s="100">
        <f t="shared" si="28"/>
        <v>5</v>
      </c>
      <c r="F143" s="140">
        <f ca="1">OFFSET(Data_Summary!$A$31,MATCH($D143,Data_Summary!$A$32:$A$43,0),$E143)</f>
        <v>0</v>
      </c>
      <c r="G143" s="126" t="str">
        <f ca="1">OFFSET(Data_Summary!$A$17,MATCH($D143,Data_Summary!$A$32:$A$43,0),$E143)</f>
        <v/>
      </c>
      <c r="H143" s="126"/>
      <c r="I143" s="139">
        <f t="shared" si="35"/>
        <v>39181</v>
      </c>
      <c r="J143" s="187">
        <f t="shared" si="38"/>
        <v>5</v>
      </c>
      <c r="K143" s="188">
        <f t="shared" si="39"/>
        <v>6</v>
      </c>
      <c r="L143" s="190">
        <f t="shared" si="40"/>
        <v>5</v>
      </c>
      <c r="M143" s="189" t="str">
        <f t="shared" ca="1" si="41"/>
        <v>GAS</v>
      </c>
      <c r="N143" s="190">
        <f t="shared" si="42"/>
        <v>5</v>
      </c>
      <c r="O143" s="191">
        <f t="shared" ca="1" si="43"/>
        <v>0</v>
      </c>
      <c r="P143" s="192" t="str">
        <f t="shared" ca="1" si="32"/>
        <v/>
      </c>
      <c r="Q143" s="192"/>
      <c r="R143" s="184">
        <f t="shared" si="33"/>
        <v>39181</v>
      </c>
    </row>
    <row r="144" spans="2:18">
      <c r="B144" s="99">
        <f t="shared" si="29"/>
        <v>6</v>
      </c>
      <c r="C144" s="100">
        <f t="shared" si="34"/>
        <v>6</v>
      </c>
      <c r="D144" s="54" t="str">
        <f ca="1">OFFSET(Data_Summary!$A$17,$B144,0)</f>
        <v>GAS</v>
      </c>
      <c r="E144" s="100">
        <f t="shared" si="28"/>
        <v>6</v>
      </c>
      <c r="F144" s="140">
        <f ca="1">OFFSET(Data_Summary!$A$31,MATCH($D144,Data_Summary!$A$32:$A$43,0),$E144)</f>
        <v>0</v>
      </c>
      <c r="G144" s="126" t="str">
        <f ca="1">OFFSET(Data_Summary!$A$17,MATCH($D144,Data_Summary!$A$32:$A$43,0),$E144)</f>
        <v/>
      </c>
      <c r="H144" s="126"/>
      <c r="I144" s="139">
        <f t="shared" si="35"/>
        <v>39244</v>
      </c>
      <c r="J144" s="187">
        <f t="shared" si="38"/>
        <v>6</v>
      </c>
      <c r="K144" s="188">
        <f t="shared" si="39"/>
        <v>6</v>
      </c>
      <c r="L144" s="190">
        <f t="shared" si="40"/>
        <v>6</v>
      </c>
      <c r="M144" s="189" t="str">
        <f t="shared" ca="1" si="41"/>
        <v>GAS</v>
      </c>
      <c r="N144" s="190">
        <f t="shared" si="42"/>
        <v>6</v>
      </c>
      <c r="O144" s="191">
        <f t="shared" ca="1" si="43"/>
        <v>0</v>
      </c>
      <c r="P144" s="192" t="str">
        <f t="shared" ca="1" si="32"/>
        <v/>
      </c>
      <c r="Q144" s="192"/>
      <c r="R144" s="184">
        <f t="shared" si="33"/>
        <v>39244</v>
      </c>
    </row>
    <row r="145" spans="2:18">
      <c r="B145" s="99">
        <f t="shared" si="29"/>
        <v>6</v>
      </c>
      <c r="C145" s="100">
        <f t="shared" si="34"/>
        <v>7</v>
      </c>
      <c r="D145" s="54" t="str">
        <f ca="1">OFFSET(Data_Summary!$A$17,$B145,0)</f>
        <v>GAS</v>
      </c>
      <c r="E145" s="100">
        <f t="shared" ref="E145:E210" si="46">C145</f>
        <v>7</v>
      </c>
      <c r="F145" s="140">
        <f ca="1">OFFSET(Data_Summary!$A$31,MATCH($D145,Data_Summary!$A$32:$A$43,0),$E145)</f>
        <v>0</v>
      </c>
      <c r="G145" s="126" t="str">
        <f ca="1">OFFSET(Data_Summary!$A$17,MATCH($D145,Data_Summary!$A$32:$A$43,0),$E145)</f>
        <v/>
      </c>
      <c r="H145" s="126"/>
      <c r="I145" s="139">
        <f t="shared" si="35"/>
        <v>39302</v>
      </c>
      <c r="J145" s="187">
        <f t="shared" si="38"/>
        <v>7</v>
      </c>
      <c r="K145" s="188">
        <f t="shared" si="39"/>
        <v>6</v>
      </c>
      <c r="L145" s="190">
        <f t="shared" si="40"/>
        <v>7</v>
      </c>
      <c r="M145" s="189" t="str">
        <f t="shared" ca="1" si="41"/>
        <v>GAS</v>
      </c>
      <c r="N145" s="190">
        <f t="shared" si="42"/>
        <v>7</v>
      </c>
      <c r="O145" s="191">
        <f t="shared" ca="1" si="43"/>
        <v>0</v>
      </c>
      <c r="P145" s="192" t="str">
        <f t="shared" ca="1" si="32"/>
        <v/>
      </c>
      <c r="Q145" s="192"/>
      <c r="R145" s="184">
        <f t="shared" si="33"/>
        <v>39302</v>
      </c>
    </row>
    <row r="146" spans="2:18">
      <c r="B146" s="99">
        <f t="shared" ref="B146:B211" si="47">IF(C146=1,B145+1,B145)</f>
        <v>6</v>
      </c>
      <c r="C146" s="100">
        <f t="shared" si="34"/>
        <v>8</v>
      </c>
      <c r="D146" s="54" t="str">
        <f ca="1">OFFSET(Data_Summary!$A$17,$B146,0)</f>
        <v>GAS</v>
      </c>
      <c r="E146" s="100">
        <f t="shared" si="46"/>
        <v>8</v>
      </c>
      <c r="F146" s="140">
        <f ca="1">OFFSET(Data_Summary!$A$31,MATCH($D146,Data_Summary!$A$32:$A$43,0),$E146)</f>
        <v>0</v>
      </c>
      <c r="G146" s="126" t="str">
        <f ca="1">OFFSET(Data_Summary!$A$17,MATCH($D146,Data_Summary!$A$32:$A$43,0),$E146)</f>
        <v/>
      </c>
      <c r="H146" s="126"/>
      <c r="I146" s="139">
        <f t="shared" si="35"/>
        <v>39322</v>
      </c>
      <c r="J146" s="187">
        <f t="shared" si="38"/>
        <v>8</v>
      </c>
      <c r="K146" s="188" t="str">
        <f t="shared" si="39"/>
        <v>NA</v>
      </c>
      <c r="L146" s="190" t="str">
        <f t="shared" si="40"/>
        <v>NA</v>
      </c>
      <c r="M146" s="189" t="str">
        <f t="shared" si="41"/>
        <v>NA</v>
      </c>
      <c r="N146" s="190" t="str">
        <f t="shared" si="42"/>
        <v/>
      </c>
      <c r="O146" s="191" t="str">
        <f t="shared" si="43"/>
        <v>NA</v>
      </c>
      <c r="P146" s="192" t="str">
        <f t="shared" si="32"/>
        <v>NA</v>
      </c>
      <c r="Q146" s="192"/>
      <c r="R146" s="184" t="str">
        <f t="shared" si="33"/>
        <v>NA</v>
      </c>
    </row>
    <row r="147" spans="2:18">
      <c r="B147" s="99">
        <f t="shared" si="47"/>
        <v>6</v>
      </c>
      <c r="C147" s="100">
        <f t="shared" si="34"/>
        <v>9</v>
      </c>
      <c r="D147" s="54" t="str">
        <f ca="1">OFFSET(Data_Summary!$A$17,$B147,0)</f>
        <v>GAS</v>
      </c>
      <c r="E147" s="100">
        <f t="shared" si="46"/>
        <v>9</v>
      </c>
      <c r="F147" s="140">
        <f ca="1">OFFSET(Data_Summary!$A$31,MATCH($D147,Data_Summary!$A$32:$A$43,0),$E147)</f>
        <v>0</v>
      </c>
      <c r="G147" s="126">
        <f ca="1">OFFSET(Data_Summary!$A$17,MATCH($D147,Data_Summary!$A$32:$A$43,0),$E147)</f>
        <v>7.7767886371099632E-2</v>
      </c>
      <c r="H147" s="126"/>
      <c r="I147" s="139">
        <f t="shared" si="35"/>
        <v>39485</v>
      </c>
      <c r="J147" s="187">
        <f t="shared" si="38"/>
        <v>9</v>
      </c>
      <c r="K147" s="188">
        <f t="shared" si="39"/>
        <v>6</v>
      </c>
      <c r="L147" s="190">
        <f t="shared" si="40"/>
        <v>9</v>
      </c>
      <c r="M147" s="189" t="str">
        <f t="shared" ca="1" si="41"/>
        <v>GAS</v>
      </c>
      <c r="N147" s="190">
        <f t="shared" si="42"/>
        <v>8</v>
      </c>
      <c r="O147" s="191">
        <f t="shared" ca="1" si="43"/>
        <v>0</v>
      </c>
      <c r="P147" s="192">
        <f t="shared" ca="1" si="32"/>
        <v>7.7767886371099632E-2</v>
      </c>
      <c r="Q147" s="192"/>
      <c r="R147" s="184">
        <f t="shared" si="33"/>
        <v>39485</v>
      </c>
    </row>
    <row r="148" spans="2:18">
      <c r="B148" s="99">
        <f t="shared" si="47"/>
        <v>6</v>
      </c>
      <c r="C148" s="100">
        <f t="shared" si="34"/>
        <v>10</v>
      </c>
      <c r="D148" s="54" t="str">
        <f ca="1">OFFSET(Data_Summary!$A$17,$B148,0)</f>
        <v>GAS</v>
      </c>
      <c r="E148" s="100">
        <f t="shared" si="46"/>
        <v>10</v>
      </c>
      <c r="F148" s="140">
        <f ca="1">OFFSET(Data_Summary!$A$31,MATCH($D148,Data_Summary!$A$32:$A$43,0),$E148)</f>
        <v>0</v>
      </c>
      <c r="G148" s="126">
        <f ca="1">OFFSET(Data_Summary!$A$17,MATCH($D148,Data_Summary!$A$32:$A$43,0),$E148)</f>
        <v>8.423263585167777E-2</v>
      </c>
      <c r="H148" s="126"/>
      <c r="I148" s="139">
        <f t="shared" si="35"/>
        <v>39575</v>
      </c>
      <c r="J148" s="187">
        <f t="shared" si="38"/>
        <v>10</v>
      </c>
      <c r="K148" s="188">
        <f t="shared" si="39"/>
        <v>6</v>
      </c>
      <c r="L148" s="190">
        <f t="shared" si="40"/>
        <v>10</v>
      </c>
      <c r="M148" s="189" t="str">
        <f t="shared" ca="1" si="41"/>
        <v>GAS</v>
      </c>
      <c r="N148" s="190">
        <f t="shared" si="42"/>
        <v>9</v>
      </c>
      <c r="O148" s="191">
        <f t="shared" ca="1" si="43"/>
        <v>0</v>
      </c>
      <c r="P148" s="192">
        <f t="shared" ref="P148:P211" ca="1" si="48">+IF(ISNUMBER($N148),G148,"NA")</f>
        <v>8.423263585167777E-2</v>
      </c>
      <c r="Q148" s="192"/>
      <c r="R148" s="184">
        <f t="shared" ref="R148:R211" si="49">+IF(ISNUMBER($N148),I148,"NA")</f>
        <v>39575</v>
      </c>
    </row>
    <row r="149" spans="2:18">
      <c r="B149" s="99">
        <f t="shared" si="47"/>
        <v>6</v>
      </c>
      <c r="C149" s="100">
        <f t="shared" si="34"/>
        <v>11</v>
      </c>
      <c r="D149" s="54" t="str">
        <f ca="1">OFFSET(Data_Summary!$A$17,$B149,0)</f>
        <v>GAS</v>
      </c>
      <c r="E149" s="100">
        <f t="shared" si="46"/>
        <v>11</v>
      </c>
      <c r="F149" s="140">
        <f ca="1">OFFSET(Data_Summary!$A$31,MATCH($D149,Data_Summary!$A$32:$A$43,0),$E149)</f>
        <v>0</v>
      </c>
      <c r="G149" s="126">
        <f ca="1">OFFSET(Data_Summary!$A$17,MATCH($D149,Data_Summary!$A$32:$A$43,0),$E149)</f>
        <v>8.69512400556222E-2</v>
      </c>
      <c r="H149" s="126"/>
      <c r="I149" s="139">
        <f t="shared" si="35"/>
        <v>39595</v>
      </c>
      <c r="J149" s="187">
        <f t="shared" si="38"/>
        <v>11</v>
      </c>
      <c r="K149" s="188">
        <f t="shared" si="39"/>
        <v>6</v>
      </c>
      <c r="L149" s="190">
        <f t="shared" si="40"/>
        <v>11</v>
      </c>
      <c r="M149" s="189" t="str">
        <f t="shared" ca="1" si="41"/>
        <v>GAS</v>
      </c>
      <c r="N149" s="190">
        <f t="shared" si="42"/>
        <v>10</v>
      </c>
      <c r="O149" s="191">
        <f t="shared" ca="1" si="43"/>
        <v>0</v>
      </c>
      <c r="P149" s="192">
        <f t="shared" ca="1" si="48"/>
        <v>8.69512400556222E-2</v>
      </c>
      <c r="Q149" s="192"/>
      <c r="R149" s="184">
        <f t="shared" si="49"/>
        <v>39595</v>
      </c>
    </row>
    <row r="150" spans="2:18">
      <c r="B150" s="99">
        <f t="shared" si="47"/>
        <v>6</v>
      </c>
      <c r="C150" s="100">
        <f t="shared" si="34"/>
        <v>12</v>
      </c>
      <c r="D150" s="54" t="str">
        <f ca="1">OFFSET(Data_Summary!$A$17,$B150,0)</f>
        <v>GAS</v>
      </c>
      <c r="E150" s="100">
        <f t="shared" si="46"/>
        <v>12</v>
      </c>
      <c r="F150" s="140">
        <f ca="1">OFFSET(Data_Summary!$A$31,MATCH($D150,Data_Summary!$A$32:$A$43,0),$E150)</f>
        <v>0</v>
      </c>
      <c r="G150" s="126">
        <f ca="1">OFFSET(Data_Summary!$A$17,MATCH($D150,Data_Summary!$A$32:$A$43,0),$E150)</f>
        <v>8.7016898784461921E-2</v>
      </c>
      <c r="H150" s="126"/>
      <c r="I150" s="139">
        <f t="shared" si="35"/>
        <v>39610</v>
      </c>
      <c r="J150" s="187">
        <f t="shared" si="38"/>
        <v>12</v>
      </c>
      <c r="K150" s="188">
        <f t="shared" si="39"/>
        <v>6</v>
      </c>
      <c r="L150" s="190">
        <f t="shared" si="40"/>
        <v>12</v>
      </c>
      <c r="M150" s="189" t="str">
        <f t="shared" ca="1" si="41"/>
        <v>GAS</v>
      </c>
      <c r="N150" s="190">
        <f t="shared" si="42"/>
        <v>11</v>
      </c>
      <c r="O150" s="191">
        <f t="shared" ca="1" si="43"/>
        <v>0</v>
      </c>
      <c r="P150" s="192">
        <f t="shared" ca="1" si="48"/>
        <v>8.7016898784461921E-2</v>
      </c>
      <c r="Q150" s="192"/>
      <c r="R150" s="184">
        <f t="shared" si="49"/>
        <v>39610</v>
      </c>
    </row>
    <row r="151" spans="2:18">
      <c r="B151" s="99">
        <f t="shared" si="47"/>
        <v>6</v>
      </c>
      <c r="C151" s="100">
        <f t="shared" si="34"/>
        <v>13</v>
      </c>
      <c r="D151" s="54" t="str">
        <f ca="1">OFFSET(Data_Summary!$A$17,$B151,0)</f>
        <v>GAS</v>
      </c>
      <c r="E151" s="100">
        <f t="shared" si="46"/>
        <v>13</v>
      </c>
      <c r="F151" s="140">
        <f ca="1">OFFSET(Data_Summary!$A$31,MATCH($D151,Data_Summary!$A$32:$A$43,0),$E151)</f>
        <v>0</v>
      </c>
      <c r="G151" s="126">
        <f ca="1">OFFSET(Data_Summary!$A$17,MATCH($D151,Data_Summary!$A$32:$A$43,0),$E151)</f>
        <v>8.3209939477313213E-2</v>
      </c>
      <c r="H151" s="126"/>
      <c r="I151" s="139">
        <f t="shared" si="35"/>
        <v>39668</v>
      </c>
      <c r="J151" s="187">
        <f t="shared" si="38"/>
        <v>13</v>
      </c>
      <c r="K151" s="188">
        <f t="shared" si="39"/>
        <v>6</v>
      </c>
      <c r="L151" s="190">
        <f t="shared" si="40"/>
        <v>13</v>
      </c>
      <c r="M151" s="189" t="str">
        <f t="shared" ca="1" si="41"/>
        <v>GAS</v>
      </c>
      <c r="N151" s="190">
        <f t="shared" si="42"/>
        <v>12</v>
      </c>
      <c r="O151" s="191">
        <f t="shared" ca="1" si="43"/>
        <v>0</v>
      </c>
      <c r="P151" s="192">
        <f t="shared" ca="1" si="48"/>
        <v>8.3209939477313213E-2</v>
      </c>
      <c r="Q151" s="192"/>
      <c r="R151" s="184">
        <f t="shared" si="49"/>
        <v>39668</v>
      </c>
    </row>
    <row r="152" spans="2:18">
      <c r="B152" s="99">
        <f t="shared" si="47"/>
        <v>6</v>
      </c>
      <c r="C152" s="100">
        <f t="shared" si="34"/>
        <v>14</v>
      </c>
      <c r="D152" s="54" t="str">
        <f ca="1">OFFSET(Data_Summary!$A$17,$B152,0)</f>
        <v>GAS</v>
      </c>
      <c r="E152" s="100">
        <f t="shared" si="46"/>
        <v>14</v>
      </c>
      <c r="F152" s="140">
        <f ca="1">OFFSET(Data_Summary!$A$31,MATCH($D152,Data_Summary!$A$32:$A$43,0),$E152)</f>
        <v>0</v>
      </c>
      <c r="G152" s="126">
        <f ca="1">OFFSET(Data_Summary!$A$17,MATCH($D152,Data_Summary!$A$32:$A$43,0),$E152)</f>
        <v>8.2908772802913255E-2</v>
      </c>
      <c r="H152" s="126"/>
      <c r="I152" s="139">
        <f t="shared" si="35"/>
        <v>39874</v>
      </c>
      <c r="J152" s="187">
        <f t="shared" si="38"/>
        <v>14</v>
      </c>
      <c r="K152" s="188">
        <f t="shared" si="39"/>
        <v>6</v>
      </c>
      <c r="L152" s="190">
        <f t="shared" si="40"/>
        <v>14</v>
      </c>
      <c r="M152" s="189" t="str">
        <f t="shared" ca="1" si="41"/>
        <v>GAS</v>
      </c>
      <c r="N152" s="190">
        <f t="shared" si="42"/>
        <v>13</v>
      </c>
      <c r="O152" s="191">
        <f t="shared" ca="1" si="43"/>
        <v>0</v>
      </c>
      <c r="P152" s="192">
        <f t="shared" ca="1" si="48"/>
        <v>8.2908772802913255E-2</v>
      </c>
      <c r="Q152" s="192"/>
      <c r="R152" s="184">
        <f t="shared" si="49"/>
        <v>39874</v>
      </c>
    </row>
    <row r="153" spans="2:18">
      <c r="B153" s="99">
        <f t="shared" si="47"/>
        <v>6</v>
      </c>
      <c r="C153" s="100">
        <f t="shared" si="34"/>
        <v>15</v>
      </c>
      <c r="D153" s="54" t="str">
        <f ca="1">OFFSET(Data_Summary!$A$17,$B153,0)</f>
        <v>GAS</v>
      </c>
      <c r="E153" s="100">
        <f t="shared" si="46"/>
        <v>15</v>
      </c>
      <c r="F153" s="140">
        <f ca="1">OFFSET(Data_Summary!$A$31,MATCH($D153,Data_Summary!$A$32:$A$43,0),$E153)</f>
        <v>0</v>
      </c>
      <c r="G153" s="126">
        <f ca="1">OFFSET(Data_Summary!$A$17,MATCH($D153,Data_Summary!$A$32:$A$43,0),$E153)</f>
        <v>8.7582547051586246E-2</v>
      </c>
      <c r="H153" s="126"/>
      <c r="I153" s="139">
        <f t="shared" si="35"/>
        <v>39882</v>
      </c>
      <c r="J153" s="187">
        <f t="shared" si="38"/>
        <v>15</v>
      </c>
      <c r="K153" s="188">
        <f t="shared" si="39"/>
        <v>6</v>
      </c>
      <c r="L153" s="190">
        <f t="shared" si="40"/>
        <v>15</v>
      </c>
      <c r="M153" s="189" t="str">
        <f t="shared" ca="1" si="41"/>
        <v>GAS</v>
      </c>
      <c r="N153" s="190">
        <f t="shared" si="42"/>
        <v>14</v>
      </c>
      <c r="O153" s="191">
        <f t="shared" ca="1" si="43"/>
        <v>0</v>
      </c>
      <c r="P153" s="192">
        <f t="shared" ca="1" si="48"/>
        <v>8.7582547051586246E-2</v>
      </c>
      <c r="Q153" s="192"/>
      <c r="R153" s="184">
        <f t="shared" si="49"/>
        <v>39882</v>
      </c>
    </row>
    <row r="154" spans="2:18">
      <c r="B154" s="99">
        <f t="shared" si="47"/>
        <v>6</v>
      </c>
      <c r="C154" s="100">
        <f t="shared" si="34"/>
        <v>16</v>
      </c>
      <c r="D154" s="54" t="str">
        <f ca="1">OFFSET(Data_Summary!$A$17,$B154,0)</f>
        <v>GAS</v>
      </c>
      <c r="E154" s="100">
        <f t="shared" si="46"/>
        <v>16</v>
      </c>
      <c r="F154" s="140">
        <f ca="1">OFFSET(Data_Summary!$A$31,MATCH($D154,Data_Summary!$A$32:$A$43,0),$E154)</f>
        <v>1</v>
      </c>
      <c r="G154" s="126">
        <f ca="1">OFFSET(Data_Summary!$A$17,MATCH($D154,Data_Summary!$A$32:$A$43,0),$E154)</f>
        <v>8.3090774575691057E-2</v>
      </c>
      <c r="H154" s="126"/>
      <c r="I154" s="139">
        <f t="shared" si="35"/>
        <v>39951</v>
      </c>
      <c r="J154" s="187">
        <f t="shared" si="38"/>
        <v>16</v>
      </c>
      <c r="K154" s="188">
        <f t="shared" si="39"/>
        <v>6</v>
      </c>
      <c r="L154" s="190">
        <f t="shared" si="40"/>
        <v>16</v>
      </c>
      <c r="M154" s="189" t="str">
        <f t="shared" ca="1" si="41"/>
        <v>GAS</v>
      </c>
      <c r="N154" s="190">
        <f t="shared" si="42"/>
        <v>15</v>
      </c>
      <c r="O154" s="191">
        <f t="shared" ca="1" si="43"/>
        <v>1</v>
      </c>
      <c r="P154" s="192">
        <f t="shared" ca="1" si="48"/>
        <v>8.3090774575691057E-2</v>
      </c>
      <c r="Q154" s="192"/>
      <c r="R154" s="184">
        <f t="shared" si="49"/>
        <v>39951</v>
      </c>
    </row>
    <row r="155" spans="2:18">
      <c r="B155" s="99">
        <f t="shared" si="47"/>
        <v>6</v>
      </c>
      <c r="C155" s="100">
        <f t="shared" si="34"/>
        <v>17</v>
      </c>
      <c r="D155" s="54" t="str">
        <f ca="1">OFFSET(Data_Summary!$A$17,$B155,0)</f>
        <v>GAS</v>
      </c>
      <c r="E155" s="100">
        <f t="shared" si="46"/>
        <v>17</v>
      </c>
      <c r="F155" s="140">
        <f ca="1">OFFSET(Data_Summary!$A$31,MATCH($D155,Data_Summary!$A$32:$A$43,0),$E155)</f>
        <v>1</v>
      </c>
      <c r="G155" s="126" t="str">
        <f ca="1">OFFSET(Data_Summary!$A$17,MATCH($D155,Data_Summary!$A$32:$A$43,0),$E155)</f>
        <v/>
      </c>
      <c r="H155" s="126"/>
      <c r="I155" s="139">
        <f t="shared" si="35"/>
        <v>39953</v>
      </c>
      <c r="J155" s="187">
        <f t="shared" si="38"/>
        <v>17</v>
      </c>
      <c r="K155" s="188">
        <f t="shared" si="39"/>
        <v>6</v>
      </c>
      <c r="L155" s="190">
        <f t="shared" si="40"/>
        <v>17</v>
      </c>
      <c r="M155" s="189" t="str">
        <f t="shared" ca="1" si="41"/>
        <v>GAS</v>
      </c>
      <c r="N155" s="190">
        <f t="shared" si="42"/>
        <v>16</v>
      </c>
      <c r="O155" s="191">
        <f t="shared" ca="1" si="43"/>
        <v>1</v>
      </c>
      <c r="P155" s="192" t="str">
        <f t="shared" ca="1" si="48"/>
        <v/>
      </c>
      <c r="Q155" s="192"/>
      <c r="R155" s="184">
        <f t="shared" si="49"/>
        <v>39953</v>
      </c>
    </row>
    <row r="156" spans="2:18">
      <c r="B156" s="99">
        <f t="shared" si="47"/>
        <v>6</v>
      </c>
      <c r="C156" s="100">
        <f t="shared" si="34"/>
        <v>18</v>
      </c>
      <c r="D156" s="54" t="str">
        <f ca="1">OFFSET(Data_Summary!$A$17,$B156,0)</f>
        <v>GAS</v>
      </c>
      <c r="E156" s="100">
        <f t="shared" si="46"/>
        <v>18</v>
      </c>
      <c r="F156" s="140">
        <f ca="1">OFFSET(Data_Summary!$A$31,MATCH($D156,Data_Summary!$A$32:$A$43,0),$E156)</f>
        <v>1</v>
      </c>
      <c r="G156" s="126">
        <f ca="1">OFFSET(Data_Summary!$A$17,MATCH($D156,Data_Summary!$A$32:$A$43,0),$E156)</f>
        <v>7.638950452161504E-2</v>
      </c>
      <c r="H156" s="126"/>
      <c r="I156" s="139">
        <f t="shared" si="35"/>
        <v>40162</v>
      </c>
      <c r="J156" s="187">
        <f t="shared" si="38"/>
        <v>18</v>
      </c>
      <c r="K156" s="188">
        <f t="shared" si="39"/>
        <v>6</v>
      </c>
      <c r="L156" s="190">
        <f t="shared" si="40"/>
        <v>18</v>
      </c>
      <c r="M156" s="189" t="str">
        <f t="shared" ca="1" si="41"/>
        <v>GAS</v>
      </c>
      <c r="N156" s="190">
        <f t="shared" si="42"/>
        <v>17</v>
      </c>
      <c r="O156" s="191">
        <f t="shared" ca="1" si="43"/>
        <v>1</v>
      </c>
      <c r="P156" s="192">
        <f t="shared" ca="1" si="48"/>
        <v>7.638950452161504E-2</v>
      </c>
      <c r="Q156" s="192"/>
      <c r="R156" s="184">
        <f t="shared" si="49"/>
        <v>40162</v>
      </c>
    </row>
    <row r="157" spans="2:18">
      <c r="B157" s="99">
        <f t="shared" si="47"/>
        <v>6</v>
      </c>
      <c r="C157" s="100">
        <f t="shared" si="34"/>
        <v>19</v>
      </c>
      <c r="D157" s="54" t="str">
        <f ca="1">OFFSET(Data_Summary!$A$17,$B157,0)</f>
        <v>GAS</v>
      </c>
      <c r="E157" s="100">
        <f t="shared" si="46"/>
        <v>19</v>
      </c>
      <c r="F157" s="140">
        <f ca="1">OFFSET(Data_Summary!$A$31,MATCH($D157,Data_Summary!$A$32:$A$43,0),$E157)</f>
        <v>1</v>
      </c>
      <c r="G157" s="126">
        <f ca="1">OFFSET(Data_Summary!$A$17,MATCH($D157,Data_Summary!$A$32:$A$43,0),$E157)</f>
        <v>7.3945041382475596E-2</v>
      </c>
      <c r="H157" s="126"/>
      <c r="I157" s="139">
        <f t="shared" si="35"/>
        <v>40337</v>
      </c>
      <c r="J157" s="187">
        <f t="shared" si="38"/>
        <v>19</v>
      </c>
      <c r="K157" s="188">
        <f t="shared" si="39"/>
        <v>6</v>
      </c>
      <c r="L157" s="190">
        <f t="shared" si="40"/>
        <v>19</v>
      </c>
      <c r="M157" s="189" t="str">
        <f t="shared" ca="1" si="41"/>
        <v>GAS</v>
      </c>
      <c r="N157" s="190">
        <f t="shared" si="42"/>
        <v>18</v>
      </c>
      <c r="O157" s="191">
        <f t="shared" ca="1" si="43"/>
        <v>1</v>
      </c>
      <c r="P157" s="192">
        <f t="shared" ca="1" si="48"/>
        <v>7.3945041382475596E-2</v>
      </c>
      <c r="Q157" s="192"/>
      <c r="R157" s="184">
        <f t="shared" si="49"/>
        <v>40337</v>
      </c>
    </row>
    <row r="158" spans="2:18">
      <c r="B158" s="99">
        <f t="shared" si="47"/>
        <v>6</v>
      </c>
      <c r="C158" s="100">
        <f t="shared" si="34"/>
        <v>20</v>
      </c>
      <c r="D158" s="54" t="str">
        <f ca="1">OFFSET(Data_Summary!$A$17,$B158,0)</f>
        <v>GAS</v>
      </c>
      <c r="E158" s="100">
        <f t="shared" si="46"/>
        <v>20</v>
      </c>
      <c r="F158" s="140">
        <f ca="1">OFFSET(Data_Summary!$A$31,MATCH($D158,Data_Summary!$A$32:$A$43,0),$E158)</f>
        <v>0</v>
      </c>
      <c r="G158" s="126">
        <f ca="1">OFFSET(Data_Summary!$A$17,MATCH($D158,Data_Summary!$A$32:$A$43,0),$E158)</f>
        <v>7.4749272788413146E-2</v>
      </c>
      <c r="H158" s="126"/>
      <c r="I158" s="139">
        <f t="shared" si="35"/>
        <v>39545</v>
      </c>
      <c r="J158" s="187">
        <f t="shared" si="38"/>
        <v>20</v>
      </c>
      <c r="K158" s="188">
        <f t="shared" si="39"/>
        <v>6</v>
      </c>
      <c r="L158" s="190">
        <f t="shared" si="40"/>
        <v>20</v>
      </c>
      <c r="M158" s="189" t="str">
        <f t="shared" ca="1" si="41"/>
        <v>GAS</v>
      </c>
      <c r="N158" s="190">
        <f t="shared" si="42"/>
        <v>19</v>
      </c>
      <c r="O158" s="191">
        <f t="shared" ca="1" si="43"/>
        <v>0</v>
      </c>
      <c r="P158" s="192">
        <f t="shared" ca="1" si="48"/>
        <v>7.4749272788413146E-2</v>
      </c>
      <c r="Q158" s="192"/>
      <c r="R158" s="184">
        <f t="shared" si="49"/>
        <v>39545</v>
      </c>
    </row>
    <row r="159" spans="2:18">
      <c r="B159" s="99">
        <f t="shared" si="47"/>
        <v>6</v>
      </c>
      <c r="C159" s="100">
        <f t="shared" ref="C159:C222" si="50">C132</f>
        <v>21</v>
      </c>
      <c r="D159" s="54" t="str">
        <f ca="1">OFFSET(Data_Summary!$A$17,$B159,0)</f>
        <v>GAS</v>
      </c>
      <c r="E159" s="100">
        <f t="shared" si="46"/>
        <v>21</v>
      </c>
      <c r="F159" s="140">
        <f ca="1">OFFSET(Data_Summary!$A$31,MATCH($D159,Data_Summary!$A$32:$A$43,0),$E159)</f>
        <v>1</v>
      </c>
      <c r="G159" s="126">
        <f ca="1">OFFSET(Data_Summary!$A$17,MATCH($D159,Data_Summary!$A$32:$A$43,0),$E159)</f>
        <v>8.4363734851191488E-2</v>
      </c>
      <c r="H159" s="126"/>
      <c r="I159" s="139">
        <f t="shared" ref="I159:I222" si="51">I132</f>
        <v>39903</v>
      </c>
      <c r="J159" s="187">
        <f t="shared" si="38"/>
        <v>21</v>
      </c>
      <c r="K159" s="188">
        <f t="shared" si="39"/>
        <v>6</v>
      </c>
      <c r="L159" s="190">
        <f t="shared" si="40"/>
        <v>21</v>
      </c>
      <c r="M159" s="189" t="str">
        <f t="shared" ca="1" si="41"/>
        <v>GAS</v>
      </c>
      <c r="N159" s="190">
        <f t="shared" si="42"/>
        <v>20</v>
      </c>
      <c r="O159" s="191">
        <f t="shared" ca="1" si="43"/>
        <v>1</v>
      </c>
      <c r="P159" s="192">
        <f t="shared" ca="1" si="48"/>
        <v>8.4363734851191488E-2</v>
      </c>
      <c r="Q159" s="192"/>
      <c r="R159" s="184">
        <f t="shared" si="49"/>
        <v>39903</v>
      </c>
    </row>
    <row r="160" spans="2:18">
      <c r="B160" s="99">
        <f t="shared" si="47"/>
        <v>6</v>
      </c>
      <c r="C160" s="100">
        <f t="shared" si="50"/>
        <v>22</v>
      </c>
      <c r="D160" s="54" t="str">
        <f ca="1">OFFSET(Data_Summary!$A$17,$B160,0)</f>
        <v>GAS</v>
      </c>
      <c r="E160" s="100">
        <f t="shared" si="46"/>
        <v>22</v>
      </c>
      <c r="F160" s="140">
        <f ca="1">OFFSET(Data_Summary!$A$31,MATCH($D160,Data_Summary!$A$32:$A$43,0),$E160)</f>
        <v>1</v>
      </c>
      <c r="G160" s="126">
        <f ca="1">OFFSET(Data_Summary!$A$17,MATCH($D160,Data_Summary!$A$32:$A$43,0),$E160)</f>
        <v>7.8697527885840862E-2</v>
      </c>
      <c r="H160" s="126"/>
      <c r="I160" s="139">
        <f t="shared" si="51"/>
        <v>40057</v>
      </c>
      <c r="J160" s="187">
        <f t="shared" si="38"/>
        <v>22</v>
      </c>
      <c r="K160" s="188">
        <f t="shared" si="39"/>
        <v>6</v>
      </c>
      <c r="L160" s="190">
        <f t="shared" si="40"/>
        <v>22</v>
      </c>
      <c r="M160" s="189" t="str">
        <f t="shared" ca="1" si="41"/>
        <v>GAS</v>
      </c>
      <c r="N160" s="190">
        <f t="shared" si="42"/>
        <v>21</v>
      </c>
      <c r="O160" s="191">
        <f t="shared" ca="1" si="43"/>
        <v>1</v>
      </c>
      <c r="P160" s="192">
        <f t="shared" ca="1" si="48"/>
        <v>7.8697527885840862E-2</v>
      </c>
      <c r="Q160" s="192"/>
      <c r="R160" s="184">
        <f t="shared" si="49"/>
        <v>40057</v>
      </c>
    </row>
    <row r="161" spans="2:18">
      <c r="B161" s="99">
        <f t="shared" si="47"/>
        <v>6</v>
      </c>
      <c r="C161" s="100">
        <f t="shared" si="50"/>
        <v>23</v>
      </c>
      <c r="D161" s="54" t="str">
        <f ca="1">OFFSET(Data_Summary!$A$17,$B161,0)</f>
        <v>GAS</v>
      </c>
      <c r="E161" s="100">
        <f t="shared" si="46"/>
        <v>23</v>
      </c>
      <c r="F161" s="140">
        <f ca="1">OFFSET(Data_Summary!$A$31,MATCH($D161,Data_Summary!$A$32:$A$43,0),$E161)</f>
        <v>1</v>
      </c>
      <c r="G161" s="126">
        <f ca="1">OFFSET(Data_Summary!$A$17,MATCH($D161,Data_Summary!$A$32:$A$43,0),$E161)</f>
        <v>7.3730140098586666E-2</v>
      </c>
      <c r="H161" s="126"/>
      <c r="I161" s="139">
        <f t="shared" si="51"/>
        <v>40436</v>
      </c>
      <c r="J161" s="187">
        <f t="shared" si="38"/>
        <v>23</v>
      </c>
      <c r="K161" s="188">
        <f t="shared" si="39"/>
        <v>6</v>
      </c>
      <c r="L161" s="190">
        <f t="shared" si="40"/>
        <v>23</v>
      </c>
      <c r="M161" s="189" t="str">
        <f t="shared" ca="1" si="41"/>
        <v>GAS</v>
      </c>
      <c r="N161" s="190">
        <f t="shared" si="42"/>
        <v>22</v>
      </c>
      <c r="O161" s="191">
        <f t="shared" ca="1" si="43"/>
        <v>1</v>
      </c>
      <c r="P161" s="192">
        <f t="shared" ca="1" si="48"/>
        <v>7.3730140098586666E-2</v>
      </c>
      <c r="Q161" s="192"/>
      <c r="R161" s="184">
        <f t="shared" si="49"/>
        <v>40436</v>
      </c>
    </row>
    <row r="162" spans="2:18">
      <c r="B162" s="99">
        <f t="shared" si="47"/>
        <v>6</v>
      </c>
      <c r="C162" s="100">
        <f t="shared" si="50"/>
        <v>24</v>
      </c>
      <c r="D162" s="54" t="str">
        <f ca="1">OFFSET(Data_Summary!$A$17,$B162,0)</f>
        <v>GAS</v>
      </c>
      <c r="E162" s="100">
        <f t="shared" si="46"/>
        <v>24</v>
      </c>
      <c r="F162" s="140">
        <f ca="1">OFFSET(Data_Summary!$A$31,MATCH($D162,Data_Summary!$A$32:$A$43,0),$E162)</f>
        <v>1</v>
      </c>
      <c r="G162" s="126" t="str">
        <f ca="1">OFFSET(Data_Summary!$A$17,MATCH($D162,Data_Summary!$A$32:$A$43,0),$E162)</f>
        <v/>
      </c>
      <c r="H162" s="126"/>
      <c r="I162" s="139">
        <f t="shared" si="51"/>
        <v>40602</v>
      </c>
      <c r="J162" s="187">
        <f t="shared" si="38"/>
        <v>24</v>
      </c>
      <c r="K162" s="188">
        <f t="shared" si="39"/>
        <v>6</v>
      </c>
      <c r="L162" s="190">
        <f t="shared" si="40"/>
        <v>24</v>
      </c>
      <c r="M162" s="189" t="str">
        <f t="shared" ca="1" si="41"/>
        <v>GAS</v>
      </c>
      <c r="N162" s="190">
        <f t="shared" si="42"/>
        <v>23</v>
      </c>
      <c r="O162" s="191">
        <f t="shared" ca="1" si="43"/>
        <v>1</v>
      </c>
      <c r="P162" s="192" t="str">
        <f t="shared" ca="1" si="48"/>
        <v/>
      </c>
      <c r="Q162" s="192"/>
      <c r="R162" s="184">
        <f t="shared" si="49"/>
        <v>40602</v>
      </c>
    </row>
    <row r="163" spans="2:18">
      <c r="B163" s="99">
        <f t="shared" si="47"/>
        <v>6</v>
      </c>
      <c r="C163" s="100">
        <f t="shared" si="50"/>
        <v>25</v>
      </c>
      <c r="D163" s="54" t="str">
        <f ca="1">OFFSET(Data_Summary!$A$17,$B163,0)</f>
        <v>GAS</v>
      </c>
      <c r="E163" s="100">
        <f t="shared" si="46"/>
        <v>25</v>
      </c>
      <c r="F163" s="140">
        <f ca="1">OFFSET(Data_Summary!$A$31,MATCH($D163,Data_Summary!$A$32:$A$43,0),$E163)</f>
        <v>1</v>
      </c>
      <c r="G163" s="126" t="str">
        <f ca="1">OFFSET(Data_Summary!$A$17,MATCH($D163,Data_Summary!$A$32:$A$43,0),$E163)</f>
        <v/>
      </c>
      <c r="H163" s="126"/>
      <c r="I163" s="139">
        <f t="shared" si="51"/>
        <v>40724</v>
      </c>
      <c r="J163" s="187">
        <f t="shared" si="38"/>
        <v>25</v>
      </c>
      <c r="K163" s="188">
        <f t="shared" si="39"/>
        <v>6</v>
      </c>
      <c r="L163" s="190">
        <f t="shared" si="40"/>
        <v>25</v>
      </c>
      <c r="M163" s="189" t="str">
        <f t="shared" ca="1" si="41"/>
        <v>GAS</v>
      </c>
      <c r="N163" s="190">
        <f t="shared" si="42"/>
        <v>24</v>
      </c>
      <c r="O163" s="191">
        <f t="shared" ca="1" si="43"/>
        <v>1</v>
      </c>
      <c r="P163" s="192" t="str">
        <f t="shared" ca="1" si="48"/>
        <v/>
      </c>
      <c r="Q163" s="192"/>
      <c r="R163" s="184">
        <f t="shared" si="49"/>
        <v>40724</v>
      </c>
    </row>
    <row r="164" spans="2:18">
      <c r="B164" s="99">
        <f t="shared" si="47"/>
        <v>6</v>
      </c>
      <c r="C164" s="100">
        <f t="shared" si="50"/>
        <v>26</v>
      </c>
      <c r="D164" s="54" t="str">
        <f ca="1">OFFSET(Data_Summary!$A$17,$B164,0)</f>
        <v>GAS</v>
      </c>
      <c r="E164" s="100">
        <f t="shared" si="46"/>
        <v>26</v>
      </c>
      <c r="F164" s="140">
        <f ca="1">OFFSET(Data_Summary!$A$31,MATCH($D164,Data_Summary!$A$32:$A$43,0),$E164)</f>
        <v>1</v>
      </c>
      <c r="G164" s="126" t="str">
        <f ca="1">OFFSET(Data_Summary!$A$17,MATCH($D164,Data_Summary!$A$32:$A$43,0),$E164)</f>
        <v/>
      </c>
      <c r="H164" s="126"/>
      <c r="I164" s="139">
        <f t="shared" si="51"/>
        <v>41023</v>
      </c>
      <c r="J164" s="187">
        <f t="shared" si="38"/>
        <v>26</v>
      </c>
      <c r="K164" s="188">
        <f t="shared" si="39"/>
        <v>6</v>
      </c>
      <c r="L164" s="190">
        <f t="shared" si="40"/>
        <v>26</v>
      </c>
      <c r="M164" s="189" t="str">
        <f t="shared" ca="1" si="41"/>
        <v>GAS</v>
      </c>
      <c r="N164" s="190">
        <f t="shared" si="42"/>
        <v>25</v>
      </c>
      <c r="O164" s="191">
        <f t="shared" ca="1" si="43"/>
        <v>1</v>
      </c>
      <c r="P164" s="192" t="str">
        <f t="shared" ca="1" si="48"/>
        <v/>
      </c>
      <c r="Q164" s="192"/>
      <c r="R164" s="184">
        <f t="shared" si="49"/>
        <v>41023</v>
      </c>
    </row>
    <row r="165" spans="2:18">
      <c r="B165" s="99">
        <f t="shared" ref="B165" si="52">IF(C165=1,B164+1,B164)</f>
        <v>6</v>
      </c>
      <c r="C165" s="100">
        <f t="shared" si="50"/>
        <v>27</v>
      </c>
      <c r="D165" s="54" t="str">
        <f ca="1">OFFSET(Data_Summary!$A$17,$B165,0)</f>
        <v>GAS</v>
      </c>
      <c r="E165" s="100">
        <f t="shared" ref="E165" si="53">C165</f>
        <v>27</v>
      </c>
      <c r="F165" s="140">
        <f ca="1">OFFSET(Data_Summary!$A$31,MATCH($D165,Data_Summary!$A$32:$A$43,0),$E165)</f>
        <v>1</v>
      </c>
      <c r="G165" s="126" t="str">
        <f ca="1">OFFSET(Data_Summary!$A$17,MATCH($D165,Data_Summary!$A$32:$A$43,0),$E165)</f>
        <v/>
      </c>
      <c r="H165" s="126"/>
      <c r="I165" s="139">
        <f t="shared" si="51"/>
        <v>41060</v>
      </c>
      <c r="J165" s="187">
        <f t="shared" si="38"/>
        <v>27</v>
      </c>
      <c r="K165" s="188">
        <f t="shared" si="39"/>
        <v>6</v>
      </c>
      <c r="L165" s="190">
        <f t="shared" si="40"/>
        <v>27</v>
      </c>
      <c r="M165" s="189" t="str">
        <f t="shared" ca="1" si="41"/>
        <v>GAS</v>
      </c>
      <c r="N165" s="190">
        <f t="shared" si="42"/>
        <v>26</v>
      </c>
      <c r="O165" s="191">
        <f t="shared" ca="1" si="43"/>
        <v>1</v>
      </c>
      <c r="P165" s="192" t="str">
        <f t="shared" ca="1" si="48"/>
        <v/>
      </c>
      <c r="Q165" s="192"/>
      <c r="R165" s="184">
        <f t="shared" si="49"/>
        <v>41060</v>
      </c>
    </row>
    <row r="166" spans="2:18">
      <c r="B166" s="99">
        <f>IF(C166=1,B164+1,B164)</f>
        <v>7</v>
      </c>
      <c r="C166" s="100">
        <f t="shared" si="50"/>
        <v>1</v>
      </c>
      <c r="D166" s="54" t="str">
        <f ca="1">OFFSET(Data_Summary!$A$17,$B166,0)</f>
        <v>NWN</v>
      </c>
      <c r="E166" s="100">
        <f t="shared" si="46"/>
        <v>1</v>
      </c>
      <c r="F166" s="140">
        <f ca="1">OFFSET(Data_Summary!$A$31,MATCH($D166,Data_Summary!$A$32:$A$43,0),$E166)</f>
        <v>0.92420423463015455</v>
      </c>
      <c r="G166" s="126">
        <f ca="1">OFFSET(Data_Summary!$A$17,MATCH($D166,Data_Summary!$A$32:$A$43,0),$E166)</f>
        <v>7.2282260542021776E-2</v>
      </c>
      <c r="H166" s="126"/>
      <c r="I166" s="139">
        <f t="shared" si="51"/>
        <v>38639</v>
      </c>
      <c r="J166" s="187">
        <f t="shared" si="38"/>
        <v>1</v>
      </c>
      <c r="K166" s="188">
        <f t="shared" si="39"/>
        <v>7</v>
      </c>
      <c r="L166" s="190">
        <f t="shared" si="40"/>
        <v>1</v>
      </c>
      <c r="M166" s="189" t="str">
        <f t="shared" ca="1" si="41"/>
        <v>NWN</v>
      </c>
      <c r="N166" s="190">
        <f t="shared" si="42"/>
        <v>1</v>
      </c>
      <c r="O166" s="191">
        <f t="shared" ca="1" si="43"/>
        <v>0.92420423463015455</v>
      </c>
      <c r="P166" s="192">
        <f t="shared" ca="1" si="48"/>
        <v>7.2282260542021776E-2</v>
      </c>
      <c r="Q166" s="192"/>
      <c r="R166" s="184">
        <f t="shared" si="49"/>
        <v>38639</v>
      </c>
    </row>
    <row r="167" spans="2:18">
      <c r="B167" s="99">
        <f t="shared" si="47"/>
        <v>7</v>
      </c>
      <c r="C167" s="100">
        <f t="shared" si="50"/>
        <v>2</v>
      </c>
      <c r="D167" s="54" t="str">
        <f ca="1">OFFSET(Data_Summary!$A$17,$B167,0)</f>
        <v>NWN</v>
      </c>
      <c r="E167" s="100">
        <f t="shared" si="46"/>
        <v>2</v>
      </c>
      <c r="F167" s="140">
        <f ca="1">OFFSET(Data_Summary!$A$31,MATCH($D167,Data_Summary!$A$32:$A$43,0),$E167)</f>
        <v>0.92420423463015455</v>
      </c>
      <c r="G167" s="126">
        <f ca="1">OFFSET(Data_Summary!$A$17,MATCH($D167,Data_Summary!$A$32:$A$43,0),$E167)</f>
        <v>7.3255501442294091E-2</v>
      </c>
      <c r="H167" s="126"/>
      <c r="I167" s="139">
        <f t="shared" si="51"/>
        <v>38797</v>
      </c>
      <c r="J167" s="187">
        <f t="shared" si="38"/>
        <v>2</v>
      </c>
      <c r="K167" s="188">
        <f t="shared" si="39"/>
        <v>7</v>
      </c>
      <c r="L167" s="190">
        <f t="shared" si="40"/>
        <v>2</v>
      </c>
      <c r="M167" s="189" t="str">
        <f t="shared" ca="1" si="41"/>
        <v>NWN</v>
      </c>
      <c r="N167" s="190">
        <f t="shared" si="42"/>
        <v>2</v>
      </c>
      <c r="O167" s="191">
        <f t="shared" ca="1" si="43"/>
        <v>0.92420423463015455</v>
      </c>
      <c r="P167" s="192">
        <f t="shared" ca="1" si="48"/>
        <v>7.3255501442294091E-2</v>
      </c>
      <c r="Q167" s="192"/>
      <c r="R167" s="184">
        <f t="shared" si="49"/>
        <v>38797</v>
      </c>
    </row>
    <row r="168" spans="2:18">
      <c r="B168" s="99">
        <f t="shared" si="47"/>
        <v>7</v>
      </c>
      <c r="C168" s="100">
        <f t="shared" si="50"/>
        <v>3</v>
      </c>
      <c r="D168" s="54" t="str">
        <f ca="1">OFFSET(Data_Summary!$A$17,$B168,0)</f>
        <v>NWN</v>
      </c>
      <c r="E168" s="100">
        <f t="shared" si="46"/>
        <v>3</v>
      </c>
      <c r="F168" s="140">
        <f ca="1">OFFSET(Data_Summary!$A$31,MATCH($D168,Data_Summary!$A$32:$A$43,0),$E168)</f>
        <v>0.92420423463015455</v>
      </c>
      <c r="G168" s="126">
        <f ca="1">OFFSET(Data_Summary!$A$17,MATCH($D168,Data_Summary!$A$32:$A$43,0),$E168)</f>
        <v>7.3098759702570126E-2</v>
      </c>
      <c r="H168" s="126"/>
      <c r="I168" s="139">
        <f t="shared" si="51"/>
        <v>38807</v>
      </c>
      <c r="J168" s="187">
        <f t="shared" si="38"/>
        <v>3</v>
      </c>
      <c r="K168" s="188">
        <f t="shared" si="39"/>
        <v>7</v>
      </c>
      <c r="L168" s="190">
        <f t="shared" si="40"/>
        <v>3</v>
      </c>
      <c r="M168" s="189" t="str">
        <f t="shared" ca="1" si="41"/>
        <v>NWN</v>
      </c>
      <c r="N168" s="190">
        <f t="shared" si="42"/>
        <v>3</v>
      </c>
      <c r="O168" s="191">
        <f t="shared" ca="1" si="43"/>
        <v>0.92420423463015455</v>
      </c>
      <c r="P168" s="192">
        <f t="shared" ca="1" si="48"/>
        <v>7.3098759702570126E-2</v>
      </c>
      <c r="Q168" s="192"/>
      <c r="R168" s="184">
        <f t="shared" si="49"/>
        <v>38807</v>
      </c>
    </row>
    <row r="169" spans="2:18">
      <c r="B169" s="99">
        <f t="shared" si="47"/>
        <v>7</v>
      </c>
      <c r="C169" s="100">
        <f t="shared" si="50"/>
        <v>4</v>
      </c>
      <c r="D169" s="54" t="str">
        <f ca="1">OFFSET(Data_Summary!$A$17,$B169,0)</f>
        <v>NWN</v>
      </c>
      <c r="E169" s="100">
        <f t="shared" si="46"/>
        <v>4</v>
      </c>
      <c r="F169" s="140">
        <f ca="1">OFFSET(Data_Summary!$A$31,MATCH($D169,Data_Summary!$A$32:$A$43,0),$E169)</f>
        <v>0.92420423463015455</v>
      </c>
      <c r="G169" s="126">
        <f ca="1">OFFSET(Data_Summary!$A$17,MATCH($D169,Data_Summary!$A$32:$A$43,0),$E169)</f>
        <v>7.349767582506106E-2</v>
      </c>
      <c r="H169" s="126"/>
      <c r="I169" s="139">
        <f t="shared" si="51"/>
        <v>38968</v>
      </c>
      <c r="J169" s="187">
        <f t="shared" si="38"/>
        <v>4</v>
      </c>
      <c r="K169" s="188">
        <f t="shared" si="39"/>
        <v>7</v>
      </c>
      <c r="L169" s="190">
        <f t="shared" si="40"/>
        <v>4</v>
      </c>
      <c r="M169" s="189" t="str">
        <f t="shared" ca="1" si="41"/>
        <v>NWN</v>
      </c>
      <c r="N169" s="190">
        <f t="shared" si="42"/>
        <v>4</v>
      </c>
      <c r="O169" s="191">
        <f t="shared" ca="1" si="43"/>
        <v>0.92420423463015455</v>
      </c>
      <c r="P169" s="192">
        <f t="shared" ca="1" si="48"/>
        <v>7.349767582506106E-2</v>
      </c>
      <c r="Q169" s="192"/>
      <c r="R169" s="184">
        <f t="shared" si="49"/>
        <v>38968</v>
      </c>
    </row>
    <row r="170" spans="2:18">
      <c r="B170" s="99">
        <f t="shared" si="47"/>
        <v>7</v>
      </c>
      <c r="C170" s="100">
        <f t="shared" si="50"/>
        <v>5</v>
      </c>
      <c r="D170" s="54" t="str">
        <f ca="1">OFFSET(Data_Summary!$A$17,$B170,0)</f>
        <v>NWN</v>
      </c>
      <c r="E170" s="100">
        <f t="shared" si="46"/>
        <v>5</v>
      </c>
      <c r="F170" s="140">
        <f ca="1">OFFSET(Data_Summary!$A$31,MATCH($D170,Data_Summary!$A$32:$A$43,0),$E170)</f>
        <v>0.92420423463015455</v>
      </c>
      <c r="G170" s="126">
        <f ca="1">OFFSET(Data_Summary!$A$17,MATCH($D170,Data_Summary!$A$32:$A$43,0),$E170)</f>
        <v>6.8353250510671121E-2</v>
      </c>
      <c r="H170" s="126"/>
      <c r="I170" s="139">
        <f t="shared" si="51"/>
        <v>39181</v>
      </c>
      <c r="J170" s="187">
        <f t="shared" si="38"/>
        <v>5</v>
      </c>
      <c r="K170" s="188">
        <f t="shared" si="39"/>
        <v>7</v>
      </c>
      <c r="L170" s="190">
        <f t="shared" si="40"/>
        <v>5</v>
      </c>
      <c r="M170" s="189" t="str">
        <f t="shared" ca="1" si="41"/>
        <v>NWN</v>
      </c>
      <c r="N170" s="190">
        <f t="shared" si="42"/>
        <v>5</v>
      </c>
      <c r="O170" s="191">
        <f t="shared" ca="1" si="43"/>
        <v>0.92420423463015455</v>
      </c>
      <c r="P170" s="192">
        <f t="shared" ca="1" si="48"/>
        <v>6.8353250510671121E-2</v>
      </c>
      <c r="Q170" s="192"/>
      <c r="R170" s="184">
        <f t="shared" si="49"/>
        <v>39181</v>
      </c>
    </row>
    <row r="171" spans="2:18">
      <c r="B171" s="99">
        <f t="shared" si="47"/>
        <v>7</v>
      </c>
      <c r="C171" s="100">
        <f t="shared" si="50"/>
        <v>6</v>
      </c>
      <c r="D171" s="54" t="str">
        <f ca="1">OFFSET(Data_Summary!$A$17,$B171,0)</f>
        <v>NWN</v>
      </c>
      <c r="E171" s="100">
        <f t="shared" si="46"/>
        <v>6</v>
      </c>
      <c r="F171" s="140">
        <f ca="1">OFFSET(Data_Summary!$A$31,MATCH($D171,Data_Summary!$A$32:$A$43,0),$E171)</f>
        <v>0.92420423463015455</v>
      </c>
      <c r="G171" s="126">
        <f ca="1">OFFSET(Data_Summary!$A$17,MATCH($D171,Data_Summary!$A$32:$A$43,0),$E171)</f>
        <v>6.8313340163829159E-2</v>
      </c>
      <c r="H171" s="126"/>
      <c r="I171" s="139">
        <f t="shared" si="51"/>
        <v>39244</v>
      </c>
      <c r="J171" s="187">
        <f t="shared" si="38"/>
        <v>6</v>
      </c>
      <c r="K171" s="188">
        <f t="shared" si="39"/>
        <v>7</v>
      </c>
      <c r="L171" s="190">
        <f t="shared" si="40"/>
        <v>6</v>
      </c>
      <c r="M171" s="189" t="str">
        <f t="shared" ca="1" si="41"/>
        <v>NWN</v>
      </c>
      <c r="N171" s="190">
        <f t="shared" si="42"/>
        <v>6</v>
      </c>
      <c r="O171" s="191">
        <f t="shared" ca="1" si="43"/>
        <v>0.92420423463015455</v>
      </c>
      <c r="P171" s="192">
        <f t="shared" ca="1" si="48"/>
        <v>6.8313340163829159E-2</v>
      </c>
      <c r="Q171" s="192"/>
      <c r="R171" s="184">
        <f t="shared" si="49"/>
        <v>39244</v>
      </c>
    </row>
    <row r="172" spans="2:18">
      <c r="B172" s="99">
        <f t="shared" si="47"/>
        <v>7</v>
      </c>
      <c r="C172" s="100">
        <f t="shared" si="50"/>
        <v>7</v>
      </c>
      <c r="D172" s="54" t="str">
        <f ca="1">OFFSET(Data_Summary!$A$17,$B172,0)</f>
        <v>NWN</v>
      </c>
      <c r="E172" s="100">
        <f t="shared" si="46"/>
        <v>7</v>
      </c>
      <c r="F172" s="140">
        <f ca="1">OFFSET(Data_Summary!$A$31,MATCH($D172,Data_Summary!$A$32:$A$43,0),$E172)</f>
        <v>0.92420423463015455</v>
      </c>
      <c r="G172" s="126">
        <f ca="1">OFFSET(Data_Summary!$A$17,MATCH($D172,Data_Summary!$A$32:$A$43,0),$E172)</f>
        <v>6.133055675974973E-2</v>
      </c>
      <c r="H172" s="126"/>
      <c r="I172" s="139">
        <f t="shared" si="51"/>
        <v>39302</v>
      </c>
      <c r="J172" s="187">
        <f t="shared" si="38"/>
        <v>7</v>
      </c>
      <c r="K172" s="188">
        <f t="shared" si="39"/>
        <v>7</v>
      </c>
      <c r="L172" s="190">
        <f t="shared" si="40"/>
        <v>7</v>
      </c>
      <c r="M172" s="189" t="str">
        <f t="shared" ca="1" si="41"/>
        <v>NWN</v>
      </c>
      <c r="N172" s="190">
        <f t="shared" si="42"/>
        <v>7</v>
      </c>
      <c r="O172" s="191">
        <f t="shared" ca="1" si="43"/>
        <v>0.92420423463015455</v>
      </c>
      <c r="P172" s="192">
        <f t="shared" ca="1" si="48"/>
        <v>6.133055675974973E-2</v>
      </c>
      <c r="Q172" s="192"/>
      <c r="R172" s="184">
        <f t="shared" si="49"/>
        <v>39302</v>
      </c>
    </row>
    <row r="173" spans="2:18">
      <c r="B173" s="99">
        <f t="shared" si="47"/>
        <v>7</v>
      </c>
      <c r="C173" s="100">
        <f t="shared" si="50"/>
        <v>8</v>
      </c>
      <c r="D173" s="54" t="str">
        <f ca="1">OFFSET(Data_Summary!$A$17,$B173,0)</f>
        <v>NWN</v>
      </c>
      <c r="E173" s="100">
        <f t="shared" si="46"/>
        <v>8</v>
      </c>
      <c r="F173" s="140">
        <f ca="1">OFFSET(Data_Summary!$A$31,MATCH($D173,Data_Summary!$A$32:$A$43,0),$E173)</f>
        <v>0.92420423463015455</v>
      </c>
      <c r="G173" s="126" t="str">
        <f ca="1">OFFSET(Data_Summary!$A$17,MATCH($D173,Data_Summary!$A$32:$A$43,0),$E173)</f>
        <v/>
      </c>
      <c r="H173" s="126"/>
      <c r="I173" s="139">
        <f t="shared" si="51"/>
        <v>39322</v>
      </c>
      <c r="J173" s="187">
        <f t="shared" si="38"/>
        <v>8</v>
      </c>
      <c r="K173" s="188" t="str">
        <f t="shared" si="39"/>
        <v>NA</v>
      </c>
      <c r="L173" s="190" t="str">
        <f t="shared" si="40"/>
        <v>NA</v>
      </c>
      <c r="M173" s="189" t="str">
        <f t="shared" si="41"/>
        <v>NA</v>
      </c>
      <c r="N173" s="190" t="str">
        <f t="shared" si="42"/>
        <v/>
      </c>
      <c r="O173" s="191" t="str">
        <f t="shared" si="43"/>
        <v>NA</v>
      </c>
      <c r="P173" s="192" t="str">
        <f t="shared" si="48"/>
        <v>NA</v>
      </c>
      <c r="Q173" s="192"/>
      <c r="R173" s="184" t="str">
        <f t="shared" si="49"/>
        <v>NA</v>
      </c>
    </row>
    <row r="174" spans="2:18">
      <c r="B174" s="99">
        <f t="shared" si="47"/>
        <v>7</v>
      </c>
      <c r="C174" s="100">
        <f t="shared" si="50"/>
        <v>9</v>
      </c>
      <c r="D174" s="54" t="str">
        <f ca="1">OFFSET(Data_Summary!$A$17,$B174,0)</f>
        <v>NWN</v>
      </c>
      <c r="E174" s="100">
        <f t="shared" si="46"/>
        <v>9</v>
      </c>
      <c r="F174" s="140">
        <f ca="1">OFFSET(Data_Summary!$A$31,MATCH($D174,Data_Summary!$A$32:$A$43,0),$E174)</f>
        <v>0.92420423463015455</v>
      </c>
      <c r="G174" s="126">
        <f ca="1">OFFSET(Data_Summary!$A$17,MATCH($D174,Data_Summary!$A$32:$A$43,0),$E174)</f>
        <v>6.6175190780302859E-2</v>
      </c>
      <c r="H174" s="126"/>
      <c r="I174" s="139">
        <f t="shared" si="51"/>
        <v>39485</v>
      </c>
      <c r="J174" s="187">
        <f t="shared" si="38"/>
        <v>9</v>
      </c>
      <c r="K174" s="188">
        <f t="shared" si="39"/>
        <v>7</v>
      </c>
      <c r="L174" s="190">
        <f t="shared" si="40"/>
        <v>9</v>
      </c>
      <c r="M174" s="189" t="str">
        <f t="shared" ca="1" si="41"/>
        <v>NWN</v>
      </c>
      <c r="N174" s="190">
        <f t="shared" si="42"/>
        <v>8</v>
      </c>
      <c r="O174" s="191">
        <f t="shared" ca="1" si="43"/>
        <v>0.92420423463015455</v>
      </c>
      <c r="P174" s="192">
        <f t="shared" ca="1" si="48"/>
        <v>6.6175190780302859E-2</v>
      </c>
      <c r="Q174" s="192"/>
      <c r="R174" s="184">
        <f t="shared" si="49"/>
        <v>39485</v>
      </c>
    </row>
    <row r="175" spans="2:18">
      <c r="B175" s="99">
        <f t="shared" si="47"/>
        <v>7</v>
      </c>
      <c r="C175" s="100">
        <f t="shared" si="50"/>
        <v>10</v>
      </c>
      <c r="D175" s="54" t="str">
        <f ca="1">OFFSET(Data_Summary!$A$17,$B175,0)</f>
        <v>NWN</v>
      </c>
      <c r="E175" s="100">
        <f t="shared" si="46"/>
        <v>10</v>
      </c>
      <c r="F175" s="140">
        <f ca="1">OFFSET(Data_Summary!$A$31,MATCH($D175,Data_Summary!$A$32:$A$43,0),$E175)</f>
        <v>0.92420423463015455</v>
      </c>
      <c r="G175" s="126">
        <f ca="1">OFFSET(Data_Summary!$A$17,MATCH($D175,Data_Summary!$A$32:$A$43,0),$E175)</f>
        <v>6.7300394105760233E-2</v>
      </c>
      <c r="H175" s="126"/>
      <c r="I175" s="139">
        <f t="shared" si="51"/>
        <v>39575</v>
      </c>
      <c r="J175" s="187">
        <f t="shared" si="38"/>
        <v>10</v>
      </c>
      <c r="K175" s="188">
        <f t="shared" si="39"/>
        <v>7</v>
      </c>
      <c r="L175" s="190">
        <f t="shared" si="40"/>
        <v>10</v>
      </c>
      <c r="M175" s="189" t="str">
        <f t="shared" ca="1" si="41"/>
        <v>NWN</v>
      </c>
      <c r="N175" s="190">
        <f t="shared" si="42"/>
        <v>9</v>
      </c>
      <c r="O175" s="191">
        <f t="shared" ca="1" si="43"/>
        <v>0.92420423463015455</v>
      </c>
      <c r="P175" s="192">
        <f t="shared" ca="1" si="48"/>
        <v>6.7300394105760233E-2</v>
      </c>
      <c r="Q175" s="192"/>
      <c r="R175" s="184">
        <f t="shared" si="49"/>
        <v>39575</v>
      </c>
    </row>
    <row r="176" spans="2:18">
      <c r="B176" s="99">
        <f t="shared" si="47"/>
        <v>7</v>
      </c>
      <c r="C176" s="100">
        <f t="shared" si="50"/>
        <v>11</v>
      </c>
      <c r="D176" s="54" t="str">
        <f ca="1">OFFSET(Data_Summary!$A$17,$B176,0)</f>
        <v>NWN</v>
      </c>
      <c r="E176" s="100">
        <f t="shared" si="46"/>
        <v>11</v>
      </c>
      <c r="F176" s="140">
        <f ca="1">OFFSET(Data_Summary!$A$31,MATCH($D176,Data_Summary!$A$32:$A$43,0),$E176)</f>
        <v>0.92420423463015455</v>
      </c>
      <c r="G176" s="126">
        <f ca="1">OFFSET(Data_Summary!$A$17,MATCH($D176,Data_Summary!$A$32:$A$43,0),$E176)</f>
        <v>6.7619203764889627E-2</v>
      </c>
      <c r="H176" s="126"/>
      <c r="I176" s="139">
        <f t="shared" si="51"/>
        <v>39595</v>
      </c>
      <c r="J176" s="187">
        <f t="shared" si="38"/>
        <v>11</v>
      </c>
      <c r="K176" s="188">
        <f t="shared" si="39"/>
        <v>7</v>
      </c>
      <c r="L176" s="190">
        <f t="shared" si="40"/>
        <v>11</v>
      </c>
      <c r="M176" s="189" t="str">
        <f t="shared" ca="1" si="41"/>
        <v>NWN</v>
      </c>
      <c r="N176" s="190">
        <f t="shared" si="42"/>
        <v>10</v>
      </c>
      <c r="O176" s="191">
        <f t="shared" ca="1" si="43"/>
        <v>0.92420423463015455</v>
      </c>
      <c r="P176" s="192">
        <f t="shared" ca="1" si="48"/>
        <v>6.7619203764889627E-2</v>
      </c>
      <c r="Q176" s="192"/>
      <c r="R176" s="184">
        <f t="shared" si="49"/>
        <v>39595</v>
      </c>
    </row>
    <row r="177" spans="2:18">
      <c r="B177" s="99">
        <f t="shared" si="47"/>
        <v>7</v>
      </c>
      <c r="C177" s="100">
        <f t="shared" si="50"/>
        <v>12</v>
      </c>
      <c r="D177" s="54" t="str">
        <f ca="1">OFFSET(Data_Summary!$A$17,$B177,0)</f>
        <v>NWN</v>
      </c>
      <c r="E177" s="100">
        <f t="shared" si="46"/>
        <v>12</v>
      </c>
      <c r="F177" s="140">
        <f ca="1">OFFSET(Data_Summary!$A$31,MATCH($D177,Data_Summary!$A$32:$A$43,0),$E177)</f>
        <v>0.92420423463015455</v>
      </c>
      <c r="G177" s="126">
        <f ca="1">OFFSET(Data_Summary!$A$17,MATCH($D177,Data_Summary!$A$32:$A$43,0),$E177)</f>
        <v>6.8928033044832193E-2</v>
      </c>
      <c r="H177" s="126"/>
      <c r="I177" s="139">
        <f t="shared" si="51"/>
        <v>39610</v>
      </c>
      <c r="J177" s="187">
        <f t="shared" si="38"/>
        <v>12</v>
      </c>
      <c r="K177" s="188">
        <f t="shared" si="39"/>
        <v>7</v>
      </c>
      <c r="L177" s="190">
        <f t="shared" si="40"/>
        <v>12</v>
      </c>
      <c r="M177" s="189" t="str">
        <f t="shared" ca="1" si="41"/>
        <v>NWN</v>
      </c>
      <c r="N177" s="190">
        <f t="shared" si="42"/>
        <v>11</v>
      </c>
      <c r="O177" s="191">
        <f t="shared" ca="1" si="43"/>
        <v>0.92420423463015455</v>
      </c>
      <c r="P177" s="192">
        <f t="shared" ca="1" si="48"/>
        <v>6.8928033044832193E-2</v>
      </c>
      <c r="Q177" s="192"/>
      <c r="R177" s="184">
        <f t="shared" si="49"/>
        <v>39610</v>
      </c>
    </row>
    <row r="178" spans="2:18">
      <c r="B178" s="99">
        <f t="shared" si="47"/>
        <v>7</v>
      </c>
      <c r="C178" s="100">
        <f t="shared" si="50"/>
        <v>13</v>
      </c>
      <c r="D178" s="54" t="str">
        <f ca="1">OFFSET(Data_Summary!$A$17,$B178,0)</f>
        <v>NWN</v>
      </c>
      <c r="E178" s="100">
        <f t="shared" si="46"/>
        <v>13</v>
      </c>
      <c r="F178" s="140">
        <f ca="1">OFFSET(Data_Summary!$A$31,MATCH($D178,Data_Summary!$A$32:$A$43,0),$E178)</f>
        <v>0.92420423463015455</v>
      </c>
      <c r="G178" s="126">
        <f ca="1">OFFSET(Data_Summary!$A$17,MATCH($D178,Data_Summary!$A$32:$A$43,0),$E178)</f>
        <v>6.6106298667880523E-2</v>
      </c>
      <c r="H178" s="126"/>
      <c r="I178" s="139">
        <f t="shared" si="51"/>
        <v>39668</v>
      </c>
      <c r="J178" s="187">
        <f t="shared" si="38"/>
        <v>13</v>
      </c>
      <c r="K178" s="188">
        <f t="shared" si="39"/>
        <v>7</v>
      </c>
      <c r="L178" s="190">
        <f t="shared" si="40"/>
        <v>13</v>
      </c>
      <c r="M178" s="189" t="str">
        <f t="shared" ca="1" si="41"/>
        <v>NWN</v>
      </c>
      <c r="N178" s="190">
        <f t="shared" si="42"/>
        <v>12</v>
      </c>
      <c r="O178" s="191">
        <f t="shared" ca="1" si="43"/>
        <v>0.92420423463015455</v>
      </c>
      <c r="P178" s="192">
        <f t="shared" ca="1" si="48"/>
        <v>6.6106298667880523E-2</v>
      </c>
      <c r="Q178" s="192"/>
      <c r="R178" s="184">
        <f t="shared" si="49"/>
        <v>39668</v>
      </c>
    </row>
    <row r="179" spans="2:18">
      <c r="B179" s="99">
        <f t="shared" si="47"/>
        <v>7</v>
      </c>
      <c r="C179" s="100">
        <f t="shared" si="50"/>
        <v>14</v>
      </c>
      <c r="D179" s="54" t="str">
        <f ca="1">OFFSET(Data_Summary!$A$17,$B179,0)</f>
        <v>NWN</v>
      </c>
      <c r="E179" s="100">
        <f t="shared" si="46"/>
        <v>14</v>
      </c>
      <c r="F179" s="140">
        <f ca="1">OFFSET(Data_Summary!$A$31,MATCH($D179,Data_Summary!$A$32:$A$43,0),$E179)</f>
        <v>0.92420423463015455</v>
      </c>
      <c r="G179" s="126">
        <f ca="1">OFFSET(Data_Summary!$A$17,MATCH($D179,Data_Summary!$A$32:$A$43,0),$E179)</f>
        <v>7.0753927023502611E-2</v>
      </c>
      <c r="H179" s="126"/>
      <c r="I179" s="139">
        <f t="shared" si="51"/>
        <v>39874</v>
      </c>
      <c r="J179" s="187">
        <f t="shared" si="38"/>
        <v>14</v>
      </c>
      <c r="K179" s="188">
        <f t="shared" si="39"/>
        <v>7</v>
      </c>
      <c r="L179" s="190">
        <f t="shared" si="40"/>
        <v>14</v>
      </c>
      <c r="M179" s="189" t="str">
        <f t="shared" ca="1" si="41"/>
        <v>NWN</v>
      </c>
      <c r="N179" s="190">
        <f t="shared" si="42"/>
        <v>13</v>
      </c>
      <c r="O179" s="191">
        <f t="shared" ca="1" si="43"/>
        <v>0.92420423463015455</v>
      </c>
      <c r="P179" s="192">
        <f t="shared" ca="1" si="48"/>
        <v>7.0753927023502611E-2</v>
      </c>
      <c r="Q179" s="192"/>
      <c r="R179" s="184">
        <f t="shared" si="49"/>
        <v>39874</v>
      </c>
    </row>
    <row r="180" spans="2:18">
      <c r="B180" s="99">
        <f t="shared" si="47"/>
        <v>7</v>
      </c>
      <c r="C180" s="100">
        <f t="shared" si="50"/>
        <v>15</v>
      </c>
      <c r="D180" s="54" t="str">
        <f ca="1">OFFSET(Data_Summary!$A$17,$B180,0)</f>
        <v>NWN</v>
      </c>
      <c r="E180" s="100">
        <f t="shared" si="46"/>
        <v>15</v>
      </c>
      <c r="F180" s="140">
        <f ca="1">OFFSET(Data_Summary!$A$31,MATCH($D180,Data_Summary!$A$32:$A$43,0),$E180)</f>
        <v>0.92420423463015455</v>
      </c>
      <c r="G180" s="126">
        <f ca="1">OFFSET(Data_Summary!$A$17,MATCH($D180,Data_Summary!$A$32:$A$43,0),$E180)</f>
        <v>7.5341221498751193E-2</v>
      </c>
      <c r="H180" s="126"/>
      <c r="I180" s="139">
        <f t="shared" si="51"/>
        <v>39882</v>
      </c>
      <c r="J180" s="187">
        <f t="shared" si="38"/>
        <v>15</v>
      </c>
      <c r="K180" s="188">
        <f t="shared" si="39"/>
        <v>7</v>
      </c>
      <c r="L180" s="190">
        <f t="shared" si="40"/>
        <v>15</v>
      </c>
      <c r="M180" s="189" t="str">
        <f t="shared" ca="1" si="41"/>
        <v>NWN</v>
      </c>
      <c r="N180" s="190">
        <f t="shared" si="42"/>
        <v>14</v>
      </c>
      <c r="O180" s="191">
        <f t="shared" ca="1" si="43"/>
        <v>0.92420423463015455</v>
      </c>
      <c r="P180" s="192">
        <f t="shared" ca="1" si="48"/>
        <v>7.5341221498751193E-2</v>
      </c>
      <c r="Q180" s="192"/>
      <c r="R180" s="184">
        <f t="shared" si="49"/>
        <v>39882</v>
      </c>
    </row>
    <row r="181" spans="2:18">
      <c r="B181" s="99">
        <f t="shared" si="47"/>
        <v>7</v>
      </c>
      <c r="C181" s="100">
        <f t="shared" si="50"/>
        <v>16</v>
      </c>
      <c r="D181" s="54" t="str">
        <f ca="1">OFFSET(Data_Summary!$A$17,$B181,0)</f>
        <v>NWN</v>
      </c>
      <c r="E181" s="100">
        <f t="shared" si="46"/>
        <v>16</v>
      </c>
      <c r="F181" s="140">
        <f ca="1">OFFSET(Data_Summary!$A$31,MATCH($D181,Data_Summary!$A$32:$A$43,0),$E181)</f>
        <v>0.92420423463015455</v>
      </c>
      <c r="G181" s="126">
        <f ca="1">OFFSET(Data_Summary!$A$17,MATCH($D181,Data_Summary!$A$32:$A$43,0),$E181)</f>
        <v>7.156978066007301E-2</v>
      </c>
      <c r="H181" s="126"/>
      <c r="I181" s="139">
        <f t="shared" si="51"/>
        <v>39951</v>
      </c>
      <c r="J181" s="187">
        <f t="shared" si="38"/>
        <v>16</v>
      </c>
      <c r="K181" s="188">
        <f t="shared" si="39"/>
        <v>7</v>
      </c>
      <c r="L181" s="190">
        <f t="shared" si="40"/>
        <v>16</v>
      </c>
      <c r="M181" s="189" t="str">
        <f t="shared" ca="1" si="41"/>
        <v>NWN</v>
      </c>
      <c r="N181" s="190">
        <f t="shared" si="42"/>
        <v>15</v>
      </c>
      <c r="O181" s="191">
        <f t="shared" ca="1" si="43"/>
        <v>0.92420423463015455</v>
      </c>
      <c r="P181" s="192">
        <f t="shared" ca="1" si="48"/>
        <v>7.156978066007301E-2</v>
      </c>
      <c r="Q181" s="192"/>
      <c r="R181" s="184">
        <f t="shared" si="49"/>
        <v>39951</v>
      </c>
    </row>
    <row r="182" spans="2:18">
      <c r="B182" s="99">
        <f t="shared" si="47"/>
        <v>7</v>
      </c>
      <c r="C182" s="100">
        <f t="shared" si="50"/>
        <v>17</v>
      </c>
      <c r="D182" s="54" t="str">
        <f ca="1">OFFSET(Data_Summary!$A$17,$B182,0)</f>
        <v>NWN</v>
      </c>
      <c r="E182" s="100">
        <f t="shared" si="46"/>
        <v>17</v>
      </c>
      <c r="F182" s="140">
        <f ca="1">OFFSET(Data_Summary!$A$31,MATCH($D182,Data_Summary!$A$32:$A$43,0),$E182)</f>
        <v>0.92420423463015455</v>
      </c>
      <c r="G182" s="126">
        <f ca="1">OFFSET(Data_Summary!$A$17,MATCH($D182,Data_Summary!$A$32:$A$43,0),$E182)</f>
        <v>7.4080142842571126E-2</v>
      </c>
      <c r="H182" s="126"/>
      <c r="I182" s="139">
        <f t="shared" si="51"/>
        <v>39953</v>
      </c>
      <c r="J182" s="187">
        <f t="shared" si="38"/>
        <v>17</v>
      </c>
      <c r="K182" s="188">
        <f t="shared" si="39"/>
        <v>7</v>
      </c>
      <c r="L182" s="190">
        <f t="shared" si="40"/>
        <v>17</v>
      </c>
      <c r="M182" s="189" t="str">
        <f t="shared" ca="1" si="41"/>
        <v>NWN</v>
      </c>
      <c r="N182" s="190">
        <f t="shared" si="42"/>
        <v>16</v>
      </c>
      <c r="O182" s="191">
        <f t="shared" ca="1" si="43"/>
        <v>0.92420423463015455</v>
      </c>
      <c r="P182" s="192">
        <f t="shared" ca="1" si="48"/>
        <v>7.4080142842571126E-2</v>
      </c>
      <c r="Q182" s="192"/>
      <c r="R182" s="184">
        <f t="shared" si="49"/>
        <v>39953</v>
      </c>
    </row>
    <row r="183" spans="2:18">
      <c r="B183" s="99">
        <f t="shared" si="47"/>
        <v>7</v>
      </c>
      <c r="C183" s="100">
        <f t="shared" si="50"/>
        <v>18</v>
      </c>
      <c r="D183" s="54" t="str">
        <f ca="1">OFFSET(Data_Summary!$A$17,$B183,0)</f>
        <v>NWN</v>
      </c>
      <c r="E183" s="100">
        <f t="shared" si="46"/>
        <v>18</v>
      </c>
      <c r="F183" s="140">
        <f ca="1">OFFSET(Data_Summary!$A$31,MATCH($D183,Data_Summary!$A$32:$A$43,0),$E183)</f>
        <v>0.92420423463015455</v>
      </c>
      <c r="G183" s="126">
        <f ca="1">OFFSET(Data_Summary!$A$17,MATCH($D183,Data_Summary!$A$32:$A$43,0),$E183)</f>
        <v>6.8963936428456413E-2</v>
      </c>
      <c r="H183" s="126"/>
      <c r="I183" s="139">
        <f t="shared" si="51"/>
        <v>40162</v>
      </c>
      <c r="J183" s="187">
        <f t="shared" si="38"/>
        <v>18</v>
      </c>
      <c r="K183" s="188">
        <f t="shared" si="39"/>
        <v>7</v>
      </c>
      <c r="L183" s="190">
        <f t="shared" si="40"/>
        <v>18</v>
      </c>
      <c r="M183" s="189" t="str">
        <f t="shared" ca="1" si="41"/>
        <v>NWN</v>
      </c>
      <c r="N183" s="190">
        <f t="shared" si="42"/>
        <v>17</v>
      </c>
      <c r="O183" s="191">
        <f t="shared" ca="1" si="43"/>
        <v>0.92420423463015455</v>
      </c>
      <c r="P183" s="192">
        <f t="shared" ca="1" si="48"/>
        <v>6.8963936428456413E-2</v>
      </c>
      <c r="Q183" s="192"/>
      <c r="R183" s="184">
        <f t="shared" si="49"/>
        <v>40162</v>
      </c>
    </row>
    <row r="184" spans="2:18">
      <c r="B184" s="99">
        <f t="shared" si="47"/>
        <v>7</v>
      </c>
      <c r="C184" s="100">
        <f t="shared" si="50"/>
        <v>19</v>
      </c>
      <c r="D184" s="54" t="str">
        <f ca="1">OFFSET(Data_Summary!$A$17,$B184,0)</f>
        <v>NWN</v>
      </c>
      <c r="E184" s="100">
        <f t="shared" si="46"/>
        <v>19</v>
      </c>
      <c r="F184" s="140">
        <f ca="1">OFFSET(Data_Summary!$A$31,MATCH($D184,Data_Summary!$A$32:$A$43,0),$E184)</f>
        <v>0.92420423463015455</v>
      </c>
      <c r="G184" s="126">
        <f ca="1">OFFSET(Data_Summary!$A$17,MATCH($D184,Data_Summary!$A$32:$A$43,0),$E184)</f>
        <v>7.0123678080600618E-2</v>
      </c>
      <c r="H184" s="126"/>
      <c r="I184" s="139">
        <f t="shared" si="51"/>
        <v>40337</v>
      </c>
      <c r="J184" s="187">
        <f t="shared" si="38"/>
        <v>19</v>
      </c>
      <c r="K184" s="188">
        <f t="shared" si="39"/>
        <v>7</v>
      </c>
      <c r="L184" s="190">
        <f t="shared" si="40"/>
        <v>19</v>
      </c>
      <c r="M184" s="189" t="str">
        <f t="shared" ca="1" si="41"/>
        <v>NWN</v>
      </c>
      <c r="N184" s="190">
        <f t="shared" si="42"/>
        <v>18</v>
      </c>
      <c r="O184" s="191">
        <f t="shared" ca="1" si="43"/>
        <v>0.92420423463015455</v>
      </c>
      <c r="P184" s="192">
        <f t="shared" ca="1" si="48"/>
        <v>7.0123678080600618E-2</v>
      </c>
      <c r="Q184" s="192"/>
      <c r="R184" s="184">
        <f t="shared" si="49"/>
        <v>40337</v>
      </c>
    </row>
    <row r="185" spans="2:18">
      <c r="B185" s="99">
        <f t="shared" si="47"/>
        <v>7</v>
      </c>
      <c r="C185" s="100">
        <f t="shared" si="50"/>
        <v>20</v>
      </c>
      <c r="D185" s="54" t="str">
        <f ca="1">OFFSET(Data_Summary!$A$17,$B185,0)</f>
        <v>NWN</v>
      </c>
      <c r="E185" s="100">
        <f t="shared" si="46"/>
        <v>20</v>
      </c>
      <c r="F185" s="140">
        <f ca="1">OFFSET(Data_Summary!$A$31,MATCH($D185,Data_Summary!$A$32:$A$43,0),$E185)</f>
        <v>0.92420423463015455</v>
      </c>
      <c r="G185" s="126">
        <f ca="1">OFFSET(Data_Summary!$A$17,MATCH($D185,Data_Summary!$A$32:$A$43,0),$E185)</f>
        <v>6.0306682143806439E-2</v>
      </c>
      <c r="H185" s="126"/>
      <c r="I185" s="139">
        <f t="shared" si="51"/>
        <v>39545</v>
      </c>
      <c r="J185" s="187">
        <f t="shared" si="38"/>
        <v>20</v>
      </c>
      <c r="K185" s="188">
        <f t="shared" si="39"/>
        <v>7</v>
      </c>
      <c r="L185" s="190">
        <f t="shared" si="40"/>
        <v>20</v>
      </c>
      <c r="M185" s="189" t="str">
        <f t="shared" ca="1" si="41"/>
        <v>NWN</v>
      </c>
      <c r="N185" s="190">
        <f t="shared" si="42"/>
        <v>19</v>
      </c>
      <c r="O185" s="191">
        <f t="shared" ca="1" si="43"/>
        <v>0.92420423463015455</v>
      </c>
      <c r="P185" s="192">
        <f t="shared" ca="1" si="48"/>
        <v>6.0306682143806439E-2</v>
      </c>
      <c r="Q185" s="192"/>
      <c r="R185" s="184">
        <f t="shared" si="49"/>
        <v>39545</v>
      </c>
    </row>
    <row r="186" spans="2:18">
      <c r="B186" s="99">
        <f t="shared" si="47"/>
        <v>7</v>
      </c>
      <c r="C186" s="100">
        <f t="shared" si="50"/>
        <v>21</v>
      </c>
      <c r="D186" s="54" t="str">
        <f ca="1">OFFSET(Data_Summary!$A$17,$B186,0)</f>
        <v>NWN</v>
      </c>
      <c r="E186" s="100">
        <f t="shared" si="46"/>
        <v>21</v>
      </c>
      <c r="F186" s="140">
        <f ca="1">OFFSET(Data_Summary!$A$31,MATCH($D186,Data_Summary!$A$32:$A$43,0),$E186)</f>
        <v>0.92420423463015455</v>
      </c>
      <c r="G186" s="126">
        <f ca="1">OFFSET(Data_Summary!$A$17,MATCH($D186,Data_Summary!$A$32:$A$43,0),$E186)</f>
        <v>7.2012558638508292E-2</v>
      </c>
      <c r="H186" s="126"/>
      <c r="I186" s="139">
        <f t="shared" si="51"/>
        <v>39903</v>
      </c>
      <c r="J186" s="187">
        <f t="shared" si="38"/>
        <v>21</v>
      </c>
      <c r="K186" s="188">
        <f t="shared" si="39"/>
        <v>7</v>
      </c>
      <c r="L186" s="190">
        <f t="shared" si="40"/>
        <v>21</v>
      </c>
      <c r="M186" s="189" t="str">
        <f t="shared" ca="1" si="41"/>
        <v>NWN</v>
      </c>
      <c r="N186" s="190">
        <f t="shared" si="42"/>
        <v>20</v>
      </c>
      <c r="O186" s="191">
        <f t="shared" ca="1" si="43"/>
        <v>0.92420423463015455</v>
      </c>
      <c r="P186" s="192">
        <f t="shared" ca="1" si="48"/>
        <v>7.2012558638508292E-2</v>
      </c>
      <c r="Q186" s="192"/>
      <c r="R186" s="184">
        <f t="shared" si="49"/>
        <v>39903</v>
      </c>
    </row>
    <row r="187" spans="2:18">
      <c r="B187" s="99">
        <f t="shared" si="47"/>
        <v>7</v>
      </c>
      <c r="C187" s="100">
        <f t="shared" si="50"/>
        <v>22</v>
      </c>
      <c r="D187" s="54" t="str">
        <f ca="1">OFFSET(Data_Summary!$A$17,$B187,0)</f>
        <v>NWN</v>
      </c>
      <c r="E187" s="100">
        <f t="shared" si="46"/>
        <v>22</v>
      </c>
      <c r="F187" s="140">
        <f ca="1">OFFSET(Data_Summary!$A$31,MATCH($D187,Data_Summary!$A$32:$A$43,0),$E187)</f>
        <v>0.92420423463015455</v>
      </c>
      <c r="G187" s="126">
        <f ca="1">OFFSET(Data_Summary!$A$17,MATCH($D187,Data_Summary!$A$32:$A$43,0),$E187)</f>
        <v>7.0909384780939888E-2</v>
      </c>
      <c r="H187" s="126"/>
      <c r="I187" s="139">
        <f t="shared" si="51"/>
        <v>40057</v>
      </c>
      <c r="J187" s="187">
        <f t="shared" si="38"/>
        <v>22</v>
      </c>
      <c r="K187" s="188">
        <f t="shared" si="39"/>
        <v>7</v>
      </c>
      <c r="L187" s="190">
        <f t="shared" si="40"/>
        <v>22</v>
      </c>
      <c r="M187" s="189" t="str">
        <f t="shared" ca="1" si="41"/>
        <v>NWN</v>
      </c>
      <c r="N187" s="190">
        <f t="shared" si="42"/>
        <v>21</v>
      </c>
      <c r="O187" s="191">
        <f t="shared" ca="1" si="43"/>
        <v>0.92420423463015455</v>
      </c>
      <c r="P187" s="192">
        <f t="shared" ca="1" si="48"/>
        <v>7.0909384780939888E-2</v>
      </c>
      <c r="Q187" s="192"/>
      <c r="R187" s="184">
        <f t="shared" si="49"/>
        <v>40057</v>
      </c>
    </row>
    <row r="188" spans="2:18">
      <c r="B188" s="99">
        <f t="shared" si="47"/>
        <v>7</v>
      </c>
      <c r="C188" s="100">
        <f t="shared" si="50"/>
        <v>23</v>
      </c>
      <c r="D188" s="54" t="str">
        <f ca="1">OFFSET(Data_Summary!$A$17,$B188,0)</f>
        <v>NWN</v>
      </c>
      <c r="E188" s="100">
        <f t="shared" si="46"/>
        <v>23</v>
      </c>
      <c r="F188" s="140">
        <f ca="1">OFFSET(Data_Summary!$A$31,MATCH($D188,Data_Summary!$A$32:$A$43,0),$E188)</f>
        <v>0.92420423463015455</v>
      </c>
      <c r="G188" s="126">
        <f ca="1">OFFSET(Data_Summary!$A$17,MATCH($D188,Data_Summary!$A$32:$A$43,0),$E188)</f>
        <v>6.5098775228292188E-2</v>
      </c>
      <c r="H188" s="126"/>
      <c r="I188" s="139">
        <f t="shared" si="51"/>
        <v>40436</v>
      </c>
      <c r="J188" s="187">
        <f t="shared" si="38"/>
        <v>23</v>
      </c>
      <c r="K188" s="188">
        <f t="shared" si="39"/>
        <v>7</v>
      </c>
      <c r="L188" s="190">
        <f t="shared" si="40"/>
        <v>23</v>
      </c>
      <c r="M188" s="189" t="str">
        <f t="shared" ca="1" si="41"/>
        <v>NWN</v>
      </c>
      <c r="N188" s="190">
        <f t="shared" si="42"/>
        <v>22</v>
      </c>
      <c r="O188" s="191">
        <f t="shared" ca="1" si="43"/>
        <v>0.92420423463015455</v>
      </c>
      <c r="P188" s="192">
        <f t="shared" ca="1" si="48"/>
        <v>6.5098775228292188E-2</v>
      </c>
      <c r="Q188" s="192"/>
      <c r="R188" s="184">
        <f t="shared" si="49"/>
        <v>40436</v>
      </c>
    </row>
    <row r="189" spans="2:18">
      <c r="B189" s="99">
        <f t="shared" si="47"/>
        <v>7</v>
      </c>
      <c r="C189" s="100">
        <f t="shared" si="50"/>
        <v>24</v>
      </c>
      <c r="D189" s="54" t="str">
        <f ca="1">OFFSET(Data_Summary!$A$17,$B189,0)</f>
        <v>NWN</v>
      </c>
      <c r="E189" s="100">
        <f t="shared" si="46"/>
        <v>24</v>
      </c>
      <c r="F189" s="140">
        <f ca="1">OFFSET(Data_Summary!$A$31,MATCH($D189,Data_Summary!$A$32:$A$43,0),$E189)</f>
        <v>0.92420423463015455</v>
      </c>
      <c r="G189" s="126">
        <f ca="1">OFFSET(Data_Summary!$A$17,MATCH($D189,Data_Summary!$A$32:$A$43,0),$E189)</f>
        <v>7.2875858378881067E-2</v>
      </c>
      <c r="H189" s="126"/>
      <c r="I189" s="139">
        <f t="shared" si="51"/>
        <v>40602</v>
      </c>
      <c r="J189" s="187">
        <f t="shared" si="38"/>
        <v>24</v>
      </c>
      <c r="K189" s="188">
        <f t="shared" si="39"/>
        <v>7</v>
      </c>
      <c r="L189" s="190">
        <f t="shared" si="40"/>
        <v>24</v>
      </c>
      <c r="M189" s="189" t="str">
        <f t="shared" ca="1" si="41"/>
        <v>NWN</v>
      </c>
      <c r="N189" s="190">
        <f t="shared" si="42"/>
        <v>23</v>
      </c>
      <c r="O189" s="191">
        <f t="shared" ca="1" si="43"/>
        <v>0.92420423463015455</v>
      </c>
      <c r="P189" s="192">
        <f t="shared" ca="1" si="48"/>
        <v>7.2875858378881067E-2</v>
      </c>
      <c r="Q189" s="192"/>
      <c r="R189" s="184">
        <f t="shared" si="49"/>
        <v>40602</v>
      </c>
    </row>
    <row r="190" spans="2:18">
      <c r="B190" s="99">
        <f t="shared" si="47"/>
        <v>7</v>
      </c>
      <c r="C190" s="100">
        <f t="shared" si="50"/>
        <v>25</v>
      </c>
      <c r="D190" s="54" t="str">
        <f ca="1">OFFSET(Data_Summary!$A$17,$B190,0)</f>
        <v>NWN</v>
      </c>
      <c r="E190" s="100">
        <f t="shared" si="46"/>
        <v>25</v>
      </c>
      <c r="F190" s="140">
        <f ca="1">OFFSET(Data_Summary!$A$31,MATCH($D190,Data_Summary!$A$32:$A$43,0),$E190)</f>
        <v>0.92420423463015455</v>
      </c>
      <c r="G190" s="126">
        <f ca="1">OFFSET(Data_Summary!$A$17,MATCH($D190,Data_Summary!$A$32:$A$43,0),$E190)</f>
        <v>6.7118339959474707E-2</v>
      </c>
      <c r="H190" s="126"/>
      <c r="I190" s="139">
        <f t="shared" si="51"/>
        <v>40724</v>
      </c>
      <c r="J190" s="187">
        <f t="shared" si="38"/>
        <v>25</v>
      </c>
      <c r="K190" s="188">
        <f t="shared" si="39"/>
        <v>7</v>
      </c>
      <c r="L190" s="190">
        <f t="shared" si="40"/>
        <v>25</v>
      </c>
      <c r="M190" s="189" t="str">
        <f t="shared" ca="1" si="41"/>
        <v>NWN</v>
      </c>
      <c r="N190" s="190">
        <f t="shared" si="42"/>
        <v>24</v>
      </c>
      <c r="O190" s="191">
        <f t="shared" ca="1" si="43"/>
        <v>0.92420423463015455</v>
      </c>
      <c r="P190" s="192">
        <f t="shared" ca="1" si="48"/>
        <v>6.7118339959474707E-2</v>
      </c>
      <c r="Q190" s="192"/>
      <c r="R190" s="184">
        <f t="shared" si="49"/>
        <v>40724</v>
      </c>
    </row>
    <row r="191" spans="2:18">
      <c r="B191" s="99">
        <f t="shared" si="47"/>
        <v>7</v>
      </c>
      <c r="C191" s="100">
        <f t="shared" si="50"/>
        <v>26</v>
      </c>
      <c r="D191" s="54" t="str">
        <f ca="1">OFFSET(Data_Summary!$A$17,$B191,0)</f>
        <v>NWN</v>
      </c>
      <c r="E191" s="100">
        <f t="shared" si="46"/>
        <v>26</v>
      </c>
      <c r="F191" s="140">
        <f ca="1">OFFSET(Data_Summary!$A$31,MATCH($D191,Data_Summary!$A$32:$A$43,0),$E191)</f>
        <v>0.92420423463015455</v>
      </c>
      <c r="G191" s="126">
        <f ca="1">OFFSET(Data_Summary!$A$17,MATCH($D191,Data_Summary!$A$32:$A$43,0),$E191)</f>
        <v>6.3493822258066948E-2</v>
      </c>
      <c r="H191" s="126"/>
      <c r="I191" s="139">
        <f t="shared" si="51"/>
        <v>41023</v>
      </c>
      <c r="J191" s="187">
        <f t="shared" si="38"/>
        <v>26</v>
      </c>
      <c r="K191" s="188">
        <f t="shared" si="39"/>
        <v>7</v>
      </c>
      <c r="L191" s="190">
        <f t="shared" si="40"/>
        <v>26</v>
      </c>
      <c r="M191" s="189" t="str">
        <f t="shared" ca="1" si="41"/>
        <v>NWN</v>
      </c>
      <c r="N191" s="190">
        <f t="shared" si="42"/>
        <v>25</v>
      </c>
      <c r="O191" s="191">
        <f t="shared" ca="1" si="43"/>
        <v>0.92420423463015455</v>
      </c>
      <c r="P191" s="192">
        <f t="shared" ca="1" si="48"/>
        <v>6.3493822258066948E-2</v>
      </c>
      <c r="Q191" s="192"/>
      <c r="R191" s="184">
        <f t="shared" si="49"/>
        <v>41023</v>
      </c>
    </row>
    <row r="192" spans="2:18">
      <c r="B192" s="99">
        <f t="shared" ref="B192" si="54">IF(C192=1,B191+1,B191)</f>
        <v>7</v>
      </c>
      <c r="C192" s="100">
        <f t="shared" si="50"/>
        <v>27</v>
      </c>
      <c r="D192" s="54" t="str">
        <f ca="1">OFFSET(Data_Summary!$A$17,$B192,0)</f>
        <v>NWN</v>
      </c>
      <c r="E192" s="100">
        <f t="shared" ref="E192" si="55">C192</f>
        <v>27</v>
      </c>
      <c r="F192" s="140">
        <f ca="1">OFFSET(Data_Summary!$A$31,MATCH($D192,Data_Summary!$A$32:$A$43,0),$E192)</f>
        <v>0.92420423463015455</v>
      </c>
      <c r="G192" s="126">
        <f ca="1">OFFSET(Data_Summary!$A$17,MATCH($D192,Data_Summary!$A$32:$A$43,0),$E192)</f>
        <v>6.3801063216166409E-2</v>
      </c>
      <c r="H192" s="126"/>
      <c r="I192" s="139">
        <f t="shared" si="51"/>
        <v>41060</v>
      </c>
      <c r="J192" s="187">
        <f t="shared" si="38"/>
        <v>27</v>
      </c>
      <c r="K192" s="188">
        <f t="shared" si="39"/>
        <v>7</v>
      </c>
      <c r="L192" s="190">
        <f t="shared" si="40"/>
        <v>27</v>
      </c>
      <c r="M192" s="189" t="str">
        <f t="shared" ca="1" si="41"/>
        <v>NWN</v>
      </c>
      <c r="N192" s="190">
        <f t="shared" si="42"/>
        <v>26</v>
      </c>
      <c r="O192" s="191">
        <f t="shared" ca="1" si="43"/>
        <v>0.92420423463015455</v>
      </c>
      <c r="P192" s="192">
        <f t="shared" ca="1" si="48"/>
        <v>6.3801063216166409E-2</v>
      </c>
      <c r="Q192" s="192"/>
      <c r="R192" s="184">
        <f t="shared" si="49"/>
        <v>41060</v>
      </c>
    </row>
    <row r="193" spans="2:18">
      <c r="B193" s="99">
        <f>IF(C193=1,B191+1,B191)</f>
        <v>8</v>
      </c>
      <c r="C193" s="100">
        <f t="shared" si="50"/>
        <v>1</v>
      </c>
      <c r="D193" s="54" t="str">
        <f ca="1">OFFSET(Data_Summary!$A$17,$B193,0)</f>
        <v>PNY</v>
      </c>
      <c r="E193" s="100">
        <f t="shared" si="46"/>
        <v>1</v>
      </c>
      <c r="F193" s="140">
        <f ca="1">OFFSET(Data_Summary!$A$31,MATCH($D193,Data_Summary!$A$32:$A$43,0),$E193)</f>
        <v>0</v>
      </c>
      <c r="G193" s="126" t="str">
        <f ca="1">OFFSET(Data_Summary!$A$17,MATCH($D193,Data_Summary!$A$32:$A$43,0),$E193)</f>
        <v/>
      </c>
      <c r="H193" s="126"/>
      <c r="I193" s="139">
        <f t="shared" si="51"/>
        <v>38639</v>
      </c>
      <c r="J193" s="187">
        <f t="shared" si="38"/>
        <v>1</v>
      </c>
      <c r="K193" s="188">
        <f t="shared" si="39"/>
        <v>8</v>
      </c>
      <c r="L193" s="190">
        <f t="shared" si="40"/>
        <v>1</v>
      </c>
      <c r="M193" s="189" t="str">
        <f t="shared" ca="1" si="41"/>
        <v>PNY</v>
      </c>
      <c r="N193" s="190">
        <f t="shared" si="42"/>
        <v>1</v>
      </c>
      <c r="O193" s="191">
        <f t="shared" ca="1" si="43"/>
        <v>0</v>
      </c>
      <c r="P193" s="192" t="str">
        <f t="shared" ca="1" si="48"/>
        <v/>
      </c>
      <c r="Q193" s="192"/>
      <c r="R193" s="184">
        <f t="shared" si="49"/>
        <v>38639</v>
      </c>
    </row>
    <row r="194" spans="2:18">
      <c r="B194" s="99">
        <f t="shared" si="47"/>
        <v>8</v>
      </c>
      <c r="C194" s="100">
        <f t="shared" si="50"/>
        <v>2</v>
      </c>
      <c r="D194" s="54" t="str">
        <f ca="1">OFFSET(Data_Summary!$A$17,$B194,0)</f>
        <v>PNY</v>
      </c>
      <c r="E194" s="100">
        <f t="shared" si="46"/>
        <v>2</v>
      </c>
      <c r="F194" s="140">
        <f ca="1">OFFSET(Data_Summary!$A$31,MATCH($D194,Data_Summary!$A$32:$A$43,0),$E194)</f>
        <v>0.76683967913392559</v>
      </c>
      <c r="G194" s="126" t="str">
        <f ca="1">OFFSET(Data_Summary!$A$17,MATCH($D194,Data_Summary!$A$32:$A$43,0),$E194)</f>
        <v/>
      </c>
      <c r="H194" s="126"/>
      <c r="I194" s="139">
        <f t="shared" si="51"/>
        <v>38797</v>
      </c>
      <c r="J194" s="187">
        <f t="shared" si="38"/>
        <v>2</v>
      </c>
      <c r="K194" s="188">
        <f t="shared" si="39"/>
        <v>8</v>
      </c>
      <c r="L194" s="190">
        <f t="shared" si="40"/>
        <v>2</v>
      </c>
      <c r="M194" s="189" t="str">
        <f t="shared" ca="1" si="41"/>
        <v>PNY</v>
      </c>
      <c r="N194" s="190">
        <f t="shared" si="42"/>
        <v>2</v>
      </c>
      <c r="O194" s="191">
        <f t="shared" ca="1" si="43"/>
        <v>0.76683967913392559</v>
      </c>
      <c r="P194" s="192" t="str">
        <f t="shared" ca="1" si="48"/>
        <v/>
      </c>
      <c r="Q194" s="192"/>
      <c r="R194" s="184">
        <f t="shared" si="49"/>
        <v>38797</v>
      </c>
    </row>
    <row r="195" spans="2:18">
      <c r="B195" s="99">
        <f t="shared" si="47"/>
        <v>8</v>
      </c>
      <c r="C195" s="100">
        <f t="shared" si="50"/>
        <v>3</v>
      </c>
      <c r="D195" s="54" t="str">
        <f ca="1">OFFSET(Data_Summary!$A$17,$B195,0)</f>
        <v>PNY</v>
      </c>
      <c r="E195" s="100">
        <f t="shared" si="46"/>
        <v>3</v>
      </c>
      <c r="F195" s="140">
        <f ca="1">OFFSET(Data_Summary!$A$31,MATCH($D195,Data_Summary!$A$32:$A$43,0),$E195)</f>
        <v>0.76683967913392559</v>
      </c>
      <c r="G195" s="126" t="str">
        <f ca="1">OFFSET(Data_Summary!$A$17,MATCH($D195,Data_Summary!$A$32:$A$43,0),$E195)</f>
        <v/>
      </c>
      <c r="H195" s="126"/>
      <c r="I195" s="139">
        <f t="shared" si="51"/>
        <v>38807</v>
      </c>
      <c r="J195" s="187">
        <f t="shared" si="38"/>
        <v>3</v>
      </c>
      <c r="K195" s="188">
        <f t="shared" si="39"/>
        <v>8</v>
      </c>
      <c r="L195" s="190">
        <f t="shared" si="40"/>
        <v>3</v>
      </c>
      <c r="M195" s="189" t="str">
        <f t="shared" ca="1" si="41"/>
        <v>PNY</v>
      </c>
      <c r="N195" s="190">
        <f t="shared" si="42"/>
        <v>3</v>
      </c>
      <c r="O195" s="191">
        <f t="shared" ca="1" si="43"/>
        <v>0.76683967913392559</v>
      </c>
      <c r="P195" s="192" t="str">
        <f t="shared" ca="1" si="48"/>
        <v/>
      </c>
      <c r="Q195" s="192"/>
      <c r="R195" s="184">
        <f t="shared" si="49"/>
        <v>38807</v>
      </c>
    </row>
    <row r="196" spans="2:18">
      <c r="B196" s="99">
        <f t="shared" si="47"/>
        <v>8</v>
      </c>
      <c r="C196" s="100">
        <f t="shared" si="50"/>
        <v>4</v>
      </c>
      <c r="D196" s="54" t="str">
        <f ca="1">OFFSET(Data_Summary!$A$17,$B196,0)</f>
        <v>PNY</v>
      </c>
      <c r="E196" s="100">
        <f t="shared" si="46"/>
        <v>4</v>
      </c>
      <c r="F196" s="140">
        <f ca="1">OFFSET(Data_Summary!$A$31,MATCH($D196,Data_Summary!$A$32:$A$43,0),$E196)</f>
        <v>0.76683967913392559</v>
      </c>
      <c r="G196" s="126" t="str">
        <f ca="1">OFFSET(Data_Summary!$A$17,MATCH($D196,Data_Summary!$A$32:$A$43,0),$E196)</f>
        <v/>
      </c>
      <c r="H196" s="126"/>
      <c r="I196" s="139">
        <f t="shared" si="51"/>
        <v>38968</v>
      </c>
      <c r="J196" s="187">
        <f t="shared" si="38"/>
        <v>4</v>
      </c>
      <c r="K196" s="188">
        <f t="shared" si="39"/>
        <v>8</v>
      </c>
      <c r="L196" s="190">
        <f t="shared" si="40"/>
        <v>4</v>
      </c>
      <c r="M196" s="189" t="str">
        <f t="shared" ca="1" si="41"/>
        <v>PNY</v>
      </c>
      <c r="N196" s="190">
        <f t="shared" si="42"/>
        <v>4</v>
      </c>
      <c r="O196" s="191">
        <f t="shared" ca="1" si="43"/>
        <v>0.76683967913392559</v>
      </c>
      <c r="P196" s="192" t="str">
        <f t="shared" ca="1" si="48"/>
        <v/>
      </c>
      <c r="Q196" s="192"/>
      <c r="R196" s="184">
        <f t="shared" si="49"/>
        <v>38968</v>
      </c>
    </row>
    <row r="197" spans="2:18">
      <c r="B197" s="99">
        <f t="shared" si="47"/>
        <v>8</v>
      </c>
      <c r="C197" s="100">
        <f t="shared" si="50"/>
        <v>5</v>
      </c>
      <c r="D197" s="54" t="str">
        <f ca="1">OFFSET(Data_Summary!$A$17,$B197,0)</f>
        <v>PNY</v>
      </c>
      <c r="E197" s="100">
        <f t="shared" si="46"/>
        <v>5</v>
      </c>
      <c r="F197" s="140">
        <f ca="1">OFFSET(Data_Summary!$A$31,MATCH($D197,Data_Summary!$A$32:$A$43,0),$E197)</f>
        <v>0.76683967913392559</v>
      </c>
      <c r="G197" s="126">
        <f ca="1">OFFSET(Data_Summary!$A$17,MATCH($D197,Data_Summary!$A$32:$A$43,0),$E197)</f>
        <v>7.1366090999343351E-2</v>
      </c>
      <c r="H197" s="126"/>
      <c r="I197" s="139">
        <f t="shared" si="51"/>
        <v>39181</v>
      </c>
      <c r="J197" s="187">
        <f t="shared" ref="J197:J260" si="56">+E197</f>
        <v>5</v>
      </c>
      <c r="K197" s="188">
        <f t="shared" ref="K197:K260" si="57">+IF(ISNUMBER($N197),B197,"NA")</f>
        <v>8</v>
      </c>
      <c r="L197" s="190">
        <f t="shared" ref="L197:L260" si="58">+IF(ISNUMBER($N197),C197,"NA")</f>
        <v>5</v>
      </c>
      <c r="M197" s="189" t="str">
        <f t="shared" ref="M197:M260" ca="1" si="59">+IF(ISNUMBER($N197),D197,"NA")</f>
        <v>PNY</v>
      </c>
      <c r="N197" s="190">
        <f t="shared" ref="N197:N260" si="60">IF(E197&gt;8,E197-1,IF(E197&gt;8,E197-1,IF(E197=8,"",E197)))</f>
        <v>5</v>
      </c>
      <c r="O197" s="191">
        <f t="shared" ref="O197:O260" ca="1" si="61">+IF(ISNUMBER($N197),F197,"NA")</f>
        <v>0.76683967913392559</v>
      </c>
      <c r="P197" s="192">
        <f t="shared" ca="1" si="48"/>
        <v>7.1366090999343351E-2</v>
      </c>
      <c r="Q197" s="192"/>
      <c r="R197" s="184">
        <f t="shared" si="49"/>
        <v>39181</v>
      </c>
    </row>
    <row r="198" spans="2:18">
      <c r="B198" s="99">
        <f t="shared" si="47"/>
        <v>8</v>
      </c>
      <c r="C198" s="100">
        <f t="shared" si="50"/>
        <v>6</v>
      </c>
      <c r="D198" s="54" t="str">
        <f ca="1">OFFSET(Data_Summary!$A$17,$B198,0)</f>
        <v>PNY</v>
      </c>
      <c r="E198" s="100">
        <f t="shared" si="46"/>
        <v>6</v>
      </c>
      <c r="F198" s="140">
        <f ca="1">OFFSET(Data_Summary!$A$31,MATCH($D198,Data_Summary!$A$32:$A$43,0),$E198)</f>
        <v>0.76683967913392559</v>
      </c>
      <c r="G198" s="126">
        <f ca="1">OFFSET(Data_Summary!$A$17,MATCH($D198,Data_Summary!$A$32:$A$43,0),$E198)</f>
        <v>7.5653589642234204E-2</v>
      </c>
      <c r="H198" s="126"/>
      <c r="I198" s="139">
        <f t="shared" si="51"/>
        <v>39244</v>
      </c>
      <c r="J198" s="187">
        <f t="shared" si="56"/>
        <v>6</v>
      </c>
      <c r="K198" s="188">
        <f t="shared" si="57"/>
        <v>8</v>
      </c>
      <c r="L198" s="190">
        <f t="shared" si="58"/>
        <v>6</v>
      </c>
      <c r="M198" s="189" t="str">
        <f t="shared" ca="1" si="59"/>
        <v>PNY</v>
      </c>
      <c r="N198" s="190">
        <f t="shared" si="60"/>
        <v>6</v>
      </c>
      <c r="O198" s="191">
        <f t="shared" ca="1" si="61"/>
        <v>0.76683967913392559</v>
      </c>
      <c r="P198" s="192">
        <f t="shared" ca="1" si="48"/>
        <v>7.5653589642234204E-2</v>
      </c>
      <c r="Q198" s="192"/>
      <c r="R198" s="184">
        <f t="shared" si="49"/>
        <v>39244</v>
      </c>
    </row>
    <row r="199" spans="2:18">
      <c r="B199" s="99">
        <f t="shared" si="47"/>
        <v>8</v>
      </c>
      <c r="C199" s="100">
        <f t="shared" si="50"/>
        <v>7</v>
      </c>
      <c r="D199" s="54" t="str">
        <f ca="1">OFFSET(Data_Summary!$A$17,$B199,0)</f>
        <v>PNY</v>
      </c>
      <c r="E199" s="100">
        <f t="shared" si="46"/>
        <v>7</v>
      </c>
      <c r="F199" s="140">
        <f ca="1">OFFSET(Data_Summary!$A$31,MATCH($D199,Data_Summary!$A$32:$A$43,0),$E199)</f>
        <v>0.76683967913392559</v>
      </c>
      <c r="G199" s="126">
        <f ca="1">OFFSET(Data_Summary!$A$17,MATCH($D199,Data_Summary!$A$32:$A$43,0),$E199)</f>
        <v>6.6366832486294949E-2</v>
      </c>
      <c r="H199" s="126"/>
      <c r="I199" s="139">
        <f t="shared" si="51"/>
        <v>39302</v>
      </c>
      <c r="J199" s="187">
        <f t="shared" si="56"/>
        <v>7</v>
      </c>
      <c r="K199" s="188">
        <f t="shared" si="57"/>
        <v>8</v>
      </c>
      <c r="L199" s="190">
        <f t="shared" si="58"/>
        <v>7</v>
      </c>
      <c r="M199" s="189" t="str">
        <f t="shared" ca="1" si="59"/>
        <v>PNY</v>
      </c>
      <c r="N199" s="190">
        <f t="shared" si="60"/>
        <v>7</v>
      </c>
      <c r="O199" s="191">
        <f t="shared" ca="1" si="61"/>
        <v>0.76683967913392559</v>
      </c>
      <c r="P199" s="192">
        <f t="shared" ca="1" si="48"/>
        <v>6.6366832486294949E-2</v>
      </c>
      <c r="Q199" s="192"/>
      <c r="R199" s="184">
        <f t="shared" si="49"/>
        <v>39302</v>
      </c>
    </row>
    <row r="200" spans="2:18">
      <c r="B200" s="99">
        <f t="shared" si="47"/>
        <v>8</v>
      </c>
      <c r="C200" s="100">
        <f t="shared" si="50"/>
        <v>8</v>
      </c>
      <c r="D200" s="54" t="str">
        <f ca="1">OFFSET(Data_Summary!$A$17,$B200,0)</f>
        <v>PNY</v>
      </c>
      <c r="E200" s="100">
        <f t="shared" si="46"/>
        <v>8</v>
      </c>
      <c r="F200" s="140">
        <f ca="1">OFFSET(Data_Summary!$A$31,MATCH($D200,Data_Summary!$A$32:$A$43,0),$E200)</f>
        <v>0.76683967913392559</v>
      </c>
      <c r="G200" s="126" t="str">
        <f ca="1">OFFSET(Data_Summary!$A$17,MATCH($D200,Data_Summary!$A$32:$A$43,0),$E200)</f>
        <v/>
      </c>
      <c r="H200" s="126"/>
      <c r="I200" s="139">
        <f t="shared" si="51"/>
        <v>39322</v>
      </c>
      <c r="J200" s="187">
        <f t="shared" si="56"/>
        <v>8</v>
      </c>
      <c r="K200" s="188" t="str">
        <f t="shared" si="57"/>
        <v>NA</v>
      </c>
      <c r="L200" s="190" t="str">
        <f t="shared" si="58"/>
        <v>NA</v>
      </c>
      <c r="M200" s="189" t="str">
        <f t="shared" si="59"/>
        <v>NA</v>
      </c>
      <c r="N200" s="190" t="str">
        <f t="shared" si="60"/>
        <v/>
      </c>
      <c r="O200" s="191" t="str">
        <f t="shared" si="61"/>
        <v>NA</v>
      </c>
      <c r="P200" s="192" t="str">
        <f t="shared" si="48"/>
        <v>NA</v>
      </c>
      <c r="Q200" s="192"/>
      <c r="R200" s="184" t="str">
        <f t="shared" si="49"/>
        <v>NA</v>
      </c>
    </row>
    <row r="201" spans="2:18">
      <c r="B201" s="99">
        <f t="shared" si="47"/>
        <v>8</v>
      </c>
      <c r="C201" s="100">
        <f t="shared" si="50"/>
        <v>9</v>
      </c>
      <c r="D201" s="54" t="str">
        <f ca="1">OFFSET(Data_Summary!$A$17,$B201,0)</f>
        <v>PNY</v>
      </c>
      <c r="E201" s="100">
        <f t="shared" si="46"/>
        <v>9</v>
      </c>
      <c r="F201" s="140">
        <f ca="1">OFFSET(Data_Summary!$A$31,MATCH($D201,Data_Summary!$A$32:$A$43,0),$E201)</f>
        <v>0.76683967913392559</v>
      </c>
      <c r="G201" s="126">
        <f ca="1">OFFSET(Data_Summary!$A$17,MATCH($D201,Data_Summary!$A$32:$A$43,0),$E201)</f>
        <v>7.2509236853500331E-2</v>
      </c>
      <c r="H201" s="126"/>
      <c r="I201" s="139">
        <f t="shared" si="51"/>
        <v>39485</v>
      </c>
      <c r="J201" s="187">
        <f t="shared" si="56"/>
        <v>9</v>
      </c>
      <c r="K201" s="188">
        <f t="shared" si="57"/>
        <v>8</v>
      </c>
      <c r="L201" s="190">
        <f t="shared" si="58"/>
        <v>9</v>
      </c>
      <c r="M201" s="189" t="str">
        <f t="shared" ca="1" si="59"/>
        <v>PNY</v>
      </c>
      <c r="N201" s="190">
        <f t="shared" si="60"/>
        <v>8</v>
      </c>
      <c r="O201" s="191">
        <f t="shared" ca="1" si="61"/>
        <v>0.76683967913392559</v>
      </c>
      <c r="P201" s="192">
        <f t="shared" ca="1" si="48"/>
        <v>7.2509236853500331E-2</v>
      </c>
      <c r="Q201" s="192"/>
      <c r="R201" s="184">
        <f t="shared" si="49"/>
        <v>39485</v>
      </c>
    </row>
    <row r="202" spans="2:18">
      <c r="B202" s="99">
        <f t="shared" si="47"/>
        <v>8</v>
      </c>
      <c r="C202" s="100">
        <f t="shared" si="50"/>
        <v>10</v>
      </c>
      <c r="D202" s="54" t="str">
        <f ca="1">OFFSET(Data_Summary!$A$17,$B202,0)</f>
        <v>PNY</v>
      </c>
      <c r="E202" s="100">
        <f t="shared" si="46"/>
        <v>10</v>
      </c>
      <c r="F202" s="140">
        <f ca="1">OFFSET(Data_Summary!$A$31,MATCH($D202,Data_Summary!$A$32:$A$43,0),$E202)</f>
        <v>0.76683967913392559</v>
      </c>
      <c r="G202" s="126">
        <f ca="1">OFFSET(Data_Summary!$A$17,MATCH($D202,Data_Summary!$A$32:$A$43,0),$E202)</f>
        <v>7.3362569250462126E-2</v>
      </c>
      <c r="H202" s="126"/>
      <c r="I202" s="139">
        <f t="shared" si="51"/>
        <v>39575</v>
      </c>
      <c r="J202" s="187">
        <f t="shared" si="56"/>
        <v>10</v>
      </c>
      <c r="K202" s="188">
        <f t="shared" si="57"/>
        <v>8</v>
      </c>
      <c r="L202" s="190">
        <f t="shared" si="58"/>
        <v>10</v>
      </c>
      <c r="M202" s="189" t="str">
        <f t="shared" ca="1" si="59"/>
        <v>PNY</v>
      </c>
      <c r="N202" s="190">
        <f t="shared" si="60"/>
        <v>9</v>
      </c>
      <c r="O202" s="191">
        <f t="shared" ca="1" si="61"/>
        <v>0.76683967913392559</v>
      </c>
      <c r="P202" s="192">
        <f t="shared" ca="1" si="48"/>
        <v>7.3362569250462126E-2</v>
      </c>
      <c r="Q202" s="192"/>
      <c r="R202" s="184">
        <f t="shared" si="49"/>
        <v>39575</v>
      </c>
    </row>
    <row r="203" spans="2:18">
      <c r="B203" s="99">
        <f t="shared" si="47"/>
        <v>8</v>
      </c>
      <c r="C203" s="100">
        <f t="shared" si="50"/>
        <v>11</v>
      </c>
      <c r="D203" s="54" t="str">
        <f ca="1">OFFSET(Data_Summary!$A$17,$B203,0)</f>
        <v>PNY</v>
      </c>
      <c r="E203" s="100">
        <f t="shared" si="46"/>
        <v>11</v>
      </c>
      <c r="F203" s="140">
        <f ca="1">OFFSET(Data_Summary!$A$31,MATCH($D203,Data_Summary!$A$32:$A$43,0),$E203)</f>
        <v>0.76683967913392559</v>
      </c>
      <c r="G203" s="126">
        <f ca="1">OFFSET(Data_Summary!$A$17,MATCH($D203,Data_Summary!$A$32:$A$43,0),$E203)</f>
        <v>7.3662343927690749E-2</v>
      </c>
      <c r="H203" s="126"/>
      <c r="I203" s="139">
        <f t="shared" si="51"/>
        <v>39595</v>
      </c>
      <c r="J203" s="187">
        <f t="shared" si="56"/>
        <v>11</v>
      </c>
      <c r="K203" s="188">
        <f t="shared" si="57"/>
        <v>8</v>
      </c>
      <c r="L203" s="190">
        <f t="shared" si="58"/>
        <v>11</v>
      </c>
      <c r="M203" s="189" t="str">
        <f t="shared" ca="1" si="59"/>
        <v>PNY</v>
      </c>
      <c r="N203" s="190">
        <f t="shared" si="60"/>
        <v>10</v>
      </c>
      <c r="O203" s="191">
        <f t="shared" ca="1" si="61"/>
        <v>0.76683967913392559</v>
      </c>
      <c r="P203" s="192">
        <f t="shared" ca="1" si="48"/>
        <v>7.3662343927690749E-2</v>
      </c>
      <c r="Q203" s="192"/>
      <c r="R203" s="184">
        <f t="shared" si="49"/>
        <v>39595</v>
      </c>
    </row>
    <row r="204" spans="2:18">
      <c r="B204" s="99">
        <f t="shared" si="47"/>
        <v>8</v>
      </c>
      <c r="C204" s="100">
        <f t="shared" si="50"/>
        <v>12</v>
      </c>
      <c r="D204" s="54" t="str">
        <f ca="1">OFFSET(Data_Summary!$A$17,$B204,0)</f>
        <v>PNY</v>
      </c>
      <c r="E204" s="100">
        <f t="shared" si="46"/>
        <v>12</v>
      </c>
      <c r="F204" s="140">
        <f ca="1">OFFSET(Data_Summary!$A$31,MATCH($D204,Data_Summary!$A$32:$A$43,0),$E204)</f>
        <v>0.76683967913392559</v>
      </c>
      <c r="G204" s="126">
        <f ca="1">OFFSET(Data_Summary!$A$17,MATCH($D204,Data_Summary!$A$32:$A$43,0),$E204)</f>
        <v>7.3863928103348853E-2</v>
      </c>
      <c r="H204" s="126"/>
      <c r="I204" s="139">
        <f t="shared" si="51"/>
        <v>39610</v>
      </c>
      <c r="J204" s="187">
        <f t="shared" si="56"/>
        <v>12</v>
      </c>
      <c r="K204" s="188">
        <f t="shared" si="57"/>
        <v>8</v>
      </c>
      <c r="L204" s="190">
        <f t="shared" si="58"/>
        <v>12</v>
      </c>
      <c r="M204" s="189" t="str">
        <f t="shared" ca="1" si="59"/>
        <v>PNY</v>
      </c>
      <c r="N204" s="190">
        <f t="shared" si="60"/>
        <v>11</v>
      </c>
      <c r="O204" s="191">
        <f t="shared" ca="1" si="61"/>
        <v>0.76683967913392559</v>
      </c>
      <c r="P204" s="192">
        <f t="shared" ca="1" si="48"/>
        <v>7.3863928103348853E-2</v>
      </c>
      <c r="Q204" s="192"/>
      <c r="R204" s="184">
        <f t="shared" si="49"/>
        <v>39610</v>
      </c>
    </row>
    <row r="205" spans="2:18">
      <c r="B205" s="99">
        <f t="shared" si="47"/>
        <v>8</v>
      </c>
      <c r="C205" s="100">
        <f t="shared" si="50"/>
        <v>13</v>
      </c>
      <c r="D205" s="54" t="str">
        <f ca="1">OFFSET(Data_Summary!$A$17,$B205,0)</f>
        <v>PNY</v>
      </c>
      <c r="E205" s="100">
        <f t="shared" si="46"/>
        <v>13</v>
      </c>
      <c r="F205" s="140">
        <f ca="1">OFFSET(Data_Summary!$A$31,MATCH($D205,Data_Summary!$A$32:$A$43,0),$E205)</f>
        <v>0.76683967913392559</v>
      </c>
      <c r="G205" s="126">
        <f ca="1">OFFSET(Data_Summary!$A$17,MATCH($D205,Data_Summary!$A$32:$A$43,0),$E205)</f>
        <v>7.4094296200801782E-2</v>
      </c>
      <c r="H205" s="126"/>
      <c r="I205" s="139">
        <f t="shared" si="51"/>
        <v>39668</v>
      </c>
      <c r="J205" s="187">
        <f t="shared" si="56"/>
        <v>13</v>
      </c>
      <c r="K205" s="188">
        <f t="shared" si="57"/>
        <v>8</v>
      </c>
      <c r="L205" s="190">
        <f t="shared" si="58"/>
        <v>13</v>
      </c>
      <c r="M205" s="189" t="str">
        <f t="shared" ca="1" si="59"/>
        <v>PNY</v>
      </c>
      <c r="N205" s="190">
        <f t="shared" si="60"/>
        <v>12</v>
      </c>
      <c r="O205" s="191">
        <f t="shared" ca="1" si="61"/>
        <v>0.76683967913392559</v>
      </c>
      <c r="P205" s="192">
        <f t="shared" ca="1" si="48"/>
        <v>7.4094296200801782E-2</v>
      </c>
      <c r="Q205" s="192"/>
      <c r="R205" s="184">
        <f t="shared" si="49"/>
        <v>39668</v>
      </c>
    </row>
    <row r="206" spans="2:18">
      <c r="B206" s="99">
        <f t="shared" si="47"/>
        <v>8</v>
      </c>
      <c r="C206" s="100">
        <f t="shared" si="50"/>
        <v>14</v>
      </c>
      <c r="D206" s="54" t="str">
        <f ca="1">OFFSET(Data_Summary!$A$17,$B206,0)</f>
        <v>PNY</v>
      </c>
      <c r="E206" s="100">
        <f t="shared" si="46"/>
        <v>14</v>
      </c>
      <c r="F206" s="140">
        <f ca="1">OFFSET(Data_Summary!$A$31,MATCH($D206,Data_Summary!$A$32:$A$43,0),$E206)</f>
        <v>0.76683967913392559</v>
      </c>
      <c r="G206" s="126">
        <f ca="1">OFFSET(Data_Summary!$A$17,MATCH($D206,Data_Summary!$A$32:$A$43,0),$E206)</f>
        <v>8.0970764907346948E-2</v>
      </c>
      <c r="H206" s="126"/>
      <c r="I206" s="139">
        <f t="shared" si="51"/>
        <v>39874</v>
      </c>
      <c r="J206" s="187">
        <f t="shared" si="56"/>
        <v>14</v>
      </c>
      <c r="K206" s="188">
        <f t="shared" si="57"/>
        <v>8</v>
      </c>
      <c r="L206" s="190">
        <f t="shared" si="58"/>
        <v>14</v>
      </c>
      <c r="M206" s="189" t="str">
        <f t="shared" ca="1" si="59"/>
        <v>PNY</v>
      </c>
      <c r="N206" s="190">
        <f t="shared" si="60"/>
        <v>13</v>
      </c>
      <c r="O206" s="191">
        <f t="shared" ca="1" si="61"/>
        <v>0.76683967913392559</v>
      </c>
      <c r="P206" s="192">
        <f t="shared" ca="1" si="48"/>
        <v>8.0970764907346948E-2</v>
      </c>
      <c r="Q206" s="192"/>
      <c r="R206" s="184">
        <f t="shared" si="49"/>
        <v>39874</v>
      </c>
    </row>
    <row r="207" spans="2:18">
      <c r="B207" s="99">
        <f t="shared" si="47"/>
        <v>8</v>
      </c>
      <c r="C207" s="100">
        <f t="shared" si="50"/>
        <v>15</v>
      </c>
      <c r="D207" s="54" t="str">
        <f ca="1">OFFSET(Data_Summary!$A$17,$B207,0)</f>
        <v>PNY</v>
      </c>
      <c r="E207" s="100">
        <f t="shared" si="46"/>
        <v>15</v>
      </c>
      <c r="F207" s="140">
        <f ca="1">OFFSET(Data_Summary!$A$31,MATCH($D207,Data_Summary!$A$32:$A$43,0),$E207)</f>
        <v>0.76683967913392559</v>
      </c>
      <c r="G207" s="126">
        <f ca="1">OFFSET(Data_Summary!$A$17,MATCH($D207,Data_Summary!$A$32:$A$43,0),$E207)</f>
        <v>8.4441616731248961E-2</v>
      </c>
      <c r="H207" s="126"/>
      <c r="I207" s="139">
        <f t="shared" si="51"/>
        <v>39882</v>
      </c>
      <c r="J207" s="187">
        <f t="shared" si="56"/>
        <v>15</v>
      </c>
      <c r="K207" s="188">
        <f t="shared" si="57"/>
        <v>8</v>
      </c>
      <c r="L207" s="190">
        <f t="shared" si="58"/>
        <v>15</v>
      </c>
      <c r="M207" s="189" t="str">
        <f t="shared" ca="1" si="59"/>
        <v>PNY</v>
      </c>
      <c r="N207" s="190">
        <f t="shared" si="60"/>
        <v>14</v>
      </c>
      <c r="O207" s="191">
        <f t="shared" ca="1" si="61"/>
        <v>0.76683967913392559</v>
      </c>
      <c r="P207" s="192">
        <f t="shared" ca="1" si="48"/>
        <v>8.4441616731248961E-2</v>
      </c>
      <c r="Q207" s="192"/>
      <c r="R207" s="184">
        <f t="shared" si="49"/>
        <v>39882</v>
      </c>
    </row>
    <row r="208" spans="2:18">
      <c r="B208" s="99">
        <f t="shared" si="47"/>
        <v>8</v>
      </c>
      <c r="C208" s="100">
        <f t="shared" si="50"/>
        <v>16</v>
      </c>
      <c r="D208" s="54" t="str">
        <f ca="1">OFFSET(Data_Summary!$A$17,$B208,0)</f>
        <v>PNY</v>
      </c>
      <c r="E208" s="100">
        <f t="shared" si="46"/>
        <v>16</v>
      </c>
      <c r="F208" s="140">
        <f ca="1">OFFSET(Data_Summary!$A$31,MATCH($D208,Data_Summary!$A$32:$A$43,0),$E208)</f>
        <v>0.76683967913392559</v>
      </c>
      <c r="G208" s="126">
        <f ca="1">OFFSET(Data_Summary!$A$17,MATCH($D208,Data_Summary!$A$32:$A$43,0),$E208)</f>
        <v>8.2658023735679681E-2</v>
      </c>
      <c r="H208" s="126"/>
      <c r="I208" s="139">
        <f t="shared" si="51"/>
        <v>39951</v>
      </c>
      <c r="J208" s="187">
        <f t="shared" si="56"/>
        <v>16</v>
      </c>
      <c r="K208" s="188">
        <f t="shared" si="57"/>
        <v>8</v>
      </c>
      <c r="L208" s="190">
        <f t="shared" si="58"/>
        <v>16</v>
      </c>
      <c r="M208" s="189" t="str">
        <f t="shared" ca="1" si="59"/>
        <v>PNY</v>
      </c>
      <c r="N208" s="190">
        <f t="shared" si="60"/>
        <v>15</v>
      </c>
      <c r="O208" s="191">
        <f t="shared" ca="1" si="61"/>
        <v>0.76683967913392559</v>
      </c>
      <c r="P208" s="192">
        <f t="shared" ca="1" si="48"/>
        <v>8.2658023735679681E-2</v>
      </c>
      <c r="Q208" s="192"/>
      <c r="R208" s="184">
        <f t="shared" si="49"/>
        <v>39951</v>
      </c>
    </row>
    <row r="209" spans="2:18">
      <c r="B209" s="99">
        <f t="shared" si="47"/>
        <v>8</v>
      </c>
      <c r="C209" s="100">
        <f t="shared" si="50"/>
        <v>17</v>
      </c>
      <c r="D209" s="54" t="str">
        <f ca="1">OFFSET(Data_Summary!$A$17,$B209,0)</f>
        <v>PNY</v>
      </c>
      <c r="E209" s="100">
        <f t="shared" si="46"/>
        <v>17</v>
      </c>
      <c r="F209" s="140">
        <f ca="1">OFFSET(Data_Summary!$A$31,MATCH($D209,Data_Summary!$A$32:$A$43,0),$E209)</f>
        <v>0.76683967913392559</v>
      </c>
      <c r="G209" s="126">
        <f ca="1">OFFSET(Data_Summary!$A$17,MATCH($D209,Data_Summary!$A$32:$A$43,0),$E209)</f>
        <v>8.4453433713277834E-2</v>
      </c>
      <c r="H209" s="126"/>
      <c r="I209" s="139">
        <f t="shared" si="51"/>
        <v>39953</v>
      </c>
      <c r="J209" s="187">
        <f t="shared" si="56"/>
        <v>17</v>
      </c>
      <c r="K209" s="188">
        <f t="shared" si="57"/>
        <v>8</v>
      </c>
      <c r="L209" s="190">
        <f t="shared" si="58"/>
        <v>17</v>
      </c>
      <c r="M209" s="189" t="str">
        <f t="shared" ca="1" si="59"/>
        <v>PNY</v>
      </c>
      <c r="N209" s="190">
        <f t="shared" si="60"/>
        <v>16</v>
      </c>
      <c r="O209" s="191">
        <f t="shared" ca="1" si="61"/>
        <v>0.76683967913392559</v>
      </c>
      <c r="P209" s="192">
        <f t="shared" ca="1" si="48"/>
        <v>8.4453433713277834E-2</v>
      </c>
      <c r="Q209" s="192"/>
      <c r="R209" s="184">
        <f t="shared" si="49"/>
        <v>39953</v>
      </c>
    </row>
    <row r="210" spans="2:18">
      <c r="B210" s="99">
        <f t="shared" si="47"/>
        <v>8</v>
      </c>
      <c r="C210" s="100">
        <f t="shared" si="50"/>
        <v>18</v>
      </c>
      <c r="D210" s="54" t="str">
        <f ca="1">OFFSET(Data_Summary!$A$17,$B210,0)</f>
        <v>PNY</v>
      </c>
      <c r="E210" s="100">
        <f t="shared" si="46"/>
        <v>18</v>
      </c>
      <c r="F210" s="140">
        <f ca="1">OFFSET(Data_Summary!$A$31,MATCH($D210,Data_Summary!$A$32:$A$43,0),$E210)</f>
        <v>0.76683967913392559</v>
      </c>
      <c r="G210" s="126">
        <f ca="1">OFFSET(Data_Summary!$A$17,MATCH($D210,Data_Summary!$A$32:$A$43,0),$E210)</f>
        <v>7.9730118518829496E-2</v>
      </c>
      <c r="H210" s="126"/>
      <c r="I210" s="139">
        <f t="shared" si="51"/>
        <v>40162</v>
      </c>
      <c r="J210" s="187">
        <f t="shared" si="56"/>
        <v>18</v>
      </c>
      <c r="K210" s="188">
        <f t="shared" si="57"/>
        <v>8</v>
      </c>
      <c r="L210" s="190">
        <f t="shared" si="58"/>
        <v>18</v>
      </c>
      <c r="M210" s="189" t="str">
        <f t="shared" ca="1" si="59"/>
        <v>PNY</v>
      </c>
      <c r="N210" s="190">
        <f t="shared" si="60"/>
        <v>17</v>
      </c>
      <c r="O210" s="191">
        <f t="shared" ca="1" si="61"/>
        <v>0.76683967913392559</v>
      </c>
      <c r="P210" s="192">
        <f t="shared" ca="1" si="48"/>
        <v>7.9730118518829496E-2</v>
      </c>
      <c r="Q210" s="192"/>
      <c r="R210" s="184">
        <f t="shared" si="49"/>
        <v>40162</v>
      </c>
    </row>
    <row r="211" spans="2:18">
      <c r="B211" s="99">
        <f t="shared" si="47"/>
        <v>8</v>
      </c>
      <c r="C211" s="100">
        <f t="shared" si="50"/>
        <v>19</v>
      </c>
      <c r="D211" s="54" t="str">
        <f ca="1">OFFSET(Data_Summary!$A$17,$B211,0)</f>
        <v>PNY</v>
      </c>
      <c r="E211" s="100">
        <f t="shared" ref="E211:E277" si="62">C211</f>
        <v>19</v>
      </c>
      <c r="F211" s="140">
        <f ca="1">OFFSET(Data_Summary!$A$31,MATCH($D211,Data_Summary!$A$32:$A$43,0),$E211)</f>
        <v>0.76683967913392559</v>
      </c>
      <c r="G211" s="126">
        <f ca="1">OFFSET(Data_Summary!$A$17,MATCH($D211,Data_Summary!$A$32:$A$43,0),$E211)</f>
        <v>7.197600392415536E-2</v>
      </c>
      <c r="H211" s="126"/>
      <c r="I211" s="139">
        <f t="shared" si="51"/>
        <v>40337</v>
      </c>
      <c r="J211" s="187">
        <f t="shared" si="56"/>
        <v>19</v>
      </c>
      <c r="K211" s="188">
        <f t="shared" si="57"/>
        <v>8</v>
      </c>
      <c r="L211" s="190">
        <f t="shared" si="58"/>
        <v>19</v>
      </c>
      <c r="M211" s="189" t="str">
        <f t="shared" ca="1" si="59"/>
        <v>PNY</v>
      </c>
      <c r="N211" s="190">
        <f t="shared" si="60"/>
        <v>18</v>
      </c>
      <c r="O211" s="191">
        <f t="shared" ca="1" si="61"/>
        <v>0.76683967913392559</v>
      </c>
      <c r="P211" s="192">
        <f t="shared" ca="1" si="48"/>
        <v>7.197600392415536E-2</v>
      </c>
      <c r="Q211" s="192"/>
      <c r="R211" s="184">
        <f t="shared" si="49"/>
        <v>40337</v>
      </c>
    </row>
    <row r="212" spans="2:18">
      <c r="B212" s="99">
        <f t="shared" ref="B212:B278" si="63">IF(C212=1,B211+1,B211)</f>
        <v>8</v>
      </c>
      <c r="C212" s="100">
        <f t="shared" si="50"/>
        <v>20</v>
      </c>
      <c r="D212" s="54" t="str">
        <f ca="1">OFFSET(Data_Summary!$A$17,$B212,0)</f>
        <v>PNY</v>
      </c>
      <c r="E212" s="100">
        <f t="shared" si="62"/>
        <v>20</v>
      </c>
      <c r="F212" s="140">
        <f ca="1">OFFSET(Data_Summary!$A$31,MATCH($D212,Data_Summary!$A$32:$A$43,0),$E212)</f>
        <v>0.76683967913392559</v>
      </c>
      <c r="G212" s="126">
        <f ca="1">OFFSET(Data_Summary!$A$17,MATCH($D212,Data_Summary!$A$32:$A$43,0),$E212)</f>
        <v>6.7035916936562828E-2</v>
      </c>
      <c r="H212" s="126"/>
      <c r="I212" s="139">
        <f t="shared" si="51"/>
        <v>39545</v>
      </c>
      <c r="J212" s="187">
        <f t="shared" si="56"/>
        <v>20</v>
      </c>
      <c r="K212" s="188">
        <f t="shared" si="57"/>
        <v>8</v>
      </c>
      <c r="L212" s="190">
        <f t="shared" si="58"/>
        <v>20</v>
      </c>
      <c r="M212" s="189" t="str">
        <f t="shared" ca="1" si="59"/>
        <v>PNY</v>
      </c>
      <c r="N212" s="190">
        <f t="shared" si="60"/>
        <v>19</v>
      </c>
      <c r="O212" s="191">
        <f t="shared" ca="1" si="61"/>
        <v>0.76683967913392559</v>
      </c>
      <c r="P212" s="192">
        <f t="shared" ref="P212:P275" ca="1" si="64">+IF(ISNUMBER($N212),G212,"NA")</f>
        <v>6.7035916936562828E-2</v>
      </c>
      <c r="Q212" s="192"/>
      <c r="R212" s="184">
        <f t="shared" ref="R212:R275" si="65">+IF(ISNUMBER($N212),I212,"NA")</f>
        <v>39545</v>
      </c>
    </row>
    <row r="213" spans="2:18">
      <c r="B213" s="99">
        <f t="shared" si="63"/>
        <v>8</v>
      </c>
      <c r="C213" s="100">
        <f t="shared" si="50"/>
        <v>21</v>
      </c>
      <c r="D213" s="54" t="str">
        <f ca="1">OFFSET(Data_Summary!$A$17,$B213,0)</f>
        <v>PNY</v>
      </c>
      <c r="E213" s="100">
        <f t="shared" si="62"/>
        <v>21</v>
      </c>
      <c r="F213" s="140">
        <f ca="1">OFFSET(Data_Summary!$A$31,MATCH($D213,Data_Summary!$A$32:$A$43,0),$E213)</f>
        <v>0.76683967913392559</v>
      </c>
      <c r="G213" s="126">
        <f ca="1">OFFSET(Data_Summary!$A$17,MATCH($D213,Data_Summary!$A$32:$A$43,0),$E213)</f>
        <v>8.1875378893487102E-2</v>
      </c>
      <c r="H213" s="126"/>
      <c r="I213" s="139">
        <f t="shared" si="51"/>
        <v>39903</v>
      </c>
      <c r="J213" s="187">
        <f t="shared" si="56"/>
        <v>21</v>
      </c>
      <c r="K213" s="188">
        <f t="shared" si="57"/>
        <v>8</v>
      </c>
      <c r="L213" s="190">
        <f t="shared" si="58"/>
        <v>21</v>
      </c>
      <c r="M213" s="189" t="str">
        <f t="shared" ca="1" si="59"/>
        <v>PNY</v>
      </c>
      <c r="N213" s="190">
        <f t="shared" si="60"/>
        <v>20</v>
      </c>
      <c r="O213" s="191">
        <f t="shared" ca="1" si="61"/>
        <v>0.76683967913392559</v>
      </c>
      <c r="P213" s="192">
        <f t="shared" ca="1" si="64"/>
        <v>8.1875378893487102E-2</v>
      </c>
      <c r="Q213" s="192"/>
      <c r="R213" s="184">
        <f t="shared" si="65"/>
        <v>39903</v>
      </c>
    </row>
    <row r="214" spans="2:18">
      <c r="B214" s="99">
        <f t="shared" si="63"/>
        <v>8</v>
      </c>
      <c r="C214" s="100">
        <f t="shared" si="50"/>
        <v>22</v>
      </c>
      <c r="D214" s="54" t="str">
        <f ca="1">OFFSET(Data_Summary!$A$17,$B214,0)</f>
        <v>PNY</v>
      </c>
      <c r="E214" s="100">
        <f t="shared" si="62"/>
        <v>22</v>
      </c>
      <c r="F214" s="140">
        <f ca="1">OFFSET(Data_Summary!$A$31,MATCH($D214,Data_Summary!$A$32:$A$43,0),$E214)</f>
        <v>0.76683967913392559</v>
      </c>
      <c r="G214" s="126">
        <f ca="1">OFFSET(Data_Summary!$A$17,MATCH($D214,Data_Summary!$A$32:$A$43,0),$E214)</f>
        <v>7.9053585520577813E-2</v>
      </c>
      <c r="H214" s="126"/>
      <c r="I214" s="139">
        <f t="shared" si="51"/>
        <v>40057</v>
      </c>
      <c r="J214" s="187">
        <f t="shared" si="56"/>
        <v>22</v>
      </c>
      <c r="K214" s="188">
        <f t="shared" si="57"/>
        <v>8</v>
      </c>
      <c r="L214" s="190">
        <f t="shared" si="58"/>
        <v>22</v>
      </c>
      <c r="M214" s="189" t="str">
        <f t="shared" ca="1" si="59"/>
        <v>PNY</v>
      </c>
      <c r="N214" s="190">
        <f t="shared" si="60"/>
        <v>21</v>
      </c>
      <c r="O214" s="191">
        <f t="shared" ca="1" si="61"/>
        <v>0.76683967913392559</v>
      </c>
      <c r="P214" s="192">
        <f t="shared" ca="1" si="64"/>
        <v>7.9053585520577813E-2</v>
      </c>
      <c r="Q214" s="192"/>
      <c r="R214" s="184">
        <f t="shared" si="65"/>
        <v>40057</v>
      </c>
    </row>
    <row r="215" spans="2:18">
      <c r="B215" s="99">
        <f t="shared" si="63"/>
        <v>8</v>
      </c>
      <c r="C215" s="100">
        <f t="shared" si="50"/>
        <v>23</v>
      </c>
      <c r="D215" s="54" t="str">
        <f ca="1">OFFSET(Data_Summary!$A$17,$B215,0)</f>
        <v>PNY</v>
      </c>
      <c r="E215" s="100">
        <f t="shared" si="62"/>
        <v>23</v>
      </c>
      <c r="F215" s="140">
        <f ca="1">OFFSET(Data_Summary!$A$31,MATCH($D215,Data_Summary!$A$32:$A$43,0),$E215)</f>
        <v>0.76683967913392559</v>
      </c>
      <c r="G215" s="126">
        <f ca="1">OFFSET(Data_Summary!$A$17,MATCH($D215,Data_Summary!$A$32:$A$43,0),$E215)</f>
        <v>7.1390224067073918E-2</v>
      </c>
      <c r="H215" s="126"/>
      <c r="I215" s="139">
        <f t="shared" si="51"/>
        <v>40436</v>
      </c>
      <c r="J215" s="187">
        <f t="shared" si="56"/>
        <v>23</v>
      </c>
      <c r="K215" s="188">
        <f t="shared" si="57"/>
        <v>8</v>
      </c>
      <c r="L215" s="190">
        <f t="shared" si="58"/>
        <v>23</v>
      </c>
      <c r="M215" s="189" t="str">
        <f t="shared" ca="1" si="59"/>
        <v>PNY</v>
      </c>
      <c r="N215" s="190">
        <f t="shared" si="60"/>
        <v>22</v>
      </c>
      <c r="O215" s="191">
        <f t="shared" ca="1" si="61"/>
        <v>0.76683967913392559</v>
      </c>
      <c r="P215" s="192">
        <f t="shared" ca="1" si="64"/>
        <v>7.1390224067073918E-2</v>
      </c>
      <c r="Q215" s="192"/>
      <c r="R215" s="184">
        <f t="shared" si="65"/>
        <v>40436</v>
      </c>
    </row>
    <row r="216" spans="2:18">
      <c r="B216" s="99">
        <f t="shared" si="63"/>
        <v>8</v>
      </c>
      <c r="C216" s="100">
        <f t="shared" si="50"/>
        <v>24</v>
      </c>
      <c r="D216" s="54" t="str">
        <f ca="1">OFFSET(Data_Summary!$A$17,$B216,0)</f>
        <v>PNY</v>
      </c>
      <c r="E216" s="100">
        <f t="shared" si="62"/>
        <v>24</v>
      </c>
      <c r="F216" s="140">
        <f ca="1">OFFSET(Data_Summary!$A$31,MATCH($D216,Data_Summary!$A$32:$A$43,0),$E216)</f>
        <v>0.76683967913392559</v>
      </c>
      <c r="G216" s="126">
        <f ca="1">OFFSET(Data_Summary!$A$17,MATCH($D216,Data_Summary!$A$32:$A$43,0),$E216)</f>
        <v>7.5808678183902245E-2</v>
      </c>
      <c r="H216" s="126"/>
      <c r="I216" s="139">
        <f t="shared" si="51"/>
        <v>40602</v>
      </c>
      <c r="J216" s="187">
        <f t="shared" si="56"/>
        <v>24</v>
      </c>
      <c r="K216" s="188">
        <f t="shared" si="57"/>
        <v>8</v>
      </c>
      <c r="L216" s="190">
        <f t="shared" si="58"/>
        <v>24</v>
      </c>
      <c r="M216" s="189" t="str">
        <f t="shared" ca="1" si="59"/>
        <v>PNY</v>
      </c>
      <c r="N216" s="190">
        <f t="shared" si="60"/>
        <v>23</v>
      </c>
      <c r="O216" s="191">
        <f t="shared" ca="1" si="61"/>
        <v>0.76683967913392559</v>
      </c>
      <c r="P216" s="192">
        <f t="shared" ca="1" si="64"/>
        <v>7.5808678183902245E-2</v>
      </c>
      <c r="Q216" s="192"/>
      <c r="R216" s="184">
        <f t="shared" si="65"/>
        <v>40602</v>
      </c>
    </row>
    <row r="217" spans="2:18">
      <c r="B217" s="99">
        <f t="shared" si="63"/>
        <v>8</v>
      </c>
      <c r="C217" s="100">
        <f t="shared" si="50"/>
        <v>25</v>
      </c>
      <c r="D217" s="54" t="str">
        <f ca="1">OFFSET(Data_Summary!$A$17,$B217,0)</f>
        <v>PNY</v>
      </c>
      <c r="E217" s="100">
        <f t="shared" si="62"/>
        <v>25</v>
      </c>
      <c r="F217" s="140">
        <f ca="1">OFFSET(Data_Summary!$A$31,MATCH($D217,Data_Summary!$A$32:$A$43,0),$E217)</f>
        <v>0.76683967913392559</v>
      </c>
      <c r="G217" s="126">
        <f ca="1">OFFSET(Data_Summary!$A$17,MATCH($D217,Data_Summary!$A$32:$A$43,0),$E217)</f>
        <v>7.0263491797973615E-2</v>
      </c>
      <c r="H217" s="126"/>
      <c r="I217" s="139">
        <f t="shared" si="51"/>
        <v>40724</v>
      </c>
      <c r="J217" s="187">
        <f t="shared" si="56"/>
        <v>25</v>
      </c>
      <c r="K217" s="188">
        <f t="shared" si="57"/>
        <v>8</v>
      </c>
      <c r="L217" s="190">
        <f t="shared" si="58"/>
        <v>25</v>
      </c>
      <c r="M217" s="189" t="str">
        <f t="shared" ca="1" si="59"/>
        <v>PNY</v>
      </c>
      <c r="N217" s="190">
        <f t="shared" si="60"/>
        <v>24</v>
      </c>
      <c r="O217" s="191">
        <f t="shared" ca="1" si="61"/>
        <v>0.76683967913392559</v>
      </c>
      <c r="P217" s="192">
        <f t="shared" ca="1" si="64"/>
        <v>7.0263491797973615E-2</v>
      </c>
      <c r="Q217" s="192"/>
      <c r="R217" s="184">
        <f t="shared" si="65"/>
        <v>40724</v>
      </c>
    </row>
    <row r="218" spans="2:18">
      <c r="B218" s="99">
        <f t="shared" si="63"/>
        <v>8</v>
      </c>
      <c r="C218" s="100">
        <f t="shared" si="50"/>
        <v>26</v>
      </c>
      <c r="D218" s="54" t="str">
        <f ca="1">OFFSET(Data_Summary!$A$17,$B218,0)</f>
        <v>PNY</v>
      </c>
      <c r="E218" s="100">
        <f t="shared" si="62"/>
        <v>26</v>
      </c>
      <c r="F218" s="140">
        <f ca="1">OFFSET(Data_Summary!$A$31,MATCH($D218,Data_Summary!$A$32:$A$43,0),$E218)</f>
        <v>0.76683967913392559</v>
      </c>
      <c r="G218" s="126">
        <f ca="1">OFFSET(Data_Summary!$A$17,MATCH($D218,Data_Summary!$A$32:$A$43,0),$E218)</f>
        <v>6.7226771264352642E-2</v>
      </c>
      <c r="H218" s="126"/>
      <c r="I218" s="139">
        <f t="shared" si="51"/>
        <v>41023</v>
      </c>
      <c r="J218" s="187">
        <f t="shared" si="56"/>
        <v>26</v>
      </c>
      <c r="K218" s="188">
        <f t="shared" si="57"/>
        <v>8</v>
      </c>
      <c r="L218" s="190">
        <f t="shared" si="58"/>
        <v>26</v>
      </c>
      <c r="M218" s="189" t="str">
        <f t="shared" ca="1" si="59"/>
        <v>PNY</v>
      </c>
      <c r="N218" s="190">
        <f t="shared" si="60"/>
        <v>25</v>
      </c>
      <c r="O218" s="191">
        <f t="shared" ca="1" si="61"/>
        <v>0.76683967913392559</v>
      </c>
      <c r="P218" s="192">
        <f t="shared" ca="1" si="64"/>
        <v>6.7226771264352642E-2</v>
      </c>
      <c r="Q218" s="192"/>
      <c r="R218" s="184">
        <f t="shared" si="65"/>
        <v>41023</v>
      </c>
    </row>
    <row r="219" spans="2:18">
      <c r="B219" s="99">
        <f t="shared" ref="B219" si="66">IF(C219=1,B218+1,B218)</f>
        <v>8</v>
      </c>
      <c r="C219" s="100">
        <f t="shared" si="50"/>
        <v>27</v>
      </c>
      <c r="D219" s="54" t="str">
        <f ca="1">OFFSET(Data_Summary!$A$17,$B219,0)</f>
        <v>PNY</v>
      </c>
      <c r="E219" s="100">
        <f t="shared" ref="E219" si="67">C219</f>
        <v>27</v>
      </c>
      <c r="F219" s="140">
        <f ca="1">OFFSET(Data_Summary!$A$31,MATCH($D219,Data_Summary!$A$32:$A$43,0),$E219)</f>
        <v>0.76683967913392559</v>
      </c>
      <c r="G219" s="126">
        <f ca="1">OFFSET(Data_Summary!$A$17,MATCH($D219,Data_Summary!$A$32:$A$43,0),$E219)</f>
        <v>6.8782742902920191E-2</v>
      </c>
      <c r="H219" s="126"/>
      <c r="I219" s="139">
        <f t="shared" si="51"/>
        <v>41060</v>
      </c>
      <c r="J219" s="187">
        <f t="shared" si="56"/>
        <v>27</v>
      </c>
      <c r="K219" s="188">
        <f t="shared" si="57"/>
        <v>8</v>
      </c>
      <c r="L219" s="190">
        <f t="shared" si="58"/>
        <v>27</v>
      </c>
      <c r="M219" s="189" t="str">
        <f t="shared" ca="1" si="59"/>
        <v>PNY</v>
      </c>
      <c r="N219" s="190">
        <f t="shared" si="60"/>
        <v>26</v>
      </c>
      <c r="O219" s="191">
        <f t="shared" ca="1" si="61"/>
        <v>0.76683967913392559</v>
      </c>
      <c r="P219" s="192">
        <f t="shared" ca="1" si="64"/>
        <v>6.8782742902920191E-2</v>
      </c>
      <c r="Q219" s="192"/>
      <c r="R219" s="184">
        <f t="shared" si="65"/>
        <v>41060</v>
      </c>
    </row>
    <row r="220" spans="2:18">
      <c r="B220" s="99">
        <f>IF(C220=1,B218+1,B218)</f>
        <v>9</v>
      </c>
      <c r="C220" s="100">
        <f t="shared" si="50"/>
        <v>1</v>
      </c>
      <c r="D220" s="54" t="str">
        <f ca="1">OFFSET(Data_Summary!$A$17,$B220,0)</f>
        <v>SJI</v>
      </c>
      <c r="E220" s="100">
        <f t="shared" si="62"/>
        <v>1</v>
      </c>
      <c r="F220" s="140">
        <f ca="1">OFFSET(Data_Summary!$A$31,MATCH($D220,Data_Summary!$A$32:$A$43,0),$E220)</f>
        <v>0</v>
      </c>
      <c r="G220" s="126">
        <f ca="1">OFFSET(Data_Summary!$A$17,MATCH($D220,Data_Summary!$A$32:$A$43,0),$E220)</f>
        <v>7.1024295490912839E-2</v>
      </c>
      <c r="H220" s="126"/>
      <c r="I220" s="139">
        <f t="shared" si="51"/>
        <v>38639</v>
      </c>
      <c r="J220" s="187">
        <f t="shared" si="56"/>
        <v>1</v>
      </c>
      <c r="K220" s="188">
        <f t="shared" si="57"/>
        <v>9</v>
      </c>
      <c r="L220" s="190">
        <f t="shared" si="58"/>
        <v>1</v>
      </c>
      <c r="M220" s="189" t="str">
        <f t="shared" ca="1" si="59"/>
        <v>SJI</v>
      </c>
      <c r="N220" s="190">
        <f t="shared" si="60"/>
        <v>1</v>
      </c>
      <c r="O220" s="191">
        <f t="shared" ca="1" si="61"/>
        <v>0</v>
      </c>
      <c r="P220" s="192">
        <f t="shared" ca="1" si="64"/>
        <v>7.1024295490912839E-2</v>
      </c>
      <c r="Q220" s="192"/>
      <c r="R220" s="184">
        <f t="shared" si="65"/>
        <v>38639</v>
      </c>
    </row>
    <row r="221" spans="2:18">
      <c r="B221" s="99">
        <f t="shared" si="63"/>
        <v>9</v>
      </c>
      <c r="C221" s="100">
        <f t="shared" si="50"/>
        <v>2</v>
      </c>
      <c r="D221" s="54" t="str">
        <f ca="1">OFFSET(Data_Summary!$A$17,$B221,0)</f>
        <v>SJI</v>
      </c>
      <c r="E221" s="100">
        <f t="shared" si="62"/>
        <v>2</v>
      </c>
      <c r="F221" s="140">
        <f ca="1">OFFSET(Data_Summary!$A$31,MATCH($D221,Data_Summary!$A$32:$A$43,0),$E221)</f>
        <v>0</v>
      </c>
      <c r="G221" s="126">
        <f ca="1">OFFSET(Data_Summary!$A$17,MATCH($D221,Data_Summary!$A$32:$A$43,0),$E221)</f>
        <v>7.1494959877447875E-2</v>
      </c>
      <c r="H221" s="126"/>
      <c r="I221" s="139">
        <f t="shared" si="51"/>
        <v>38797</v>
      </c>
      <c r="J221" s="187">
        <f t="shared" si="56"/>
        <v>2</v>
      </c>
      <c r="K221" s="188">
        <f t="shared" si="57"/>
        <v>9</v>
      </c>
      <c r="L221" s="190">
        <f t="shared" si="58"/>
        <v>2</v>
      </c>
      <c r="M221" s="189" t="str">
        <f t="shared" ca="1" si="59"/>
        <v>SJI</v>
      </c>
      <c r="N221" s="190">
        <f t="shared" si="60"/>
        <v>2</v>
      </c>
      <c r="O221" s="191">
        <f t="shared" ca="1" si="61"/>
        <v>0</v>
      </c>
      <c r="P221" s="192">
        <f t="shared" ca="1" si="64"/>
        <v>7.1494959877447875E-2</v>
      </c>
      <c r="Q221" s="192"/>
      <c r="R221" s="184">
        <f t="shared" si="65"/>
        <v>38797</v>
      </c>
    </row>
    <row r="222" spans="2:18">
      <c r="B222" s="99">
        <f t="shared" si="63"/>
        <v>9</v>
      </c>
      <c r="C222" s="100">
        <f t="shared" si="50"/>
        <v>3</v>
      </c>
      <c r="D222" s="54" t="str">
        <f ca="1">OFFSET(Data_Summary!$A$17,$B222,0)</f>
        <v>SJI</v>
      </c>
      <c r="E222" s="100">
        <f t="shared" si="62"/>
        <v>3</v>
      </c>
      <c r="F222" s="140">
        <f ca="1">OFFSET(Data_Summary!$A$31,MATCH($D222,Data_Summary!$A$32:$A$43,0),$E222)</f>
        <v>0</v>
      </c>
      <c r="G222" s="126">
        <f ca="1">OFFSET(Data_Summary!$A$17,MATCH($D222,Data_Summary!$A$32:$A$43,0),$E222)</f>
        <v>7.1344016467582039E-2</v>
      </c>
      <c r="H222" s="126"/>
      <c r="I222" s="139">
        <f t="shared" si="51"/>
        <v>38807</v>
      </c>
      <c r="J222" s="187">
        <f t="shared" si="56"/>
        <v>3</v>
      </c>
      <c r="K222" s="188">
        <f t="shared" si="57"/>
        <v>9</v>
      </c>
      <c r="L222" s="190">
        <f t="shared" si="58"/>
        <v>3</v>
      </c>
      <c r="M222" s="189" t="str">
        <f t="shared" ca="1" si="59"/>
        <v>SJI</v>
      </c>
      <c r="N222" s="190">
        <f t="shared" si="60"/>
        <v>3</v>
      </c>
      <c r="O222" s="191">
        <f t="shared" ca="1" si="61"/>
        <v>0</v>
      </c>
      <c r="P222" s="192">
        <f t="shared" ca="1" si="64"/>
        <v>7.1344016467582039E-2</v>
      </c>
      <c r="Q222" s="192"/>
      <c r="R222" s="184">
        <f t="shared" si="65"/>
        <v>38807</v>
      </c>
    </row>
    <row r="223" spans="2:18">
      <c r="B223" s="99">
        <f t="shared" si="63"/>
        <v>9</v>
      </c>
      <c r="C223" s="100">
        <f t="shared" ref="C223:C286" si="68">C196</f>
        <v>4</v>
      </c>
      <c r="D223" s="54" t="str">
        <f ca="1">OFFSET(Data_Summary!$A$17,$B223,0)</f>
        <v>SJI</v>
      </c>
      <c r="E223" s="100">
        <f t="shared" si="62"/>
        <v>4</v>
      </c>
      <c r="F223" s="140">
        <f ca="1">OFFSET(Data_Summary!$A$31,MATCH($D223,Data_Summary!$A$32:$A$43,0),$E223)</f>
        <v>0</v>
      </c>
      <c r="G223" s="126">
        <f ca="1">OFFSET(Data_Summary!$A$17,MATCH($D223,Data_Summary!$A$32:$A$43,0),$E223)</f>
        <v>7.227552903792378E-2</v>
      </c>
      <c r="H223" s="126"/>
      <c r="I223" s="139">
        <f t="shared" ref="I223:I286" si="69">I196</f>
        <v>38968</v>
      </c>
      <c r="J223" s="187">
        <f t="shared" si="56"/>
        <v>4</v>
      </c>
      <c r="K223" s="188">
        <f t="shared" si="57"/>
        <v>9</v>
      </c>
      <c r="L223" s="190">
        <f t="shared" si="58"/>
        <v>4</v>
      </c>
      <c r="M223" s="189" t="str">
        <f t="shared" ca="1" si="59"/>
        <v>SJI</v>
      </c>
      <c r="N223" s="190">
        <f t="shared" si="60"/>
        <v>4</v>
      </c>
      <c r="O223" s="191">
        <f t="shared" ca="1" si="61"/>
        <v>0</v>
      </c>
      <c r="P223" s="192">
        <f t="shared" ca="1" si="64"/>
        <v>7.227552903792378E-2</v>
      </c>
      <c r="Q223" s="192"/>
      <c r="R223" s="184">
        <f t="shared" si="65"/>
        <v>38968</v>
      </c>
    </row>
    <row r="224" spans="2:18">
      <c r="B224" s="99">
        <f t="shared" si="63"/>
        <v>9</v>
      </c>
      <c r="C224" s="100">
        <f t="shared" si="68"/>
        <v>5</v>
      </c>
      <c r="D224" s="54" t="str">
        <f ca="1">OFFSET(Data_Summary!$A$17,$B224,0)</f>
        <v>SJI</v>
      </c>
      <c r="E224" s="100">
        <f t="shared" si="62"/>
        <v>5</v>
      </c>
      <c r="F224" s="140">
        <f ca="1">OFFSET(Data_Summary!$A$31,MATCH($D224,Data_Summary!$A$32:$A$43,0),$E224)</f>
        <v>1</v>
      </c>
      <c r="G224" s="126">
        <f ca="1">OFFSET(Data_Summary!$A$17,MATCH($D224,Data_Summary!$A$32:$A$43,0),$E224)</f>
        <v>6.8463168675436573E-2</v>
      </c>
      <c r="H224" s="126"/>
      <c r="I224" s="139">
        <f t="shared" si="69"/>
        <v>39181</v>
      </c>
      <c r="J224" s="187">
        <f t="shared" si="56"/>
        <v>5</v>
      </c>
      <c r="K224" s="188">
        <f t="shared" si="57"/>
        <v>9</v>
      </c>
      <c r="L224" s="190">
        <f t="shared" si="58"/>
        <v>5</v>
      </c>
      <c r="M224" s="189" t="str">
        <f t="shared" ca="1" si="59"/>
        <v>SJI</v>
      </c>
      <c r="N224" s="190">
        <f t="shared" si="60"/>
        <v>5</v>
      </c>
      <c r="O224" s="191">
        <f t="shared" ca="1" si="61"/>
        <v>1</v>
      </c>
      <c r="P224" s="192">
        <f t="shared" ca="1" si="64"/>
        <v>6.8463168675436573E-2</v>
      </c>
      <c r="Q224" s="192"/>
      <c r="R224" s="184">
        <f t="shared" si="65"/>
        <v>39181</v>
      </c>
    </row>
    <row r="225" spans="2:18">
      <c r="B225" s="99">
        <f t="shared" si="63"/>
        <v>9</v>
      </c>
      <c r="C225" s="100">
        <f t="shared" si="68"/>
        <v>6</v>
      </c>
      <c r="D225" s="54" t="str">
        <f ca="1">OFFSET(Data_Summary!$A$17,$B225,0)</f>
        <v>SJI</v>
      </c>
      <c r="E225" s="100">
        <f t="shared" si="62"/>
        <v>6</v>
      </c>
      <c r="F225" s="140">
        <f ca="1">OFFSET(Data_Summary!$A$31,MATCH($D225,Data_Summary!$A$32:$A$43,0),$E225)</f>
        <v>1</v>
      </c>
      <c r="G225" s="126">
        <f ca="1">OFFSET(Data_Summary!$A$17,MATCH($D225,Data_Summary!$A$32:$A$43,0),$E225)</f>
        <v>7.0741448702231507E-2</v>
      </c>
      <c r="H225" s="126"/>
      <c r="I225" s="139">
        <f t="shared" si="69"/>
        <v>39244</v>
      </c>
      <c r="J225" s="187">
        <f t="shared" si="56"/>
        <v>6</v>
      </c>
      <c r="K225" s="188">
        <f t="shared" si="57"/>
        <v>9</v>
      </c>
      <c r="L225" s="190">
        <f t="shared" si="58"/>
        <v>6</v>
      </c>
      <c r="M225" s="189" t="str">
        <f t="shared" ca="1" si="59"/>
        <v>SJI</v>
      </c>
      <c r="N225" s="190">
        <f t="shared" si="60"/>
        <v>6</v>
      </c>
      <c r="O225" s="191">
        <f t="shared" ca="1" si="61"/>
        <v>1</v>
      </c>
      <c r="P225" s="192">
        <f t="shared" ca="1" si="64"/>
        <v>7.0741448702231507E-2</v>
      </c>
      <c r="Q225" s="192"/>
      <c r="R225" s="184">
        <f t="shared" si="65"/>
        <v>39244</v>
      </c>
    </row>
    <row r="226" spans="2:18">
      <c r="B226" s="99">
        <f t="shared" si="63"/>
        <v>9</v>
      </c>
      <c r="C226" s="100">
        <f t="shared" si="68"/>
        <v>7</v>
      </c>
      <c r="D226" s="54" t="str">
        <f ca="1">OFFSET(Data_Summary!$A$17,$B226,0)</f>
        <v>SJI</v>
      </c>
      <c r="E226" s="100">
        <f t="shared" si="62"/>
        <v>7</v>
      </c>
      <c r="F226" s="140">
        <f ca="1">OFFSET(Data_Summary!$A$31,MATCH($D226,Data_Summary!$A$32:$A$43,0),$E226)</f>
        <v>1</v>
      </c>
      <c r="G226" s="126">
        <f ca="1">OFFSET(Data_Summary!$A$17,MATCH($D226,Data_Summary!$A$32:$A$43,0),$E226)</f>
        <v>6.4683673153558788E-2</v>
      </c>
      <c r="H226" s="126"/>
      <c r="I226" s="139">
        <f t="shared" si="69"/>
        <v>39302</v>
      </c>
      <c r="J226" s="187">
        <f t="shared" si="56"/>
        <v>7</v>
      </c>
      <c r="K226" s="188">
        <f t="shared" si="57"/>
        <v>9</v>
      </c>
      <c r="L226" s="190">
        <f t="shared" si="58"/>
        <v>7</v>
      </c>
      <c r="M226" s="189" t="str">
        <f t="shared" ca="1" si="59"/>
        <v>SJI</v>
      </c>
      <c r="N226" s="190">
        <f t="shared" si="60"/>
        <v>7</v>
      </c>
      <c r="O226" s="191">
        <f t="shared" ca="1" si="61"/>
        <v>1</v>
      </c>
      <c r="P226" s="192">
        <f t="shared" ca="1" si="64"/>
        <v>6.4683673153558788E-2</v>
      </c>
      <c r="Q226" s="192"/>
      <c r="R226" s="184">
        <f t="shared" si="65"/>
        <v>39302</v>
      </c>
    </row>
    <row r="227" spans="2:18">
      <c r="B227" s="99">
        <f t="shared" si="63"/>
        <v>9</v>
      </c>
      <c r="C227" s="100">
        <f t="shared" si="68"/>
        <v>8</v>
      </c>
      <c r="D227" s="54" t="str">
        <f ca="1">OFFSET(Data_Summary!$A$17,$B227,0)</f>
        <v>SJI</v>
      </c>
      <c r="E227" s="100">
        <f t="shared" si="62"/>
        <v>8</v>
      </c>
      <c r="F227" s="140">
        <f ca="1">OFFSET(Data_Summary!$A$31,MATCH($D227,Data_Summary!$A$32:$A$43,0),$E227)</f>
        <v>1</v>
      </c>
      <c r="G227" s="126" t="str">
        <f ca="1">OFFSET(Data_Summary!$A$17,MATCH($D227,Data_Summary!$A$32:$A$43,0),$E227)</f>
        <v/>
      </c>
      <c r="H227" s="126"/>
      <c r="I227" s="139">
        <f t="shared" si="69"/>
        <v>39322</v>
      </c>
      <c r="J227" s="187">
        <f t="shared" si="56"/>
        <v>8</v>
      </c>
      <c r="K227" s="188" t="str">
        <f t="shared" si="57"/>
        <v>NA</v>
      </c>
      <c r="L227" s="190" t="str">
        <f t="shared" si="58"/>
        <v>NA</v>
      </c>
      <c r="M227" s="189" t="str">
        <f t="shared" si="59"/>
        <v>NA</v>
      </c>
      <c r="N227" s="190" t="str">
        <f t="shared" si="60"/>
        <v/>
      </c>
      <c r="O227" s="191" t="str">
        <f t="shared" si="61"/>
        <v>NA</v>
      </c>
      <c r="P227" s="192" t="str">
        <f t="shared" si="64"/>
        <v>NA</v>
      </c>
      <c r="Q227" s="192"/>
      <c r="R227" s="184" t="str">
        <f t="shared" si="65"/>
        <v>NA</v>
      </c>
    </row>
    <row r="228" spans="2:18">
      <c r="B228" s="99">
        <f t="shared" si="63"/>
        <v>9</v>
      </c>
      <c r="C228" s="100">
        <f t="shared" si="68"/>
        <v>9</v>
      </c>
      <c r="D228" s="54" t="str">
        <f ca="1">OFFSET(Data_Summary!$A$17,$B228,0)</f>
        <v>SJI</v>
      </c>
      <c r="E228" s="100">
        <f t="shared" si="62"/>
        <v>9</v>
      </c>
      <c r="F228" s="140">
        <f ca="1">OFFSET(Data_Summary!$A$31,MATCH($D228,Data_Summary!$A$32:$A$43,0),$E228)</f>
        <v>1</v>
      </c>
      <c r="G228" s="126">
        <f ca="1">OFFSET(Data_Summary!$A$17,MATCH($D228,Data_Summary!$A$32:$A$43,0),$E228)</f>
        <v>7.2528400503576743E-2</v>
      </c>
      <c r="H228" s="126"/>
      <c r="I228" s="139">
        <f t="shared" si="69"/>
        <v>39485</v>
      </c>
      <c r="J228" s="187">
        <f t="shared" si="56"/>
        <v>9</v>
      </c>
      <c r="K228" s="188">
        <f t="shared" si="57"/>
        <v>9</v>
      </c>
      <c r="L228" s="190">
        <f t="shared" si="58"/>
        <v>9</v>
      </c>
      <c r="M228" s="189" t="str">
        <f t="shared" ca="1" si="59"/>
        <v>SJI</v>
      </c>
      <c r="N228" s="190">
        <f t="shared" si="60"/>
        <v>8</v>
      </c>
      <c r="O228" s="191">
        <f t="shared" ca="1" si="61"/>
        <v>1</v>
      </c>
      <c r="P228" s="192">
        <f t="shared" ca="1" si="64"/>
        <v>7.2528400503576743E-2</v>
      </c>
      <c r="Q228" s="192"/>
      <c r="R228" s="184">
        <f t="shared" si="65"/>
        <v>39485</v>
      </c>
    </row>
    <row r="229" spans="2:18">
      <c r="B229" s="99">
        <f t="shared" si="63"/>
        <v>9</v>
      </c>
      <c r="C229" s="100">
        <f t="shared" si="68"/>
        <v>10</v>
      </c>
      <c r="D229" s="54" t="str">
        <f ca="1">OFFSET(Data_Summary!$A$17,$B229,0)</f>
        <v>SJI</v>
      </c>
      <c r="E229" s="100">
        <f t="shared" si="62"/>
        <v>10</v>
      </c>
      <c r="F229" s="140">
        <f ca="1">OFFSET(Data_Summary!$A$31,MATCH($D229,Data_Summary!$A$32:$A$43,0),$E229)</f>
        <v>1</v>
      </c>
      <c r="G229" s="126">
        <f ca="1">OFFSET(Data_Summary!$A$17,MATCH($D229,Data_Summary!$A$32:$A$43,0),$E229)</f>
        <v>7.2509172243362563E-2</v>
      </c>
      <c r="H229" s="126"/>
      <c r="I229" s="139">
        <f t="shared" si="69"/>
        <v>39575</v>
      </c>
      <c r="J229" s="187">
        <f t="shared" si="56"/>
        <v>10</v>
      </c>
      <c r="K229" s="188">
        <f t="shared" si="57"/>
        <v>9</v>
      </c>
      <c r="L229" s="190">
        <f t="shared" si="58"/>
        <v>10</v>
      </c>
      <c r="M229" s="189" t="str">
        <f t="shared" ca="1" si="59"/>
        <v>SJI</v>
      </c>
      <c r="N229" s="190">
        <f t="shared" si="60"/>
        <v>9</v>
      </c>
      <c r="O229" s="191">
        <f t="shared" ca="1" si="61"/>
        <v>1</v>
      </c>
      <c r="P229" s="192">
        <f t="shared" ca="1" si="64"/>
        <v>7.2509172243362563E-2</v>
      </c>
      <c r="Q229" s="192"/>
      <c r="R229" s="184">
        <f t="shared" si="65"/>
        <v>39575</v>
      </c>
    </row>
    <row r="230" spans="2:18">
      <c r="B230" s="99">
        <f t="shared" si="63"/>
        <v>9</v>
      </c>
      <c r="C230" s="100">
        <f t="shared" si="68"/>
        <v>11</v>
      </c>
      <c r="D230" s="54" t="str">
        <f ca="1">OFFSET(Data_Summary!$A$17,$B230,0)</f>
        <v>SJI</v>
      </c>
      <c r="E230" s="100">
        <f t="shared" si="62"/>
        <v>11</v>
      </c>
      <c r="F230" s="140">
        <f ca="1">OFFSET(Data_Summary!$A$31,MATCH($D230,Data_Summary!$A$32:$A$43,0),$E230)</f>
        <v>1</v>
      </c>
      <c r="G230" s="126">
        <f ca="1">OFFSET(Data_Summary!$A$17,MATCH($D230,Data_Summary!$A$32:$A$43,0),$E230)</f>
        <v>7.16936535096417E-2</v>
      </c>
      <c r="H230" s="126"/>
      <c r="I230" s="139">
        <f t="shared" si="69"/>
        <v>39595</v>
      </c>
      <c r="J230" s="187">
        <f t="shared" si="56"/>
        <v>11</v>
      </c>
      <c r="K230" s="188">
        <f t="shared" si="57"/>
        <v>9</v>
      </c>
      <c r="L230" s="190">
        <f t="shared" si="58"/>
        <v>11</v>
      </c>
      <c r="M230" s="189" t="str">
        <f t="shared" ca="1" si="59"/>
        <v>SJI</v>
      </c>
      <c r="N230" s="190">
        <f t="shared" si="60"/>
        <v>10</v>
      </c>
      <c r="O230" s="191">
        <f t="shared" ca="1" si="61"/>
        <v>1</v>
      </c>
      <c r="P230" s="192">
        <f t="shared" ca="1" si="64"/>
        <v>7.16936535096417E-2</v>
      </c>
      <c r="Q230" s="192"/>
      <c r="R230" s="184">
        <f t="shared" si="65"/>
        <v>39595</v>
      </c>
    </row>
    <row r="231" spans="2:18">
      <c r="B231" s="99">
        <f t="shared" si="63"/>
        <v>9</v>
      </c>
      <c r="C231" s="100">
        <f t="shared" si="68"/>
        <v>12</v>
      </c>
      <c r="D231" s="54" t="str">
        <f ca="1">OFFSET(Data_Summary!$A$17,$B231,0)</f>
        <v>SJI</v>
      </c>
      <c r="E231" s="100">
        <f t="shared" si="62"/>
        <v>12</v>
      </c>
      <c r="F231" s="140">
        <f ca="1">OFFSET(Data_Summary!$A$31,MATCH($D231,Data_Summary!$A$32:$A$43,0),$E231)</f>
        <v>1</v>
      </c>
      <c r="G231" s="126">
        <f ca="1">OFFSET(Data_Summary!$A$17,MATCH($D231,Data_Summary!$A$32:$A$43,0),$E231)</f>
        <v>7.3347942000207431E-2</v>
      </c>
      <c r="H231" s="126"/>
      <c r="I231" s="139">
        <f t="shared" si="69"/>
        <v>39610</v>
      </c>
      <c r="J231" s="187">
        <f t="shared" si="56"/>
        <v>12</v>
      </c>
      <c r="K231" s="188">
        <f t="shared" si="57"/>
        <v>9</v>
      </c>
      <c r="L231" s="190">
        <f t="shared" si="58"/>
        <v>12</v>
      </c>
      <c r="M231" s="189" t="str">
        <f t="shared" ca="1" si="59"/>
        <v>SJI</v>
      </c>
      <c r="N231" s="190">
        <f t="shared" si="60"/>
        <v>11</v>
      </c>
      <c r="O231" s="191">
        <f t="shared" ca="1" si="61"/>
        <v>1</v>
      </c>
      <c r="P231" s="192">
        <f t="shared" ca="1" si="64"/>
        <v>7.3347942000207431E-2</v>
      </c>
      <c r="Q231" s="192"/>
      <c r="R231" s="184">
        <f t="shared" si="65"/>
        <v>39610</v>
      </c>
    </row>
    <row r="232" spans="2:18">
      <c r="B232" s="99">
        <f t="shared" si="63"/>
        <v>9</v>
      </c>
      <c r="C232" s="100">
        <f t="shared" si="68"/>
        <v>13</v>
      </c>
      <c r="D232" s="54" t="str">
        <f ca="1">OFFSET(Data_Summary!$A$17,$B232,0)</f>
        <v>SJI</v>
      </c>
      <c r="E232" s="100">
        <f t="shared" si="62"/>
        <v>13</v>
      </c>
      <c r="F232" s="140">
        <f ca="1">OFFSET(Data_Summary!$A$31,MATCH($D232,Data_Summary!$A$32:$A$43,0),$E232)</f>
        <v>1</v>
      </c>
      <c r="G232" s="126">
        <f ca="1">OFFSET(Data_Summary!$A$17,MATCH($D232,Data_Summary!$A$32:$A$43,0),$E232)</f>
        <v>7.1594831344131721E-2</v>
      </c>
      <c r="H232" s="126"/>
      <c r="I232" s="139">
        <f t="shared" si="69"/>
        <v>39668</v>
      </c>
      <c r="J232" s="187">
        <f t="shared" si="56"/>
        <v>13</v>
      </c>
      <c r="K232" s="188">
        <f t="shared" si="57"/>
        <v>9</v>
      </c>
      <c r="L232" s="190">
        <f t="shared" si="58"/>
        <v>13</v>
      </c>
      <c r="M232" s="189" t="str">
        <f t="shared" ca="1" si="59"/>
        <v>SJI</v>
      </c>
      <c r="N232" s="190">
        <f t="shared" si="60"/>
        <v>12</v>
      </c>
      <c r="O232" s="191">
        <f t="shared" ca="1" si="61"/>
        <v>1</v>
      </c>
      <c r="P232" s="192">
        <f t="shared" ca="1" si="64"/>
        <v>7.1594831344131721E-2</v>
      </c>
      <c r="Q232" s="192"/>
      <c r="R232" s="184">
        <f t="shared" si="65"/>
        <v>39668</v>
      </c>
    </row>
    <row r="233" spans="2:18">
      <c r="B233" s="99">
        <f t="shared" si="63"/>
        <v>9</v>
      </c>
      <c r="C233" s="100">
        <f t="shared" si="68"/>
        <v>14</v>
      </c>
      <c r="D233" s="54" t="str">
        <f ca="1">OFFSET(Data_Summary!$A$17,$B233,0)</f>
        <v>SJI</v>
      </c>
      <c r="E233" s="100">
        <f t="shared" si="62"/>
        <v>14</v>
      </c>
      <c r="F233" s="140">
        <f ca="1">OFFSET(Data_Summary!$A$31,MATCH($D233,Data_Summary!$A$32:$A$43,0),$E233)</f>
        <v>1</v>
      </c>
      <c r="G233" s="126">
        <f ca="1">OFFSET(Data_Summary!$A$17,MATCH($D233,Data_Summary!$A$32:$A$43,0),$E233)</f>
        <v>7.4830547557853774E-2</v>
      </c>
      <c r="H233" s="126"/>
      <c r="I233" s="139">
        <f t="shared" si="69"/>
        <v>39874</v>
      </c>
      <c r="J233" s="187">
        <f t="shared" si="56"/>
        <v>14</v>
      </c>
      <c r="K233" s="188">
        <f t="shared" si="57"/>
        <v>9</v>
      </c>
      <c r="L233" s="190">
        <f t="shared" si="58"/>
        <v>14</v>
      </c>
      <c r="M233" s="189" t="str">
        <f t="shared" ca="1" si="59"/>
        <v>SJI</v>
      </c>
      <c r="N233" s="190">
        <f t="shared" si="60"/>
        <v>13</v>
      </c>
      <c r="O233" s="191">
        <f t="shared" ca="1" si="61"/>
        <v>1</v>
      </c>
      <c r="P233" s="192">
        <f t="shared" ca="1" si="64"/>
        <v>7.4830547557853774E-2</v>
      </c>
      <c r="Q233" s="192"/>
      <c r="R233" s="184">
        <f t="shared" si="65"/>
        <v>39874</v>
      </c>
    </row>
    <row r="234" spans="2:18">
      <c r="B234" s="99">
        <f t="shared" si="63"/>
        <v>9</v>
      </c>
      <c r="C234" s="100">
        <f t="shared" si="68"/>
        <v>15</v>
      </c>
      <c r="D234" s="54" t="str">
        <f ca="1">OFFSET(Data_Summary!$A$17,$B234,0)</f>
        <v>SJI</v>
      </c>
      <c r="E234" s="100">
        <f t="shared" si="62"/>
        <v>15</v>
      </c>
      <c r="F234" s="140">
        <f ca="1">OFFSET(Data_Summary!$A$31,MATCH($D234,Data_Summary!$A$32:$A$43,0),$E234)</f>
        <v>1</v>
      </c>
      <c r="G234" s="126">
        <f ca="1">OFFSET(Data_Summary!$A$17,MATCH($D234,Data_Summary!$A$32:$A$43,0),$E234)</f>
        <v>7.5395059420206939E-2</v>
      </c>
      <c r="H234" s="126"/>
      <c r="I234" s="139">
        <f t="shared" si="69"/>
        <v>39882</v>
      </c>
      <c r="J234" s="187">
        <f t="shared" si="56"/>
        <v>15</v>
      </c>
      <c r="K234" s="188">
        <f t="shared" si="57"/>
        <v>9</v>
      </c>
      <c r="L234" s="190">
        <f t="shared" si="58"/>
        <v>15</v>
      </c>
      <c r="M234" s="189" t="str">
        <f t="shared" ca="1" si="59"/>
        <v>SJI</v>
      </c>
      <c r="N234" s="190">
        <f t="shared" si="60"/>
        <v>14</v>
      </c>
      <c r="O234" s="191">
        <f t="shared" ca="1" si="61"/>
        <v>1</v>
      </c>
      <c r="P234" s="192">
        <f t="shared" ca="1" si="64"/>
        <v>7.5395059420206939E-2</v>
      </c>
      <c r="Q234" s="192"/>
      <c r="R234" s="184">
        <f t="shared" si="65"/>
        <v>39882</v>
      </c>
    </row>
    <row r="235" spans="2:18">
      <c r="B235" s="99">
        <f t="shared" si="63"/>
        <v>9</v>
      </c>
      <c r="C235" s="100">
        <f t="shared" si="68"/>
        <v>16</v>
      </c>
      <c r="D235" s="54" t="str">
        <f ca="1">OFFSET(Data_Summary!$A$17,$B235,0)</f>
        <v>SJI</v>
      </c>
      <c r="E235" s="100">
        <f t="shared" si="62"/>
        <v>16</v>
      </c>
      <c r="F235" s="140">
        <f ca="1">OFFSET(Data_Summary!$A$31,MATCH($D235,Data_Summary!$A$32:$A$43,0),$E235)</f>
        <v>1</v>
      </c>
      <c r="G235" s="126">
        <f ca="1">OFFSET(Data_Summary!$A$17,MATCH($D235,Data_Summary!$A$32:$A$43,0),$E235)</f>
        <v>7.5864701591628725E-2</v>
      </c>
      <c r="H235" s="126"/>
      <c r="I235" s="139">
        <f t="shared" si="69"/>
        <v>39951</v>
      </c>
      <c r="J235" s="187">
        <f t="shared" si="56"/>
        <v>16</v>
      </c>
      <c r="K235" s="188">
        <f t="shared" si="57"/>
        <v>9</v>
      </c>
      <c r="L235" s="190">
        <f t="shared" si="58"/>
        <v>16</v>
      </c>
      <c r="M235" s="189" t="str">
        <f t="shared" ca="1" si="59"/>
        <v>SJI</v>
      </c>
      <c r="N235" s="190">
        <f t="shared" si="60"/>
        <v>15</v>
      </c>
      <c r="O235" s="191">
        <f t="shared" ca="1" si="61"/>
        <v>1</v>
      </c>
      <c r="P235" s="192">
        <f t="shared" ca="1" si="64"/>
        <v>7.5864701591628725E-2</v>
      </c>
      <c r="Q235" s="192"/>
      <c r="R235" s="184">
        <f t="shared" si="65"/>
        <v>39951</v>
      </c>
    </row>
    <row r="236" spans="2:18">
      <c r="B236" s="99">
        <f t="shared" si="63"/>
        <v>9</v>
      </c>
      <c r="C236" s="100">
        <f t="shared" si="68"/>
        <v>17</v>
      </c>
      <c r="D236" s="54" t="str">
        <f ca="1">OFFSET(Data_Summary!$A$17,$B236,0)</f>
        <v>SJI</v>
      </c>
      <c r="E236" s="100">
        <f t="shared" si="62"/>
        <v>17</v>
      </c>
      <c r="F236" s="140">
        <f ca="1">OFFSET(Data_Summary!$A$31,MATCH($D236,Data_Summary!$A$32:$A$43,0),$E236)</f>
        <v>1</v>
      </c>
      <c r="G236" s="126">
        <f ca="1">OFFSET(Data_Summary!$A$17,MATCH($D236,Data_Summary!$A$32:$A$43,0),$E236)</f>
        <v>7.597392040655894E-2</v>
      </c>
      <c r="H236" s="126"/>
      <c r="I236" s="139">
        <f t="shared" si="69"/>
        <v>39953</v>
      </c>
      <c r="J236" s="187">
        <f t="shared" si="56"/>
        <v>17</v>
      </c>
      <c r="K236" s="188">
        <f t="shared" si="57"/>
        <v>9</v>
      </c>
      <c r="L236" s="190">
        <f t="shared" si="58"/>
        <v>17</v>
      </c>
      <c r="M236" s="189" t="str">
        <f t="shared" ca="1" si="59"/>
        <v>SJI</v>
      </c>
      <c r="N236" s="190">
        <f t="shared" si="60"/>
        <v>16</v>
      </c>
      <c r="O236" s="191">
        <f t="shared" ca="1" si="61"/>
        <v>1</v>
      </c>
      <c r="P236" s="192">
        <f t="shared" ca="1" si="64"/>
        <v>7.597392040655894E-2</v>
      </c>
      <c r="Q236" s="192"/>
      <c r="R236" s="184">
        <f t="shared" si="65"/>
        <v>39953</v>
      </c>
    </row>
    <row r="237" spans="2:18">
      <c r="B237" s="99">
        <f t="shared" si="63"/>
        <v>9</v>
      </c>
      <c r="C237" s="100">
        <f t="shared" si="68"/>
        <v>18</v>
      </c>
      <c r="D237" s="54" t="str">
        <f ca="1">OFFSET(Data_Summary!$A$17,$B237,0)</f>
        <v>SJI</v>
      </c>
      <c r="E237" s="100">
        <f t="shared" si="62"/>
        <v>18</v>
      </c>
      <c r="F237" s="140">
        <f ca="1">OFFSET(Data_Summary!$A$31,MATCH($D237,Data_Summary!$A$32:$A$43,0),$E237)</f>
        <v>1</v>
      </c>
      <c r="G237" s="126">
        <f ca="1">OFFSET(Data_Summary!$A$17,MATCH($D237,Data_Summary!$A$32:$A$43,0),$E237)</f>
        <v>7.6790113962417778E-2</v>
      </c>
      <c r="H237" s="126"/>
      <c r="I237" s="139">
        <f t="shared" si="69"/>
        <v>40162</v>
      </c>
      <c r="J237" s="187">
        <f t="shared" si="56"/>
        <v>18</v>
      </c>
      <c r="K237" s="188">
        <f t="shared" si="57"/>
        <v>9</v>
      </c>
      <c r="L237" s="190">
        <f t="shared" si="58"/>
        <v>18</v>
      </c>
      <c r="M237" s="189" t="str">
        <f t="shared" ca="1" si="59"/>
        <v>SJI</v>
      </c>
      <c r="N237" s="190">
        <f t="shared" si="60"/>
        <v>17</v>
      </c>
      <c r="O237" s="191">
        <f t="shared" ca="1" si="61"/>
        <v>1</v>
      </c>
      <c r="P237" s="192">
        <f t="shared" ca="1" si="64"/>
        <v>7.6790113962417778E-2</v>
      </c>
      <c r="Q237" s="192"/>
      <c r="R237" s="184">
        <f t="shared" si="65"/>
        <v>40162</v>
      </c>
    </row>
    <row r="238" spans="2:18">
      <c r="B238" s="99">
        <f t="shared" si="63"/>
        <v>9</v>
      </c>
      <c r="C238" s="100">
        <f t="shared" si="68"/>
        <v>19</v>
      </c>
      <c r="D238" s="54" t="str">
        <f ca="1">OFFSET(Data_Summary!$A$17,$B238,0)</f>
        <v>SJI</v>
      </c>
      <c r="E238" s="100">
        <f t="shared" si="62"/>
        <v>19</v>
      </c>
      <c r="F238" s="140">
        <f ca="1">OFFSET(Data_Summary!$A$31,MATCH($D238,Data_Summary!$A$32:$A$43,0),$E238)</f>
        <v>1</v>
      </c>
      <c r="G238" s="126">
        <f ca="1">OFFSET(Data_Summary!$A$17,MATCH($D238,Data_Summary!$A$32:$A$43,0),$E238)</f>
        <v>7.4649158443625421E-2</v>
      </c>
      <c r="H238" s="126"/>
      <c r="I238" s="139">
        <f t="shared" si="69"/>
        <v>40337</v>
      </c>
      <c r="J238" s="187">
        <f t="shared" si="56"/>
        <v>19</v>
      </c>
      <c r="K238" s="188">
        <f t="shared" si="57"/>
        <v>9</v>
      </c>
      <c r="L238" s="190">
        <f t="shared" si="58"/>
        <v>19</v>
      </c>
      <c r="M238" s="189" t="str">
        <f t="shared" ca="1" si="59"/>
        <v>SJI</v>
      </c>
      <c r="N238" s="190">
        <f t="shared" si="60"/>
        <v>18</v>
      </c>
      <c r="O238" s="191">
        <f t="shared" ca="1" si="61"/>
        <v>1</v>
      </c>
      <c r="P238" s="192">
        <f t="shared" ca="1" si="64"/>
        <v>7.4649158443625421E-2</v>
      </c>
      <c r="Q238" s="192"/>
      <c r="R238" s="184">
        <f t="shared" si="65"/>
        <v>40337</v>
      </c>
    </row>
    <row r="239" spans="2:18">
      <c r="B239" s="99">
        <f t="shared" si="63"/>
        <v>9</v>
      </c>
      <c r="C239" s="100">
        <f t="shared" si="68"/>
        <v>20</v>
      </c>
      <c r="D239" s="54" t="str">
        <f ca="1">OFFSET(Data_Summary!$A$17,$B239,0)</f>
        <v>SJI</v>
      </c>
      <c r="E239" s="100">
        <f t="shared" si="62"/>
        <v>20</v>
      </c>
      <c r="F239" s="140">
        <f ca="1">OFFSET(Data_Summary!$A$31,MATCH($D239,Data_Summary!$A$32:$A$43,0),$E239)</f>
        <v>1</v>
      </c>
      <c r="G239" s="126">
        <f ca="1">OFFSET(Data_Summary!$A$17,MATCH($D239,Data_Summary!$A$32:$A$43,0),$E239)</f>
        <v>6.3534438838870666E-2</v>
      </c>
      <c r="H239" s="126"/>
      <c r="I239" s="139">
        <f t="shared" si="69"/>
        <v>39545</v>
      </c>
      <c r="J239" s="187">
        <f t="shared" si="56"/>
        <v>20</v>
      </c>
      <c r="K239" s="188">
        <f t="shared" si="57"/>
        <v>9</v>
      </c>
      <c r="L239" s="190">
        <f t="shared" si="58"/>
        <v>20</v>
      </c>
      <c r="M239" s="189" t="str">
        <f t="shared" ca="1" si="59"/>
        <v>SJI</v>
      </c>
      <c r="N239" s="190">
        <f t="shared" si="60"/>
        <v>19</v>
      </c>
      <c r="O239" s="191">
        <f t="shared" ca="1" si="61"/>
        <v>1</v>
      </c>
      <c r="P239" s="192">
        <f t="shared" ca="1" si="64"/>
        <v>6.3534438838870666E-2</v>
      </c>
      <c r="Q239" s="192"/>
      <c r="R239" s="184">
        <f t="shared" si="65"/>
        <v>39545</v>
      </c>
    </row>
    <row r="240" spans="2:18">
      <c r="B240" s="99">
        <f t="shared" si="63"/>
        <v>9</v>
      </c>
      <c r="C240" s="100">
        <f t="shared" si="68"/>
        <v>21</v>
      </c>
      <c r="D240" s="54" t="str">
        <f ca="1">OFFSET(Data_Summary!$A$17,$B240,0)</f>
        <v>SJI</v>
      </c>
      <c r="E240" s="100">
        <f t="shared" si="62"/>
        <v>21</v>
      </c>
      <c r="F240" s="140">
        <f ca="1">OFFSET(Data_Summary!$A$31,MATCH($D240,Data_Summary!$A$32:$A$43,0),$E240)</f>
        <v>1</v>
      </c>
      <c r="G240" s="126">
        <f ca="1">OFFSET(Data_Summary!$A$17,MATCH($D240,Data_Summary!$A$32:$A$43,0),$E240)</f>
        <v>7.6970974291477992E-2</v>
      </c>
      <c r="H240" s="126"/>
      <c r="I240" s="139">
        <f t="shared" si="69"/>
        <v>39903</v>
      </c>
      <c r="J240" s="187">
        <f t="shared" si="56"/>
        <v>21</v>
      </c>
      <c r="K240" s="188">
        <f t="shared" si="57"/>
        <v>9</v>
      </c>
      <c r="L240" s="190">
        <f t="shared" si="58"/>
        <v>21</v>
      </c>
      <c r="M240" s="189" t="str">
        <f t="shared" ca="1" si="59"/>
        <v>SJI</v>
      </c>
      <c r="N240" s="190">
        <f t="shared" si="60"/>
        <v>20</v>
      </c>
      <c r="O240" s="191">
        <f t="shared" ca="1" si="61"/>
        <v>1</v>
      </c>
      <c r="P240" s="192">
        <f t="shared" ca="1" si="64"/>
        <v>7.6970974291477992E-2</v>
      </c>
      <c r="Q240" s="192"/>
      <c r="R240" s="184">
        <f t="shared" si="65"/>
        <v>39903</v>
      </c>
    </row>
    <row r="241" spans="2:18">
      <c r="B241" s="99">
        <f t="shared" si="63"/>
        <v>9</v>
      </c>
      <c r="C241" s="100">
        <f t="shared" si="68"/>
        <v>22</v>
      </c>
      <c r="D241" s="54" t="str">
        <f ca="1">OFFSET(Data_Summary!$A$17,$B241,0)</f>
        <v>SJI</v>
      </c>
      <c r="E241" s="100">
        <f t="shared" si="62"/>
        <v>22</v>
      </c>
      <c r="F241" s="140">
        <f ca="1">OFFSET(Data_Summary!$A$31,MATCH($D241,Data_Summary!$A$32:$A$43,0),$E241)</f>
        <v>1</v>
      </c>
      <c r="G241" s="126">
        <f ca="1">OFFSET(Data_Summary!$A$17,MATCH($D241,Data_Summary!$A$32:$A$43,0),$E241)</f>
        <v>7.8274667971630144E-2</v>
      </c>
      <c r="H241" s="126"/>
      <c r="I241" s="139">
        <f t="shared" si="69"/>
        <v>40057</v>
      </c>
      <c r="J241" s="187">
        <f t="shared" si="56"/>
        <v>22</v>
      </c>
      <c r="K241" s="188">
        <f t="shared" si="57"/>
        <v>9</v>
      </c>
      <c r="L241" s="190">
        <f t="shared" si="58"/>
        <v>22</v>
      </c>
      <c r="M241" s="189" t="str">
        <f t="shared" ca="1" si="59"/>
        <v>SJI</v>
      </c>
      <c r="N241" s="190">
        <f t="shared" si="60"/>
        <v>21</v>
      </c>
      <c r="O241" s="191">
        <f t="shared" ca="1" si="61"/>
        <v>1</v>
      </c>
      <c r="P241" s="192">
        <f t="shared" ca="1" si="64"/>
        <v>7.8274667971630144E-2</v>
      </c>
      <c r="Q241" s="192"/>
      <c r="R241" s="184">
        <f t="shared" si="65"/>
        <v>40057</v>
      </c>
    </row>
    <row r="242" spans="2:18">
      <c r="B242" s="99">
        <f t="shared" si="63"/>
        <v>9</v>
      </c>
      <c r="C242" s="100">
        <f t="shared" si="68"/>
        <v>23</v>
      </c>
      <c r="D242" s="54" t="str">
        <f ca="1">OFFSET(Data_Summary!$A$17,$B242,0)</f>
        <v>SJI</v>
      </c>
      <c r="E242" s="100">
        <f t="shared" si="62"/>
        <v>23</v>
      </c>
      <c r="F242" s="140">
        <f ca="1">OFFSET(Data_Summary!$A$31,MATCH($D242,Data_Summary!$A$32:$A$43,0),$E242)</f>
        <v>1</v>
      </c>
      <c r="G242" s="126">
        <f ca="1">OFFSET(Data_Summary!$A$17,MATCH($D242,Data_Summary!$A$32:$A$43,0),$E242)</f>
        <v>6.8764501541431572E-2</v>
      </c>
      <c r="H242" s="126"/>
      <c r="I242" s="139">
        <f t="shared" si="69"/>
        <v>40436</v>
      </c>
      <c r="J242" s="187">
        <f t="shared" si="56"/>
        <v>23</v>
      </c>
      <c r="K242" s="188">
        <f t="shared" si="57"/>
        <v>9</v>
      </c>
      <c r="L242" s="190">
        <f t="shared" si="58"/>
        <v>23</v>
      </c>
      <c r="M242" s="189" t="str">
        <f t="shared" ca="1" si="59"/>
        <v>SJI</v>
      </c>
      <c r="N242" s="190">
        <f t="shared" si="60"/>
        <v>22</v>
      </c>
      <c r="O242" s="191">
        <f t="shared" ca="1" si="61"/>
        <v>1</v>
      </c>
      <c r="P242" s="192">
        <f t="shared" ca="1" si="64"/>
        <v>6.8764501541431572E-2</v>
      </c>
      <c r="Q242" s="192"/>
      <c r="R242" s="184">
        <f t="shared" si="65"/>
        <v>40436</v>
      </c>
    </row>
    <row r="243" spans="2:18">
      <c r="B243" s="99">
        <f t="shared" si="63"/>
        <v>9</v>
      </c>
      <c r="C243" s="100">
        <f t="shared" si="68"/>
        <v>24</v>
      </c>
      <c r="D243" s="54" t="str">
        <f ca="1">OFFSET(Data_Summary!$A$17,$B243,0)</f>
        <v>SJI</v>
      </c>
      <c r="E243" s="100">
        <f t="shared" si="62"/>
        <v>24</v>
      </c>
      <c r="F243" s="140">
        <f ca="1">OFFSET(Data_Summary!$A$31,MATCH($D243,Data_Summary!$A$32:$A$43,0),$E243)</f>
        <v>1</v>
      </c>
      <c r="G243" s="126">
        <f ca="1">OFFSET(Data_Summary!$A$17,MATCH($D243,Data_Summary!$A$32:$A$43,0),$E243)</f>
        <v>7.1172950089994649E-2</v>
      </c>
      <c r="H243" s="126"/>
      <c r="I243" s="139">
        <f t="shared" si="69"/>
        <v>40602</v>
      </c>
      <c r="J243" s="187">
        <f t="shared" si="56"/>
        <v>24</v>
      </c>
      <c r="K243" s="188">
        <f t="shared" si="57"/>
        <v>9</v>
      </c>
      <c r="L243" s="190">
        <f t="shared" si="58"/>
        <v>24</v>
      </c>
      <c r="M243" s="189" t="str">
        <f t="shared" ca="1" si="59"/>
        <v>SJI</v>
      </c>
      <c r="N243" s="190">
        <f t="shared" si="60"/>
        <v>23</v>
      </c>
      <c r="O243" s="191">
        <f t="shared" ca="1" si="61"/>
        <v>1</v>
      </c>
      <c r="P243" s="192">
        <f t="shared" ca="1" si="64"/>
        <v>7.1172950089994649E-2</v>
      </c>
      <c r="Q243" s="192"/>
      <c r="R243" s="184">
        <f t="shared" si="65"/>
        <v>40602</v>
      </c>
    </row>
    <row r="244" spans="2:18">
      <c r="B244" s="99">
        <f t="shared" si="63"/>
        <v>9</v>
      </c>
      <c r="C244" s="100">
        <f t="shared" si="68"/>
        <v>25</v>
      </c>
      <c r="D244" s="54" t="str">
        <f ca="1">OFFSET(Data_Summary!$A$17,$B244,0)</f>
        <v>SJI</v>
      </c>
      <c r="E244" s="100">
        <f t="shared" si="62"/>
        <v>25</v>
      </c>
      <c r="F244" s="140">
        <f ca="1">OFFSET(Data_Summary!$A$31,MATCH($D244,Data_Summary!$A$32:$A$43,0),$E244)</f>
        <v>1</v>
      </c>
      <c r="G244" s="126">
        <f ca="1">OFFSET(Data_Summary!$A$17,MATCH($D244,Data_Summary!$A$32:$A$43,0),$E244)</f>
        <v>6.9553098141756364E-2</v>
      </c>
      <c r="H244" s="126"/>
      <c r="I244" s="139">
        <f t="shared" si="69"/>
        <v>40724</v>
      </c>
      <c r="J244" s="187">
        <f t="shared" si="56"/>
        <v>25</v>
      </c>
      <c r="K244" s="188">
        <f t="shared" si="57"/>
        <v>9</v>
      </c>
      <c r="L244" s="190">
        <f t="shared" si="58"/>
        <v>25</v>
      </c>
      <c r="M244" s="189" t="str">
        <f t="shared" ca="1" si="59"/>
        <v>SJI</v>
      </c>
      <c r="N244" s="190">
        <f t="shared" si="60"/>
        <v>24</v>
      </c>
      <c r="O244" s="191">
        <f t="shared" ca="1" si="61"/>
        <v>1</v>
      </c>
      <c r="P244" s="192">
        <f t="shared" ca="1" si="64"/>
        <v>6.9553098141756364E-2</v>
      </c>
      <c r="Q244" s="192"/>
      <c r="R244" s="184">
        <f t="shared" si="65"/>
        <v>40724</v>
      </c>
    </row>
    <row r="245" spans="2:18">
      <c r="B245" s="99">
        <f t="shared" si="63"/>
        <v>9</v>
      </c>
      <c r="C245" s="100">
        <f t="shared" si="68"/>
        <v>26</v>
      </c>
      <c r="D245" s="54" t="str">
        <f ca="1">OFFSET(Data_Summary!$A$17,$B245,0)</f>
        <v>SJI</v>
      </c>
      <c r="E245" s="100">
        <f t="shared" si="62"/>
        <v>26</v>
      </c>
      <c r="F245" s="140">
        <f ca="1">OFFSET(Data_Summary!$A$31,MATCH($D245,Data_Summary!$A$32:$A$43,0),$E245)</f>
        <v>1</v>
      </c>
      <c r="G245" s="126">
        <f ca="1">OFFSET(Data_Summary!$A$17,MATCH($D245,Data_Summary!$A$32:$A$43,0),$E245)</f>
        <v>6.8815853890991152E-2</v>
      </c>
      <c r="H245" s="126"/>
      <c r="I245" s="139">
        <f t="shared" si="69"/>
        <v>41023</v>
      </c>
      <c r="J245" s="187">
        <f t="shared" si="56"/>
        <v>26</v>
      </c>
      <c r="K245" s="188">
        <f t="shared" si="57"/>
        <v>9</v>
      </c>
      <c r="L245" s="190">
        <f t="shared" si="58"/>
        <v>26</v>
      </c>
      <c r="M245" s="189" t="str">
        <f t="shared" ca="1" si="59"/>
        <v>SJI</v>
      </c>
      <c r="N245" s="190">
        <f t="shared" si="60"/>
        <v>25</v>
      </c>
      <c r="O245" s="191">
        <f t="shared" ca="1" si="61"/>
        <v>1</v>
      </c>
      <c r="P245" s="192">
        <f t="shared" ca="1" si="64"/>
        <v>6.8815853890991152E-2</v>
      </c>
      <c r="Q245" s="192"/>
      <c r="R245" s="184">
        <f t="shared" si="65"/>
        <v>41023</v>
      </c>
    </row>
    <row r="246" spans="2:18">
      <c r="B246" s="99">
        <f t="shared" ref="B246" si="70">IF(C246=1,B245+1,B245)</f>
        <v>9</v>
      </c>
      <c r="C246" s="100">
        <f t="shared" si="68"/>
        <v>27</v>
      </c>
      <c r="D246" s="54" t="str">
        <f ca="1">OFFSET(Data_Summary!$A$17,$B246,0)</f>
        <v>SJI</v>
      </c>
      <c r="E246" s="100">
        <f t="shared" ref="E246" si="71">C246</f>
        <v>27</v>
      </c>
      <c r="F246" s="140">
        <f ca="1">OFFSET(Data_Summary!$A$31,MATCH($D246,Data_Summary!$A$32:$A$43,0),$E246)</f>
        <v>1</v>
      </c>
      <c r="G246" s="126">
        <f ca="1">OFFSET(Data_Summary!$A$17,MATCH($D246,Data_Summary!$A$32:$A$43,0),$E246)</f>
        <v>7.0803065972691287E-2</v>
      </c>
      <c r="H246" s="126"/>
      <c r="I246" s="139">
        <f t="shared" si="69"/>
        <v>41060</v>
      </c>
      <c r="J246" s="187">
        <f t="shared" si="56"/>
        <v>27</v>
      </c>
      <c r="K246" s="188">
        <f t="shared" si="57"/>
        <v>9</v>
      </c>
      <c r="L246" s="190">
        <f t="shared" si="58"/>
        <v>27</v>
      </c>
      <c r="M246" s="189" t="str">
        <f t="shared" ca="1" si="59"/>
        <v>SJI</v>
      </c>
      <c r="N246" s="190">
        <f t="shared" si="60"/>
        <v>26</v>
      </c>
      <c r="O246" s="191">
        <f t="shared" ca="1" si="61"/>
        <v>1</v>
      </c>
      <c r="P246" s="192">
        <f t="shared" ca="1" si="64"/>
        <v>7.0803065972691287E-2</v>
      </c>
      <c r="Q246" s="192"/>
      <c r="R246" s="184">
        <f t="shared" si="65"/>
        <v>41060</v>
      </c>
    </row>
    <row r="247" spans="2:18">
      <c r="B247" s="99">
        <f>IF(C247=1,B245+1,B245)</f>
        <v>10</v>
      </c>
      <c r="C247" s="100">
        <f t="shared" si="68"/>
        <v>1</v>
      </c>
      <c r="D247" s="54" t="str">
        <f ca="1">OFFSET(Data_Summary!$A$17,$B247,0)</f>
        <v>SWX</v>
      </c>
      <c r="E247" s="100">
        <f t="shared" si="62"/>
        <v>1</v>
      </c>
      <c r="F247" s="140">
        <f ca="1">OFFSET(Data_Summary!$A$31,MATCH($D247,Data_Summary!$A$32:$A$43,0),$E247)</f>
        <v>6.6856424597762712E-2</v>
      </c>
      <c r="G247" s="126">
        <f ca="1">OFFSET(Data_Summary!$A$17,MATCH($D247,Data_Summary!$A$32:$A$43,0),$E247)</f>
        <v>6.0165766732328499E-2</v>
      </c>
      <c r="H247" s="126"/>
      <c r="I247" s="139">
        <f t="shared" si="69"/>
        <v>38639</v>
      </c>
      <c r="J247" s="187">
        <f t="shared" si="56"/>
        <v>1</v>
      </c>
      <c r="K247" s="188">
        <f t="shared" si="57"/>
        <v>10</v>
      </c>
      <c r="L247" s="190">
        <f t="shared" si="58"/>
        <v>1</v>
      </c>
      <c r="M247" s="189" t="str">
        <f t="shared" ca="1" si="59"/>
        <v>SWX</v>
      </c>
      <c r="N247" s="190">
        <f t="shared" si="60"/>
        <v>1</v>
      </c>
      <c r="O247" s="191">
        <f t="shared" ca="1" si="61"/>
        <v>6.6856424597762712E-2</v>
      </c>
      <c r="P247" s="192">
        <f t="shared" ca="1" si="64"/>
        <v>6.0165766732328499E-2</v>
      </c>
      <c r="Q247" s="192"/>
      <c r="R247" s="184">
        <f t="shared" si="65"/>
        <v>38639</v>
      </c>
    </row>
    <row r="248" spans="2:18">
      <c r="B248" s="99">
        <f t="shared" si="63"/>
        <v>10</v>
      </c>
      <c r="C248" s="100">
        <f t="shared" si="68"/>
        <v>2</v>
      </c>
      <c r="D248" s="54" t="str">
        <f ca="1">OFFSET(Data_Summary!$A$17,$B248,0)</f>
        <v>SWX</v>
      </c>
      <c r="E248" s="100">
        <f t="shared" si="62"/>
        <v>2</v>
      </c>
      <c r="F248" s="140">
        <f ca="1">OFFSET(Data_Summary!$A$31,MATCH($D248,Data_Summary!$A$32:$A$43,0),$E248)</f>
        <v>6.6856424597762712E-2</v>
      </c>
      <c r="G248" s="126">
        <f ca="1">OFFSET(Data_Summary!$A$17,MATCH($D248,Data_Summary!$A$32:$A$43,0),$E248)</f>
        <v>5.8340282686360267E-2</v>
      </c>
      <c r="H248" s="126"/>
      <c r="I248" s="139">
        <f t="shared" si="69"/>
        <v>38797</v>
      </c>
      <c r="J248" s="187">
        <f t="shared" si="56"/>
        <v>2</v>
      </c>
      <c r="K248" s="188">
        <f t="shared" si="57"/>
        <v>10</v>
      </c>
      <c r="L248" s="190">
        <f t="shared" si="58"/>
        <v>2</v>
      </c>
      <c r="M248" s="189" t="str">
        <f t="shared" ca="1" si="59"/>
        <v>SWX</v>
      </c>
      <c r="N248" s="190">
        <f t="shared" si="60"/>
        <v>2</v>
      </c>
      <c r="O248" s="191">
        <f t="shared" ca="1" si="61"/>
        <v>6.6856424597762712E-2</v>
      </c>
      <c r="P248" s="192">
        <f t="shared" ca="1" si="64"/>
        <v>5.8340282686360267E-2</v>
      </c>
      <c r="Q248" s="192"/>
      <c r="R248" s="184">
        <f t="shared" si="65"/>
        <v>38797</v>
      </c>
    </row>
    <row r="249" spans="2:18">
      <c r="B249" s="99">
        <f t="shared" si="63"/>
        <v>10</v>
      </c>
      <c r="C249" s="100">
        <f t="shared" si="68"/>
        <v>3</v>
      </c>
      <c r="D249" s="54" t="str">
        <f ca="1">OFFSET(Data_Summary!$A$17,$B249,0)</f>
        <v>SWX</v>
      </c>
      <c r="E249" s="100">
        <f t="shared" si="62"/>
        <v>3</v>
      </c>
      <c r="F249" s="140">
        <f ca="1">OFFSET(Data_Summary!$A$31,MATCH($D249,Data_Summary!$A$32:$A$43,0),$E249)</f>
        <v>6.6856424597762712E-2</v>
      </c>
      <c r="G249" s="126">
        <f ca="1">OFFSET(Data_Summary!$A$17,MATCH($D249,Data_Summary!$A$32:$A$43,0),$E249)</f>
        <v>5.807041246146967E-2</v>
      </c>
      <c r="H249" s="126"/>
      <c r="I249" s="139">
        <f t="shared" si="69"/>
        <v>38807</v>
      </c>
      <c r="J249" s="187">
        <f t="shared" si="56"/>
        <v>3</v>
      </c>
      <c r="K249" s="188">
        <f t="shared" si="57"/>
        <v>10</v>
      </c>
      <c r="L249" s="190">
        <f t="shared" si="58"/>
        <v>3</v>
      </c>
      <c r="M249" s="189" t="str">
        <f t="shared" ca="1" si="59"/>
        <v>SWX</v>
      </c>
      <c r="N249" s="190">
        <f t="shared" si="60"/>
        <v>3</v>
      </c>
      <c r="O249" s="191">
        <f t="shared" ca="1" si="61"/>
        <v>6.6856424597762712E-2</v>
      </c>
      <c r="P249" s="192">
        <f t="shared" ca="1" si="64"/>
        <v>5.807041246146967E-2</v>
      </c>
      <c r="Q249" s="192"/>
      <c r="R249" s="184">
        <f t="shared" si="65"/>
        <v>38807</v>
      </c>
    </row>
    <row r="250" spans="2:18">
      <c r="B250" s="99">
        <f t="shared" si="63"/>
        <v>10</v>
      </c>
      <c r="C250" s="100">
        <f t="shared" si="68"/>
        <v>4</v>
      </c>
      <c r="D250" s="54" t="str">
        <f ca="1">OFFSET(Data_Summary!$A$17,$B250,0)</f>
        <v>SWX</v>
      </c>
      <c r="E250" s="100">
        <f t="shared" si="62"/>
        <v>4</v>
      </c>
      <c r="F250" s="140">
        <f ca="1">OFFSET(Data_Summary!$A$31,MATCH($D250,Data_Summary!$A$32:$A$43,0),$E250)</f>
        <v>6.6856424597762712E-2</v>
      </c>
      <c r="G250" s="126">
        <f ca="1">OFFSET(Data_Summary!$A$17,MATCH($D250,Data_Summary!$A$32:$A$43,0),$E250)</f>
        <v>5.7887839974973286E-2</v>
      </c>
      <c r="H250" s="126"/>
      <c r="I250" s="139">
        <f t="shared" si="69"/>
        <v>38968</v>
      </c>
      <c r="J250" s="187">
        <f t="shared" si="56"/>
        <v>4</v>
      </c>
      <c r="K250" s="188">
        <f t="shared" si="57"/>
        <v>10</v>
      </c>
      <c r="L250" s="190">
        <f t="shared" si="58"/>
        <v>4</v>
      </c>
      <c r="M250" s="189" t="str">
        <f t="shared" ca="1" si="59"/>
        <v>SWX</v>
      </c>
      <c r="N250" s="190">
        <f t="shared" si="60"/>
        <v>4</v>
      </c>
      <c r="O250" s="191">
        <f t="shared" ca="1" si="61"/>
        <v>6.6856424597762712E-2</v>
      </c>
      <c r="P250" s="192">
        <f t="shared" ca="1" si="64"/>
        <v>5.7887839974973286E-2</v>
      </c>
      <c r="Q250" s="192"/>
      <c r="R250" s="184">
        <f t="shared" si="65"/>
        <v>38968</v>
      </c>
    </row>
    <row r="251" spans="2:18">
      <c r="B251" s="99">
        <f t="shared" si="63"/>
        <v>10</v>
      </c>
      <c r="C251" s="100">
        <f t="shared" si="68"/>
        <v>5</v>
      </c>
      <c r="D251" s="54" t="str">
        <f ca="1">OFFSET(Data_Summary!$A$17,$B251,0)</f>
        <v>SWX</v>
      </c>
      <c r="E251" s="100">
        <f t="shared" si="62"/>
        <v>5</v>
      </c>
      <c r="F251" s="140">
        <f ca="1">OFFSET(Data_Summary!$A$31,MATCH($D251,Data_Summary!$A$32:$A$43,0),$E251)</f>
        <v>6.6856424597762712E-2</v>
      </c>
      <c r="G251" s="126">
        <f ca="1">OFFSET(Data_Summary!$A$17,MATCH($D251,Data_Summary!$A$32:$A$43,0),$E251)</f>
        <v>5.7323751816825655E-2</v>
      </c>
      <c r="H251" s="126"/>
      <c r="I251" s="139">
        <f t="shared" si="69"/>
        <v>39181</v>
      </c>
      <c r="J251" s="187">
        <f t="shared" si="56"/>
        <v>5</v>
      </c>
      <c r="K251" s="188">
        <f t="shared" si="57"/>
        <v>10</v>
      </c>
      <c r="L251" s="190">
        <f t="shared" si="58"/>
        <v>5</v>
      </c>
      <c r="M251" s="189" t="str">
        <f t="shared" ca="1" si="59"/>
        <v>SWX</v>
      </c>
      <c r="N251" s="190">
        <f t="shared" si="60"/>
        <v>5</v>
      </c>
      <c r="O251" s="191">
        <f t="shared" ca="1" si="61"/>
        <v>6.6856424597762712E-2</v>
      </c>
      <c r="P251" s="192">
        <f t="shared" ca="1" si="64"/>
        <v>5.7323751816825655E-2</v>
      </c>
      <c r="Q251" s="192"/>
      <c r="R251" s="184">
        <f t="shared" si="65"/>
        <v>39181</v>
      </c>
    </row>
    <row r="252" spans="2:18">
      <c r="B252" s="99">
        <f t="shared" si="63"/>
        <v>10</v>
      </c>
      <c r="C252" s="100">
        <f t="shared" si="68"/>
        <v>6</v>
      </c>
      <c r="D252" s="54" t="str">
        <f ca="1">OFFSET(Data_Summary!$A$17,$B252,0)</f>
        <v>SWX</v>
      </c>
      <c r="E252" s="100">
        <f t="shared" si="62"/>
        <v>6</v>
      </c>
      <c r="F252" s="140">
        <f ca="1">OFFSET(Data_Summary!$A$31,MATCH($D252,Data_Summary!$A$32:$A$43,0),$E252)</f>
        <v>6.6856424597762712E-2</v>
      </c>
      <c r="G252" s="126">
        <f ca="1">OFFSET(Data_Summary!$A$17,MATCH($D252,Data_Summary!$A$32:$A$43,0),$E252)</f>
        <v>5.9683957555764076E-2</v>
      </c>
      <c r="H252" s="126"/>
      <c r="I252" s="139">
        <f t="shared" si="69"/>
        <v>39244</v>
      </c>
      <c r="J252" s="187">
        <f t="shared" si="56"/>
        <v>6</v>
      </c>
      <c r="K252" s="188">
        <f t="shared" si="57"/>
        <v>10</v>
      </c>
      <c r="L252" s="190">
        <f t="shared" si="58"/>
        <v>6</v>
      </c>
      <c r="M252" s="189" t="str">
        <f t="shared" ca="1" si="59"/>
        <v>SWX</v>
      </c>
      <c r="N252" s="190">
        <f t="shared" si="60"/>
        <v>6</v>
      </c>
      <c r="O252" s="191">
        <f t="shared" ca="1" si="61"/>
        <v>6.6856424597762712E-2</v>
      </c>
      <c r="P252" s="192">
        <f t="shared" ca="1" si="64"/>
        <v>5.9683957555764076E-2</v>
      </c>
      <c r="Q252" s="192"/>
      <c r="R252" s="184">
        <f t="shared" si="65"/>
        <v>39244</v>
      </c>
    </row>
    <row r="253" spans="2:18">
      <c r="B253" s="99">
        <f t="shared" si="63"/>
        <v>10</v>
      </c>
      <c r="C253" s="100">
        <f t="shared" si="68"/>
        <v>7</v>
      </c>
      <c r="D253" s="54" t="str">
        <f ca="1">OFFSET(Data_Summary!$A$17,$B253,0)</f>
        <v>SWX</v>
      </c>
      <c r="E253" s="100">
        <f t="shared" si="62"/>
        <v>7</v>
      </c>
      <c r="F253" s="140">
        <f ca="1">OFFSET(Data_Summary!$A$31,MATCH($D253,Data_Summary!$A$32:$A$43,0),$E253)</f>
        <v>6.6856424597762712E-2</v>
      </c>
      <c r="G253" s="126">
        <f ca="1">OFFSET(Data_Summary!$A$17,MATCH($D253,Data_Summary!$A$32:$A$43,0),$E253)</f>
        <v>5.5527992247478147E-2</v>
      </c>
      <c r="H253" s="126"/>
      <c r="I253" s="139">
        <f t="shared" si="69"/>
        <v>39302</v>
      </c>
      <c r="J253" s="187">
        <f t="shared" si="56"/>
        <v>7</v>
      </c>
      <c r="K253" s="188">
        <f t="shared" si="57"/>
        <v>10</v>
      </c>
      <c r="L253" s="190">
        <f t="shared" si="58"/>
        <v>7</v>
      </c>
      <c r="M253" s="189" t="str">
        <f t="shared" ca="1" si="59"/>
        <v>SWX</v>
      </c>
      <c r="N253" s="190">
        <f t="shared" si="60"/>
        <v>7</v>
      </c>
      <c r="O253" s="191">
        <f t="shared" ca="1" si="61"/>
        <v>6.6856424597762712E-2</v>
      </c>
      <c r="P253" s="192">
        <f t="shared" ca="1" si="64"/>
        <v>5.5527992247478147E-2</v>
      </c>
      <c r="Q253" s="192"/>
      <c r="R253" s="184">
        <f t="shared" si="65"/>
        <v>39302</v>
      </c>
    </row>
    <row r="254" spans="2:18">
      <c r="B254" s="99">
        <f t="shared" si="63"/>
        <v>10</v>
      </c>
      <c r="C254" s="100">
        <f t="shared" si="68"/>
        <v>8</v>
      </c>
      <c r="D254" s="54" t="str">
        <f ca="1">OFFSET(Data_Summary!$A$17,$B254,0)</f>
        <v>SWX</v>
      </c>
      <c r="E254" s="100">
        <f t="shared" si="62"/>
        <v>8</v>
      </c>
      <c r="F254" s="140">
        <f ca="1">OFFSET(Data_Summary!$A$31,MATCH($D254,Data_Summary!$A$32:$A$43,0),$E254)</f>
        <v>6.6856424597762712E-2</v>
      </c>
      <c r="G254" s="126" t="str">
        <f ca="1">OFFSET(Data_Summary!$A$17,MATCH($D254,Data_Summary!$A$32:$A$43,0),$E254)</f>
        <v/>
      </c>
      <c r="H254" s="126"/>
      <c r="I254" s="139">
        <f t="shared" si="69"/>
        <v>39322</v>
      </c>
      <c r="J254" s="187">
        <f t="shared" si="56"/>
        <v>8</v>
      </c>
      <c r="K254" s="188" t="str">
        <f t="shared" si="57"/>
        <v>NA</v>
      </c>
      <c r="L254" s="190" t="str">
        <f t="shared" si="58"/>
        <v>NA</v>
      </c>
      <c r="M254" s="189" t="str">
        <f t="shared" si="59"/>
        <v>NA</v>
      </c>
      <c r="N254" s="190" t="str">
        <f t="shared" si="60"/>
        <v/>
      </c>
      <c r="O254" s="191" t="str">
        <f t="shared" si="61"/>
        <v>NA</v>
      </c>
      <c r="P254" s="192" t="str">
        <f t="shared" si="64"/>
        <v>NA</v>
      </c>
      <c r="Q254" s="192"/>
      <c r="R254" s="184" t="str">
        <f t="shared" si="65"/>
        <v>NA</v>
      </c>
    </row>
    <row r="255" spans="2:18">
      <c r="B255" s="99">
        <f t="shared" si="63"/>
        <v>10</v>
      </c>
      <c r="C255" s="100">
        <f t="shared" si="68"/>
        <v>9</v>
      </c>
      <c r="D255" s="54" t="str">
        <f ca="1">OFFSET(Data_Summary!$A$17,$B255,0)</f>
        <v>SWX</v>
      </c>
      <c r="E255" s="100">
        <f t="shared" si="62"/>
        <v>9</v>
      </c>
      <c r="F255" s="140">
        <f ca="1">OFFSET(Data_Summary!$A$31,MATCH($D255,Data_Summary!$A$32:$A$43,0),$E255)</f>
        <v>6.6856424597762712E-2</v>
      </c>
      <c r="G255" s="126">
        <f ca="1">OFFSET(Data_Summary!$A$17,MATCH($D255,Data_Summary!$A$32:$A$43,0),$E255)</f>
        <v>5.7852801650062527E-2</v>
      </c>
      <c r="H255" s="126"/>
      <c r="I255" s="139">
        <f t="shared" si="69"/>
        <v>39485</v>
      </c>
      <c r="J255" s="187">
        <f t="shared" si="56"/>
        <v>9</v>
      </c>
      <c r="K255" s="188">
        <f t="shared" si="57"/>
        <v>10</v>
      </c>
      <c r="L255" s="190">
        <f t="shared" si="58"/>
        <v>9</v>
      </c>
      <c r="M255" s="189" t="str">
        <f t="shared" ca="1" si="59"/>
        <v>SWX</v>
      </c>
      <c r="N255" s="190">
        <f t="shared" si="60"/>
        <v>8</v>
      </c>
      <c r="O255" s="191">
        <f t="shared" ca="1" si="61"/>
        <v>6.6856424597762712E-2</v>
      </c>
      <c r="P255" s="192">
        <f t="shared" ca="1" si="64"/>
        <v>5.7852801650062527E-2</v>
      </c>
      <c r="Q255" s="192"/>
      <c r="R255" s="184">
        <f t="shared" si="65"/>
        <v>39485</v>
      </c>
    </row>
    <row r="256" spans="2:18">
      <c r="B256" s="99">
        <f t="shared" si="63"/>
        <v>10</v>
      </c>
      <c r="C256" s="100">
        <f t="shared" si="68"/>
        <v>10</v>
      </c>
      <c r="D256" s="54" t="str">
        <f ca="1">OFFSET(Data_Summary!$A$17,$B256,0)</f>
        <v>SWX</v>
      </c>
      <c r="E256" s="100">
        <f t="shared" si="62"/>
        <v>10</v>
      </c>
      <c r="F256" s="140">
        <f ca="1">OFFSET(Data_Summary!$A$31,MATCH($D256,Data_Summary!$A$32:$A$43,0),$E256)</f>
        <v>6.6856424597762712E-2</v>
      </c>
      <c r="G256" s="126">
        <f ca="1">OFFSET(Data_Summary!$A$17,MATCH($D256,Data_Summary!$A$32:$A$43,0),$E256)</f>
        <v>5.9671874947324885E-2</v>
      </c>
      <c r="H256" s="126"/>
      <c r="I256" s="139">
        <f t="shared" si="69"/>
        <v>39575</v>
      </c>
      <c r="J256" s="187">
        <f t="shared" si="56"/>
        <v>10</v>
      </c>
      <c r="K256" s="188">
        <f t="shared" si="57"/>
        <v>10</v>
      </c>
      <c r="L256" s="190">
        <f t="shared" si="58"/>
        <v>10</v>
      </c>
      <c r="M256" s="189" t="str">
        <f t="shared" ca="1" si="59"/>
        <v>SWX</v>
      </c>
      <c r="N256" s="190">
        <f t="shared" si="60"/>
        <v>9</v>
      </c>
      <c r="O256" s="191">
        <f t="shared" ca="1" si="61"/>
        <v>6.6856424597762712E-2</v>
      </c>
      <c r="P256" s="192">
        <f t="shared" ca="1" si="64"/>
        <v>5.9671874947324885E-2</v>
      </c>
      <c r="Q256" s="192"/>
      <c r="R256" s="184">
        <f t="shared" si="65"/>
        <v>39575</v>
      </c>
    </row>
    <row r="257" spans="2:18">
      <c r="B257" s="99">
        <f t="shared" si="63"/>
        <v>10</v>
      </c>
      <c r="C257" s="100">
        <f t="shared" si="68"/>
        <v>11</v>
      </c>
      <c r="D257" s="54" t="str">
        <f ca="1">OFFSET(Data_Summary!$A$17,$B257,0)</f>
        <v>SWX</v>
      </c>
      <c r="E257" s="100">
        <f t="shared" si="62"/>
        <v>11</v>
      </c>
      <c r="F257" s="140">
        <f ca="1">OFFSET(Data_Summary!$A$31,MATCH($D257,Data_Summary!$A$32:$A$43,0),$E257)</f>
        <v>6.6856424597762712E-2</v>
      </c>
      <c r="G257" s="126">
        <f ca="1">OFFSET(Data_Summary!$A$17,MATCH($D257,Data_Summary!$A$32:$A$43,0),$E257)</f>
        <v>5.9452837272346071E-2</v>
      </c>
      <c r="H257" s="126"/>
      <c r="I257" s="139">
        <f t="shared" si="69"/>
        <v>39595</v>
      </c>
      <c r="J257" s="187">
        <f t="shared" si="56"/>
        <v>11</v>
      </c>
      <c r="K257" s="188">
        <f t="shared" si="57"/>
        <v>10</v>
      </c>
      <c r="L257" s="190">
        <f t="shared" si="58"/>
        <v>11</v>
      </c>
      <c r="M257" s="189" t="str">
        <f t="shared" ca="1" si="59"/>
        <v>SWX</v>
      </c>
      <c r="N257" s="190">
        <f t="shared" si="60"/>
        <v>10</v>
      </c>
      <c r="O257" s="191">
        <f t="shared" ca="1" si="61"/>
        <v>6.6856424597762712E-2</v>
      </c>
      <c r="P257" s="192">
        <f t="shared" ca="1" si="64"/>
        <v>5.9452837272346071E-2</v>
      </c>
      <c r="Q257" s="192"/>
      <c r="R257" s="184">
        <f t="shared" si="65"/>
        <v>39595</v>
      </c>
    </row>
    <row r="258" spans="2:18">
      <c r="B258" s="99">
        <f t="shared" si="63"/>
        <v>10</v>
      </c>
      <c r="C258" s="100">
        <f t="shared" si="68"/>
        <v>12</v>
      </c>
      <c r="D258" s="54" t="str">
        <f ca="1">OFFSET(Data_Summary!$A$17,$B258,0)</f>
        <v>SWX</v>
      </c>
      <c r="E258" s="100">
        <f t="shared" si="62"/>
        <v>12</v>
      </c>
      <c r="F258" s="140">
        <f ca="1">OFFSET(Data_Summary!$A$31,MATCH($D258,Data_Summary!$A$32:$A$43,0),$E258)</f>
        <v>6.6856424597762712E-2</v>
      </c>
      <c r="G258" s="126">
        <f ca="1">OFFSET(Data_Summary!$A$17,MATCH($D258,Data_Summary!$A$32:$A$43,0),$E258)</f>
        <v>6.2731018341217609E-2</v>
      </c>
      <c r="H258" s="126"/>
      <c r="I258" s="139">
        <f t="shared" si="69"/>
        <v>39610</v>
      </c>
      <c r="J258" s="187">
        <f t="shared" si="56"/>
        <v>12</v>
      </c>
      <c r="K258" s="188">
        <f t="shared" si="57"/>
        <v>10</v>
      </c>
      <c r="L258" s="190">
        <f t="shared" si="58"/>
        <v>12</v>
      </c>
      <c r="M258" s="189" t="str">
        <f t="shared" ca="1" si="59"/>
        <v>SWX</v>
      </c>
      <c r="N258" s="190">
        <f t="shared" si="60"/>
        <v>11</v>
      </c>
      <c r="O258" s="191">
        <f t="shared" ca="1" si="61"/>
        <v>6.6856424597762712E-2</v>
      </c>
      <c r="P258" s="192">
        <f t="shared" ca="1" si="64"/>
        <v>6.2731018341217609E-2</v>
      </c>
      <c r="Q258" s="192"/>
      <c r="R258" s="184">
        <f t="shared" si="65"/>
        <v>39610</v>
      </c>
    </row>
    <row r="259" spans="2:18">
      <c r="B259" s="99">
        <f t="shared" si="63"/>
        <v>10</v>
      </c>
      <c r="C259" s="100">
        <f t="shared" si="68"/>
        <v>13</v>
      </c>
      <c r="D259" s="54" t="str">
        <f ca="1">OFFSET(Data_Summary!$A$17,$B259,0)</f>
        <v>SWX</v>
      </c>
      <c r="E259" s="100">
        <f t="shared" si="62"/>
        <v>13</v>
      </c>
      <c r="F259" s="140">
        <f ca="1">OFFSET(Data_Summary!$A$31,MATCH($D259,Data_Summary!$A$32:$A$43,0),$E259)</f>
        <v>6.6856424597762712E-2</v>
      </c>
      <c r="G259" s="126">
        <f ca="1">OFFSET(Data_Summary!$A$17,MATCH($D259,Data_Summary!$A$32:$A$43,0),$E259)</f>
        <v>6.1697041050907245E-2</v>
      </c>
      <c r="H259" s="126"/>
      <c r="I259" s="139">
        <f t="shared" si="69"/>
        <v>39668</v>
      </c>
      <c r="J259" s="187">
        <f t="shared" si="56"/>
        <v>13</v>
      </c>
      <c r="K259" s="188">
        <f t="shared" si="57"/>
        <v>10</v>
      </c>
      <c r="L259" s="190">
        <f t="shared" si="58"/>
        <v>13</v>
      </c>
      <c r="M259" s="189" t="str">
        <f t="shared" ca="1" si="59"/>
        <v>SWX</v>
      </c>
      <c r="N259" s="190">
        <f t="shared" si="60"/>
        <v>12</v>
      </c>
      <c r="O259" s="191">
        <f t="shared" ca="1" si="61"/>
        <v>6.6856424597762712E-2</v>
      </c>
      <c r="P259" s="192">
        <f t="shared" ca="1" si="64"/>
        <v>6.1697041050907245E-2</v>
      </c>
      <c r="Q259" s="192"/>
      <c r="R259" s="184">
        <f t="shared" si="65"/>
        <v>39668</v>
      </c>
    </row>
    <row r="260" spans="2:18">
      <c r="B260" s="99">
        <f t="shared" si="63"/>
        <v>10</v>
      </c>
      <c r="C260" s="100">
        <f t="shared" si="68"/>
        <v>14</v>
      </c>
      <c r="D260" s="54" t="str">
        <f ca="1">OFFSET(Data_Summary!$A$17,$B260,0)</f>
        <v>SWX</v>
      </c>
      <c r="E260" s="100">
        <f t="shared" si="62"/>
        <v>14</v>
      </c>
      <c r="F260" s="140">
        <f ca="1">OFFSET(Data_Summary!$A$31,MATCH($D260,Data_Summary!$A$32:$A$43,0),$E260)</f>
        <v>6.6856424597762712E-2</v>
      </c>
      <c r="G260" s="126">
        <f ca="1">OFFSET(Data_Summary!$A$17,MATCH($D260,Data_Summary!$A$32:$A$43,0),$E260)</f>
        <v>6.5027193818830098E-2</v>
      </c>
      <c r="H260" s="126"/>
      <c r="I260" s="139">
        <f t="shared" si="69"/>
        <v>39874</v>
      </c>
      <c r="J260" s="187">
        <f t="shared" si="56"/>
        <v>14</v>
      </c>
      <c r="K260" s="188">
        <f t="shared" si="57"/>
        <v>10</v>
      </c>
      <c r="L260" s="190">
        <f t="shared" si="58"/>
        <v>14</v>
      </c>
      <c r="M260" s="189" t="str">
        <f t="shared" ca="1" si="59"/>
        <v>SWX</v>
      </c>
      <c r="N260" s="190">
        <f t="shared" si="60"/>
        <v>13</v>
      </c>
      <c r="O260" s="191">
        <f t="shared" ca="1" si="61"/>
        <v>6.6856424597762712E-2</v>
      </c>
      <c r="P260" s="192">
        <f t="shared" ca="1" si="64"/>
        <v>6.5027193818830098E-2</v>
      </c>
      <c r="Q260" s="192"/>
      <c r="R260" s="184">
        <f t="shared" si="65"/>
        <v>39874</v>
      </c>
    </row>
    <row r="261" spans="2:18">
      <c r="B261" s="99">
        <f t="shared" si="63"/>
        <v>10</v>
      </c>
      <c r="C261" s="100">
        <f t="shared" si="68"/>
        <v>15</v>
      </c>
      <c r="D261" s="54" t="str">
        <f ca="1">OFFSET(Data_Summary!$A$17,$B261,0)</f>
        <v>SWX</v>
      </c>
      <c r="E261" s="100">
        <f t="shared" si="62"/>
        <v>15</v>
      </c>
      <c r="F261" s="140">
        <f ca="1">OFFSET(Data_Summary!$A$31,MATCH($D261,Data_Summary!$A$32:$A$43,0),$E261)</f>
        <v>6.6856424597762712E-2</v>
      </c>
      <c r="G261" s="126">
        <f ca="1">OFFSET(Data_Summary!$A$17,MATCH($D261,Data_Summary!$A$32:$A$43,0),$E261)</f>
        <v>6.7727252294302612E-2</v>
      </c>
      <c r="H261" s="126"/>
      <c r="I261" s="139">
        <f t="shared" si="69"/>
        <v>39882</v>
      </c>
      <c r="J261" s="187">
        <f t="shared" ref="J261:J324" si="72">+E261</f>
        <v>15</v>
      </c>
      <c r="K261" s="188">
        <f t="shared" ref="K261:K324" si="73">+IF(ISNUMBER($N261),B261,"NA")</f>
        <v>10</v>
      </c>
      <c r="L261" s="190">
        <f t="shared" ref="L261:L324" si="74">+IF(ISNUMBER($N261),C261,"NA")</f>
        <v>15</v>
      </c>
      <c r="M261" s="189" t="str">
        <f t="shared" ref="M261:M324" ca="1" si="75">+IF(ISNUMBER($N261),D261,"NA")</f>
        <v>SWX</v>
      </c>
      <c r="N261" s="190">
        <f t="shared" ref="N261:N324" si="76">IF(E261&gt;8,E261-1,IF(E261&gt;8,E261-1,IF(E261=8,"",E261)))</f>
        <v>14</v>
      </c>
      <c r="O261" s="191">
        <f t="shared" ref="O261:O324" ca="1" si="77">+IF(ISNUMBER($N261),F261,"NA")</f>
        <v>6.6856424597762712E-2</v>
      </c>
      <c r="P261" s="192">
        <f t="shared" ca="1" si="64"/>
        <v>6.7727252294302612E-2</v>
      </c>
      <c r="Q261" s="192"/>
      <c r="R261" s="184">
        <f t="shared" si="65"/>
        <v>39882</v>
      </c>
    </row>
    <row r="262" spans="2:18">
      <c r="B262" s="99">
        <f t="shared" si="63"/>
        <v>10</v>
      </c>
      <c r="C262" s="100">
        <f t="shared" si="68"/>
        <v>16</v>
      </c>
      <c r="D262" s="54" t="str">
        <f ca="1">OFFSET(Data_Summary!$A$17,$B262,0)</f>
        <v>SWX</v>
      </c>
      <c r="E262" s="100">
        <f t="shared" si="62"/>
        <v>16</v>
      </c>
      <c r="F262" s="140">
        <f ca="1">OFFSET(Data_Summary!$A$31,MATCH($D262,Data_Summary!$A$32:$A$43,0),$E262)</f>
        <v>6.6856424597762712E-2</v>
      </c>
      <c r="G262" s="126">
        <f ca="1">OFFSET(Data_Summary!$A$17,MATCH($D262,Data_Summary!$A$32:$A$43,0),$E262)</f>
        <v>7.0865695523259331E-2</v>
      </c>
      <c r="H262" s="126"/>
      <c r="I262" s="139">
        <f t="shared" si="69"/>
        <v>39951</v>
      </c>
      <c r="J262" s="187">
        <f t="shared" si="72"/>
        <v>16</v>
      </c>
      <c r="K262" s="188">
        <f t="shared" si="73"/>
        <v>10</v>
      </c>
      <c r="L262" s="190">
        <f t="shared" si="74"/>
        <v>16</v>
      </c>
      <c r="M262" s="189" t="str">
        <f t="shared" ca="1" si="75"/>
        <v>SWX</v>
      </c>
      <c r="N262" s="190">
        <f t="shared" si="76"/>
        <v>15</v>
      </c>
      <c r="O262" s="191">
        <f t="shared" ca="1" si="77"/>
        <v>6.6856424597762712E-2</v>
      </c>
      <c r="P262" s="192">
        <f t="shared" ca="1" si="64"/>
        <v>7.0865695523259331E-2</v>
      </c>
      <c r="Q262" s="192"/>
      <c r="R262" s="184">
        <f t="shared" si="65"/>
        <v>39951</v>
      </c>
    </row>
    <row r="263" spans="2:18">
      <c r="B263" s="99">
        <f t="shared" si="63"/>
        <v>10</v>
      </c>
      <c r="C263" s="100">
        <f t="shared" si="68"/>
        <v>17</v>
      </c>
      <c r="D263" s="54" t="str">
        <f ca="1">OFFSET(Data_Summary!$A$17,$B263,0)</f>
        <v>SWX</v>
      </c>
      <c r="E263" s="100">
        <f t="shared" si="62"/>
        <v>17</v>
      </c>
      <c r="F263" s="140">
        <f ca="1">OFFSET(Data_Summary!$A$31,MATCH($D263,Data_Summary!$A$32:$A$43,0),$E263)</f>
        <v>6.6856424597762712E-2</v>
      </c>
      <c r="G263" s="126">
        <f ca="1">OFFSET(Data_Summary!$A$17,MATCH($D263,Data_Summary!$A$32:$A$43,0),$E263)</f>
        <v>7.027954294142702E-2</v>
      </c>
      <c r="H263" s="126"/>
      <c r="I263" s="139">
        <f t="shared" si="69"/>
        <v>39953</v>
      </c>
      <c r="J263" s="187">
        <f t="shared" si="72"/>
        <v>17</v>
      </c>
      <c r="K263" s="188">
        <f t="shared" si="73"/>
        <v>10</v>
      </c>
      <c r="L263" s="190">
        <f t="shared" si="74"/>
        <v>17</v>
      </c>
      <c r="M263" s="189" t="str">
        <f t="shared" ca="1" si="75"/>
        <v>SWX</v>
      </c>
      <c r="N263" s="190">
        <f t="shared" si="76"/>
        <v>16</v>
      </c>
      <c r="O263" s="191">
        <f t="shared" ca="1" si="77"/>
        <v>6.6856424597762712E-2</v>
      </c>
      <c r="P263" s="192">
        <f t="shared" ca="1" si="64"/>
        <v>7.027954294142702E-2</v>
      </c>
      <c r="Q263" s="192"/>
      <c r="R263" s="184">
        <f t="shared" si="65"/>
        <v>39953</v>
      </c>
    </row>
    <row r="264" spans="2:18">
      <c r="B264" s="99">
        <f t="shared" si="63"/>
        <v>10</v>
      </c>
      <c r="C264" s="100">
        <f t="shared" si="68"/>
        <v>18</v>
      </c>
      <c r="D264" s="54" t="str">
        <f ca="1">OFFSET(Data_Summary!$A$17,$B264,0)</f>
        <v>SWX</v>
      </c>
      <c r="E264" s="100">
        <f t="shared" si="62"/>
        <v>18</v>
      </c>
      <c r="F264" s="140">
        <f ca="1">OFFSET(Data_Summary!$A$31,MATCH($D264,Data_Summary!$A$32:$A$43,0),$E264)</f>
        <v>0.67317949680651767</v>
      </c>
      <c r="G264" s="126">
        <f ca="1">OFFSET(Data_Summary!$A$17,MATCH($D264,Data_Summary!$A$32:$A$43,0),$E264)</f>
        <v>6.1821300562313442E-2</v>
      </c>
      <c r="H264" s="126"/>
      <c r="I264" s="139">
        <f t="shared" si="69"/>
        <v>40162</v>
      </c>
      <c r="J264" s="187">
        <f t="shared" si="72"/>
        <v>18</v>
      </c>
      <c r="K264" s="188">
        <f t="shared" si="73"/>
        <v>10</v>
      </c>
      <c r="L264" s="190">
        <f t="shared" si="74"/>
        <v>18</v>
      </c>
      <c r="M264" s="189" t="str">
        <f t="shared" ca="1" si="75"/>
        <v>SWX</v>
      </c>
      <c r="N264" s="190">
        <f t="shared" si="76"/>
        <v>17</v>
      </c>
      <c r="O264" s="193">
        <f t="shared" ca="1" si="77"/>
        <v>0.67317949680651767</v>
      </c>
      <c r="P264" s="192">
        <f t="shared" ca="1" si="64"/>
        <v>6.1821300562313442E-2</v>
      </c>
      <c r="Q264" s="192"/>
      <c r="R264" s="184">
        <f t="shared" si="65"/>
        <v>40162</v>
      </c>
    </row>
    <row r="265" spans="2:18">
      <c r="B265" s="99">
        <f t="shared" si="63"/>
        <v>10</v>
      </c>
      <c r="C265" s="100">
        <f t="shared" si="68"/>
        <v>19</v>
      </c>
      <c r="D265" s="54" t="str">
        <f ca="1">OFFSET(Data_Summary!$A$17,$B265,0)</f>
        <v>SWX</v>
      </c>
      <c r="E265" s="100">
        <f t="shared" si="62"/>
        <v>19</v>
      </c>
      <c r="F265" s="140">
        <f ca="1">OFFSET(Data_Summary!$A$31,MATCH($D265,Data_Summary!$A$32:$A$43,0),$E265)</f>
        <v>0.67317949680651767</v>
      </c>
      <c r="G265" s="126">
        <f ca="1">OFFSET(Data_Summary!$A$17,MATCH($D265,Data_Summary!$A$32:$A$43,0),$E265)</f>
        <v>6.1475710419461538E-2</v>
      </c>
      <c r="H265" s="126"/>
      <c r="I265" s="139">
        <f t="shared" si="69"/>
        <v>40337</v>
      </c>
      <c r="J265" s="187">
        <f t="shared" si="72"/>
        <v>19</v>
      </c>
      <c r="K265" s="188">
        <f t="shared" si="73"/>
        <v>10</v>
      </c>
      <c r="L265" s="190">
        <f t="shared" si="74"/>
        <v>19</v>
      </c>
      <c r="M265" s="189" t="str">
        <f t="shared" ca="1" si="75"/>
        <v>SWX</v>
      </c>
      <c r="N265" s="190">
        <f t="shared" si="76"/>
        <v>18</v>
      </c>
      <c r="O265" s="193">
        <f t="shared" ca="1" si="77"/>
        <v>0.67317949680651767</v>
      </c>
      <c r="P265" s="192">
        <f t="shared" ca="1" si="64"/>
        <v>6.1475710419461538E-2</v>
      </c>
      <c r="Q265" s="192"/>
      <c r="R265" s="184">
        <f t="shared" si="65"/>
        <v>40337</v>
      </c>
    </row>
    <row r="266" spans="2:18">
      <c r="B266" s="99">
        <f t="shared" si="63"/>
        <v>10</v>
      </c>
      <c r="C266" s="100">
        <f t="shared" si="68"/>
        <v>20</v>
      </c>
      <c r="D266" s="54" t="str">
        <f ca="1">OFFSET(Data_Summary!$A$17,$B266,0)</f>
        <v>SWX</v>
      </c>
      <c r="E266" s="100">
        <f t="shared" si="62"/>
        <v>20</v>
      </c>
      <c r="F266" s="140">
        <f ca="1">OFFSET(Data_Summary!$A$31,MATCH($D266,Data_Summary!$A$32:$A$43,0),$E266)</f>
        <v>6.6856424597762712E-2</v>
      </c>
      <c r="G266" s="126">
        <f ca="1">OFFSET(Data_Summary!$A$17,MATCH($D266,Data_Summary!$A$32:$A$43,0),$E266)</f>
        <v>5.4994538890976628E-2</v>
      </c>
      <c r="H266" s="126"/>
      <c r="I266" s="139">
        <f t="shared" si="69"/>
        <v>39545</v>
      </c>
      <c r="J266" s="187">
        <f t="shared" si="72"/>
        <v>20</v>
      </c>
      <c r="K266" s="188">
        <f t="shared" si="73"/>
        <v>10</v>
      </c>
      <c r="L266" s="190">
        <f t="shared" si="74"/>
        <v>20</v>
      </c>
      <c r="M266" s="189" t="str">
        <f t="shared" ca="1" si="75"/>
        <v>SWX</v>
      </c>
      <c r="N266" s="190">
        <f t="shared" si="76"/>
        <v>19</v>
      </c>
      <c r="O266" s="191">
        <f t="shared" ca="1" si="77"/>
        <v>6.6856424597762712E-2</v>
      </c>
      <c r="P266" s="192">
        <f t="shared" ca="1" si="64"/>
        <v>5.4994538890976628E-2</v>
      </c>
      <c r="Q266" s="192"/>
      <c r="R266" s="184">
        <f t="shared" si="65"/>
        <v>39545</v>
      </c>
    </row>
    <row r="267" spans="2:18">
      <c r="B267" s="99">
        <f t="shared" si="63"/>
        <v>10</v>
      </c>
      <c r="C267" s="100">
        <f t="shared" si="68"/>
        <v>21</v>
      </c>
      <c r="D267" s="54" t="str">
        <f ca="1">OFFSET(Data_Summary!$A$17,$B267,0)</f>
        <v>SWX</v>
      </c>
      <c r="E267" s="100">
        <f t="shared" si="62"/>
        <v>21</v>
      </c>
      <c r="F267" s="140">
        <f ca="1">OFFSET(Data_Summary!$A$31,MATCH($D267,Data_Summary!$A$32:$A$43,0),$E267)</f>
        <v>6.6856424597762712E-2</v>
      </c>
      <c r="G267" s="126">
        <f ca="1">OFFSET(Data_Summary!$A$17,MATCH($D267,Data_Summary!$A$32:$A$43,0),$E267)</f>
        <v>6.7853547599247471E-2</v>
      </c>
      <c r="H267" s="126"/>
      <c r="I267" s="139">
        <f t="shared" si="69"/>
        <v>39903</v>
      </c>
      <c r="J267" s="187">
        <f t="shared" si="72"/>
        <v>21</v>
      </c>
      <c r="K267" s="188">
        <f t="shared" si="73"/>
        <v>10</v>
      </c>
      <c r="L267" s="190">
        <f t="shared" si="74"/>
        <v>21</v>
      </c>
      <c r="M267" s="189" t="str">
        <f t="shared" ca="1" si="75"/>
        <v>SWX</v>
      </c>
      <c r="N267" s="190">
        <f t="shared" si="76"/>
        <v>20</v>
      </c>
      <c r="O267" s="191">
        <f t="shared" ca="1" si="77"/>
        <v>6.6856424597762712E-2</v>
      </c>
      <c r="P267" s="192">
        <f t="shared" ca="1" si="64"/>
        <v>6.7853547599247471E-2</v>
      </c>
      <c r="Q267" s="192"/>
      <c r="R267" s="184">
        <f t="shared" si="65"/>
        <v>39903</v>
      </c>
    </row>
    <row r="268" spans="2:18">
      <c r="B268" s="99">
        <f t="shared" si="63"/>
        <v>10</v>
      </c>
      <c r="C268" s="100">
        <f t="shared" si="68"/>
        <v>22</v>
      </c>
      <c r="D268" s="54" t="str">
        <f ca="1">OFFSET(Data_Summary!$A$17,$B268,0)</f>
        <v>SWX</v>
      </c>
      <c r="E268" s="100">
        <f t="shared" si="62"/>
        <v>22</v>
      </c>
      <c r="F268" s="140">
        <f ca="1">OFFSET(Data_Summary!$A$31,MATCH($D268,Data_Summary!$A$32:$A$43,0),$E268)</f>
        <v>6.6856424597762712E-2</v>
      </c>
      <c r="G268" s="126">
        <f ca="1">OFFSET(Data_Summary!$A$17,MATCH($D268,Data_Summary!$A$32:$A$43,0),$E268)</f>
        <v>6.4568940525715143E-2</v>
      </c>
      <c r="H268" s="126"/>
      <c r="I268" s="139">
        <f t="shared" si="69"/>
        <v>40057</v>
      </c>
      <c r="J268" s="187">
        <f t="shared" si="72"/>
        <v>22</v>
      </c>
      <c r="K268" s="188">
        <f t="shared" si="73"/>
        <v>10</v>
      </c>
      <c r="L268" s="190">
        <f t="shared" si="74"/>
        <v>22</v>
      </c>
      <c r="M268" s="189" t="str">
        <f t="shared" ca="1" si="75"/>
        <v>SWX</v>
      </c>
      <c r="N268" s="190">
        <f t="shared" si="76"/>
        <v>21</v>
      </c>
      <c r="O268" s="193">
        <f t="shared" ca="1" si="77"/>
        <v>6.6856424597762712E-2</v>
      </c>
      <c r="P268" s="192">
        <f t="shared" ca="1" si="64"/>
        <v>6.4568940525715143E-2</v>
      </c>
      <c r="Q268" s="192"/>
      <c r="R268" s="184">
        <f t="shared" si="65"/>
        <v>40057</v>
      </c>
    </row>
    <row r="269" spans="2:18">
      <c r="B269" s="99">
        <f t="shared" si="63"/>
        <v>10</v>
      </c>
      <c r="C269" s="100">
        <f t="shared" si="68"/>
        <v>23</v>
      </c>
      <c r="D269" s="54" t="str">
        <f ca="1">OFFSET(Data_Summary!$A$17,$B269,0)</f>
        <v>SWX</v>
      </c>
      <c r="E269" s="100">
        <f t="shared" si="62"/>
        <v>23</v>
      </c>
      <c r="F269" s="140">
        <f ca="1">OFFSET(Data_Summary!$A$31,MATCH($D269,Data_Summary!$A$32:$A$43,0),$E269)</f>
        <v>0.67317949680651767</v>
      </c>
      <c r="G269" s="126">
        <f ca="1">OFFSET(Data_Summary!$A$17,MATCH($D269,Data_Summary!$A$32:$A$43,0),$E269)</f>
        <v>6.2013959667105309E-2</v>
      </c>
      <c r="H269" s="126"/>
      <c r="I269" s="139">
        <f t="shared" si="69"/>
        <v>40436</v>
      </c>
      <c r="J269" s="187">
        <f t="shared" si="72"/>
        <v>23</v>
      </c>
      <c r="K269" s="188">
        <f t="shared" si="73"/>
        <v>10</v>
      </c>
      <c r="L269" s="190">
        <f t="shared" si="74"/>
        <v>23</v>
      </c>
      <c r="M269" s="189" t="str">
        <f t="shared" ca="1" si="75"/>
        <v>SWX</v>
      </c>
      <c r="N269" s="190">
        <f t="shared" si="76"/>
        <v>22</v>
      </c>
      <c r="O269" s="193">
        <f t="shared" ca="1" si="77"/>
        <v>0.67317949680651767</v>
      </c>
      <c r="P269" s="192">
        <f t="shared" ca="1" si="64"/>
        <v>6.2013959667105309E-2</v>
      </c>
      <c r="Q269" s="192"/>
      <c r="R269" s="184">
        <f t="shared" si="65"/>
        <v>40436</v>
      </c>
    </row>
    <row r="270" spans="2:18">
      <c r="B270" s="99">
        <f t="shared" si="63"/>
        <v>10</v>
      </c>
      <c r="C270" s="100">
        <f t="shared" si="68"/>
        <v>24</v>
      </c>
      <c r="D270" s="54" t="str">
        <f ca="1">OFFSET(Data_Summary!$A$17,$B270,0)</f>
        <v>SWX</v>
      </c>
      <c r="E270" s="100">
        <f t="shared" si="62"/>
        <v>24</v>
      </c>
      <c r="F270" s="140">
        <f ca="1">OFFSET(Data_Summary!$A$31,MATCH($D270,Data_Summary!$A$32:$A$43,0),$E270)</f>
        <v>0.67317949680651767</v>
      </c>
      <c r="G270" s="126">
        <f ca="1">OFFSET(Data_Summary!$A$17,MATCH($D270,Data_Summary!$A$32:$A$43,0),$E270)</f>
        <v>6.6170367281703862E-2</v>
      </c>
      <c r="H270" s="126"/>
      <c r="I270" s="139">
        <f t="shared" si="69"/>
        <v>40602</v>
      </c>
      <c r="J270" s="187">
        <f t="shared" si="72"/>
        <v>24</v>
      </c>
      <c r="K270" s="188">
        <f t="shared" si="73"/>
        <v>10</v>
      </c>
      <c r="L270" s="190">
        <f t="shared" si="74"/>
        <v>24</v>
      </c>
      <c r="M270" s="189" t="str">
        <f t="shared" ca="1" si="75"/>
        <v>SWX</v>
      </c>
      <c r="N270" s="190">
        <f t="shared" si="76"/>
        <v>23</v>
      </c>
      <c r="O270" s="193">
        <f t="shared" ca="1" si="77"/>
        <v>0.67317949680651767</v>
      </c>
      <c r="P270" s="192">
        <f t="shared" ca="1" si="64"/>
        <v>6.6170367281703862E-2</v>
      </c>
      <c r="Q270" s="192"/>
      <c r="R270" s="184">
        <f t="shared" si="65"/>
        <v>40602</v>
      </c>
    </row>
    <row r="271" spans="2:18">
      <c r="B271" s="99">
        <f t="shared" si="63"/>
        <v>10</v>
      </c>
      <c r="C271" s="100">
        <f t="shared" si="68"/>
        <v>25</v>
      </c>
      <c r="D271" s="54" t="str">
        <f ca="1">OFFSET(Data_Summary!$A$17,$B271,0)</f>
        <v>SWX</v>
      </c>
      <c r="E271" s="100">
        <f t="shared" si="62"/>
        <v>25</v>
      </c>
      <c r="F271" s="140">
        <f ca="1">OFFSET(Data_Summary!$A$31,MATCH($D271,Data_Summary!$A$32:$A$43,0),$E271)</f>
        <v>0.67317949680651767</v>
      </c>
      <c r="G271" s="126">
        <f ca="1">OFFSET(Data_Summary!$A$17,MATCH($D271,Data_Summary!$A$32:$A$43,0),$E271)</f>
        <v>5.9823925948986459E-2</v>
      </c>
      <c r="H271" s="126"/>
      <c r="I271" s="139">
        <f t="shared" si="69"/>
        <v>40724</v>
      </c>
      <c r="J271" s="187">
        <f t="shared" si="72"/>
        <v>25</v>
      </c>
      <c r="K271" s="188">
        <f t="shared" si="73"/>
        <v>10</v>
      </c>
      <c r="L271" s="190">
        <f t="shared" si="74"/>
        <v>25</v>
      </c>
      <c r="M271" s="189" t="str">
        <f t="shared" ca="1" si="75"/>
        <v>SWX</v>
      </c>
      <c r="N271" s="190">
        <f t="shared" si="76"/>
        <v>24</v>
      </c>
      <c r="O271" s="191">
        <f t="shared" ca="1" si="77"/>
        <v>0.67317949680651767</v>
      </c>
      <c r="P271" s="192">
        <f t="shared" ca="1" si="64"/>
        <v>5.9823925948986459E-2</v>
      </c>
      <c r="Q271" s="192"/>
      <c r="R271" s="184">
        <f t="shared" si="65"/>
        <v>40724</v>
      </c>
    </row>
    <row r="272" spans="2:18">
      <c r="B272" s="99">
        <f t="shared" si="63"/>
        <v>10</v>
      </c>
      <c r="C272" s="100">
        <f t="shared" si="68"/>
        <v>26</v>
      </c>
      <c r="D272" s="54" t="str">
        <f ca="1">OFFSET(Data_Summary!$A$17,$B272,0)</f>
        <v>SWX</v>
      </c>
      <c r="E272" s="100">
        <f t="shared" si="62"/>
        <v>26</v>
      </c>
      <c r="F272" s="140">
        <f ca="1">OFFSET(Data_Summary!$A$31,MATCH($D272,Data_Summary!$A$32:$A$43,0),$E272)</f>
        <v>1</v>
      </c>
      <c r="G272" s="126">
        <f ca="1">OFFSET(Data_Summary!$A$17,MATCH($D272,Data_Summary!$A$32:$A$43,0),$E272)</f>
        <v>5.9835283176637902E-2</v>
      </c>
      <c r="H272" s="126"/>
      <c r="I272" s="139">
        <f t="shared" si="69"/>
        <v>41023</v>
      </c>
      <c r="J272" s="187">
        <f t="shared" si="72"/>
        <v>26</v>
      </c>
      <c r="K272" s="188">
        <f t="shared" si="73"/>
        <v>10</v>
      </c>
      <c r="L272" s="190">
        <f t="shared" si="74"/>
        <v>26</v>
      </c>
      <c r="M272" s="189" t="str">
        <f t="shared" ca="1" si="75"/>
        <v>SWX</v>
      </c>
      <c r="N272" s="190">
        <f t="shared" si="76"/>
        <v>25</v>
      </c>
      <c r="O272" s="191">
        <f t="shared" ca="1" si="77"/>
        <v>1</v>
      </c>
      <c r="P272" s="192">
        <f t="shared" ca="1" si="64"/>
        <v>5.9835283176637902E-2</v>
      </c>
      <c r="Q272" s="192"/>
      <c r="R272" s="184">
        <f t="shared" si="65"/>
        <v>41023</v>
      </c>
    </row>
    <row r="273" spans="2:18">
      <c r="B273" s="99">
        <f t="shared" ref="B273" si="78">IF(C273=1,B272+1,B272)</f>
        <v>10</v>
      </c>
      <c r="C273" s="100">
        <f t="shared" si="68"/>
        <v>27</v>
      </c>
      <c r="D273" s="54" t="str">
        <f ca="1">OFFSET(Data_Summary!$A$17,$B273,0)</f>
        <v>SWX</v>
      </c>
      <c r="E273" s="100">
        <f t="shared" ref="E273" si="79">C273</f>
        <v>27</v>
      </c>
      <c r="F273" s="140">
        <f ca="1">OFFSET(Data_Summary!$A$31,MATCH($D273,Data_Summary!$A$32:$A$43,0),$E273)</f>
        <v>1</v>
      </c>
      <c r="G273" s="126">
        <f ca="1">OFFSET(Data_Summary!$A$17,MATCH($D273,Data_Summary!$A$32:$A$43,0),$E273)</f>
        <v>5.8978528383670417E-2</v>
      </c>
      <c r="H273" s="126"/>
      <c r="I273" s="139">
        <f t="shared" si="69"/>
        <v>41060</v>
      </c>
      <c r="J273" s="187">
        <f t="shared" si="72"/>
        <v>27</v>
      </c>
      <c r="K273" s="188">
        <f t="shared" si="73"/>
        <v>10</v>
      </c>
      <c r="L273" s="190">
        <f t="shared" si="74"/>
        <v>27</v>
      </c>
      <c r="M273" s="189" t="str">
        <f t="shared" ca="1" si="75"/>
        <v>SWX</v>
      </c>
      <c r="N273" s="190">
        <f t="shared" si="76"/>
        <v>26</v>
      </c>
      <c r="O273" s="191">
        <f t="shared" ca="1" si="77"/>
        <v>1</v>
      </c>
      <c r="P273" s="192">
        <f t="shared" ca="1" si="64"/>
        <v>5.8978528383670417E-2</v>
      </c>
      <c r="Q273" s="192"/>
      <c r="R273" s="184">
        <f t="shared" si="65"/>
        <v>41060</v>
      </c>
    </row>
    <row r="274" spans="2:18">
      <c r="B274" s="99">
        <f>IF(C274=1,B272+1,B272)</f>
        <v>11</v>
      </c>
      <c r="C274" s="100">
        <f t="shared" si="68"/>
        <v>1</v>
      </c>
      <c r="D274" s="54" t="str">
        <f ca="1">OFFSET(Data_Summary!$A$17,$B274,0)</f>
        <v>VVC</v>
      </c>
      <c r="E274" s="100">
        <f t="shared" si="62"/>
        <v>1</v>
      </c>
      <c r="F274" s="140">
        <f ca="1">OFFSET(Data_Summary!$A$31,MATCH($D274,Data_Summary!$A$32:$A$43,0),$E274)</f>
        <v>0</v>
      </c>
      <c r="G274" s="126" t="str">
        <f ca="1">OFFSET(Data_Summary!$A$17,MATCH($D274,Data_Summary!$A$32:$A$43,0),$E274)</f>
        <v/>
      </c>
      <c r="H274" s="126"/>
      <c r="I274" s="139">
        <f t="shared" si="69"/>
        <v>38639</v>
      </c>
      <c r="J274" s="187">
        <f t="shared" si="72"/>
        <v>1</v>
      </c>
      <c r="K274" s="188">
        <f t="shared" si="73"/>
        <v>11</v>
      </c>
      <c r="L274" s="190">
        <f t="shared" si="74"/>
        <v>1</v>
      </c>
      <c r="M274" s="189" t="str">
        <f t="shared" ca="1" si="75"/>
        <v>VVC</v>
      </c>
      <c r="N274" s="190">
        <f t="shared" si="76"/>
        <v>1</v>
      </c>
      <c r="O274" s="191">
        <f t="shared" ca="1" si="77"/>
        <v>0</v>
      </c>
      <c r="P274" s="192" t="str">
        <f t="shared" ca="1" si="64"/>
        <v/>
      </c>
      <c r="Q274" s="192"/>
      <c r="R274" s="184">
        <f t="shared" si="65"/>
        <v>38639</v>
      </c>
    </row>
    <row r="275" spans="2:18">
      <c r="B275" s="99">
        <f t="shared" si="63"/>
        <v>11</v>
      </c>
      <c r="C275" s="100">
        <f t="shared" si="68"/>
        <v>2</v>
      </c>
      <c r="D275" s="54" t="str">
        <f ca="1">OFFSET(Data_Summary!$A$17,$B275,0)</f>
        <v>VVC</v>
      </c>
      <c r="E275" s="100">
        <f t="shared" si="62"/>
        <v>2</v>
      </c>
      <c r="F275" s="140">
        <f ca="1">OFFSET(Data_Summary!$A$31,MATCH($D275,Data_Summary!$A$32:$A$43,0),$E275)</f>
        <v>0</v>
      </c>
      <c r="G275" s="126" t="str">
        <f ca="1">OFFSET(Data_Summary!$A$17,MATCH($D275,Data_Summary!$A$32:$A$43,0),$E275)</f>
        <v/>
      </c>
      <c r="H275" s="126"/>
      <c r="I275" s="139">
        <f t="shared" si="69"/>
        <v>38797</v>
      </c>
      <c r="J275" s="187">
        <f t="shared" si="72"/>
        <v>2</v>
      </c>
      <c r="K275" s="188">
        <f t="shared" si="73"/>
        <v>11</v>
      </c>
      <c r="L275" s="190">
        <f t="shared" si="74"/>
        <v>2</v>
      </c>
      <c r="M275" s="189" t="str">
        <f t="shared" ca="1" si="75"/>
        <v>VVC</v>
      </c>
      <c r="N275" s="190">
        <f t="shared" si="76"/>
        <v>2</v>
      </c>
      <c r="O275" s="191">
        <f t="shared" ca="1" si="77"/>
        <v>0</v>
      </c>
      <c r="P275" s="192" t="str">
        <f t="shared" ca="1" si="64"/>
        <v/>
      </c>
      <c r="Q275" s="192"/>
      <c r="R275" s="184">
        <f t="shared" si="65"/>
        <v>38797</v>
      </c>
    </row>
    <row r="276" spans="2:18">
      <c r="B276" s="99">
        <f t="shared" si="63"/>
        <v>11</v>
      </c>
      <c r="C276" s="100">
        <f t="shared" si="68"/>
        <v>3</v>
      </c>
      <c r="D276" s="54" t="str">
        <f ca="1">OFFSET(Data_Summary!$A$17,$B276,0)</f>
        <v>VVC</v>
      </c>
      <c r="E276" s="100">
        <f t="shared" si="62"/>
        <v>3</v>
      </c>
      <c r="F276" s="140">
        <f ca="1">OFFSET(Data_Summary!$A$31,MATCH($D276,Data_Summary!$A$32:$A$43,0),$E276)</f>
        <v>0</v>
      </c>
      <c r="G276" s="126" t="str">
        <f ca="1">OFFSET(Data_Summary!$A$17,MATCH($D276,Data_Summary!$A$32:$A$43,0),$E276)</f>
        <v/>
      </c>
      <c r="H276" s="126"/>
      <c r="I276" s="139">
        <f t="shared" si="69"/>
        <v>38807</v>
      </c>
      <c r="J276" s="187">
        <f t="shared" si="72"/>
        <v>3</v>
      </c>
      <c r="K276" s="188">
        <f t="shared" si="73"/>
        <v>11</v>
      </c>
      <c r="L276" s="190">
        <f t="shared" si="74"/>
        <v>3</v>
      </c>
      <c r="M276" s="189" t="str">
        <f t="shared" ca="1" si="75"/>
        <v>VVC</v>
      </c>
      <c r="N276" s="190">
        <f t="shared" si="76"/>
        <v>3</v>
      </c>
      <c r="O276" s="191">
        <f t="shared" ca="1" si="77"/>
        <v>0</v>
      </c>
      <c r="P276" s="192" t="str">
        <f t="shared" ref="P276:P327" ca="1" si="80">+IF(ISNUMBER($N276),G276,"NA")</f>
        <v/>
      </c>
      <c r="Q276" s="192"/>
      <c r="R276" s="184">
        <f t="shared" ref="R276:R327" si="81">+IF(ISNUMBER($N276),I276,"NA")</f>
        <v>38807</v>
      </c>
    </row>
    <row r="277" spans="2:18">
      <c r="B277" s="99">
        <f t="shared" si="63"/>
        <v>11</v>
      </c>
      <c r="C277" s="100">
        <f t="shared" si="68"/>
        <v>4</v>
      </c>
      <c r="D277" s="54" t="str">
        <f ca="1">OFFSET(Data_Summary!$A$17,$B277,0)</f>
        <v>VVC</v>
      </c>
      <c r="E277" s="100">
        <f t="shared" si="62"/>
        <v>4</v>
      </c>
      <c r="F277" s="140">
        <f ca="1">OFFSET(Data_Summary!$A$31,MATCH($D277,Data_Summary!$A$32:$A$43,0),$E277)</f>
        <v>0</v>
      </c>
      <c r="G277" s="126" t="str">
        <f ca="1">OFFSET(Data_Summary!$A$17,MATCH($D277,Data_Summary!$A$32:$A$43,0),$E277)</f>
        <v/>
      </c>
      <c r="H277" s="126"/>
      <c r="I277" s="139">
        <f t="shared" si="69"/>
        <v>38968</v>
      </c>
      <c r="J277" s="187">
        <f t="shared" si="72"/>
        <v>4</v>
      </c>
      <c r="K277" s="188">
        <f t="shared" si="73"/>
        <v>11</v>
      </c>
      <c r="L277" s="190">
        <f t="shared" si="74"/>
        <v>4</v>
      </c>
      <c r="M277" s="189" t="str">
        <f t="shared" ca="1" si="75"/>
        <v>VVC</v>
      </c>
      <c r="N277" s="190">
        <f t="shared" si="76"/>
        <v>4</v>
      </c>
      <c r="O277" s="191">
        <f t="shared" ca="1" si="77"/>
        <v>0</v>
      </c>
      <c r="P277" s="192" t="str">
        <f t="shared" ca="1" si="80"/>
        <v/>
      </c>
      <c r="Q277" s="192"/>
      <c r="R277" s="184">
        <f t="shared" si="81"/>
        <v>38968</v>
      </c>
    </row>
    <row r="278" spans="2:18">
      <c r="B278" s="99">
        <f t="shared" si="63"/>
        <v>11</v>
      </c>
      <c r="C278" s="100">
        <f t="shared" si="68"/>
        <v>5</v>
      </c>
      <c r="D278" s="54" t="str">
        <f ca="1">OFFSET(Data_Summary!$A$17,$B278,0)</f>
        <v>VVC</v>
      </c>
      <c r="E278" s="100">
        <f t="shared" ref="E278:E326" si="82">C278</f>
        <v>5</v>
      </c>
      <c r="F278" s="140">
        <f ca="1">OFFSET(Data_Summary!$A$31,MATCH($D278,Data_Summary!$A$32:$A$43,0),$E278)</f>
        <v>0.72911244502504624</v>
      </c>
      <c r="G278" s="126">
        <f ca="1">OFFSET(Data_Summary!$A$17,MATCH($D278,Data_Summary!$A$32:$A$43,0),$E278)</f>
        <v>6.865327749229394E-2</v>
      </c>
      <c r="H278" s="126"/>
      <c r="I278" s="139">
        <f t="shared" si="69"/>
        <v>39181</v>
      </c>
      <c r="J278" s="187">
        <f t="shared" si="72"/>
        <v>5</v>
      </c>
      <c r="K278" s="188">
        <f t="shared" si="73"/>
        <v>11</v>
      </c>
      <c r="L278" s="190">
        <f t="shared" si="74"/>
        <v>5</v>
      </c>
      <c r="M278" s="189" t="str">
        <f t="shared" ca="1" si="75"/>
        <v>VVC</v>
      </c>
      <c r="N278" s="190">
        <f t="shared" si="76"/>
        <v>5</v>
      </c>
      <c r="O278" s="191">
        <f t="shared" ca="1" si="77"/>
        <v>0.72911244502504624</v>
      </c>
      <c r="P278" s="192">
        <f t="shared" ca="1" si="80"/>
        <v>6.865327749229394E-2</v>
      </c>
      <c r="Q278" s="192"/>
      <c r="R278" s="184">
        <f t="shared" si="81"/>
        <v>39181</v>
      </c>
    </row>
    <row r="279" spans="2:18">
      <c r="B279" s="99">
        <f t="shared" ref="B279:B326" si="83">IF(C279=1,B278+1,B278)</f>
        <v>11</v>
      </c>
      <c r="C279" s="100">
        <f t="shared" si="68"/>
        <v>6</v>
      </c>
      <c r="D279" s="54" t="str">
        <f ca="1">OFFSET(Data_Summary!$A$17,$B279,0)</f>
        <v>VVC</v>
      </c>
      <c r="E279" s="100">
        <f t="shared" si="82"/>
        <v>6</v>
      </c>
      <c r="F279" s="140">
        <f ca="1">OFFSET(Data_Summary!$A$31,MATCH($D279,Data_Summary!$A$32:$A$43,0),$E279)</f>
        <v>0.72911244502504624</v>
      </c>
      <c r="G279" s="126">
        <f ca="1">OFFSET(Data_Summary!$A$17,MATCH($D279,Data_Summary!$A$32:$A$43,0),$E279)</f>
        <v>7.1871050816773849E-2</v>
      </c>
      <c r="H279" s="126"/>
      <c r="I279" s="139">
        <f t="shared" si="69"/>
        <v>39244</v>
      </c>
      <c r="J279" s="187">
        <f t="shared" si="72"/>
        <v>6</v>
      </c>
      <c r="K279" s="188">
        <f t="shared" si="73"/>
        <v>11</v>
      </c>
      <c r="L279" s="190">
        <f t="shared" si="74"/>
        <v>6</v>
      </c>
      <c r="M279" s="189" t="str">
        <f t="shared" ca="1" si="75"/>
        <v>VVC</v>
      </c>
      <c r="N279" s="190">
        <f t="shared" si="76"/>
        <v>6</v>
      </c>
      <c r="O279" s="191">
        <f t="shared" ca="1" si="77"/>
        <v>0.72911244502504624</v>
      </c>
      <c r="P279" s="192">
        <f t="shared" ca="1" si="80"/>
        <v>7.1871050816773849E-2</v>
      </c>
      <c r="Q279" s="192"/>
      <c r="R279" s="184">
        <f t="shared" si="81"/>
        <v>39244</v>
      </c>
    </row>
    <row r="280" spans="2:18">
      <c r="B280" s="99">
        <f t="shared" si="83"/>
        <v>11</v>
      </c>
      <c r="C280" s="100">
        <f t="shared" si="68"/>
        <v>7</v>
      </c>
      <c r="D280" s="54" t="str">
        <f ca="1">OFFSET(Data_Summary!$A$17,$B280,0)</f>
        <v>VVC</v>
      </c>
      <c r="E280" s="100">
        <f t="shared" si="82"/>
        <v>7</v>
      </c>
      <c r="F280" s="140">
        <f ca="1">OFFSET(Data_Summary!$A$31,MATCH($D280,Data_Summary!$A$32:$A$43,0),$E280)</f>
        <v>0.99999999999999989</v>
      </c>
      <c r="G280" s="126">
        <f ca="1">OFFSET(Data_Summary!$A$17,MATCH($D280,Data_Summary!$A$32:$A$43,0),$E280)</f>
        <v>6.5324120755063247E-2</v>
      </c>
      <c r="H280" s="126"/>
      <c r="I280" s="139">
        <f t="shared" si="69"/>
        <v>39302</v>
      </c>
      <c r="J280" s="187">
        <f t="shared" si="72"/>
        <v>7</v>
      </c>
      <c r="K280" s="188">
        <f t="shared" si="73"/>
        <v>11</v>
      </c>
      <c r="L280" s="190">
        <f t="shared" si="74"/>
        <v>7</v>
      </c>
      <c r="M280" s="189" t="str">
        <f t="shared" ca="1" si="75"/>
        <v>VVC</v>
      </c>
      <c r="N280" s="190">
        <f t="shared" si="76"/>
        <v>7</v>
      </c>
      <c r="O280" s="191">
        <f t="shared" ca="1" si="77"/>
        <v>0.99999999999999989</v>
      </c>
      <c r="P280" s="192">
        <f t="shared" ca="1" si="80"/>
        <v>6.5324120755063247E-2</v>
      </c>
      <c r="Q280" s="192"/>
      <c r="R280" s="184">
        <f t="shared" si="81"/>
        <v>39302</v>
      </c>
    </row>
    <row r="281" spans="2:18">
      <c r="B281" s="99">
        <f t="shared" si="83"/>
        <v>11</v>
      </c>
      <c r="C281" s="100">
        <f t="shared" si="68"/>
        <v>8</v>
      </c>
      <c r="D281" s="54" t="str">
        <f ca="1">OFFSET(Data_Summary!$A$17,$B281,0)</f>
        <v>VVC</v>
      </c>
      <c r="E281" s="100">
        <f t="shared" si="82"/>
        <v>8</v>
      </c>
      <c r="F281" s="140">
        <f ca="1">OFFSET(Data_Summary!$A$31,MATCH($D281,Data_Summary!$A$32:$A$43,0),$E281)</f>
        <v>0.99999999999999989</v>
      </c>
      <c r="G281" s="126" t="str">
        <f ca="1">OFFSET(Data_Summary!$A$17,MATCH($D281,Data_Summary!$A$32:$A$43,0),$E281)</f>
        <v/>
      </c>
      <c r="H281" s="126"/>
      <c r="I281" s="139">
        <f t="shared" si="69"/>
        <v>39322</v>
      </c>
      <c r="J281" s="187">
        <f t="shared" si="72"/>
        <v>8</v>
      </c>
      <c r="K281" s="188" t="str">
        <f t="shared" si="73"/>
        <v>NA</v>
      </c>
      <c r="L281" s="190" t="str">
        <f t="shared" si="74"/>
        <v>NA</v>
      </c>
      <c r="M281" s="189" t="str">
        <f t="shared" si="75"/>
        <v>NA</v>
      </c>
      <c r="N281" s="190" t="str">
        <f t="shared" si="76"/>
        <v/>
      </c>
      <c r="O281" s="191" t="str">
        <f t="shared" si="77"/>
        <v>NA</v>
      </c>
      <c r="P281" s="192" t="str">
        <f t="shared" si="80"/>
        <v>NA</v>
      </c>
      <c r="Q281" s="192"/>
      <c r="R281" s="184" t="str">
        <f t="shared" si="81"/>
        <v>NA</v>
      </c>
    </row>
    <row r="282" spans="2:18">
      <c r="B282" s="99">
        <f t="shared" si="83"/>
        <v>11</v>
      </c>
      <c r="C282" s="100">
        <f t="shared" si="68"/>
        <v>9</v>
      </c>
      <c r="D282" s="54" t="str">
        <f ca="1">OFFSET(Data_Summary!$A$17,$B282,0)</f>
        <v>VVC</v>
      </c>
      <c r="E282" s="100">
        <f t="shared" si="82"/>
        <v>9</v>
      </c>
      <c r="F282" s="140">
        <f ca="1">OFFSET(Data_Summary!$A$31,MATCH($D282,Data_Summary!$A$32:$A$43,0),$E282)</f>
        <v>0.99999999999999989</v>
      </c>
      <c r="G282" s="126" t="str">
        <f ca="1">OFFSET(Data_Summary!$A$17,MATCH($D282,Data_Summary!$A$32:$A$43,0),$E282)</f>
        <v/>
      </c>
      <c r="H282" s="126"/>
      <c r="I282" s="139">
        <f t="shared" si="69"/>
        <v>39485</v>
      </c>
      <c r="J282" s="187">
        <f t="shared" si="72"/>
        <v>9</v>
      </c>
      <c r="K282" s="188">
        <f t="shared" si="73"/>
        <v>11</v>
      </c>
      <c r="L282" s="190">
        <f t="shared" si="74"/>
        <v>9</v>
      </c>
      <c r="M282" s="189" t="str">
        <f t="shared" ca="1" si="75"/>
        <v>VVC</v>
      </c>
      <c r="N282" s="190">
        <f t="shared" si="76"/>
        <v>8</v>
      </c>
      <c r="O282" s="191">
        <f t="shared" ca="1" si="77"/>
        <v>0.99999999999999989</v>
      </c>
      <c r="P282" s="192" t="str">
        <f t="shared" ca="1" si="80"/>
        <v/>
      </c>
      <c r="Q282" s="192"/>
      <c r="R282" s="184">
        <f t="shared" si="81"/>
        <v>39485</v>
      </c>
    </row>
    <row r="283" spans="2:18">
      <c r="B283" s="99">
        <f t="shared" si="83"/>
        <v>11</v>
      </c>
      <c r="C283" s="100">
        <f t="shared" si="68"/>
        <v>10</v>
      </c>
      <c r="D283" s="54" t="str">
        <f ca="1">OFFSET(Data_Summary!$A$17,$B283,0)</f>
        <v>VVC</v>
      </c>
      <c r="E283" s="100">
        <f t="shared" si="82"/>
        <v>10</v>
      </c>
      <c r="F283" s="140">
        <f ca="1">OFFSET(Data_Summary!$A$31,MATCH($D283,Data_Summary!$A$32:$A$43,0),$E283)</f>
        <v>0.99999999999999989</v>
      </c>
      <c r="G283" s="126">
        <f ca="1">OFFSET(Data_Summary!$A$17,MATCH($D283,Data_Summary!$A$32:$A$43,0),$E283)</f>
        <v>7.1710679335132421E-2</v>
      </c>
      <c r="H283" s="126"/>
      <c r="I283" s="139">
        <f t="shared" si="69"/>
        <v>39575</v>
      </c>
      <c r="J283" s="187">
        <f t="shared" si="72"/>
        <v>10</v>
      </c>
      <c r="K283" s="188">
        <f t="shared" si="73"/>
        <v>11</v>
      </c>
      <c r="L283" s="190">
        <f t="shared" si="74"/>
        <v>10</v>
      </c>
      <c r="M283" s="189" t="str">
        <f t="shared" ca="1" si="75"/>
        <v>VVC</v>
      </c>
      <c r="N283" s="190">
        <f t="shared" si="76"/>
        <v>9</v>
      </c>
      <c r="O283" s="191">
        <f t="shared" ca="1" si="77"/>
        <v>0.99999999999999989</v>
      </c>
      <c r="P283" s="192">
        <f t="shared" ca="1" si="80"/>
        <v>7.1710679335132421E-2</v>
      </c>
      <c r="Q283" s="192"/>
      <c r="R283" s="184">
        <f t="shared" si="81"/>
        <v>39575</v>
      </c>
    </row>
    <row r="284" spans="2:18">
      <c r="B284" s="99">
        <f t="shared" si="83"/>
        <v>11</v>
      </c>
      <c r="C284" s="100">
        <f t="shared" si="68"/>
        <v>11</v>
      </c>
      <c r="D284" s="54" t="str">
        <f ca="1">OFFSET(Data_Summary!$A$17,$B284,0)</f>
        <v>VVC</v>
      </c>
      <c r="E284" s="100">
        <f t="shared" si="82"/>
        <v>11</v>
      </c>
      <c r="F284" s="140">
        <f ca="1">OFFSET(Data_Summary!$A$31,MATCH($D284,Data_Summary!$A$32:$A$43,0),$E284)</f>
        <v>0.99999999999999989</v>
      </c>
      <c r="G284" s="126" t="str">
        <f ca="1">OFFSET(Data_Summary!$A$17,MATCH($D284,Data_Summary!$A$32:$A$43,0),$E284)</f>
        <v/>
      </c>
      <c r="H284" s="126"/>
      <c r="I284" s="139">
        <f t="shared" si="69"/>
        <v>39595</v>
      </c>
      <c r="J284" s="187">
        <f t="shared" si="72"/>
        <v>11</v>
      </c>
      <c r="K284" s="188">
        <f t="shared" si="73"/>
        <v>11</v>
      </c>
      <c r="L284" s="190">
        <f t="shared" si="74"/>
        <v>11</v>
      </c>
      <c r="M284" s="189" t="str">
        <f t="shared" ca="1" si="75"/>
        <v>VVC</v>
      </c>
      <c r="N284" s="190">
        <f t="shared" si="76"/>
        <v>10</v>
      </c>
      <c r="O284" s="191">
        <f t="shared" ca="1" si="77"/>
        <v>0.99999999999999989</v>
      </c>
      <c r="P284" s="192" t="str">
        <f t="shared" ca="1" si="80"/>
        <v/>
      </c>
      <c r="Q284" s="192"/>
      <c r="R284" s="184">
        <f t="shared" si="81"/>
        <v>39595</v>
      </c>
    </row>
    <row r="285" spans="2:18">
      <c r="B285" s="99">
        <f t="shared" si="83"/>
        <v>11</v>
      </c>
      <c r="C285" s="100">
        <f t="shared" si="68"/>
        <v>12</v>
      </c>
      <c r="D285" s="54" t="str">
        <f ca="1">OFFSET(Data_Summary!$A$17,$B285,0)</f>
        <v>VVC</v>
      </c>
      <c r="E285" s="100">
        <f t="shared" si="82"/>
        <v>12</v>
      </c>
      <c r="F285" s="140">
        <f ca="1">OFFSET(Data_Summary!$A$31,MATCH($D285,Data_Summary!$A$32:$A$43,0),$E285)</f>
        <v>0.99999999999999989</v>
      </c>
      <c r="G285" s="126">
        <f ca="1">OFFSET(Data_Summary!$A$17,MATCH($D285,Data_Summary!$A$32:$A$43,0),$E285)</f>
        <v>7.3335698971194518E-2</v>
      </c>
      <c r="H285" s="126"/>
      <c r="I285" s="139">
        <f t="shared" si="69"/>
        <v>39610</v>
      </c>
      <c r="J285" s="187">
        <f t="shared" si="72"/>
        <v>12</v>
      </c>
      <c r="K285" s="188">
        <f t="shared" si="73"/>
        <v>11</v>
      </c>
      <c r="L285" s="190">
        <f t="shared" si="74"/>
        <v>12</v>
      </c>
      <c r="M285" s="189" t="str">
        <f t="shared" ca="1" si="75"/>
        <v>VVC</v>
      </c>
      <c r="N285" s="190">
        <f t="shared" si="76"/>
        <v>11</v>
      </c>
      <c r="O285" s="191">
        <f t="shared" ca="1" si="77"/>
        <v>0.99999999999999989</v>
      </c>
      <c r="P285" s="192">
        <f t="shared" ca="1" si="80"/>
        <v>7.3335698971194518E-2</v>
      </c>
      <c r="Q285" s="192"/>
      <c r="R285" s="184">
        <f t="shared" si="81"/>
        <v>39610</v>
      </c>
    </row>
    <row r="286" spans="2:18">
      <c r="B286" s="99">
        <f t="shared" si="83"/>
        <v>11</v>
      </c>
      <c r="C286" s="100">
        <f t="shared" si="68"/>
        <v>13</v>
      </c>
      <c r="D286" s="54" t="str">
        <f ca="1">OFFSET(Data_Summary!$A$17,$B286,0)</f>
        <v>VVC</v>
      </c>
      <c r="E286" s="100">
        <f t="shared" si="82"/>
        <v>13</v>
      </c>
      <c r="F286" s="140">
        <f ca="1">OFFSET(Data_Summary!$A$31,MATCH($D286,Data_Summary!$A$32:$A$43,0),$E286)</f>
        <v>0.99999999999999989</v>
      </c>
      <c r="G286" s="126">
        <f ca="1">OFFSET(Data_Summary!$A$17,MATCH($D286,Data_Summary!$A$32:$A$43,0),$E286)</f>
        <v>7.2122746866227785E-2</v>
      </c>
      <c r="H286" s="126"/>
      <c r="I286" s="139">
        <f t="shared" si="69"/>
        <v>39668</v>
      </c>
      <c r="J286" s="187">
        <f t="shared" si="72"/>
        <v>13</v>
      </c>
      <c r="K286" s="188">
        <f t="shared" si="73"/>
        <v>11</v>
      </c>
      <c r="L286" s="190">
        <f t="shared" si="74"/>
        <v>13</v>
      </c>
      <c r="M286" s="189" t="str">
        <f t="shared" ca="1" si="75"/>
        <v>VVC</v>
      </c>
      <c r="N286" s="190">
        <f t="shared" si="76"/>
        <v>12</v>
      </c>
      <c r="O286" s="191">
        <f t="shared" ca="1" si="77"/>
        <v>0.99999999999999989</v>
      </c>
      <c r="P286" s="192">
        <f t="shared" ca="1" si="80"/>
        <v>7.2122746866227785E-2</v>
      </c>
      <c r="Q286" s="192"/>
      <c r="R286" s="184">
        <f t="shared" si="81"/>
        <v>39668</v>
      </c>
    </row>
    <row r="287" spans="2:18">
      <c r="B287" s="99">
        <f t="shared" si="83"/>
        <v>11</v>
      </c>
      <c r="C287" s="100">
        <f t="shared" ref="C287:C303" si="84">C260</f>
        <v>14</v>
      </c>
      <c r="D287" s="54" t="str">
        <f ca="1">OFFSET(Data_Summary!$A$17,$B287,0)</f>
        <v>VVC</v>
      </c>
      <c r="E287" s="100">
        <f t="shared" si="82"/>
        <v>14</v>
      </c>
      <c r="F287" s="140">
        <f ca="1">OFFSET(Data_Summary!$A$31,MATCH($D287,Data_Summary!$A$32:$A$43,0),$E287)</f>
        <v>0.99999999999999989</v>
      </c>
      <c r="G287" s="126">
        <f ca="1">OFFSET(Data_Summary!$A$17,MATCH($D287,Data_Summary!$A$32:$A$43,0),$E287)</f>
        <v>8.3254470101596784E-2</v>
      </c>
      <c r="H287" s="126"/>
      <c r="I287" s="139">
        <f t="shared" ref="I287:I300" si="85">I260</f>
        <v>39874</v>
      </c>
      <c r="J287" s="187">
        <f t="shared" si="72"/>
        <v>14</v>
      </c>
      <c r="K287" s="188">
        <f t="shared" si="73"/>
        <v>11</v>
      </c>
      <c r="L287" s="190">
        <f t="shared" si="74"/>
        <v>14</v>
      </c>
      <c r="M287" s="189" t="str">
        <f t="shared" ca="1" si="75"/>
        <v>VVC</v>
      </c>
      <c r="N287" s="190">
        <f t="shared" si="76"/>
        <v>13</v>
      </c>
      <c r="O287" s="191">
        <f t="shared" ca="1" si="77"/>
        <v>0.99999999999999989</v>
      </c>
      <c r="P287" s="192">
        <f t="shared" ca="1" si="80"/>
        <v>8.3254470101596784E-2</v>
      </c>
      <c r="Q287" s="192"/>
      <c r="R287" s="184">
        <f t="shared" si="81"/>
        <v>39874</v>
      </c>
    </row>
    <row r="288" spans="2:18">
      <c r="B288" s="99">
        <f t="shared" si="83"/>
        <v>11</v>
      </c>
      <c r="C288" s="100">
        <f t="shared" si="84"/>
        <v>15</v>
      </c>
      <c r="D288" s="54" t="str">
        <f ca="1">OFFSET(Data_Summary!$A$17,$B288,0)</f>
        <v>VVC</v>
      </c>
      <c r="E288" s="100">
        <f t="shared" si="82"/>
        <v>15</v>
      </c>
      <c r="F288" s="140">
        <f ca="1">OFFSET(Data_Summary!$A$31,MATCH($D288,Data_Summary!$A$32:$A$43,0),$E288)</f>
        <v>0.99999999999999989</v>
      </c>
      <c r="G288" s="126">
        <f ca="1">OFFSET(Data_Summary!$A$17,MATCH($D288,Data_Summary!$A$32:$A$43,0),$E288)</f>
        <v>9.1805447816006719E-2</v>
      </c>
      <c r="H288" s="126"/>
      <c r="I288" s="139">
        <f t="shared" si="85"/>
        <v>39882</v>
      </c>
      <c r="J288" s="187">
        <f t="shared" si="72"/>
        <v>15</v>
      </c>
      <c r="K288" s="188">
        <f t="shared" si="73"/>
        <v>11</v>
      </c>
      <c r="L288" s="190">
        <f t="shared" si="74"/>
        <v>15</v>
      </c>
      <c r="M288" s="189" t="str">
        <f t="shared" ca="1" si="75"/>
        <v>VVC</v>
      </c>
      <c r="N288" s="190">
        <f t="shared" si="76"/>
        <v>14</v>
      </c>
      <c r="O288" s="191">
        <f t="shared" ca="1" si="77"/>
        <v>0.99999999999999989</v>
      </c>
      <c r="P288" s="192">
        <f t="shared" ca="1" si="80"/>
        <v>9.1805447816006719E-2</v>
      </c>
      <c r="Q288" s="192"/>
      <c r="R288" s="184">
        <f t="shared" si="81"/>
        <v>39882</v>
      </c>
    </row>
    <row r="289" spans="2:18">
      <c r="B289" s="99">
        <f t="shared" si="83"/>
        <v>11</v>
      </c>
      <c r="C289" s="100">
        <f t="shared" si="84"/>
        <v>16</v>
      </c>
      <c r="D289" s="54" t="str">
        <f ca="1">OFFSET(Data_Summary!$A$17,$B289,0)</f>
        <v>VVC</v>
      </c>
      <c r="E289" s="100">
        <f t="shared" si="82"/>
        <v>16</v>
      </c>
      <c r="F289" s="140">
        <f ca="1">OFFSET(Data_Summary!$A$31,MATCH($D289,Data_Summary!$A$32:$A$43,0),$E289)</f>
        <v>0.99999999999999989</v>
      </c>
      <c r="G289" s="126" t="str">
        <f ca="1">OFFSET(Data_Summary!$A$17,MATCH($D289,Data_Summary!$A$32:$A$43,0),$E289)</f>
        <v/>
      </c>
      <c r="H289" s="126"/>
      <c r="I289" s="139">
        <f t="shared" si="85"/>
        <v>39951</v>
      </c>
      <c r="J289" s="187">
        <f t="shared" si="72"/>
        <v>16</v>
      </c>
      <c r="K289" s="188">
        <f t="shared" si="73"/>
        <v>11</v>
      </c>
      <c r="L289" s="190">
        <f t="shared" si="74"/>
        <v>16</v>
      </c>
      <c r="M289" s="189" t="str">
        <f t="shared" ca="1" si="75"/>
        <v>VVC</v>
      </c>
      <c r="N289" s="190">
        <f t="shared" si="76"/>
        <v>15</v>
      </c>
      <c r="O289" s="191">
        <f t="shared" ca="1" si="77"/>
        <v>0.99999999999999989</v>
      </c>
      <c r="P289" s="192" t="str">
        <f t="shared" ca="1" si="80"/>
        <v/>
      </c>
      <c r="Q289" s="192"/>
      <c r="R289" s="184">
        <f t="shared" si="81"/>
        <v>39951</v>
      </c>
    </row>
    <row r="290" spans="2:18">
      <c r="B290" s="99">
        <f t="shared" si="83"/>
        <v>11</v>
      </c>
      <c r="C290" s="100">
        <f t="shared" si="84"/>
        <v>17</v>
      </c>
      <c r="D290" s="54" t="str">
        <f ca="1">OFFSET(Data_Summary!$A$17,$B290,0)</f>
        <v>VVC</v>
      </c>
      <c r="E290" s="100">
        <f t="shared" si="82"/>
        <v>17</v>
      </c>
      <c r="F290" s="140">
        <f ca="1">OFFSET(Data_Summary!$A$31,MATCH($D290,Data_Summary!$A$32:$A$43,0),$E290)</f>
        <v>0.99999999999999989</v>
      </c>
      <c r="G290" s="126">
        <f ca="1">OFFSET(Data_Summary!$A$17,MATCH($D290,Data_Summary!$A$32:$A$43,0),$E290)</f>
        <v>8.9154209667758416E-2</v>
      </c>
      <c r="H290" s="126"/>
      <c r="I290" s="139">
        <f t="shared" si="85"/>
        <v>39953</v>
      </c>
      <c r="J290" s="187">
        <f t="shared" si="72"/>
        <v>17</v>
      </c>
      <c r="K290" s="188">
        <f t="shared" si="73"/>
        <v>11</v>
      </c>
      <c r="L290" s="190">
        <f t="shared" si="74"/>
        <v>17</v>
      </c>
      <c r="M290" s="189" t="str">
        <f t="shared" ca="1" si="75"/>
        <v>VVC</v>
      </c>
      <c r="N290" s="190">
        <f t="shared" si="76"/>
        <v>16</v>
      </c>
      <c r="O290" s="191">
        <f t="shared" ca="1" si="77"/>
        <v>0.99999999999999989</v>
      </c>
      <c r="P290" s="192">
        <f t="shared" ca="1" si="80"/>
        <v>8.9154209667758416E-2</v>
      </c>
      <c r="Q290" s="192"/>
      <c r="R290" s="184">
        <f t="shared" si="81"/>
        <v>39953</v>
      </c>
    </row>
    <row r="291" spans="2:18">
      <c r="B291" s="99">
        <f t="shared" si="83"/>
        <v>11</v>
      </c>
      <c r="C291" s="100">
        <f t="shared" si="84"/>
        <v>18</v>
      </c>
      <c r="D291" s="54" t="str">
        <f ca="1">OFFSET(Data_Summary!$A$17,$B291,0)</f>
        <v>VVC</v>
      </c>
      <c r="E291" s="100">
        <f t="shared" si="82"/>
        <v>18</v>
      </c>
      <c r="F291" s="140">
        <f ca="1">OFFSET(Data_Summary!$A$31,MATCH($D291,Data_Summary!$A$32:$A$43,0),$E291)</f>
        <v>0.99999999999999989</v>
      </c>
      <c r="G291" s="126">
        <f ca="1">OFFSET(Data_Summary!$A$17,MATCH($D291,Data_Summary!$A$32:$A$43,0),$E291)</f>
        <v>7.8586261976007918E-2</v>
      </c>
      <c r="H291" s="126"/>
      <c r="I291" s="139">
        <f t="shared" si="85"/>
        <v>40162</v>
      </c>
      <c r="J291" s="187">
        <f t="shared" si="72"/>
        <v>18</v>
      </c>
      <c r="K291" s="188">
        <f t="shared" si="73"/>
        <v>11</v>
      </c>
      <c r="L291" s="190">
        <f t="shared" si="74"/>
        <v>18</v>
      </c>
      <c r="M291" s="189" t="str">
        <f t="shared" ca="1" si="75"/>
        <v>VVC</v>
      </c>
      <c r="N291" s="190">
        <f t="shared" si="76"/>
        <v>17</v>
      </c>
      <c r="O291" s="204">
        <f t="shared" ca="1" si="77"/>
        <v>0.99999999999999989</v>
      </c>
      <c r="P291" s="192">
        <f t="shared" ca="1" si="80"/>
        <v>7.8586261976007918E-2</v>
      </c>
      <c r="Q291" s="192"/>
      <c r="R291" s="184">
        <f t="shared" si="81"/>
        <v>40162</v>
      </c>
    </row>
    <row r="292" spans="2:18">
      <c r="B292" s="99">
        <f t="shared" si="83"/>
        <v>11</v>
      </c>
      <c r="C292" s="100">
        <f t="shared" si="84"/>
        <v>19</v>
      </c>
      <c r="D292" s="54" t="str">
        <f ca="1">OFFSET(Data_Summary!$A$17,$B292,0)</f>
        <v>VVC</v>
      </c>
      <c r="E292" s="100">
        <f t="shared" si="82"/>
        <v>19</v>
      </c>
      <c r="F292" s="140">
        <f ca="1">OFFSET(Data_Summary!$A$31,MATCH($D292,Data_Summary!$A$32:$A$43,0),$E292)</f>
        <v>0.99999999999999989</v>
      </c>
      <c r="G292" s="126" t="str">
        <f ca="1">OFFSET(Data_Summary!$A$17,MATCH($D292,Data_Summary!$A$32:$A$43,0),$E292)</f>
        <v/>
      </c>
      <c r="H292" s="126"/>
      <c r="I292" s="139">
        <f t="shared" si="85"/>
        <v>40337</v>
      </c>
      <c r="J292" s="187">
        <f t="shared" si="72"/>
        <v>19</v>
      </c>
      <c r="K292" s="188">
        <f t="shared" si="73"/>
        <v>11</v>
      </c>
      <c r="L292" s="190">
        <f t="shared" si="74"/>
        <v>19</v>
      </c>
      <c r="M292" s="189" t="str">
        <f t="shared" ca="1" si="75"/>
        <v>VVC</v>
      </c>
      <c r="N292" s="190">
        <f t="shared" si="76"/>
        <v>18</v>
      </c>
      <c r="O292" s="204">
        <f t="shared" ca="1" si="77"/>
        <v>0.99999999999999989</v>
      </c>
      <c r="P292" s="192" t="str">
        <f t="shared" ca="1" si="80"/>
        <v/>
      </c>
      <c r="Q292" s="192"/>
      <c r="R292" s="184">
        <f t="shared" si="81"/>
        <v>40337</v>
      </c>
    </row>
    <row r="293" spans="2:18">
      <c r="B293" s="99">
        <f t="shared" si="83"/>
        <v>11</v>
      </c>
      <c r="C293" s="100">
        <f t="shared" si="84"/>
        <v>20</v>
      </c>
      <c r="D293" s="54" t="str">
        <f ca="1">OFFSET(Data_Summary!$A$17,$B293,0)</f>
        <v>VVC</v>
      </c>
      <c r="E293" s="100">
        <f t="shared" si="82"/>
        <v>20</v>
      </c>
      <c r="F293" s="140">
        <f ca="1">OFFSET(Data_Summary!$A$31,MATCH($D293,Data_Summary!$A$32:$A$43,0),$E293)</f>
        <v>0.99999999999999989</v>
      </c>
      <c r="G293" s="126">
        <f ca="1">OFFSET(Data_Summary!$A$17,MATCH($D293,Data_Summary!$A$32:$A$43,0),$E293)</f>
        <v>6.6289958931889603E-2</v>
      </c>
      <c r="H293" s="126"/>
      <c r="I293" s="139">
        <f t="shared" si="85"/>
        <v>39545</v>
      </c>
      <c r="J293" s="187">
        <f t="shared" si="72"/>
        <v>20</v>
      </c>
      <c r="K293" s="188">
        <f t="shared" si="73"/>
        <v>11</v>
      </c>
      <c r="L293" s="190">
        <f t="shared" si="74"/>
        <v>20</v>
      </c>
      <c r="M293" s="189" t="str">
        <f t="shared" ca="1" si="75"/>
        <v>VVC</v>
      </c>
      <c r="N293" s="190">
        <f t="shared" si="76"/>
        <v>19</v>
      </c>
      <c r="O293" s="204">
        <f t="shared" ca="1" si="77"/>
        <v>0.99999999999999989</v>
      </c>
      <c r="P293" s="192">
        <f t="shared" ca="1" si="80"/>
        <v>6.6289958931889603E-2</v>
      </c>
      <c r="Q293" s="192"/>
      <c r="R293" s="184">
        <f t="shared" si="81"/>
        <v>39545</v>
      </c>
    </row>
    <row r="294" spans="2:18">
      <c r="B294" s="99">
        <f t="shared" si="83"/>
        <v>11</v>
      </c>
      <c r="C294" s="100">
        <f t="shared" si="84"/>
        <v>21</v>
      </c>
      <c r="D294" s="54" t="str">
        <f ca="1">OFFSET(Data_Summary!$A$17,$B294,0)</f>
        <v>VVC</v>
      </c>
      <c r="E294" s="100">
        <f t="shared" si="82"/>
        <v>21</v>
      </c>
      <c r="F294" s="140">
        <f ca="1">OFFSET(Data_Summary!$A$31,MATCH($D294,Data_Summary!$A$32:$A$43,0),$E294)</f>
        <v>0.99999999999999989</v>
      </c>
      <c r="G294" s="126">
        <f ca="1">OFFSET(Data_Summary!$A$17,MATCH($D294,Data_Summary!$A$32:$A$43,0),$E294)</f>
        <v>8.877469091426031E-2</v>
      </c>
      <c r="H294" s="126"/>
      <c r="I294" s="139">
        <f t="shared" si="85"/>
        <v>39903</v>
      </c>
      <c r="J294" s="187">
        <f t="shared" si="72"/>
        <v>21</v>
      </c>
      <c r="K294" s="188">
        <f t="shared" si="73"/>
        <v>11</v>
      </c>
      <c r="L294" s="190">
        <f t="shared" si="74"/>
        <v>21</v>
      </c>
      <c r="M294" s="189" t="str">
        <f t="shared" ca="1" si="75"/>
        <v>VVC</v>
      </c>
      <c r="N294" s="190">
        <f t="shared" si="76"/>
        <v>20</v>
      </c>
      <c r="O294" s="204">
        <f t="shared" ca="1" si="77"/>
        <v>0.99999999999999989</v>
      </c>
      <c r="P294" s="192">
        <f t="shared" ca="1" si="80"/>
        <v>8.877469091426031E-2</v>
      </c>
      <c r="Q294" s="192"/>
      <c r="R294" s="184">
        <f t="shared" si="81"/>
        <v>39903</v>
      </c>
    </row>
    <row r="295" spans="2:18">
      <c r="B295" s="99">
        <f t="shared" si="83"/>
        <v>11</v>
      </c>
      <c r="C295" s="100">
        <f t="shared" si="84"/>
        <v>22</v>
      </c>
      <c r="D295" s="54" t="str">
        <f ca="1">OFFSET(Data_Summary!$A$17,$B295,0)</f>
        <v>VVC</v>
      </c>
      <c r="E295" s="100">
        <f t="shared" si="82"/>
        <v>22</v>
      </c>
      <c r="F295" s="140">
        <f ca="1">OFFSET(Data_Summary!$A$31,MATCH($D295,Data_Summary!$A$32:$A$43,0),$E295)</f>
        <v>0.99999999999999989</v>
      </c>
      <c r="G295" s="126">
        <f ca="1">OFFSET(Data_Summary!$A$17,MATCH($D295,Data_Summary!$A$32:$A$43,0),$E295)</f>
        <v>7.8871784875850753E-2</v>
      </c>
      <c r="H295" s="126"/>
      <c r="I295" s="139">
        <f t="shared" si="85"/>
        <v>40057</v>
      </c>
      <c r="J295" s="187">
        <f t="shared" si="72"/>
        <v>22</v>
      </c>
      <c r="K295" s="188">
        <f t="shared" si="73"/>
        <v>11</v>
      </c>
      <c r="L295" s="190">
        <f t="shared" si="74"/>
        <v>22</v>
      </c>
      <c r="M295" s="189" t="str">
        <f t="shared" ca="1" si="75"/>
        <v>VVC</v>
      </c>
      <c r="N295" s="190">
        <f t="shared" si="76"/>
        <v>21</v>
      </c>
      <c r="O295" s="204">
        <f t="shared" ca="1" si="77"/>
        <v>0.99999999999999989</v>
      </c>
      <c r="P295" s="192">
        <f t="shared" ca="1" si="80"/>
        <v>7.8871784875850753E-2</v>
      </c>
      <c r="Q295" s="192"/>
      <c r="R295" s="184">
        <f t="shared" si="81"/>
        <v>40057</v>
      </c>
    </row>
    <row r="296" spans="2:18">
      <c r="B296" s="99">
        <f t="shared" si="83"/>
        <v>11</v>
      </c>
      <c r="C296" s="100">
        <f t="shared" si="84"/>
        <v>23</v>
      </c>
      <c r="D296" s="54" t="str">
        <f ca="1">OFFSET(Data_Summary!$A$17,$B296,0)</f>
        <v>VVC</v>
      </c>
      <c r="E296" s="100">
        <f t="shared" si="82"/>
        <v>23</v>
      </c>
      <c r="F296" s="140">
        <f ca="1">OFFSET(Data_Summary!$A$31,MATCH($D296,Data_Summary!$A$32:$A$43,0),$E296)</f>
        <v>0.99999999999999989</v>
      </c>
      <c r="G296" s="126" t="str">
        <f ca="1">OFFSET(Data_Summary!$A$17,MATCH($D296,Data_Summary!$A$32:$A$43,0),$E296)</f>
        <v/>
      </c>
      <c r="H296" s="126"/>
      <c r="I296" s="139">
        <f t="shared" si="85"/>
        <v>40436</v>
      </c>
      <c r="J296" s="187">
        <f t="shared" si="72"/>
        <v>23</v>
      </c>
      <c r="K296" s="188">
        <f t="shared" si="73"/>
        <v>11</v>
      </c>
      <c r="L296" s="190">
        <f t="shared" si="74"/>
        <v>23</v>
      </c>
      <c r="M296" s="189" t="str">
        <f t="shared" ca="1" si="75"/>
        <v>VVC</v>
      </c>
      <c r="N296" s="190">
        <f t="shared" si="76"/>
        <v>22</v>
      </c>
      <c r="O296" s="204">
        <f t="shared" ca="1" si="77"/>
        <v>0.99999999999999989</v>
      </c>
      <c r="P296" s="192" t="str">
        <f t="shared" ca="1" si="80"/>
        <v/>
      </c>
      <c r="Q296" s="192"/>
      <c r="R296" s="184">
        <f t="shared" si="81"/>
        <v>40436</v>
      </c>
    </row>
    <row r="297" spans="2:18">
      <c r="B297" s="99">
        <f t="shared" si="83"/>
        <v>11</v>
      </c>
      <c r="C297" s="100">
        <f t="shared" si="84"/>
        <v>24</v>
      </c>
      <c r="D297" s="54" t="str">
        <f ca="1">OFFSET(Data_Summary!$A$17,$B297,0)</f>
        <v>VVC</v>
      </c>
      <c r="E297" s="100">
        <f t="shared" si="82"/>
        <v>24</v>
      </c>
      <c r="F297" s="140">
        <f ca="1">OFFSET(Data_Summary!$A$31,MATCH($D297,Data_Summary!$A$32:$A$43,0),$E297)</f>
        <v>0.99999999999999989</v>
      </c>
      <c r="G297" s="126" t="str">
        <f ca="1">OFFSET(Data_Summary!$A$17,MATCH($D297,Data_Summary!$A$32:$A$43,0),$E297)</f>
        <v/>
      </c>
      <c r="H297" s="126"/>
      <c r="I297" s="139">
        <f t="shared" si="85"/>
        <v>40602</v>
      </c>
      <c r="J297" s="187">
        <f t="shared" si="72"/>
        <v>24</v>
      </c>
      <c r="K297" s="188">
        <f t="shared" si="73"/>
        <v>11</v>
      </c>
      <c r="L297" s="190">
        <f t="shared" si="74"/>
        <v>24</v>
      </c>
      <c r="M297" s="189" t="str">
        <f t="shared" ca="1" si="75"/>
        <v>VVC</v>
      </c>
      <c r="N297" s="190">
        <f t="shared" si="76"/>
        <v>23</v>
      </c>
      <c r="O297" s="204">
        <f t="shared" ca="1" si="77"/>
        <v>0.99999999999999989</v>
      </c>
      <c r="P297" s="192" t="str">
        <f t="shared" ca="1" si="80"/>
        <v/>
      </c>
      <c r="Q297" s="192"/>
      <c r="R297" s="184">
        <f t="shared" si="81"/>
        <v>40602</v>
      </c>
    </row>
    <row r="298" spans="2:18">
      <c r="B298" s="99">
        <f t="shared" si="83"/>
        <v>11</v>
      </c>
      <c r="C298" s="100">
        <f t="shared" si="84"/>
        <v>25</v>
      </c>
      <c r="D298" s="54" t="str">
        <f ca="1">OFFSET(Data_Summary!$A$17,$B298,0)</f>
        <v>VVC</v>
      </c>
      <c r="E298" s="100">
        <f t="shared" si="82"/>
        <v>25</v>
      </c>
      <c r="F298" s="140">
        <f ca="1">OFFSET(Data_Summary!$A$31,MATCH($D298,Data_Summary!$A$32:$A$43,0),$E298)</f>
        <v>0.99999999999999989</v>
      </c>
      <c r="G298" s="126" t="str">
        <f ca="1">OFFSET(Data_Summary!$A$17,MATCH($D298,Data_Summary!$A$32:$A$43,0),$E298)</f>
        <v/>
      </c>
      <c r="H298" s="126"/>
      <c r="I298" s="139">
        <f t="shared" si="85"/>
        <v>40724</v>
      </c>
      <c r="J298" s="187">
        <f t="shared" si="72"/>
        <v>25</v>
      </c>
      <c r="K298" s="188">
        <f t="shared" si="73"/>
        <v>11</v>
      </c>
      <c r="L298" s="190">
        <f t="shared" si="74"/>
        <v>25</v>
      </c>
      <c r="M298" s="189" t="str">
        <f t="shared" ca="1" si="75"/>
        <v>VVC</v>
      </c>
      <c r="N298" s="190">
        <f t="shared" si="76"/>
        <v>24</v>
      </c>
      <c r="O298" s="204">
        <f t="shared" ca="1" si="77"/>
        <v>0.99999999999999989</v>
      </c>
      <c r="P298" s="192" t="str">
        <f t="shared" ca="1" si="80"/>
        <v/>
      </c>
      <c r="Q298" s="192"/>
      <c r="R298" s="184">
        <f t="shared" si="81"/>
        <v>40724</v>
      </c>
    </row>
    <row r="299" spans="2:18">
      <c r="B299" s="99">
        <f t="shared" si="83"/>
        <v>11</v>
      </c>
      <c r="C299" s="100">
        <f t="shared" si="84"/>
        <v>26</v>
      </c>
      <c r="D299" s="54" t="str">
        <f ca="1">OFFSET(Data_Summary!$A$17,$B299,0)</f>
        <v>VVC</v>
      </c>
      <c r="E299" s="100">
        <f t="shared" si="82"/>
        <v>26</v>
      </c>
      <c r="F299" s="140">
        <f ca="1">OFFSET(Data_Summary!$A$31,MATCH($D299,Data_Summary!$A$32:$A$43,0),$E299)</f>
        <v>0.99999999999999989</v>
      </c>
      <c r="G299" s="126" t="str">
        <f ca="1">OFFSET(Data_Summary!$A$17,MATCH($D299,Data_Summary!$A$32:$A$43,0),$E299)</f>
        <v/>
      </c>
      <c r="H299" s="126"/>
      <c r="I299" s="139">
        <f t="shared" si="85"/>
        <v>41023</v>
      </c>
      <c r="J299" s="187">
        <f t="shared" si="72"/>
        <v>26</v>
      </c>
      <c r="K299" s="188">
        <f t="shared" si="73"/>
        <v>11</v>
      </c>
      <c r="L299" s="190">
        <f t="shared" si="74"/>
        <v>26</v>
      </c>
      <c r="M299" s="189" t="str">
        <f t="shared" ca="1" si="75"/>
        <v>VVC</v>
      </c>
      <c r="N299" s="190">
        <f t="shared" si="76"/>
        <v>25</v>
      </c>
      <c r="O299" s="204">
        <f t="shared" ca="1" si="77"/>
        <v>0.99999999999999989</v>
      </c>
      <c r="P299" s="192" t="str">
        <f t="shared" ca="1" si="80"/>
        <v/>
      </c>
      <c r="Q299" s="192"/>
      <c r="R299" s="184">
        <f t="shared" si="81"/>
        <v>41023</v>
      </c>
    </row>
    <row r="300" spans="2:18">
      <c r="B300" s="99">
        <f t="shared" ref="B300" si="86">IF(C300=1,B299+1,B299)</f>
        <v>11</v>
      </c>
      <c r="C300" s="100">
        <f t="shared" si="84"/>
        <v>27</v>
      </c>
      <c r="D300" s="54" t="str">
        <f ca="1">OFFSET(Data_Summary!$A$17,$B300,0)</f>
        <v>VVC</v>
      </c>
      <c r="E300" s="100">
        <f t="shared" ref="E300" si="87">C300</f>
        <v>27</v>
      </c>
      <c r="F300" s="140">
        <f ca="1">OFFSET(Data_Summary!$A$31,MATCH($D300,Data_Summary!$A$32:$A$43,0),$E300)</f>
        <v>0.99999999999999989</v>
      </c>
      <c r="G300" s="126" t="str">
        <f ca="1">OFFSET(Data_Summary!$A$17,MATCH($D300,Data_Summary!$A$32:$A$43,0),$E300)</f>
        <v/>
      </c>
      <c r="H300" s="126"/>
      <c r="I300" s="139">
        <f t="shared" si="85"/>
        <v>41060</v>
      </c>
      <c r="J300" s="187">
        <f t="shared" si="72"/>
        <v>27</v>
      </c>
      <c r="K300" s="188">
        <f t="shared" si="73"/>
        <v>11</v>
      </c>
      <c r="L300" s="190">
        <f t="shared" si="74"/>
        <v>27</v>
      </c>
      <c r="M300" s="189" t="str">
        <f t="shared" ca="1" si="75"/>
        <v>VVC</v>
      </c>
      <c r="N300" s="190">
        <f t="shared" si="76"/>
        <v>26</v>
      </c>
      <c r="O300" s="204">
        <f t="shared" ca="1" si="77"/>
        <v>0.99999999999999989</v>
      </c>
      <c r="P300" s="192" t="str">
        <f t="shared" ca="1" si="80"/>
        <v/>
      </c>
      <c r="Q300" s="192"/>
      <c r="R300" s="184">
        <f t="shared" si="81"/>
        <v>41060</v>
      </c>
    </row>
    <row r="301" spans="2:18">
      <c r="B301" s="99">
        <f>IF(C301=1,B299+1,B299)</f>
        <v>12</v>
      </c>
      <c r="C301" s="100">
        <f t="shared" si="84"/>
        <v>1</v>
      </c>
      <c r="D301" s="54" t="str">
        <f ca="1">OFFSET(Data_Summary!$A$17,$B301,0)</f>
        <v>WGL</v>
      </c>
      <c r="E301" s="100">
        <f t="shared" si="82"/>
        <v>1</v>
      </c>
      <c r="F301" s="140">
        <f ca="1">OFFSET(Data_Summary!$A$31,MATCH($D301,Data_Summary!$A$32:$A$43,0),$E301)</f>
        <v>0.4660584916125422</v>
      </c>
      <c r="G301" s="126">
        <f ca="1">OFFSET(Data_Summary!$A$17,MATCH($D301,Data_Summary!$A$32:$A$43,0),$E301)</f>
        <v>7.9712349908789087E-2</v>
      </c>
      <c r="H301" s="126"/>
      <c r="I301" s="139">
        <f t="shared" ref="I301:I327" si="88">I274</f>
        <v>38639</v>
      </c>
      <c r="J301" s="187">
        <f t="shared" si="72"/>
        <v>1</v>
      </c>
      <c r="K301" s="188">
        <f t="shared" si="73"/>
        <v>12</v>
      </c>
      <c r="L301" s="190">
        <f t="shared" si="74"/>
        <v>1</v>
      </c>
      <c r="M301" s="189" t="str">
        <f t="shared" ca="1" si="75"/>
        <v>WGL</v>
      </c>
      <c r="N301" s="190">
        <f t="shared" si="76"/>
        <v>1</v>
      </c>
      <c r="O301" s="204">
        <f t="shared" ca="1" si="77"/>
        <v>0.4660584916125422</v>
      </c>
      <c r="P301" s="192">
        <f t="shared" ca="1" si="80"/>
        <v>7.9712349908789087E-2</v>
      </c>
      <c r="Q301" s="192"/>
      <c r="R301" s="184">
        <f t="shared" si="81"/>
        <v>38639</v>
      </c>
    </row>
    <row r="302" spans="2:18">
      <c r="B302" s="99">
        <f t="shared" si="83"/>
        <v>12</v>
      </c>
      <c r="C302" s="100">
        <f t="shared" si="84"/>
        <v>2</v>
      </c>
      <c r="D302" s="54" t="str">
        <f ca="1">OFFSET(Data_Summary!$A$17,$B302,0)</f>
        <v>WGL</v>
      </c>
      <c r="E302" s="100">
        <f t="shared" si="82"/>
        <v>2</v>
      </c>
      <c r="F302" s="140">
        <f ca="1">OFFSET(Data_Summary!$A$31,MATCH($D302,Data_Summary!$A$32:$A$43,0),$E302)</f>
        <v>0.4660584916125422</v>
      </c>
      <c r="G302" s="126">
        <f ca="1">OFFSET(Data_Summary!$A$17,MATCH($D302,Data_Summary!$A$32:$A$43,0),$E302)</f>
        <v>7.8711289674463558E-2</v>
      </c>
      <c r="H302" s="126"/>
      <c r="I302" s="139">
        <f t="shared" si="88"/>
        <v>38797</v>
      </c>
      <c r="J302" s="187">
        <f t="shared" si="72"/>
        <v>2</v>
      </c>
      <c r="K302" s="188">
        <f t="shared" si="73"/>
        <v>12</v>
      </c>
      <c r="L302" s="190">
        <f t="shared" si="74"/>
        <v>2</v>
      </c>
      <c r="M302" s="189" t="str">
        <f t="shared" ca="1" si="75"/>
        <v>WGL</v>
      </c>
      <c r="N302" s="190">
        <f t="shared" si="76"/>
        <v>2</v>
      </c>
      <c r="O302" s="191">
        <f t="shared" ca="1" si="77"/>
        <v>0.4660584916125422</v>
      </c>
      <c r="P302" s="192">
        <f t="shared" ca="1" si="80"/>
        <v>7.8711289674463558E-2</v>
      </c>
      <c r="Q302" s="192"/>
      <c r="R302" s="184">
        <f t="shared" si="81"/>
        <v>38797</v>
      </c>
    </row>
    <row r="303" spans="2:18">
      <c r="B303" s="99">
        <f t="shared" si="83"/>
        <v>12</v>
      </c>
      <c r="C303" s="100">
        <f t="shared" si="84"/>
        <v>3</v>
      </c>
      <c r="D303" s="54" t="str">
        <f ca="1">OFFSET(Data_Summary!$A$17,$B303,0)</f>
        <v>WGL</v>
      </c>
      <c r="E303" s="100">
        <f t="shared" si="82"/>
        <v>3</v>
      </c>
      <c r="F303" s="140">
        <f ca="1">OFFSET(Data_Summary!$A$31,MATCH($D303,Data_Summary!$A$32:$A$43,0),$E303)</f>
        <v>0.4660584916125422</v>
      </c>
      <c r="G303" s="126">
        <f ca="1">OFFSET(Data_Summary!$A$17,MATCH($D303,Data_Summary!$A$32:$A$43,0),$E303)</f>
        <v>7.8584945205940462E-2</v>
      </c>
      <c r="H303" s="126"/>
      <c r="I303" s="139">
        <f t="shared" si="88"/>
        <v>38807</v>
      </c>
      <c r="J303" s="187">
        <f t="shared" si="72"/>
        <v>3</v>
      </c>
      <c r="K303" s="188">
        <f t="shared" si="73"/>
        <v>12</v>
      </c>
      <c r="L303" s="190">
        <f t="shared" si="74"/>
        <v>3</v>
      </c>
      <c r="M303" s="189" t="str">
        <f t="shared" ca="1" si="75"/>
        <v>WGL</v>
      </c>
      <c r="N303" s="190">
        <f t="shared" si="76"/>
        <v>3</v>
      </c>
      <c r="O303" s="191">
        <f t="shared" ca="1" si="77"/>
        <v>0.4660584916125422</v>
      </c>
      <c r="P303" s="192">
        <f t="shared" ca="1" si="80"/>
        <v>7.8584945205940462E-2</v>
      </c>
      <c r="Q303" s="192"/>
      <c r="R303" s="184">
        <f t="shared" si="81"/>
        <v>38807</v>
      </c>
    </row>
    <row r="304" spans="2:18">
      <c r="B304" s="99">
        <f t="shared" si="83"/>
        <v>12</v>
      </c>
      <c r="C304" s="100">
        <f t="shared" ref="C304:C327" si="89">C277</f>
        <v>4</v>
      </c>
      <c r="D304" s="54" t="str">
        <f ca="1">OFFSET(Data_Summary!$A$17,$B304,0)</f>
        <v>WGL</v>
      </c>
      <c r="E304" s="100">
        <f t="shared" si="82"/>
        <v>4</v>
      </c>
      <c r="F304" s="140">
        <f ca="1">OFFSET(Data_Summary!$A$31,MATCH($D304,Data_Summary!$A$32:$A$43,0),$E304)</f>
        <v>0.4660584916125422</v>
      </c>
      <c r="G304" s="126">
        <f ca="1">OFFSET(Data_Summary!$A$17,MATCH($D304,Data_Summary!$A$32:$A$43,0),$E304)</f>
        <v>7.8056801478363788E-2</v>
      </c>
      <c r="H304" s="126"/>
      <c r="I304" s="139">
        <f t="shared" si="88"/>
        <v>38968</v>
      </c>
      <c r="J304" s="187">
        <f t="shared" si="72"/>
        <v>4</v>
      </c>
      <c r="K304" s="188">
        <f t="shared" si="73"/>
        <v>12</v>
      </c>
      <c r="L304" s="190">
        <f t="shared" si="74"/>
        <v>4</v>
      </c>
      <c r="M304" s="189" t="str">
        <f t="shared" ca="1" si="75"/>
        <v>WGL</v>
      </c>
      <c r="N304" s="190">
        <f t="shared" si="76"/>
        <v>4</v>
      </c>
      <c r="O304" s="191">
        <f t="shared" ca="1" si="77"/>
        <v>0.4660584916125422</v>
      </c>
      <c r="P304" s="192">
        <f t="shared" ca="1" si="80"/>
        <v>7.8056801478363788E-2</v>
      </c>
      <c r="Q304" s="192"/>
      <c r="R304" s="184">
        <f t="shared" si="81"/>
        <v>38968</v>
      </c>
    </row>
    <row r="305" spans="2:18">
      <c r="B305" s="99">
        <f t="shared" si="83"/>
        <v>12</v>
      </c>
      <c r="C305" s="100">
        <f t="shared" si="89"/>
        <v>5</v>
      </c>
      <c r="D305" s="54" t="str">
        <f ca="1">OFFSET(Data_Summary!$A$17,$B305,0)</f>
        <v>WGL</v>
      </c>
      <c r="E305" s="100">
        <f t="shared" si="82"/>
        <v>5</v>
      </c>
      <c r="F305" s="140">
        <f ca="1">OFFSET(Data_Summary!$A$31,MATCH($D305,Data_Summary!$A$32:$A$43,0),$E305)</f>
        <v>0.4660584916125422</v>
      </c>
      <c r="G305" s="126">
        <f ca="1">OFFSET(Data_Summary!$A$17,MATCH($D305,Data_Summary!$A$32:$A$43,0),$E305)</f>
        <v>7.4853211274091697E-2</v>
      </c>
      <c r="H305" s="126"/>
      <c r="I305" s="139">
        <f t="shared" si="88"/>
        <v>39181</v>
      </c>
      <c r="J305" s="187">
        <f t="shared" si="72"/>
        <v>5</v>
      </c>
      <c r="K305" s="188">
        <f t="shared" si="73"/>
        <v>12</v>
      </c>
      <c r="L305" s="190">
        <f t="shared" si="74"/>
        <v>5</v>
      </c>
      <c r="M305" s="189" t="str">
        <f t="shared" ca="1" si="75"/>
        <v>WGL</v>
      </c>
      <c r="N305" s="190">
        <f t="shared" si="76"/>
        <v>5</v>
      </c>
      <c r="O305" s="191">
        <f t="shared" ca="1" si="77"/>
        <v>0.4660584916125422</v>
      </c>
      <c r="P305" s="192">
        <f t="shared" ca="1" si="80"/>
        <v>7.4853211274091697E-2</v>
      </c>
      <c r="Q305" s="192"/>
      <c r="R305" s="184">
        <f t="shared" si="81"/>
        <v>39181</v>
      </c>
    </row>
    <row r="306" spans="2:18">
      <c r="B306" s="99">
        <f t="shared" si="83"/>
        <v>12</v>
      </c>
      <c r="C306" s="100">
        <f t="shared" si="89"/>
        <v>6</v>
      </c>
      <c r="D306" s="54" t="str">
        <f ca="1">OFFSET(Data_Summary!$A$17,$B306,0)</f>
        <v>WGL</v>
      </c>
      <c r="E306" s="100">
        <f t="shared" si="82"/>
        <v>6</v>
      </c>
      <c r="F306" s="140">
        <f ca="1">OFFSET(Data_Summary!$A$31,MATCH($D306,Data_Summary!$A$32:$A$43,0),$E306)</f>
        <v>0.4660584916125422</v>
      </c>
      <c r="G306" s="126">
        <f ca="1">OFFSET(Data_Summary!$A$17,MATCH($D306,Data_Summary!$A$32:$A$43,0),$E306)</f>
        <v>7.3555058381856095E-2</v>
      </c>
      <c r="H306" s="126"/>
      <c r="I306" s="139">
        <f t="shared" si="88"/>
        <v>39244</v>
      </c>
      <c r="J306" s="187">
        <f t="shared" si="72"/>
        <v>6</v>
      </c>
      <c r="K306" s="188">
        <f t="shared" si="73"/>
        <v>12</v>
      </c>
      <c r="L306" s="190">
        <f t="shared" si="74"/>
        <v>6</v>
      </c>
      <c r="M306" s="189" t="str">
        <f t="shared" ca="1" si="75"/>
        <v>WGL</v>
      </c>
      <c r="N306" s="190">
        <f t="shared" si="76"/>
        <v>6</v>
      </c>
      <c r="O306" s="191">
        <f t="shared" ca="1" si="77"/>
        <v>0.4660584916125422</v>
      </c>
      <c r="P306" s="192">
        <f t="shared" ca="1" si="80"/>
        <v>7.3555058381856095E-2</v>
      </c>
      <c r="Q306" s="192"/>
      <c r="R306" s="184">
        <f t="shared" si="81"/>
        <v>39244</v>
      </c>
    </row>
    <row r="307" spans="2:18">
      <c r="B307" s="99">
        <f t="shared" si="83"/>
        <v>12</v>
      </c>
      <c r="C307" s="100">
        <f t="shared" si="89"/>
        <v>7</v>
      </c>
      <c r="D307" s="54" t="str">
        <f ca="1">OFFSET(Data_Summary!$A$17,$B307,0)</f>
        <v>WGL</v>
      </c>
      <c r="E307" s="100">
        <f t="shared" si="82"/>
        <v>7</v>
      </c>
      <c r="F307" s="140">
        <f ca="1">OFFSET(Data_Summary!$A$31,MATCH($D307,Data_Summary!$A$32:$A$43,0),$E307)</f>
        <v>0.4660584916125422</v>
      </c>
      <c r="G307" s="126">
        <f ca="1">OFFSET(Data_Summary!$A$17,MATCH($D307,Data_Summary!$A$32:$A$43,0),$E307)</f>
        <v>6.9727248807792241E-2</v>
      </c>
      <c r="H307" s="126"/>
      <c r="I307" s="139">
        <f t="shared" si="88"/>
        <v>39302</v>
      </c>
      <c r="J307" s="187">
        <f t="shared" si="72"/>
        <v>7</v>
      </c>
      <c r="K307" s="188">
        <f t="shared" si="73"/>
        <v>12</v>
      </c>
      <c r="L307" s="190">
        <f t="shared" si="74"/>
        <v>7</v>
      </c>
      <c r="M307" s="189" t="str">
        <f t="shared" ca="1" si="75"/>
        <v>WGL</v>
      </c>
      <c r="N307" s="190">
        <f t="shared" si="76"/>
        <v>7</v>
      </c>
      <c r="O307" s="191">
        <f t="shared" ca="1" si="77"/>
        <v>0.4660584916125422</v>
      </c>
      <c r="P307" s="192">
        <f t="shared" ca="1" si="80"/>
        <v>6.9727248807792241E-2</v>
      </c>
      <c r="Q307" s="192"/>
      <c r="R307" s="184">
        <f t="shared" si="81"/>
        <v>39302</v>
      </c>
    </row>
    <row r="308" spans="2:18">
      <c r="B308" s="99">
        <f t="shared" si="83"/>
        <v>12</v>
      </c>
      <c r="C308" s="100">
        <f t="shared" si="89"/>
        <v>8</v>
      </c>
      <c r="D308" s="54" t="str">
        <f ca="1">OFFSET(Data_Summary!$A$17,$B308,0)</f>
        <v>WGL</v>
      </c>
      <c r="E308" s="100">
        <f t="shared" si="82"/>
        <v>8</v>
      </c>
      <c r="F308" s="140">
        <f ca="1">OFFSET(Data_Summary!$A$31,MATCH($D308,Data_Summary!$A$32:$A$43,0),$E308)</f>
        <v>0.4660584916125422</v>
      </c>
      <c r="G308" s="126" t="str">
        <f ca="1">OFFSET(Data_Summary!$A$17,MATCH($D308,Data_Summary!$A$32:$A$43,0),$E308)</f>
        <v/>
      </c>
      <c r="H308" s="126"/>
      <c r="I308" s="139">
        <f t="shared" si="88"/>
        <v>39322</v>
      </c>
      <c r="J308" s="187">
        <f t="shared" si="72"/>
        <v>8</v>
      </c>
      <c r="K308" s="188" t="str">
        <f t="shared" si="73"/>
        <v>NA</v>
      </c>
      <c r="L308" s="190" t="str">
        <f t="shared" si="74"/>
        <v>NA</v>
      </c>
      <c r="M308" s="189" t="str">
        <f t="shared" si="75"/>
        <v>NA</v>
      </c>
      <c r="N308" s="190" t="str">
        <f t="shared" si="76"/>
        <v/>
      </c>
      <c r="O308" s="191" t="str">
        <f t="shared" si="77"/>
        <v>NA</v>
      </c>
      <c r="P308" s="192" t="str">
        <f t="shared" si="80"/>
        <v>NA</v>
      </c>
      <c r="Q308" s="192"/>
      <c r="R308" s="184" t="str">
        <f t="shared" si="81"/>
        <v>NA</v>
      </c>
    </row>
    <row r="309" spans="2:18">
      <c r="B309" s="99">
        <f t="shared" si="83"/>
        <v>12</v>
      </c>
      <c r="C309" s="100">
        <f t="shared" si="89"/>
        <v>9</v>
      </c>
      <c r="D309" s="54" t="str">
        <f ca="1">OFFSET(Data_Summary!$A$17,$B309,0)</f>
        <v>WGL</v>
      </c>
      <c r="E309" s="100">
        <f t="shared" si="82"/>
        <v>9</v>
      </c>
      <c r="F309" s="140">
        <f ca="1">OFFSET(Data_Summary!$A$31,MATCH($D309,Data_Summary!$A$32:$A$43,0),$E309)</f>
        <v>0.4660584916125422</v>
      </c>
      <c r="G309" s="126">
        <f ca="1">OFFSET(Data_Summary!$A$17,MATCH($D309,Data_Summary!$A$32:$A$43,0),$E309)</f>
        <v>7.3478505309421516E-2</v>
      </c>
      <c r="H309" s="126"/>
      <c r="I309" s="139">
        <f t="shared" si="88"/>
        <v>39485</v>
      </c>
      <c r="J309" s="187">
        <f t="shared" si="72"/>
        <v>9</v>
      </c>
      <c r="K309" s="188">
        <f t="shared" si="73"/>
        <v>12</v>
      </c>
      <c r="L309" s="190">
        <f t="shared" si="74"/>
        <v>9</v>
      </c>
      <c r="M309" s="189" t="str">
        <f t="shared" ca="1" si="75"/>
        <v>WGL</v>
      </c>
      <c r="N309" s="190">
        <f t="shared" si="76"/>
        <v>8</v>
      </c>
      <c r="O309" s="191">
        <f t="shared" ca="1" si="77"/>
        <v>0.4660584916125422</v>
      </c>
      <c r="P309" s="192">
        <f t="shared" ca="1" si="80"/>
        <v>7.3478505309421516E-2</v>
      </c>
      <c r="Q309" s="192"/>
      <c r="R309" s="184">
        <f t="shared" si="81"/>
        <v>39485</v>
      </c>
    </row>
    <row r="310" spans="2:18">
      <c r="B310" s="99">
        <f t="shared" si="83"/>
        <v>12</v>
      </c>
      <c r="C310" s="100">
        <f t="shared" si="89"/>
        <v>10</v>
      </c>
      <c r="D310" s="54" t="str">
        <f ca="1">OFFSET(Data_Summary!$A$17,$B310,0)</f>
        <v>WGL</v>
      </c>
      <c r="E310" s="100">
        <f t="shared" si="82"/>
        <v>10</v>
      </c>
      <c r="F310" s="140">
        <f ca="1">OFFSET(Data_Summary!$A$31,MATCH($D310,Data_Summary!$A$32:$A$43,0),$E310)</f>
        <v>0.4660584916125422</v>
      </c>
      <c r="G310" s="126">
        <f ca="1">OFFSET(Data_Summary!$A$17,MATCH($D310,Data_Summary!$A$32:$A$43,0),$E310)</f>
        <v>7.4223435182467337E-2</v>
      </c>
      <c r="H310" s="126"/>
      <c r="I310" s="139">
        <f t="shared" si="88"/>
        <v>39575</v>
      </c>
      <c r="J310" s="187">
        <f t="shared" si="72"/>
        <v>10</v>
      </c>
      <c r="K310" s="188">
        <f t="shared" si="73"/>
        <v>12</v>
      </c>
      <c r="L310" s="190">
        <f t="shared" si="74"/>
        <v>10</v>
      </c>
      <c r="M310" s="189" t="str">
        <f t="shared" ca="1" si="75"/>
        <v>WGL</v>
      </c>
      <c r="N310" s="190">
        <f t="shared" si="76"/>
        <v>9</v>
      </c>
      <c r="O310" s="191">
        <f t="shared" ca="1" si="77"/>
        <v>0.4660584916125422</v>
      </c>
      <c r="P310" s="192">
        <f t="shared" ca="1" si="80"/>
        <v>7.4223435182467337E-2</v>
      </c>
      <c r="Q310" s="192"/>
      <c r="R310" s="184">
        <f t="shared" si="81"/>
        <v>39575</v>
      </c>
    </row>
    <row r="311" spans="2:18">
      <c r="B311" s="99">
        <f t="shared" si="83"/>
        <v>12</v>
      </c>
      <c r="C311" s="100">
        <f t="shared" si="89"/>
        <v>11</v>
      </c>
      <c r="D311" s="54" t="str">
        <f ca="1">OFFSET(Data_Summary!$A$17,$B311,0)</f>
        <v>WGL</v>
      </c>
      <c r="E311" s="100">
        <f t="shared" si="82"/>
        <v>11</v>
      </c>
      <c r="F311" s="140">
        <f ca="1">OFFSET(Data_Summary!$A$31,MATCH($D311,Data_Summary!$A$32:$A$43,0),$E311)</f>
        <v>0.4660584916125422</v>
      </c>
      <c r="G311" s="126">
        <f ca="1">OFFSET(Data_Summary!$A$17,MATCH($D311,Data_Summary!$A$32:$A$43,0),$E311)</f>
        <v>7.4137788293061557E-2</v>
      </c>
      <c r="H311" s="126"/>
      <c r="I311" s="139">
        <f t="shared" si="88"/>
        <v>39595</v>
      </c>
      <c r="J311" s="187">
        <f t="shared" si="72"/>
        <v>11</v>
      </c>
      <c r="K311" s="188">
        <f t="shared" si="73"/>
        <v>12</v>
      </c>
      <c r="L311" s="190">
        <f t="shared" si="74"/>
        <v>11</v>
      </c>
      <c r="M311" s="189" t="str">
        <f t="shared" ca="1" si="75"/>
        <v>WGL</v>
      </c>
      <c r="N311" s="190">
        <f t="shared" si="76"/>
        <v>10</v>
      </c>
      <c r="O311" s="191">
        <f t="shared" ca="1" si="77"/>
        <v>0.4660584916125422</v>
      </c>
      <c r="P311" s="192">
        <f t="shared" ca="1" si="80"/>
        <v>7.4137788293061557E-2</v>
      </c>
      <c r="Q311" s="192"/>
      <c r="R311" s="184">
        <f t="shared" si="81"/>
        <v>39595</v>
      </c>
    </row>
    <row r="312" spans="2:18">
      <c r="B312" s="99">
        <f t="shared" si="83"/>
        <v>12</v>
      </c>
      <c r="C312" s="100">
        <f t="shared" si="89"/>
        <v>12</v>
      </c>
      <c r="D312" s="54" t="str">
        <f ca="1">OFFSET(Data_Summary!$A$17,$B312,0)</f>
        <v>WGL</v>
      </c>
      <c r="E312" s="100">
        <f t="shared" si="82"/>
        <v>12</v>
      </c>
      <c r="F312" s="140">
        <f ca="1">OFFSET(Data_Summary!$A$31,MATCH($D312,Data_Summary!$A$32:$A$43,0),$E312)</f>
        <v>0.4660584916125422</v>
      </c>
      <c r="G312" s="126">
        <f ca="1">OFFSET(Data_Summary!$A$17,MATCH($D312,Data_Summary!$A$32:$A$43,0),$E312)</f>
        <v>7.7574259954930072E-2</v>
      </c>
      <c r="H312" s="126"/>
      <c r="I312" s="139">
        <f t="shared" si="88"/>
        <v>39610</v>
      </c>
      <c r="J312" s="187">
        <f t="shared" si="72"/>
        <v>12</v>
      </c>
      <c r="K312" s="188">
        <f t="shared" si="73"/>
        <v>12</v>
      </c>
      <c r="L312" s="190">
        <f t="shared" si="74"/>
        <v>12</v>
      </c>
      <c r="M312" s="189" t="str">
        <f t="shared" ca="1" si="75"/>
        <v>WGL</v>
      </c>
      <c r="N312" s="190">
        <f t="shared" si="76"/>
        <v>11</v>
      </c>
      <c r="O312" s="191">
        <f t="shared" ca="1" si="77"/>
        <v>0.4660584916125422</v>
      </c>
      <c r="P312" s="192">
        <f t="shared" ca="1" si="80"/>
        <v>7.7574259954930072E-2</v>
      </c>
      <c r="Q312" s="192"/>
      <c r="R312" s="184">
        <f t="shared" si="81"/>
        <v>39610</v>
      </c>
    </row>
    <row r="313" spans="2:18">
      <c r="B313" s="99">
        <f t="shared" si="83"/>
        <v>12</v>
      </c>
      <c r="C313" s="100">
        <f t="shared" si="89"/>
        <v>13</v>
      </c>
      <c r="D313" s="54" t="str">
        <f ca="1">OFFSET(Data_Summary!$A$17,$B313,0)</f>
        <v>WGL</v>
      </c>
      <c r="E313" s="100">
        <f t="shared" si="82"/>
        <v>13</v>
      </c>
      <c r="F313" s="140">
        <f ca="1">OFFSET(Data_Summary!$A$31,MATCH($D313,Data_Summary!$A$32:$A$43,0),$E313)</f>
        <v>0.4660584916125422</v>
      </c>
      <c r="G313" s="126">
        <f ca="1">OFFSET(Data_Summary!$A$17,MATCH($D313,Data_Summary!$A$32:$A$43,0),$E313)</f>
        <v>7.2702103693048165E-2</v>
      </c>
      <c r="H313" s="126"/>
      <c r="I313" s="139">
        <f t="shared" si="88"/>
        <v>39668</v>
      </c>
      <c r="J313" s="187">
        <f t="shared" si="72"/>
        <v>13</v>
      </c>
      <c r="K313" s="188">
        <f t="shared" si="73"/>
        <v>12</v>
      </c>
      <c r="L313" s="190">
        <f t="shared" si="74"/>
        <v>13</v>
      </c>
      <c r="M313" s="189" t="str">
        <f t="shared" ca="1" si="75"/>
        <v>WGL</v>
      </c>
      <c r="N313" s="190">
        <f t="shared" si="76"/>
        <v>12</v>
      </c>
      <c r="O313" s="191">
        <f t="shared" ca="1" si="77"/>
        <v>0.4660584916125422</v>
      </c>
      <c r="P313" s="192">
        <f t="shared" ca="1" si="80"/>
        <v>7.2702103693048165E-2</v>
      </c>
      <c r="Q313" s="192"/>
      <c r="R313" s="184">
        <f t="shared" si="81"/>
        <v>39668</v>
      </c>
    </row>
    <row r="314" spans="2:18">
      <c r="B314" s="99">
        <f t="shared" si="83"/>
        <v>12</v>
      </c>
      <c r="C314" s="100">
        <f t="shared" si="89"/>
        <v>14</v>
      </c>
      <c r="D314" s="54" t="str">
        <f ca="1">OFFSET(Data_Summary!$A$17,$B314,0)</f>
        <v>WGL</v>
      </c>
      <c r="E314" s="100">
        <f t="shared" si="82"/>
        <v>14</v>
      </c>
      <c r="F314" s="140">
        <f ca="1">OFFSET(Data_Summary!$A$31,MATCH($D314,Data_Summary!$A$32:$A$43,0),$E314)</f>
        <v>0.4660584916125422</v>
      </c>
      <c r="G314" s="126">
        <f ca="1">OFFSET(Data_Summary!$A$17,MATCH($D314,Data_Summary!$A$32:$A$43,0),$E314)</f>
        <v>7.4968115804798452E-2</v>
      </c>
      <c r="H314" s="126"/>
      <c r="I314" s="139">
        <f t="shared" si="88"/>
        <v>39874</v>
      </c>
      <c r="J314" s="187">
        <f t="shared" si="72"/>
        <v>14</v>
      </c>
      <c r="K314" s="188">
        <f t="shared" si="73"/>
        <v>12</v>
      </c>
      <c r="L314" s="190">
        <f t="shared" si="74"/>
        <v>14</v>
      </c>
      <c r="M314" s="189" t="str">
        <f t="shared" ca="1" si="75"/>
        <v>WGL</v>
      </c>
      <c r="N314" s="190">
        <f t="shared" si="76"/>
        <v>13</v>
      </c>
      <c r="O314" s="191">
        <f t="shared" ca="1" si="77"/>
        <v>0.4660584916125422</v>
      </c>
      <c r="P314" s="192">
        <f t="shared" ca="1" si="80"/>
        <v>7.4968115804798452E-2</v>
      </c>
      <c r="Q314" s="192"/>
      <c r="R314" s="184">
        <f t="shared" si="81"/>
        <v>39874</v>
      </c>
    </row>
    <row r="315" spans="2:18">
      <c r="B315" s="99">
        <f t="shared" si="83"/>
        <v>12</v>
      </c>
      <c r="C315" s="100">
        <f t="shared" si="89"/>
        <v>15</v>
      </c>
      <c r="D315" s="54" t="str">
        <f ca="1">OFFSET(Data_Summary!$A$17,$B315,0)</f>
        <v>WGL</v>
      </c>
      <c r="E315" s="100">
        <f t="shared" si="82"/>
        <v>15</v>
      </c>
      <c r="F315" s="140">
        <f ca="1">OFFSET(Data_Summary!$A$31,MATCH($D315,Data_Summary!$A$32:$A$43,0),$E315)</f>
        <v>0.4660584916125422</v>
      </c>
      <c r="G315" s="126">
        <f ca="1">OFFSET(Data_Summary!$A$17,MATCH($D315,Data_Summary!$A$32:$A$43,0),$E315)</f>
        <v>7.7569378713144121E-2</v>
      </c>
      <c r="H315" s="126"/>
      <c r="I315" s="139">
        <f t="shared" si="88"/>
        <v>39882</v>
      </c>
      <c r="J315" s="187">
        <f t="shared" si="72"/>
        <v>15</v>
      </c>
      <c r="K315" s="188">
        <f t="shared" si="73"/>
        <v>12</v>
      </c>
      <c r="L315" s="190">
        <f t="shared" si="74"/>
        <v>15</v>
      </c>
      <c r="M315" s="189" t="str">
        <f t="shared" ca="1" si="75"/>
        <v>WGL</v>
      </c>
      <c r="N315" s="190">
        <f t="shared" si="76"/>
        <v>14</v>
      </c>
      <c r="O315" s="191">
        <f t="shared" ca="1" si="77"/>
        <v>0.4660584916125422</v>
      </c>
      <c r="P315" s="192">
        <f t="shared" ca="1" si="80"/>
        <v>7.7569378713144121E-2</v>
      </c>
      <c r="Q315" s="192"/>
      <c r="R315" s="184">
        <f t="shared" si="81"/>
        <v>39882</v>
      </c>
    </row>
    <row r="316" spans="2:18">
      <c r="B316" s="99">
        <f t="shared" si="83"/>
        <v>12</v>
      </c>
      <c r="C316" s="100">
        <f t="shared" si="89"/>
        <v>16</v>
      </c>
      <c r="D316" s="54" t="str">
        <f ca="1">OFFSET(Data_Summary!$A$17,$B316,0)</f>
        <v>WGL</v>
      </c>
      <c r="E316" s="100">
        <f t="shared" si="82"/>
        <v>16</v>
      </c>
      <c r="F316" s="140">
        <f ca="1">OFFSET(Data_Summary!$A$31,MATCH($D316,Data_Summary!$A$32:$A$43,0),$E316)</f>
        <v>0.4660584916125422</v>
      </c>
      <c r="G316" s="126">
        <f ca="1">OFFSET(Data_Summary!$A$17,MATCH($D316,Data_Summary!$A$32:$A$43,0),$E316)</f>
        <v>7.8007186705158674E-2</v>
      </c>
      <c r="H316" s="126"/>
      <c r="I316" s="139">
        <f t="shared" si="88"/>
        <v>39951</v>
      </c>
      <c r="J316" s="187">
        <f t="shared" si="72"/>
        <v>16</v>
      </c>
      <c r="K316" s="188">
        <f t="shared" si="73"/>
        <v>12</v>
      </c>
      <c r="L316" s="190">
        <f t="shared" si="74"/>
        <v>16</v>
      </c>
      <c r="M316" s="189" t="str">
        <f t="shared" ca="1" si="75"/>
        <v>WGL</v>
      </c>
      <c r="N316" s="190">
        <f t="shared" si="76"/>
        <v>15</v>
      </c>
      <c r="O316" s="191">
        <f t="shared" ca="1" si="77"/>
        <v>0.4660584916125422</v>
      </c>
      <c r="P316" s="192">
        <f t="shared" ca="1" si="80"/>
        <v>7.8007186705158674E-2</v>
      </c>
      <c r="Q316" s="192"/>
      <c r="R316" s="184">
        <f t="shared" si="81"/>
        <v>39951</v>
      </c>
    </row>
    <row r="317" spans="2:18">
      <c r="B317" s="99">
        <f t="shared" si="83"/>
        <v>12</v>
      </c>
      <c r="C317" s="100">
        <f t="shared" si="89"/>
        <v>17</v>
      </c>
      <c r="D317" s="54" t="str">
        <f ca="1">OFFSET(Data_Summary!$A$17,$B317,0)</f>
        <v>WGL</v>
      </c>
      <c r="E317" s="100">
        <f t="shared" si="82"/>
        <v>17</v>
      </c>
      <c r="F317" s="140">
        <f ca="1">OFFSET(Data_Summary!$A$31,MATCH($D317,Data_Summary!$A$32:$A$43,0),$E317)</f>
        <v>0.4660584916125422</v>
      </c>
      <c r="G317" s="126">
        <f ca="1">OFFSET(Data_Summary!$A$17,MATCH($D317,Data_Summary!$A$32:$A$43,0),$E317)</f>
        <v>8.0511107912051516E-2</v>
      </c>
      <c r="H317" s="126"/>
      <c r="I317" s="139">
        <f t="shared" si="88"/>
        <v>39953</v>
      </c>
      <c r="J317" s="187">
        <f t="shared" si="72"/>
        <v>17</v>
      </c>
      <c r="K317" s="188">
        <f t="shared" si="73"/>
        <v>12</v>
      </c>
      <c r="L317" s="190">
        <f t="shared" si="74"/>
        <v>17</v>
      </c>
      <c r="M317" s="189" t="str">
        <f t="shared" ca="1" si="75"/>
        <v>WGL</v>
      </c>
      <c r="N317" s="190">
        <f t="shared" si="76"/>
        <v>16</v>
      </c>
      <c r="O317" s="191">
        <f t="shared" ca="1" si="77"/>
        <v>0.4660584916125422</v>
      </c>
      <c r="P317" s="192">
        <f t="shared" ca="1" si="80"/>
        <v>8.0511107912051516E-2</v>
      </c>
      <c r="Q317" s="192"/>
      <c r="R317" s="184">
        <f t="shared" si="81"/>
        <v>39953</v>
      </c>
    </row>
    <row r="318" spans="2:18">
      <c r="B318" s="99">
        <f t="shared" si="83"/>
        <v>12</v>
      </c>
      <c r="C318" s="100">
        <f t="shared" si="89"/>
        <v>18</v>
      </c>
      <c r="D318" s="54" t="str">
        <f ca="1">OFFSET(Data_Summary!$A$17,$B318,0)</f>
        <v>WGL</v>
      </c>
      <c r="E318" s="100">
        <f t="shared" si="82"/>
        <v>18</v>
      </c>
      <c r="F318" s="140">
        <f ca="1">OFFSET(Data_Summary!$A$31,MATCH($D318,Data_Summary!$A$32:$A$43,0),$E318)</f>
        <v>0.4660584916125422</v>
      </c>
      <c r="G318" s="126">
        <f ca="1">OFFSET(Data_Summary!$A$17,MATCH($D318,Data_Summary!$A$32:$A$43,0),$E318)</f>
        <v>7.5366253316441312E-2</v>
      </c>
      <c r="H318" s="126"/>
      <c r="I318" s="139">
        <f t="shared" si="88"/>
        <v>40162</v>
      </c>
      <c r="J318" s="187">
        <f t="shared" si="72"/>
        <v>18</v>
      </c>
      <c r="K318" s="188">
        <f t="shared" si="73"/>
        <v>12</v>
      </c>
      <c r="L318" s="190">
        <f t="shared" si="74"/>
        <v>18</v>
      </c>
      <c r="M318" s="189" t="str">
        <f t="shared" ca="1" si="75"/>
        <v>WGL</v>
      </c>
      <c r="N318" s="190">
        <f t="shared" si="76"/>
        <v>17</v>
      </c>
      <c r="O318" s="191">
        <f t="shared" ca="1" si="77"/>
        <v>0.4660584916125422</v>
      </c>
      <c r="P318" s="192">
        <f t="shared" ca="1" si="80"/>
        <v>7.5366253316441312E-2</v>
      </c>
      <c r="Q318" s="192"/>
      <c r="R318" s="184">
        <f t="shared" si="81"/>
        <v>40162</v>
      </c>
    </row>
    <row r="319" spans="2:18">
      <c r="B319" s="99">
        <f t="shared" si="83"/>
        <v>12</v>
      </c>
      <c r="C319" s="100">
        <f t="shared" si="89"/>
        <v>19</v>
      </c>
      <c r="D319" s="54" t="str">
        <f ca="1">OFFSET(Data_Summary!$A$17,$B319,0)</f>
        <v>WGL</v>
      </c>
      <c r="E319" s="100">
        <f t="shared" si="82"/>
        <v>19</v>
      </c>
      <c r="F319" s="140">
        <f ca="1">OFFSET(Data_Summary!$A$31,MATCH($D319,Data_Summary!$A$32:$A$43,0),$E319)</f>
        <v>0.82119755909539127</v>
      </c>
      <c r="G319" s="126">
        <f ca="1">OFFSET(Data_Summary!$A$17,MATCH($D319,Data_Summary!$A$32:$A$43,0),$E319)</f>
        <v>7.6373670101410898E-2</v>
      </c>
      <c r="H319" s="126"/>
      <c r="I319" s="139">
        <f t="shared" si="88"/>
        <v>40337</v>
      </c>
      <c r="J319" s="187">
        <f t="shared" si="72"/>
        <v>19</v>
      </c>
      <c r="K319" s="188">
        <f t="shared" si="73"/>
        <v>12</v>
      </c>
      <c r="L319" s="190">
        <f t="shared" si="74"/>
        <v>19</v>
      </c>
      <c r="M319" s="189" t="str">
        <f t="shared" ca="1" si="75"/>
        <v>WGL</v>
      </c>
      <c r="N319" s="190">
        <f t="shared" si="76"/>
        <v>18</v>
      </c>
      <c r="O319" s="191">
        <f t="shared" ca="1" si="77"/>
        <v>0.82119755909539127</v>
      </c>
      <c r="P319" s="192">
        <f t="shared" ca="1" si="80"/>
        <v>7.6373670101410898E-2</v>
      </c>
      <c r="Q319" s="192"/>
      <c r="R319" s="184">
        <f t="shared" si="81"/>
        <v>40337</v>
      </c>
    </row>
    <row r="320" spans="2:18">
      <c r="B320" s="99">
        <f t="shared" si="83"/>
        <v>12</v>
      </c>
      <c r="C320" s="100">
        <f t="shared" si="89"/>
        <v>20</v>
      </c>
      <c r="D320" s="54" t="str">
        <f ca="1">OFFSET(Data_Summary!$A$17,$B320,0)</f>
        <v>WGL</v>
      </c>
      <c r="E320" s="100">
        <f t="shared" si="82"/>
        <v>20</v>
      </c>
      <c r="F320" s="140">
        <f ca="1">OFFSET(Data_Summary!$A$31,MATCH($D320,Data_Summary!$A$32:$A$43,0),$E320)</f>
        <v>0.4660584916125422</v>
      </c>
      <c r="G320" s="126">
        <f ca="1">OFFSET(Data_Summary!$A$17,MATCH($D320,Data_Summary!$A$32:$A$43,0),$E320)</f>
        <v>6.7380694912942379E-2</v>
      </c>
      <c r="H320" s="126"/>
      <c r="I320" s="139">
        <f t="shared" si="88"/>
        <v>39545</v>
      </c>
      <c r="J320" s="187">
        <f t="shared" si="72"/>
        <v>20</v>
      </c>
      <c r="K320" s="188">
        <f t="shared" si="73"/>
        <v>12</v>
      </c>
      <c r="L320" s="190">
        <f t="shared" si="74"/>
        <v>20</v>
      </c>
      <c r="M320" s="189" t="str">
        <f t="shared" ca="1" si="75"/>
        <v>WGL</v>
      </c>
      <c r="N320" s="190">
        <f t="shared" si="76"/>
        <v>19</v>
      </c>
      <c r="O320" s="191">
        <f t="shared" ca="1" si="77"/>
        <v>0.4660584916125422</v>
      </c>
      <c r="P320" s="192">
        <f t="shared" ca="1" si="80"/>
        <v>6.7380694912942379E-2</v>
      </c>
      <c r="Q320" s="192"/>
      <c r="R320" s="184">
        <f t="shared" si="81"/>
        <v>39545</v>
      </c>
    </row>
    <row r="321" spans="2:18">
      <c r="B321" s="99">
        <f t="shared" si="83"/>
        <v>12</v>
      </c>
      <c r="C321" s="100">
        <f t="shared" si="89"/>
        <v>21</v>
      </c>
      <c r="D321" s="54" t="str">
        <f ca="1">OFFSET(Data_Summary!$A$17,$B321,0)</f>
        <v>WGL</v>
      </c>
      <c r="E321" s="100">
        <f t="shared" si="82"/>
        <v>21</v>
      </c>
      <c r="F321" s="140">
        <f ca="1">OFFSET(Data_Summary!$A$31,MATCH($D321,Data_Summary!$A$32:$A$43,0),$E321)</f>
        <v>0.4660584916125422</v>
      </c>
      <c r="G321" s="126">
        <f ca="1">OFFSET(Data_Summary!$A$17,MATCH($D321,Data_Summary!$A$32:$A$43,0),$E321)</f>
        <v>7.4440510331184956E-2</v>
      </c>
      <c r="H321" s="126"/>
      <c r="I321" s="139">
        <f t="shared" si="88"/>
        <v>39903</v>
      </c>
      <c r="J321" s="187">
        <f t="shared" si="72"/>
        <v>21</v>
      </c>
      <c r="K321" s="188">
        <f t="shared" si="73"/>
        <v>12</v>
      </c>
      <c r="L321" s="190">
        <f t="shared" si="74"/>
        <v>21</v>
      </c>
      <c r="M321" s="189" t="str">
        <f t="shared" ca="1" si="75"/>
        <v>WGL</v>
      </c>
      <c r="N321" s="190">
        <f t="shared" si="76"/>
        <v>20</v>
      </c>
      <c r="O321" s="191">
        <f t="shared" ca="1" si="77"/>
        <v>0.4660584916125422</v>
      </c>
      <c r="P321" s="192">
        <f t="shared" ca="1" si="80"/>
        <v>7.4440510331184956E-2</v>
      </c>
      <c r="Q321" s="192"/>
      <c r="R321" s="184">
        <f t="shared" si="81"/>
        <v>39903</v>
      </c>
    </row>
    <row r="322" spans="2:18">
      <c r="B322" s="99">
        <f t="shared" si="83"/>
        <v>12</v>
      </c>
      <c r="C322" s="100">
        <f t="shared" si="89"/>
        <v>22</v>
      </c>
      <c r="D322" s="54" t="str">
        <f ca="1">OFFSET(Data_Summary!$A$17,$B322,0)</f>
        <v>WGL</v>
      </c>
      <c r="E322" s="100">
        <f t="shared" si="82"/>
        <v>22</v>
      </c>
      <c r="F322" s="140">
        <f ca="1">OFFSET(Data_Summary!$A$31,MATCH($D322,Data_Summary!$A$32:$A$43,0),$E322)</f>
        <v>0.4660584916125422</v>
      </c>
      <c r="G322" s="126">
        <f ca="1">OFFSET(Data_Summary!$A$17,MATCH($D322,Data_Summary!$A$32:$A$43,0),$E322)</f>
        <v>7.6416615117396711E-2</v>
      </c>
      <c r="H322" s="126"/>
      <c r="I322" s="139">
        <f t="shared" si="88"/>
        <v>40057</v>
      </c>
      <c r="J322" s="187">
        <f t="shared" si="72"/>
        <v>22</v>
      </c>
      <c r="K322" s="188">
        <f t="shared" si="73"/>
        <v>12</v>
      </c>
      <c r="L322" s="190">
        <f t="shared" si="74"/>
        <v>22</v>
      </c>
      <c r="M322" s="189" t="str">
        <f t="shared" ca="1" si="75"/>
        <v>WGL</v>
      </c>
      <c r="N322" s="190">
        <f t="shared" si="76"/>
        <v>21</v>
      </c>
      <c r="O322" s="191">
        <f t="shared" ca="1" si="77"/>
        <v>0.4660584916125422</v>
      </c>
      <c r="P322" s="192">
        <f t="shared" ca="1" si="80"/>
        <v>7.6416615117396711E-2</v>
      </c>
      <c r="Q322" s="192"/>
      <c r="R322" s="184">
        <f t="shared" si="81"/>
        <v>40057</v>
      </c>
    </row>
    <row r="323" spans="2:18">
      <c r="B323" s="99">
        <f t="shared" si="83"/>
        <v>12</v>
      </c>
      <c r="C323" s="100">
        <f t="shared" si="89"/>
        <v>23</v>
      </c>
      <c r="D323" s="54" t="str">
        <f ca="1">OFFSET(Data_Summary!$A$17,$B323,0)</f>
        <v>WGL</v>
      </c>
      <c r="E323" s="100">
        <f t="shared" si="82"/>
        <v>23</v>
      </c>
      <c r="F323" s="140">
        <f ca="1">OFFSET(Data_Summary!$A$31,MATCH($D323,Data_Summary!$A$32:$A$43,0),$E323)</f>
        <v>0.82119755909539127</v>
      </c>
      <c r="G323" s="126">
        <f ca="1">OFFSET(Data_Summary!$A$17,MATCH($D323,Data_Summary!$A$32:$A$43,0),$E323)</f>
        <v>7.2469708705128283E-2</v>
      </c>
      <c r="H323" s="126"/>
      <c r="I323" s="139">
        <f t="shared" si="88"/>
        <v>40436</v>
      </c>
      <c r="J323" s="187">
        <f t="shared" si="72"/>
        <v>23</v>
      </c>
      <c r="K323" s="188">
        <f t="shared" si="73"/>
        <v>12</v>
      </c>
      <c r="L323" s="190">
        <f t="shared" si="74"/>
        <v>23</v>
      </c>
      <c r="M323" s="189" t="str">
        <f t="shared" ca="1" si="75"/>
        <v>WGL</v>
      </c>
      <c r="N323" s="190">
        <f t="shared" si="76"/>
        <v>22</v>
      </c>
      <c r="O323" s="191">
        <f t="shared" ca="1" si="77"/>
        <v>0.82119755909539127</v>
      </c>
      <c r="P323" s="192">
        <f t="shared" ca="1" si="80"/>
        <v>7.2469708705128283E-2</v>
      </c>
      <c r="Q323" s="192"/>
      <c r="R323" s="184">
        <f t="shared" si="81"/>
        <v>40436</v>
      </c>
    </row>
    <row r="324" spans="2:18">
      <c r="B324" s="99">
        <f t="shared" si="83"/>
        <v>12</v>
      </c>
      <c r="C324" s="100">
        <f t="shared" si="89"/>
        <v>24</v>
      </c>
      <c r="D324" s="54" t="str">
        <f ca="1">OFFSET(Data_Summary!$A$17,$B324,0)</f>
        <v>WGL</v>
      </c>
      <c r="E324" s="100">
        <f t="shared" si="82"/>
        <v>24</v>
      </c>
      <c r="F324" s="140">
        <f ca="1">OFFSET(Data_Summary!$A$31,MATCH($D324,Data_Summary!$A$32:$A$43,0),$E324)</f>
        <v>0.82119755909539127</v>
      </c>
      <c r="G324" s="126">
        <f ca="1">OFFSET(Data_Summary!$A$17,MATCH($D324,Data_Summary!$A$32:$A$43,0),$E324)</f>
        <v>7.4279268975436047E-2</v>
      </c>
      <c r="H324" s="126"/>
      <c r="I324" s="139">
        <f t="shared" si="88"/>
        <v>40602</v>
      </c>
      <c r="J324" s="187">
        <f t="shared" si="72"/>
        <v>24</v>
      </c>
      <c r="K324" s="188">
        <f t="shared" si="73"/>
        <v>12</v>
      </c>
      <c r="L324" s="190">
        <f t="shared" si="74"/>
        <v>24</v>
      </c>
      <c r="M324" s="189" t="str">
        <f t="shared" ca="1" si="75"/>
        <v>WGL</v>
      </c>
      <c r="N324" s="190">
        <f t="shared" si="76"/>
        <v>23</v>
      </c>
      <c r="O324" s="191">
        <f t="shared" ca="1" si="77"/>
        <v>0.82119755909539127</v>
      </c>
      <c r="P324" s="192">
        <f t="shared" ca="1" si="80"/>
        <v>7.4279268975436047E-2</v>
      </c>
      <c r="Q324" s="192"/>
      <c r="R324" s="184">
        <f t="shared" si="81"/>
        <v>40602</v>
      </c>
    </row>
    <row r="325" spans="2:18">
      <c r="B325" s="99">
        <f t="shared" si="83"/>
        <v>12</v>
      </c>
      <c r="C325" s="100">
        <f t="shared" si="89"/>
        <v>25</v>
      </c>
      <c r="D325" s="54" t="str">
        <f ca="1">OFFSET(Data_Summary!$A$17,$B325,0)</f>
        <v>WGL</v>
      </c>
      <c r="E325" s="100">
        <f t="shared" si="82"/>
        <v>25</v>
      </c>
      <c r="F325" s="140">
        <f ca="1">OFFSET(Data_Summary!$A$31,MATCH($D325,Data_Summary!$A$32:$A$43,0),$E325)</f>
        <v>0.82119755909539127</v>
      </c>
      <c r="G325" s="126">
        <f ca="1">OFFSET(Data_Summary!$A$17,MATCH($D325,Data_Summary!$A$32:$A$43,0),$E325)</f>
        <v>7.525730963302811E-2</v>
      </c>
      <c r="H325" s="126"/>
      <c r="I325" s="139">
        <f t="shared" si="88"/>
        <v>40724</v>
      </c>
      <c r="J325" s="187">
        <f t="shared" ref="J325:J327" si="90">+E325</f>
        <v>25</v>
      </c>
      <c r="K325" s="188">
        <f t="shared" ref="K325:K327" si="91">+IF(ISNUMBER($N325),B325,"NA")</f>
        <v>12</v>
      </c>
      <c r="L325" s="190">
        <f t="shared" ref="L325:L327" si="92">+IF(ISNUMBER($N325),C325,"NA")</f>
        <v>25</v>
      </c>
      <c r="M325" s="189" t="str">
        <f t="shared" ref="M325:M327" ca="1" si="93">+IF(ISNUMBER($N325),D325,"NA")</f>
        <v>WGL</v>
      </c>
      <c r="N325" s="190">
        <f t="shared" ref="N325:N327" si="94">IF(E325&gt;8,E325-1,IF(E325&gt;8,E325-1,IF(E325=8,"",E325)))</f>
        <v>24</v>
      </c>
      <c r="O325" s="191">
        <f t="shared" ref="O325:O327" ca="1" si="95">+IF(ISNUMBER($N325),F325,"NA")</f>
        <v>0.82119755909539127</v>
      </c>
      <c r="P325" s="192">
        <f t="shared" ca="1" si="80"/>
        <v>7.525730963302811E-2</v>
      </c>
      <c r="Q325" s="192"/>
      <c r="R325" s="184">
        <f t="shared" si="81"/>
        <v>40724</v>
      </c>
    </row>
    <row r="326" spans="2:18">
      <c r="B326" s="99">
        <f t="shared" si="83"/>
        <v>12</v>
      </c>
      <c r="C326" s="100">
        <f t="shared" si="89"/>
        <v>26</v>
      </c>
      <c r="D326" s="54" t="str">
        <f ca="1">OFFSET(Data_Summary!$A$17,$B326,0)</f>
        <v>WGL</v>
      </c>
      <c r="E326" s="100">
        <f t="shared" si="82"/>
        <v>26</v>
      </c>
      <c r="F326" s="140">
        <f ca="1">OFFSET(Data_Summary!$A$31,MATCH($D326,Data_Summary!$A$32:$A$43,0),$E326)</f>
        <v>0.82119755909539127</v>
      </c>
      <c r="G326" s="126">
        <f ca="1">OFFSET(Data_Summary!$A$17,MATCH($D326,Data_Summary!$A$32:$A$43,0),$E326)</f>
        <v>7.162148378884732E-2</v>
      </c>
      <c r="H326" s="126"/>
      <c r="I326" s="139">
        <f t="shared" si="88"/>
        <v>41023</v>
      </c>
      <c r="J326" s="187">
        <f t="shared" si="90"/>
        <v>26</v>
      </c>
      <c r="K326" s="188">
        <f t="shared" si="91"/>
        <v>12</v>
      </c>
      <c r="L326" s="190">
        <f t="shared" si="92"/>
        <v>26</v>
      </c>
      <c r="M326" s="189" t="str">
        <f t="shared" ca="1" si="93"/>
        <v>WGL</v>
      </c>
      <c r="N326" s="190">
        <f t="shared" si="94"/>
        <v>25</v>
      </c>
      <c r="O326" s="191">
        <f t="shared" ca="1" si="95"/>
        <v>0.82119755909539127</v>
      </c>
      <c r="P326" s="192">
        <f t="shared" ca="1" si="80"/>
        <v>7.162148378884732E-2</v>
      </c>
      <c r="Q326" s="192"/>
      <c r="R326" s="184">
        <f t="shared" si="81"/>
        <v>41023</v>
      </c>
    </row>
    <row r="327" spans="2:18">
      <c r="B327" s="99">
        <f t="shared" ref="B327" si="96">IF(C327=1,B326+1,B326)</f>
        <v>12</v>
      </c>
      <c r="C327" s="100">
        <f t="shared" si="89"/>
        <v>27</v>
      </c>
      <c r="D327" s="54" t="str">
        <f ca="1">OFFSET(Data_Summary!$A$17,$B327,0)</f>
        <v>WGL</v>
      </c>
      <c r="E327" s="100">
        <f t="shared" ref="E327" si="97">C327</f>
        <v>27</v>
      </c>
      <c r="F327" s="140">
        <f ca="1">OFFSET(Data_Summary!$A$31,MATCH($D327,Data_Summary!$A$32:$A$43,0),$E327)</f>
        <v>0.82119755909539127</v>
      </c>
      <c r="G327" s="126">
        <f ca="1">OFFSET(Data_Summary!$A$17,MATCH($D327,Data_Summary!$A$32:$A$43,0),$E327)</f>
        <v>7.2178901495167369E-2</v>
      </c>
      <c r="H327" s="126"/>
      <c r="I327" s="139">
        <f t="shared" si="88"/>
        <v>41060</v>
      </c>
      <c r="J327" s="187">
        <f t="shared" si="90"/>
        <v>27</v>
      </c>
      <c r="K327" s="188">
        <f t="shared" si="91"/>
        <v>12</v>
      </c>
      <c r="L327" s="190">
        <f t="shared" si="92"/>
        <v>27</v>
      </c>
      <c r="M327" s="189" t="str">
        <f t="shared" ca="1" si="93"/>
        <v>WGL</v>
      </c>
      <c r="N327" s="190">
        <f t="shared" si="94"/>
        <v>26</v>
      </c>
      <c r="O327" s="191">
        <f t="shared" ca="1" si="95"/>
        <v>0.82119755909539127</v>
      </c>
      <c r="P327" s="192">
        <f t="shared" ca="1" si="80"/>
        <v>7.2178901495167369E-2</v>
      </c>
      <c r="Q327" s="192"/>
      <c r="R327" s="184">
        <f t="shared" si="81"/>
        <v>41060</v>
      </c>
    </row>
    <row r="328" spans="2:18">
      <c r="B328" s="99"/>
      <c r="C328" s="100"/>
    </row>
    <row r="329" spans="2:18">
      <c r="B329" s="99"/>
      <c r="C329" s="100"/>
    </row>
    <row r="330" spans="2:18">
      <c r="B330" s="99"/>
      <c r="C330" s="100"/>
    </row>
    <row r="331" spans="2:18">
      <c r="B331" s="99"/>
      <c r="C331" s="100"/>
    </row>
    <row r="332" spans="2:18">
      <c r="B332" s="99"/>
      <c r="C332" s="100"/>
    </row>
    <row r="333" spans="2:18">
      <c r="B333" s="99"/>
      <c r="C333" s="100"/>
    </row>
    <row r="334" spans="2:18">
      <c r="B334" s="99"/>
      <c r="C334" s="100"/>
    </row>
    <row r="335" spans="2:18">
      <c r="B335" s="99"/>
      <c r="C335" s="100"/>
    </row>
    <row r="336" spans="2:18">
      <c r="B336" s="99"/>
      <c r="C336" s="100"/>
    </row>
    <row r="337" spans="2:3">
      <c r="B337" s="99"/>
      <c r="C337" s="100"/>
    </row>
    <row r="338" spans="2:3">
      <c r="B338" s="99"/>
      <c r="C338" s="100"/>
    </row>
    <row r="339" spans="2:3">
      <c r="B339" s="99"/>
      <c r="C339" s="100"/>
    </row>
    <row r="340" spans="2:3">
      <c r="B340" s="99"/>
      <c r="C340" s="100"/>
    </row>
    <row r="341" spans="2:3">
      <c r="B341" s="99"/>
      <c r="C341" s="100"/>
    </row>
    <row r="342" spans="2:3">
      <c r="B342" s="99"/>
      <c r="C342" s="100"/>
    </row>
    <row r="343" spans="2:3">
      <c r="B343" s="99"/>
      <c r="C343" s="100"/>
    </row>
    <row r="344" spans="2:3">
      <c r="B344" s="99"/>
      <c r="C344" s="100"/>
    </row>
    <row r="345" spans="2:3">
      <c r="B345" s="99"/>
      <c r="C345" s="100"/>
    </row>
    <row r="346" spans="2:3">
      <c r="B346" s="99"/>
      <c r="C346" s="100"/>
    </row>
    <row r="347" spans="2:3">
      <c r="B347" s="99"/>
      <c r="C347" s="100"/>
    </row>
    <row r="348" spans="2:3">
      <c r="B348" s="99"/>
      <c r="C348" s="100"/>
    </row>
    <row r="349" spans="2:3">
      <c r="B349" s="99"/>
      <c r="C349" s="100"/>
    </row>
    <row r="350" spans="2:3">
      <c r="B350" s="99"/>
      <c r="C350" s="100"/>
    </row>
    <row r="351" spans="2:3">
      <c r="B351" s="99"/>
      <c r="C351" s="100"/>
    </row>
    <row r="352" spans="2:3">
      <c r="B352" s="99"/>
      <c r="C352" s="100"/>
    </row>
    <row r="353" spans="2:3">
      <c r="B353" s="99"/>
      <c r="C353" s="100"/>
    </row>
    <row r="354" spans="2:3">
      <c r="B354" s="99"/>
      <c r="C354" s="100"/>
    </row>
    <row r="355" spans="2:3">
      <c r="B355" s="99"/>
      <c r="C355" s="100"/>
    </row>
    <row r="356" spans="2:3">
      <c r="B356" s="99"/>
      <c r="C356" s="100"/>
    </row>
    <row r="357" spans="2:3">
      <c r="B357" s="99"/>
      <c r="C357" s="100"/>
    </row>
    <row r="358" spans="2:3">
      <c r="B358" s="99"/>
      <c r="C358" s="100"/>
    </row>
    <row r="359" spans="2:3">
      <c r="B359" s="99"/>
      <c r="C359" s="100"/>
    </row>
    <row r="360" spans="2:3">
      <c r="B360" s="99"/>
      <c r="C360" s="100"/>
    </row>
    <row r="361" spans="2:3">
      <c r="B361" s="99"/>
      <c r="C361" s="100"/>
    </row>
    <row r="362" spans="2:3">
      <c r="B362" s="99"/>
      <c r="C362" s="100"/>
    </row>
  </sheetData>
  <phoneticPr fontId="5" type="noConversion"/>
  <pageMargins left="0.75" right="0.75" top="1" bottom="1" header="0.5" footer="0.5"/>
  <pageSetup scale="74"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0000"/>
    <pageSetUpPr autoPageBreaks="0"/>
  </sheetPr>
  <dimension ref="A1:AC83"/>
  <sheetViews>
    <sheetView view="pageBreakPreview" zoomScale="85" zoomScaleNormal="85" zoomScaleSheetLayoutView="85" workbookViewId="0">
      <selection activeCell="A55" sqref="A55"/>
    </sheetView>
  </sheetViews>
  <sheetFormatPr defaultColWidth="8" defaultRowHeight="12.75" outlineLevelRow="1"/>
  <cols>
    <col min="1" max="1" width="8" style="2" customWidth="1"/>
    <col min="2" max="2" width="10.42578125" style="2" bestFit="1" customWidth="1"/>
    <col min="3" max="12" width="9.7109375" style="2" customWidth="1"/>
    <col min="13" max="13" width="10.42578125" style="2" bestFit="1" customWidth="1"/>
    <col min="14" max="17" width="9.7109375" style="2" customWidth="1"/>
    <col min="18" max="18" width="10.42578125" style="2" bestFit="1" customWidth="1"/>
    <col min="19" max="19" width="12.28515625" style="2" bestFit="1" customWidth="1"/>
    <col min="20" max="22" width="9.140625" style="2" bestFit="1" customWidth="1"/>
    <col min="23" max="28" width="9.140625" style="3" bestFit="1" customWidth="1"/>
    <col min="29" max="16384" width="8" style="3"/>
  </cols>
  <sheetData>
    <row r="1" spans="1:28" s="2" customFormat="1"/>
    <row r="2" spans="1:28" s="2" customFormat="1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</row>
    <row r="3" spans="1:28" s="2" customFormat="1" hidden="1" outlineLevel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6"/>
      <c r="U3" s="46"/>
      <c r="V3" s="46"/>
      <c r="W3" s="46"/>
      <c r="X3" s="46"/>
      <c r="Y3" s="46"/>
      <c r="Z3" s="46"/>
      <c r="AA3" s="46"/>
      <c r="AB3" s="46"/>
    </row>
    <row r="4" spans="1:28" s="2" customFormat="1" hidden="1" outlineLevel="1"/>
    <row r="5" spans="1:28" s="2" customFormat="1" ht="13.5" hidden="1" outlineLevel="1" thickBot="1">
      <c r="A5" s="101"/>
      <c r="B5" s="102">
        <f>+MS_ATWACC!G4</f>
        <v>38639</v>
      </c>
      <c r="C5" s="102">
        <f>+MS_ATWACC!H4</f>
        <v>38797</v>
      </c>
      <c r="D5" s="102">
        <f>+MS_ATWACC!I4</f>
        <v>38807</v>
      </c>
      <c r="E5" s="102">
        <f>+MS_ATWACC!J4</f>
        <v>38968</v>
      </c>
      <c r="F5" s="102">
        <f>+MS_ATWACC!K4</f>
        <v>39181</v>
      </c>
      <c r="G5" s="102">
        <f>+MS_ATWACC!L4</f>
        <v>39244</v>
      </c>
      <c r="H5" s="102">
        <f>+MS_ATWACC!M4</f>
        <v>39302</v>
      </c>
      <c r="I5" s="102">
        <f>+MS_ATWACC!N4</f>
        <v>39322</v>
      </c>
      <c r="J5" s="102">
        <f>+MS_ATWACC!O4</f>
        <v>39485</v>
      </c>
      <c r="K5" s="102">
        <f>+MS_ATWACC!P4</f>
        <v>39575</v>
      </c>
      <c r="L5" s="102">
        <f>+MS_ATWACC!Q4</f>
        <v>39595</v>
      </c>
      <c r="M5" s="102">
        <f>+MS_ATWACC!R4</f>
        <v>39610</v>
      </c>
      <c r="N5" s="102">
        <f>+MS_ATWACC!S4</f>
        <v>39668</v>
      </c>
      <c r="O5" s="102">
        <f>+MS_ATWACC!T4</f>
        <v>39874</v>
      </c>
      <c r="P5" s="102">
        <f>+MS_ATWACC!U4</f>
        <v>39882</v>
      </c>
      <c r="Q5" s="102">
        <f>+MS_ATWACC!V4</f>
        <v>39951</v>
      </c>
      <c r="R5" s="102">
        <f>+MS_ATWACC!W4</f>
        <v>39953</v>
      </c>
      <c r="S5" s="102">
        <f>+MS_ATWACC!X4</f>
        <v>40162</v>
      </c>
      <c r="T5" s="102">
        <f>+MS_ATWACC!Y4</f>
        <v>40337</v>
      </c>
      <c r="U5" s="102">
        <f>+MS_ATWACC!Z4</f>
        <v>39545</v>
      </c>
      <c r="V5" s="102">
        <f>+MS_ATWACC!AA4</f>
        <v>39903</v>
      </c>
      <c r="W5" s="102">
        <f>+MS_ATWACC!AB4</f>
        <v>40057</v>
      </c>
      <c r="X5" s="102">
        <f>+MS_ATWACC!AC4</f>
        <v>40436</v>
      </c>
      <c r="Y5" s="102">
        <f>+MS_ATWACC!AD4</f>
        <v>40602</v>
      </c>
      <c r="Z5" s="102">
        <f>+MS_ATWACC!AE4</f>
        <v>40724</v>
      </c>
      <c r="AA5" s="102">
        <f>+MS_ATWACC!AF4</f>
        <v>41023</v>
      </c>
      <c r="AB5" s="102">
        <f>+MS_ATWACC!AG4</f>
        <v>41060</v>
      </c>
    </row>
    <row r="6" spans="1:28" s="2" customFormat="1" ht="13.5" hidden="1" outlineLevel="1" thickTop="1">
      <c r="A6" s="4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</row>
    <row r="7" spans="1:28" s="2" customFormat="1" hidden="1" outlineLevel="1">
      <c r="A7" s="4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</row>
    <row r="8" spans="1:28" s="2" customFormat="1" hidden="1" outlineLevel="1">
      <c r="A8" s="4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</row>
    <row r="9" spans="1:28" s="2" customFormat="1" hidden="1" outlineLevel="1">
      <c r="A9" s="4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</row>
    <row r="10" spans="1:28" s="2" customFormat="1" hidden="1" outlineLevel="1">
      <c r="A10" s="4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</row>
    <row r="11" spans="1:28" s="2" customFormat="1" hidden="1" outlineLevel="1">
      <c r="A11" s="4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</row>
    <row r="12" spans="1:28" s="2" customFormat="1" hidden="1" outlineLevel="1">
      <c r="A12" s="4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</row>
    <row r="13" spans="1:28" s="2" customFormat="1" hidden="1" outlineLevel="1">
      <c r="A13" s="4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</row>
    <row r="14" spans="1:28" s="2" customFormat="1" hidden="1" outlineLevel="1">
      <c r="A14" s="4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</row>
    <row r="15" spans="1:28" s="2" customFormat="1" hidden="1" outlineLevel="1">
      <c r="A15" s="4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</row>
    <row r="16" spans="1:28" s="2" customFormat="1" hidden="1" outlineLevel="1">
      <c r="A16" s="4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</row>
    <row r="17" spans="1:29" s="2" customFormat="1" hidden="1" outlineLevel="1">
      <c r="A17" s="4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</row>
    <row r="18" spans="1:29" s="2" customFormat="1" hidden="1" outlineLevel="1"/>
    <row r="19" spans="1:29" s="2" customFormat="1" hidden="1" outlineLevel="1">
      <c r="C19" s="41"/>
    </row>
    <row r="20" spans="1:29" s="2" customFormat="1" collapsed="1">
      <c r="A20" s="55" t="s">
        <v>380</v>
      </c>
      <c r="B20" s="56"/>
      <c r="C20" s="109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46"/>
      <c r="U20" s="46"/>
      <c r="V20" s="46"/>
      <c r="W20" s="46"/>
      <c r="X20" s="46"/>
      <c r="Y20" s="46"/>
      <c r="Z20" s="46"/>
      <c r="AA20" s="46"/>
      <c r="AB20" s="46"/>
    </row>
    <row r="21" spans="1:29" s="2" customFormat="1"/>
    <row r="22" spans="1:29" s="2" customFormat="1" ht="13.5" thickBot="1">
      <c r="A22" s="101"/>
      <c r="B22" s="102">
        <f>+MS_ATWACC!G4</f>
        <v>38639</v>
      </c>
      <c r="C22" s="102">
        <f>+MS_ATWACC!H4</f>
        <v>38797</v>
      </c>
      <c r="D22" s="102">
        <f>+MS_ATWACC!I4</f>
        <v>38807</v>
      </c>
      <c r="E22" s="102">
        <f>+MS_ATWACC!J4</f>
        <v>38968</v>
      </c>
      <c r="F22" s="102">
        <f>+MS_ATWACC!K4</f>
        <v>39181</v>
      </c>
      <c r="G22" s="102">
        <f>+MS_ATWACC!L4</f>
        <v>39244</v>
      </c>
      <c r="H22" s="102">
        <f>+MS_ATWACC!M4</f>
        <v>39302</v>
      </c>
      <c r="I22" s="102">
        <f>+MS_ATWACC!N4</f>
        <v>39322</v>
      </c>
      <c r="J22" s="102">
        <f>+MS_ATWACC!O4</f>
        <v>39485</v>
      </c>
      <c r="K22" s="102">
        <f>+MS_ATWACC!P4</f>
        <v>39575</v>
      </c>
      <c r="L22" s="102">
        <f>+MS_ATWACC!Q4</f>
        <v>39595</v>
      </c>
      <c r="M22" s="102">
        <f>+MS_ATWACC!R4</f>
        <v>39610</v>
      </c>
      <c r="N22" s="102">
        <f>+MS_ATWACC!S4</f>
        <v>39668</v>
      </c>
      <c r="O22" s="102">
        <f>+MS_ATWACC!T4</f>
        <v>39874</v>
      </c>
      <c r="P22" s="102">
        <f>+MS_ATWACC!U4</f>
        <v>39882</v>
      </c>
      <c r="Q22" s="102">
        <f>+MS_ATWACC!V4</f>
        <v>39951</v>
      </c>
      <c r="R22" s="102">
        <f>+MS_ATWACC!W4</f>
        <v>39953</v>
      </c>
      <c r="S22" s="102">
        <f>+MS_ATWACC!X4</f>
        <v>40162</v>
      </c>
      <c r="T22" s="102">
        <f>+MS_ATWACC!Y4</f>
        <v>40337</v>
      </c>
      <c r="U22" s="102">
        <f>+MS_ATWACC!Z4</f>
        <v>39545</v>
      </c>
      <c r="V22" s="102">
        <f>+MS_ATWACC!AA4</f>
        <v>39903</v>
      </c>
      <c r="W22" s="102">
        <f>+MS_ATWACC!AB4</f>
        <v>40057</v>
      </c>
      <c r="X22" s="102">
        <f>+MS_ATWACC!AC4</f>
        <v>40436</v>
      </c>
      <c r="Y22" s="102">
        <f>+MS_ATWACC!AD4</f>
        <v>40602</v>
      </c>
      <c r="Z22" s="102">
        <f>+MS_ATWACC!AE4</f>
        <v>40724</v>
      </c>
      <c r="AA22" s="102">
        <f>+MS_ATWACC!AF4</f>
        <v>41023</v>
      </c>
      <c r="AB22" s="102">
        <f>+MS_ATWACC!AG4</f>
        <v>41060</v>
      </c>
    </row>
    <row r="23" spans="1:29" s="2" customFormat="1" ht="13.5" thickTop="1">
      <c r="A23" s="8" t="s">
        <v>415</v>
      </c>
      <c r="B23" s="158" t="str">
        <f>+INDEX(MS_ATWACC_CHART!$1:$1048576,MATCH('Data for export'!$A23,MS_ATWACC_CHART!$A:$A,0),MATCH('Data for export'!B$2,MS_ATWACC_CHART!$1:$1,0))</f>
        <v/>
      </c>
      <c r="C23" s="158" t="str">
        <f>+INDEX(MS_ATWACC_CHART!$1:$1048576,MATCH('Data for export'!$A23,MS_ATWACC_CHART!$A:$A,0),MATCH('Data for export'!C$2,MS_ATWACC_CHART!$1:$1,0))</f>
        <v/>
      </c>
      <c r="D23" s="158" t="str">
        <f>+INDEX(MS_ATWACC_CHART!$1:$1048576,MATCH('Data for export'!$A23,MS_ATWACC_CHART!$A:$A,0),MATCH('Data for export'!D$2,MS_ATWACC_CHART!$1:$1,0))</f>
        <v/>
      </c>
      <c r="E23" s="158" t="str">
        <f>+INDEX(MS_ATWACC_CHART!$1:$1048576,MATCH('Data for export'!$A23,MS_ATWACC_CHART!$A:$A,0),MATCH('Data for export'!E$2,MS_ATWACC_CHART!$1:$1,0))</f>
        <v/>
      </c>
      <c r="F23" s="158">
        <f>+INDEX(MS_ATWACC_CHART!$1:$1048576,MATCH('Data for export'!$A23,MS_ATWACC_CHART!$A:$A,0),MATCH('Data for export'!F$2,MS_ATWACC_CHART!$1:$1,0))</f>
        <v>6.9115212434956635E-2</v>
      </c>
      <c r="G23" s="158">
        <f>+INDEX(MS_ATWACC_CHART!$1:$1048576,MATCH('Data for export'!$A23,MS_ATWACC_CHART!$A:$A,0),MATCH('Data for export'!G$2,MS_ATWACC_CHART!$1:$1,0))</f>
        <v>7.3426669354300658E-2</v>
      </c>
      <c r="H23" s="158">
        <f>+INDEX(MS_ATWACC_CHART!$1:$1048576,MATCH('Data for export'!$A23,MS_ATWACC_CHART!$A:$A,0),MATCH('Data for export'!H$2,MS_ATWACC_CHART!$1:$1,0))</f>
        <v>6.9015036374159733E-2</v>
      </c>
      <c r="I23" s="158" t="str">
        <f>+INDEX(MS_ATWACC_CHART!$1:$1048576,MATCH('Data for export'!$A23,MS_ATWACC_CHART!$A:$A,0),MATCH('Data for export'!I$2,MS_ATWACC_CHART!$1:$1,0))</f>
        <v/>
      </c>
      <c r="J23" s="158">
        <f>+INDEX(MS_ATWACC_CHART!$1:$1048576,MATCH('Data for export'!$A23,MS_ATWACC_CHART!$A:$A,0),MATCH('Data for export'!J$2,MS_ATWACC_CHART!$1:$1,0))</f>
        <v>7.3319487773772465E-2</v>
      </c>
      <c r="K23" s="158">
        <f>+INDEX(MS_ATWACC_CHART!$1:$1048576,MATCH('Data for export'!$A23,MS_ATWACC_CHART!$A:$A,0),MATCH('Data for export'!K$2,MS_ATWACC_CHART!$1:$1,0))</f>
        <v>7.613804583688899E-2</v>
      </c>
      <c r="L23" s="158">
        <f>+INDEX(MS_ATWACC_CHART!$1:$1048576,MATCH('Data for export'!$A23,MS_ATWACC_CHART!$A:$A,0),MATCH('Data for export'!L$2,MS_ATWACC_CHART!$1:$1,0))</f>
        <v>7.5812182593249525E-2</v>
      </c>
      <c r="M23" s="158">
        <f>+INDEX(MS_ATWACC_CHART!$1:$1048576,MATCH('Data for export'!$A23,MS_ATWACC_CHART!$A:$A,0),MATCH('Data for export'!M$2,MS_ATWACC_CHART!$1:$1,0))</f>
        <v>6.832729016328809E-2</v>
      </c>
      <c r="N23" s="158">
        <f>+INDEX(MS_ATWACC_CHART!$1:$1048576,MATCH('Data for export'!$A23,MS_ATWACC_CHART!$A:$A,0),MATCH('Data for export'!N$2,MS_ATWACC_CHART!$1:$1,0))</f>
        <v>7.6708786899261222E-2</v>
      </c>
      <c r="O23" s="158">
        <f>+INDEX(MS_ATWACC_CHART!$1:$1048576,MATCH('Data for export'!$A23,MS_ATWACC_CHART!$A:$A,0),MATCH('Data for export'!O$2,MS_ATWACC_CHART!$1:$1,0))</f>
        <v>7.938937683100164E-2</v>
      </c>
      <c r="P23" s="158">
        <f>+INDEX(MS_ATWACC_CHART!$1:$1048576,MATCH('Data for export'!$A23,MS_ATWACC_CHART!$A:$A,0),MATCH('Data for export'!P$2,MS_ATWACC_CHART!$1:$1,0))</f>
        <v>8.4164930843246305E-2</v>
      </c>
      <c r="Q23" s="158">
        <f>+INDEX(MS_ATWACC_CHART!$1:$1048576,MATCH('Data for export'!$A23,MS_ATWACC_CHART!$A:$A,0),MATCH('Data for export'!Q$2,MS_ATWACC_CHART!$1:$1,0))</f>
        <v>7.9017529836046624E-2</v>
      </c>
      <c r="R23" s="158">
        <f>+INDEX(MS_ATWACC_CHART!$1:$1048576,MATCH('Data for export'!$A23,MS_ATWACC_CHART!$A:$A,0),MATCH('Data for export'!R$2,MS_ATWACC_CHART!$1:$1,0))</f>
        <v>8.0975703889994088E-2</v>
      </c>
      <c r="S23" s="158">
        <f>+INDEX(MS_ATWACC_CHART!$1:$1048576,MATCH('Data for export'!$A23,MS_ATWACC_CHART!$A:$A,0),MATCH('Data for export'!S$2,MS_ATWACC_CHART!$1:$1,0))</f>
        <v>7.3476544868972274E-2</v>
      </c>
      <c r="T23" s="158">
        <f>+INDEX(MS_ATWACC_CHART!$1:$1048576,MATCH('Data for export'!$A23,MS_ATWACC_CHART!$A:$A,0),MATCH('Data for export'!T$2,MS_ATWACC_CHART!$1:$1,0))</f>
        <v>7.3342270066771742E-2</v>
      </c>
      <c r="U23" s="158">
        <f>+INDEX(MS_ATWACC_CHART!$1:$1048576,MATCH('Data for export'!$A23,MS_ATWACC_CHART!$A:$A,0),MATCH('Data for export'!U$2,MS_ATWACC_CHART!$1:$1,0))</f>
        <v>7.0962249029561567E-2</v>
      </c>
      <c r="V23" s="158">
        <f>+INDEX(MS_ATWACC_CHART!$1:$1048576,MATCH('Data for export'!$A23,MS_ATWACC_CHART!$A:$A,0),MATCH('Data for export'!V$2,MS_ATWACC_CHART!$1:$1,0))</f>
        <v>8.2565633443042172E-2</v>
      </c>
      <c r="W23" s="158">
        <f>+INDEX(MS_ATWACC_CHART!$1:$1048576,MATCH('Data for export'!$A23,MS_ATWACC_CHART!$A:$A,0),MATCH('Data for export'!W$2,MS_ATWACC_CHART!$1:$1,0))</f>
        <v>7.6715408905822791E-2</v>
      </c>
      <c r="X23" s="158">
        <f>+INDEX(MS_ATWACC_CHART!$1:$1048576,MATCH('Data for export'!$A23,MS_ATWACC_CHART!$A:$A,0),MATCH('Data for export'!X$2,MS_ATWACC_CHART!$1:$1,0))</f>
        <v>7.1262781871867353E-2</v>
      </c>
      <c r="Y23" s="158" t="str">
        <f>+INDEX(MS_ATWACC_CHART!$1:$1048576,MATCH('Data for export'!$A23,MS_ATWACC_CHART!$A:$A,0),MATCH('Data for export'!Y$2,MS_ATWACC_CHART!$1:$1,0))</f>
        <v/>
      </c>
      <c r="Z23" s="158" t="str">
        <f>+INDEX(MS_ATWACC_CHART!$1:$1048576,MATCH('Data for export'!$A23,MS_ATWACC_CHART!$A:$A,0),MATCH('Data for export'!Z$2,MS_ATWACC_CHART!$1:$1,0))</f>
        <v/>
      </c>
      <c r="AA23" s="158" t="str">
        <f>+INDEX(MS_ATWACC_CHART!$1:$1048576,MATCH('Data for export'!$A23,MS_ATWACC_CHART!$A:$A,0),MATCH('Data for export'!AA$2,MS_ATWACC_CHART!$1:$1,0))</f>
        <v/>
      </c>
      <c r="AB23" s="158" t="str">
        <f>+INDEX(MS_ATWACC_CHART!$1:$1048576,MATCH('Data for export'!$A23,MS_ATWACC_CHART!$A:$A,0),MATCH('Data for export'!AB$2,MS_ATWACC_CHART!$1:$1,0))</f>
        <v/>
      </c>
      <c r="AC23" s="2">
        <f>+COUNT(B23:AB23)</f>
        <v>18</v>
      </c>
    </row>
    <row r="24" spans="1:29" s="2" customFormat="1">
      <c r="A24" s="8" t="s">
        <v>416</v>
      </c>
      <c r="B24" s="158" t="str">
        <f>+INDEX(MS_ATWACC_CHART!$1:$1048576,MATCH('Data for export'!$A24,MS_ATWACC_CHART!$A:$A,0),MATCH('Data for export'!B$2,MS_ATWACC_CHART!$1:$1,0))</f>
        <v/>
      </c>
      <c r="C24" s="158" t="str">
        <f>+INDEX(MS_ATWACC_CHART!$1:$1048576,MATCH('Data for export'!$A24,MS_ATWACC_CHART!$A:$A,0),MATCH('Data for export'!C$2,MS_ATWACC_CHART!$1:$1,0))</f>
        <v/>
      </c>
      <c r="D24" s="158" t="str">
        <f>+INDEX(MS_ATWACC_CHART!$1:$1048576,MATCH('Data for export'!$A24,MS_ATWACC_CHART!$A:$A,0),MATCH('Data for export'!D$2,MS_ATWACC_CHART!$1:$1,0))</f>
        <v/>
      </c>
      <c r="E24" s="158" t="str">
        <f>+INDEX(MS_ATWACC_CHART!$1:$1048576,MATCH('Data for export'!$A24,MS_ATWACC_CHART!$A:$A,0),MATCH('Data for export'!E$2,MS_ATWACC_CHART!$1:$1,0))</f>
        <v/>
      </c>
      <c r="F24" s="158">
        <f>+INDEX(MS_ATWACC_CHART!$1:$1048576,MATCH('Data for export'!$A24,MS_ATWACC_CHART!$A:$A,0),MATCH('Data for export'!F$2,MS_ATWACC_CHART!$1:$1,0))</f>
        <v>7.0928505411762016E-2</v>
      </c>
      <c r="G24" s="158">
        <f>+INDEX(MS_ATWACC_CHART!$1:$1048576,MATCH('Data for export'!$A24,MS_ATWACC_CHART!$A:$A,0),MATCH('Data for export'!G$2,MS_ATWACC_CHART!$1:$1,0))</f>
        <v>7.2403043880762019E-2</v>
      </c>
      <c r="H24" s="158">
        <f>+INDEX(MS_ATWACC_CHART!$1:$1048576,MATCH('Data for export'!$A24,MS_ATWACC_CHART!$A:$A,0),MATCH('Data for export'!H$2,MS_ATWACC_CHART!$1:$1,0))</f>
        <v>6.761651497187722E-2</v>
      </c>
      <c r="I24" s="158" t="str">
        <f>+INDEX(MS_ATWACC_CHART!$1:$1048576,MATCH('Data for export'!$A24,MS_ATWACC_CHART!$A:$A,0),MATCH('Data for export'!I$2,MS_ATWACC_CHART!$1:$1,0))</f>
        <v/>
      </c>
      <c r="J24" s="158">
        <f>+INDEX(MS_ATWACC_CHART!$1:$1048576,MATCH('Data for export'!$A24,MS_ATWACC_CHART!$A:$A,0),MATCH('Data for export'!J$2,MS_ATWACC_CHART!$1:$1,0))</f>
        <v>7.1786391939317462E-2</v>
      </c>
      <c r="K24" s="158">
        <f>+INDEX(MS_ATWACC_CHART!$1:$1048576,MATCH('Data for export'!$A24,MS_ATWACC_CHART!$A:$A,0),MATCH('Data for export'!K$2,MS_ATWACC_CHART!$1:$1,0))</f>
        <v>7.1820882070708345E-2</v>
      </c>
      <c r="L24" s="158">
        <f>+INDEX(MS_ATWACC_CHART!$1:$1048576,MATCH('Data for export'!$A24,MS_ATWACC_CHART!$A:$A,0),MATCH('Data for export'!L$2,MS_ATWACC_CHART!$1:$1,0))</f>
        <v>7.1513849166712384E-2</v>
      </c>
      <c r="M24" s="158">
        <f>+INDEX(MS_ATWACC_CHART!$1:$1048576,MATCH('Data for export'!$A24,MS_ATWACC_CHART!$A:$A,0),MATCH('Data for export'!M$2,MS_ATWACC_CHART!$1:$1,0))</f>
        <v>7.3669605913655942E-2</v>
      </c>
      <c r="N24" s="158">
        <f>+INDEX(MS_ATWACC_CHART!$1:$1048576,MATCH('Data for export'!$A24,MS_ATWACC_CHART!$A:$A,0),MATCH('Data for export'!N$2,MS_ATWACC_CHART!$1:$1,0))</f>
        <v>7.2538019195951015E-2</v>
      </c>
      <c r="O24" s="158">
        <f>+INDEX(MS_ATWACC_CHART!$1:$1048576,MATCH('Data for export'!$A24,MS_ATWACC_CHART!$A:$A,0),MATCH('Data for export'!O$2,MS_ATWACC_CHART!$1:$1,0))</f>
        <v>7.7296609522360948E-2</v>
      </c>
      <c r="P24" s="158">
        <f>+INDEX(MS_ATWACC_CHART!$1:$1048576,MATCH('Data for export'!$A24,MS_ATWACC_CHART!$A:$A,0),MATCH('Data for export'!P$2,MS_ATWACC_CHART!$1:$1,0))</f>
        <v>7.8793649805789068E-2</v>
      </c>
      <c r="Q24" s="158">
        <f>+INDEX(MS_ATWACC_CHART!$1:$1048576,MATCH('Data for export'!$A24,MS_ATWACC_CHART!$A:$A,0),MATCH('Data for export'!Q$2,MS_ATWACC_CHART!$1:$1,0))</f>
        <v>7.8247625649416286E-2</v>
      </c>
      <c r="R24" s="158">
        <f>+INDEX(MS_ATWACC_CHART!$1:$1048576,MATCH('Data for export'!$A24,MS_ATWACC_CHART!$A:$A,0),MATCH('Data for export'!R$2,MS_ATWACC_CHART!$1:$1,0))</f>
        <v>7.4382099558194081E-2</v>
      </c>
      <c r="S24" s="158">
        <f>+INDEX(MS_ATWACC_CHART!$1:$1048576,MATCH('Data for export'!$A24,MS_ATWACC_CHART!$A:$A,0),MATCH('Data for export'!S$2,MS_ATWACC_CHART!$1:$1,0))</f>
        <v>7.0899302069547032E-2</v>
      </c>
      <c r="T24" s="158">
        <f>+INDEX(MS_ATWACC_CHART!$1:$1048576,MATCH('Data for export'!$A24,MS_ATWACC_CHART!$A:$A,0),MATCH('Data for export'!T$2,MS_ATWACC_CHART!$1:$1,0))</f>
        <v>7.1463119685591853E-2</v>
      </c>
      <c r="U24" s="158">
        <f>+INDEX(MS_ATWACC_CHART!$1:$1048576,MATCH('Data for export'!$A24,MS_ATWACC_CHART!$A:$A,0),MATCH('Data for export'!U$2,MS_ATWACC_CHART!$1:$1,0))</f>
        <v>6.6599096841264749E-2</v>
      </c>
      <c r="V24" s="158">
        <f>+INDEX(MS_ATWACC_CHART!$1:$1048576,MATCH('Data for export'!$A24,MS_ATWACC_CHART!$A:$A,0),MATCH('Data for export'!V$2,MS_ATWACC_CHART!$1:$1,0))</f>
        <v>7.8140307200109504E-2</v>
      </c>
      <c r="W24" s="158">
        <f>+INDEX(MS_ATWACC_CHART!$1:$1048576,MATCH('Data for export'!$A24,MS_ATWACC_CHART!$A:$A,0),MATCH('Data for export'!W$2,MS_ATWACC_CHART!$1:$1,0))</f>
        <v>7.3475284351606107E-2</v>
      </c>
      <c r="X24" s="158">
        <f>+INDEX(MS_ATWACC_CHART!$1:$1048576,MATCH('Data for export'!$A24,MS_ATWACC_CHART!$A:$A,0),MATCH('Data for export'!X$2,MS_ATWACC_CHART!$1:$1,0))</f>
        <v>6.9002880335551853E-2</v>
      </c>
      <c r="Y24" s="158">
        <f>+INDEX(MS_ATWACC_CHART!$1:$1048576,MATCH('Data for export'!$A24,MS_ATWACC_CHART!$A:$A,0),MATCH('Data for export'!Y$2,MS_ATWACC_CHART!$1:$1,0))</f>
        <v>7.4557665214633514E-2</v>
      </c>
      <c r="Z24" s="158">
        <f>+INDEX(MS_ATWACC_CHART!$1:$1048576,MATCH('Data for export'!$A24,MS_ATWACC_CHART!$A:$A,0),MATCH('Data for export'!Z$2,MS_ATWACC_CHART!$1:$1,0))</f>
        <v>6.5777341387762533E-2</v>
      </c>
      <c r="AA24" s="158">
        <f>+INDEX(MS_ATWACC_CHART!$1:$1048576,MATCH('Data for export'!$A24,MS_ATWACC_CHART!$A:$A,0),MATCH('Data for export'!AA$2,MS_ATWACC_CHART!$1:$1,0))</f>
        <v>6.4860935567490008E-2</v>
      </c>
      <c r="AB24" s="158">
        <f>+INDEX(MS_ATWACC_CHART!$1:$1048576,MATCH('Data for export'!$A24,MS_ATWACC_CHART!$A:$A,0),MATCH('Data for export'!AB$2,MS_ATWACC_CHART!$1:$1,0))</f>
        <v>6.5634685926231853E-2</v>
      </c>
      <c r="AC24" s="2">
        <f t="shared" ref="AC24:AC34" si="0">+COUNT(B24:AB24)</f>
        <v>22</v>
      </c>
    </row>
    <row r="25" spans="1:29" s="2" customFormat="1">
      <c r="A25" s="8" t="s">
        <v>417</v>
      </c>
      <c r="B25" s="158">
        <f>+INDEX(MS_ATWACC_CHART!$1:$1048576,MATCH('Data for export'!$A25,MS_ATWACC_CHART!$A:$A,0),MATCH('Data for export'!B$2,MS_ATWACC_CHART!$1:$1,0))</f>
        <v>7.5690506689323922E-2</v>
      </c>
      <c r="C25" s="158">
        <f>+INDEX(MS_ATWACC_CHART!$1:$1048576,MATCH('Data for export'!$A25,MS_ATWACC_CHART!$A:$A,0),MATCH('Data for export'!C$2,MS_ATWACC_CHART!$1:$1,0))</f>
        <v>7.4534843364145731E-2</v>
      </c>
      <c r="D25" s="158">
        <f>+INDEX(MS_ATWACC_CHART!$1:$1048576,MATCH('Data for export'!$A25,MS_ATWACC_CHART!$A:$A,0),MATCH('Data for export'!D$2,MS_ATWACC_CHART!$1:$1,0))</f>
        <v>7.4377342162382301E-2</v>
      </c>
      <c r="E25" s="158">
        <f>+INDEX(MS_ATWACC_CHART!$1:$1048576,MATCH('Data for export'!$A25,MS_ATWACC_CHART!$A:$A,0),MATCH('Data for export'!E$2,MS_ATWACC_CHART!$1:$1,0))</f>
        <v>7.4261828049823592E-2</v>
      </c>
      <c r="F25" s="158">
        <f>+INDEX(MS_ATWACC_CHART!$1:$1048576,MATCH('Data for export'!$A25,MS_ATWACC_CHART!$A:$A,0),MATCH('Data for export'!F$2,MS_ATWACC_CHART!$1:$1,0))</f>
        <v>7.5135382129297532E-2</v>
      </c>
      <c r="G25" s="158">
        <f>+INDEX(MS_ATWACC_CHART!$1:$1048576,MATCH('Data for export'!$A25,MS_ATWACC_CHART!$A:$A,0),MATCH('Data for export'!G$2,MS_ATWACC_CHART!$1:$1,0))</f>
        <v>7.5697977363988589E-2</v>
      </c>
      <c r="H25" s="158">
        <f>+INDEX(MS_ATWACC_CHART!$1:$1048576,MATCH('Data for export'!$A25,MS_ATWACC_CHART!$A:$A,0),MATCH('Data for export'!H$2,MS_ATWACC_CHART!$1:$1,0))</f>
        <v>6.8701994221735271E-2</v>
      </c>
      <c r="I25" s="158" t="str">
        <f>+INDEX(MS_ATWACC_CHART!$1:$1048576,MATCH('Data for export'!$A25,MS_ATWACC_CHART!$A:$A,0),MATCH('Data for export'!I$2,MS_ATWACC_CHART!$1:$1,0))</f>
        <v/>
      </c>
      <c r="J25" s="158">
        <f>+INDEX(MS_ATWACC_CHART!$1:$1048576,MATCH('Data for export'!$A25,MS_ATWACC_CHART!$A:$A,0),MATCH('Data for export'!J$2,MS_ATWACC_CHART!$1:$1,0))</f>
        <v>7.2084447508130617E-2</v>
      </c>
      <c r="K25" s="158">
        <f>+INDEX(MS_ATWACC_CHART!$1:$1048576,MATCH('Data for export'!$A25,MS_ATWACC_CHART!$A:$A,0),MATCH('Data for export'!K$2,MS_ATWACC_CHART!$1:$1,0))</f>
        <v>7.1888143816229905E-2</v>
      </c>
      <c r="L25" s="158">
        <f>+INDEX(MS_ATWACC_CHART!$1:$1048576,MATCH('Data for export'!$A25,MS_ATWACC_CHART!$A:$A,0),MATCH('Data for export'!L$2,MS_ATWACC_CHART!$1:$1,0))</f>
        <v>7.2353354953642104E-2</v>
      </c>
      <c r="M25" s="158">
        <f>+INDEX(MS_ATWACC_CHART!$1:$1048576,MATCH('Data for export'!$A25,MS_ATWACC_CHART!$A:$A,0),MATCH('Data for export'!M$2,MS_ATWACC_CHART!$1:$1,0))</f>
        <v>7.4981666686470091E-2</v>
      </c>
      <c r="N25" s="158">
        <f>+INDEX(MS_ATWACC_CHART!$1:$1048576,MATCH('Data for export'!$A25,MS_ATWACC_CHART!$A:$A,0),MATCH('Data for export'!N$2,MS_ATWACC_CHART!$1:$1,0))</f>
        <v>6.9015767493880456E-2</v>
      </c>
      <c r="O25" s="158">
        <f>+INDEX(MS_ATWACC_CHART!$1:$1048576,MATCH('Data for export'!$A25,MS_ATWACC_CHART!$A:$A,0),MATCH('Data for export'!O$2,MS_ATWACC_CHART!$1:$1,0))</f>
        <v>6.8119730845537338E-2</v>
      </c>
      <c r="P25" s="158">
        <f>+INDEX(MS_ATWACC_CHART!$1:$1048576,MATCH('Data for export'!$A25,MS_ATWACC_CHART!$A:$A,0),MATCH('Data for export'!P$2,MS_ATWACC_CHART!$1:$1,0))</f>
        <v>7.0180638551030308E-2</v>
      </c>
      <c r="Q25" s="158">
        <f>+INDEX(MS_ATWACC_CHART!$1:$1048576,MATCH('Data for export'!$A25,MS_ATWACC_CHART!$A:$A,0),MATCH('Data for export'!Q$2,MS_ATWACC_CHART!$1:$1,0))</f>
        <v>7.2380182051270975E-2</v>
      </c>
      <c r="R25" s="158">
        <f>+INDEX(MS_ATWACC_CHART!$1:$1048576,MATCH('Data for export'!$A25,MS_ATWACC_CHART!$A:$A,0),MATCH('Data for export'!R$2,MS_ATWACC_CHART!$1:$1,0))</f>
        <v>7.5468645464204745E-2</v>
      </c>
      <c r="S25" s="158">
        <f>+INDEX(MS_ATWACC_CHART!$1:$1048576,MATCH('Data for export'!$A25,MS_ATWACC_CHART!$A:$A,0),MATCH('Data for export'!S$2,MS_ATWACC_CHART!$1:$1,0))</f>
        <v>7.1484367817417238E-2</v>
      </c>
      <c r="T25" s="158">
        <f>+INDEX(MS_ATWACC_CHART!$1:$1048576,MATCH('Data for export'!$A25,MS_ATWACC_CHART!$A:$A,0),MATCH('Data for export'!T$2,MS_ATWACC_CHART!$1:$1,0))</f>
        <v>7.6818720913180746E-2</v>
      </c>
      <c r="U25" s="158">
        <f>+INDEX(MS_ATWACC_CHART!$1:$1048576,MATCH('Data for export'!$A25,MS_ATWACC_CHART!$A:$A,0),MATCH('Data for export'!U$2,MS_ATWACC_CHART!$1:$1,0))</f>
        <v>6.5403021498218306E-2</v>
      </c>
      <c r="V25" s="158">
        <f>+INDEX(MS_ATWACC_CHART!$1:$1048576,MATCH('Data for export'!$A25,MS_ATWACC_CHART!$A:$A,0),MATCH('Data for export'!V$2,MS_ATWACC_CHART!$1:$1,0))</f>
        <v>7.1170159960689927E-2</v>
      </c>
      <c r="W25" s="158">
        <f>+INDEX(MS_ATWACC_CHART!$1:$1048576,MATCH('Data for export'!$A25,MS_ATWACC_CHART!$A:$A,0),MATCH('Data for export'!W$2,MS_ATWACC_CHART!$1:$1,0))</f>
        <v>7.0424061170312025E-2</v>
      </c>
      <c r="X25" s="158">
        <f>+INDEX(MS_ATWACC_CHART!$1:$1048576,MATCH('Data for export'!$A25,MS_ATWACC_CHART!$A:$A,0),MATCH('Data for export'!X$2,MS_ATWACC_CHART!$1:$1,0))</f>
        <v>7.9034299863147098E-2</v>
      </c>
      <c r="Y25" s="158">
        <f>+INDEX(MS_ATWACC_CHART!$1:$1048576,MATCH('Data for export'!$A25,MS_ATWACC_CHART!$A:$A,0),MATCH('Data for export'!Y$2,MS_ATWACC_CHART!$1:$1,0))</f>
        <v>7.9786063179554653E-2</v>
      </c>
      <c r="Z25" s="158">
        <f>+INDEX(MS_ATWACC_CHART!$1:$1048576,MATCH('Data for export'!$A25,MS_ATWACC_CHART!$A:$A,0),MATCH('Data for export'!Z$2,MS_ATWACC_CHART!$1:$1,0))</f>
        <v>7.4964538126066863E-2</v>
      </c>
      <c r="AA25" s="158">
        <f>+INDEX(MS_ATWACC_CHART!$1:$1048576,MATCH('Data for export'!$A25,MS_ATWACC_CHART!$A:$A,0),MATCH('Data for export'!AA$2,MS_ATWACC_CHART!$1:$1,0))</f>
        <v>6.8436260898099385E-2</v>
      </c>
      <c r="AB25" s="158">
        <f>+INDEX(MS_ATWACC_CHART!$1:$1048576,MATCH('Data for export'!$A25,MS_ATWACC_CHART!$A:$A,0),MATCH('Data for export'!AB$2,MS_ATWACC_CHART!$1:$1,0))</f>
        <v>6.9537318734764528E-2</v>
      </c>
      <c r="AC25" s="2">
        <f t="shared" si="0"/>
        <v>26</v>
      </c>
    </row>
    <row r="26" spans="1:29" s="2" customFormat="1">
      <c r="A26" s="8" t="s">
        <v>418</v>
      </c>
      <c r="B26" s="158" t="str">
        <f>+INDEX(MS_ATWACC_CHART!$1:$1048576,MATCH('Data for export'!$A26,MS_ATWACC_CHART!$A:$A,0),MATCH('Data for export'!B$2,MS_ATWACC_CHART!$1:$1,0))</f>
        <v/>
      </c>
      <c r="C26" s="158" t="str">
        <f>+INDEX(MS_ATWACC_CHART!$1:$1048576,MATCH('Data for export'!$A26,MS_ATWACC_CHART!$A:$A,0),MATCH('Data for export'!C$2,MS_ATWACC_CHART!$1:$1,0))</f>
        <v/>
      </c>
      <c r="D26" s="158" t="str">
        <f>+INDEX(MS_ATWACC_CHART!$1:$1048576,MATCH('Data for export'!$A26,MS_ATWACC_CHART!$A:$A,0),MATCH('Data for export'!D$2,MS_ATWACC_CHART!$1:$1,0))</f>
        <v/>
      </c>
      <c r="E26" s="158" t="str">
        <f>+INDEX(MS_ATWACC_CHART!$1:$1048576,MATCH('Data for export'!$A26,MS_ATWACC_CHART!$A:$A,0),MATCH('Data for export'!E$2,MS_ATWACC_CHART!$1:$1,0))</f>
        <v/>
      </c>
      <c r="F26" s="158">
        <f>+INDEX(MS_ATWACC_CHART!$1:$1048576,MATCH('Data for export'!$A26,MS_ATWACC_CHART!$A:$A,0),MATCH('Data for export'!F$2,MS_ATWACC_CHART!$1:$1,0))</f>
        <v>6.2507790428822124E-2</v>
      </c>
      <c r="G26" s="158">
        <f>+INDEX(MS_ATWACC_CHART!$1:$1048576,MATCH('Data for export'!$A26,MS_ATWACC_CHART!$A:$A,0),MATCH('Data for export'!G$2,MS_ATWACC_CHART!$1:$1,0))</f>
        <v>7.1959775459915679E-2</v>
      </c>
      <c r="H26" s="158">
        <f>+INDEX(MS_ATWACC_CHART!$1:$1048576,MATCH('Data for export'!$A26,MS_ATWACC_CHART!$A:$A,0),MATCH('Data for export'!H$2,MS_ATWACC_CHART!$1:$1,0))</f>
        <v>6.411971848906961E-2</v>
      </c>
      <c r="I26" s="158" t="str">
        <f>+INDEX(MS_ATWACC_CHART!$1:$1048576,MATCH('Data for export'!$A26,MS_ATWACC_CHART!$A:$A,0),MATCH('Data for export'!I$2,MS_ATWACC_CHART!$1:$1,0))</f>
        <v/>
      </c>
      <c r="J26" s="158">
        <f>+INDEX(MS_ATWACC_CHART!$1:$1048576,MATCH('Data for export'!$A26,MS_ATWACC_CHART!$A:$A,0),MATCH('Data for export'!J$2,MS_ATWACC_CHART!$1:$1,0))</f>
        <v>7.2486865685344265E-2</v>
      </c>
      <c r="K26" s="158">
        <f>+INDEX(MS_ATWACC_CHART!$1:$1048576,MATCH('Data for export'!$A26,MS_ATWACC_CHART!$A:$A,0),MATCH('Data for export'!K$2,MS_ATWACC_CHART!$1:$1,0))</f>
        <v>7.4236323945319593E-2</v>
      </c>
      <c r="L26" s="158">
        <f>+INDEX(MS_ATWACC_CHART!$1:$1048576,MATCH('Data for export'!$A26,MS_ATWACC_CHART!$A:$A,0),MATCH('Data for export'!L$2,MS_ATWACC_CHART!$1:$1,0))</f>
        <v>7.4642702788630028E-2</v>
      </c>
      <c r="M26" s="158">
        <f>+INDEX(MS_ATWACC_CHART!$1:$1048576,MATCH('Data for export'!$A26,MS_ATWACC_CHART!$A:$A,0),MATCH('Data for export'!M$2,MS_ATWACC_CHART!$1:$1,0))</f>
        <v>7.6515131834047651E-2</v>
      </c>
      <c r="N26" s="158">
        <f>+INDEX(MS_ATWACC_CHART!$1:$1048576,MATCH('Data for export'!$A26,MS_ATWACC_CHART!$A:$A,0),MATCH('Data for export'!N$2,MS_ATWACC_CHART!$1:$1,0))</f>
        <v>7.0647807578624822E-2</v>
      </c>
      <c r="O26" s="158">
        <f>+INDEX(MS_ATWACC_CHART!$1:$1048576,MATCH('Data for export'!$A26,MS_ATWACC_CHART!$A:$A,0),MATCH('Data for export'!O$2,MS_ATWACC_CHART!$1:$1,0))</f>
        <v>7.4079686093563774E-2</v>
      </c>
      <c r="P26" s="158">
        <f>+INDEX(MS_ATWACC_CHART!$1:$1048576,MATCH('Data for export'!$A26,MS_ATWACC_CHART!$A:$A,0),MATCH('Data for export'!P$2,MS_ATWACC_CHART!$1:$1,0))</f>
        <v>7.7185390816936372E-2</v>
      </c>
      <c r="Q26" s="158">
        <f>+INDEX(MS_ATWACC_CHART!$1:$1048576,MATCH('Data for export'!$A26,MS_ATWACC_CHART!$A:$A,0),MATCH('Data for export'!Q$2,MS_ATWACC_CHART!$1:$1,0))</f>
        <v>7.6753116596975854E-2</v>
      </c>
      <c r="R26" s="158">
        <f>+INDEX(MS_ATWACC_CHART!$1:$1048576,MATCH('Data for export'!$A26,MS_ATWACC_CHART!$A:$A,0),MATCH('Data for export'!R$2,MS_ATWACC_CHART!$1:$1,0))</f>
        <v>8.0103722434375871E-2</v>
      </c>
      <c r="S26" s="158">
        <f>+INDEX(MS_ATWACC_CHART!$1:$1048576,MATCH('Data for export'!$A26,MS_ATWACC_CHART!$A:$A,0),MATCH('Data for export'!S$2,MS_ATWACC_CHART!$1:$1,0))</f>
        <v>7.6538879003393206E-2</v>
      </c>
      <c r="T26" s="158">
        <f>+INDEX(MS_ATWACC_CHART!$1:$1048576,MATCH('Data for export'!$A26,MS_ATWACC_CHART!$A:$A,0),MATCH('Data for export'!T$2,MS_ATWACC_CHART!$1:$1,0))</f>
        <v>7.646495648278126E-2</v>
      </c>
      <c r="U26" s="158">
        <f>+INDEX(MS_ATWACC_CHART!$1:$1048576,MATCH('Data for export'!$A26,MS_ATWACC_CHART!$A:$A,0),MATCH('Data for export'!U$2,MS_ATWACC_CHART!$1:$1,0))</f>
        <v>6.7434345070366816E-2</v>
      </c>
      <c r="V26" s="158">
        <f>+INDEX(MS_ATWACC_CHART!$1:$1048576,MATCH('Data for export'!$A26,MS_ATWACC_CHART!$A:$A,0),MATCH('Data for export'!V$2,MS_ATWACC_CHART!$1:$1,0))</f>
        <v>7.902531367810528E-2</v>
      </c>
      <c r="W26" s="158">
        <f>+INDEX(MS_ATWACC_CHART!$1:$1048576,MATCH('Data for export'!$A26,MS_ATWACC_CHART!$A:$A,0),MATCH('Data for export'!W$2,MS_ATWACC_CHART!$1:$1,0))</f>
        <v>7.2443657711038903E-2</v>
      </c>
      <c r="X26" s="158">
        <f>+INDEX(MS_ATWACC_CHART!$1:$1048576,MATCH('Data for export'!$A26,MS_ATWACC_CHART!$A:$A,0),MATCH('Data for export'!X$2,MS_ATWACC_CHART!$1:$1,0))</f>
        <v>7.3107998467950547E-2</v>
      </c>
      <c r="Y26" s="158">
        <f>+INDEX(MS_ATWACC_CHART!$1:$1048576,MATCH('Data for export'!$A26,MS_ATWACC_CHART!$A:$A,0),MATCH('Data for export'!Y$2,MS_ATWACC_CHART!$1:$1,0))</f>
        <v>7.7551048198880146E-2</v>
      </c>
      <c r="Z26" s="158">
        <f>+INDEX(MS_ATWACC_CHART!$1:$1048576,MATCH('Data for export'!$A26,MS_ATWACC_CHART!$A:$A,0),MATCH('Data for export'!Z$2,MS_ATWACC_CHART!$1:$1,0))</f>
        <v>7.0684965843798034E-2</v>
      </c>
      <c r="AA26" s="158">
        <f>+INDEX(MS_ATWACC_CHART!$1:$1048576,MATCH('Data for export'!$A26,MS_ATWACC_CHART!$A:$A,0),MATCH('Data for export'!AA$2,MS_ATWACC_CHART!$1:$1,0))</f>
        <v>7.2191256794244943E-2</v>
      </c>
      <c r="AB26" s="158">
        <f>+INDEX(MS_ATWACC_CHART!$1:$1048576,MATCH('Data for export'!$A26,MS_ATWACC_CHART!$A:$A,0),MATCH('Data for export'!AB$2,MS_ATWACC_CHART!$1:$1,0))</f>
        <v>7.178036026197189E-2</v>
      </c>
      <c r="AC26" s="2">
        <f t="shared" si="0"/>
        <v>22</v>
      </c>
    </row>
    <row r="27" spans="1:29" s="2" customFormat="1">
      <c r="A27" s="8" t="s">
        <v>420</v>
      </c>
      <c r="B27" s="158" t="str">
        <f>+INDEX(MS_ATWACC_CHART!$1:$1048576,MATCH('Data for export'!$A27,MS_ATWACC_CHART!$A:$A,0),MATCH('Data for export'!B$2,MS_ATWACC_CHART!$1:$1,0))</f>
        <v/>
      </c>
      <c r="C27" s="158" t="str">
        <f>+INDEX(MS_ATWACC_CHART!$1:$1048576,MATCH('Data for export'!$A27,MS_ATWACC_CHART!$A:$A,0),MATCH('Data for export'!C$2,MS_ATWACC_CHART!$1:$1,0))</f>
        <v/>
      </c>
      <c r="D27" s="158" t="str">
        <f>+INDEX(MS_ATWACC_CHART!$1:$1048576,MATCH('Data for export'!$A27,MS_ATWACC_CHART!$A:$A,0),MATCH('Data for export'!D$2,MS_ATWACC_CHART!$1:$1,0))</f>
        <v/>
      </c>
      <c r="E27" s="158" t="str">
        <f>+INDEX(MS_ATWACC_CHART!$1:$1048576,MATCH('Data for export'!$A27,MS_ATWACC_CHART!$A:$A,0),MATCH('Data for export'!E$2,MS_ATWACC_CHART!$1:$1,0))</f>
        <v/>
      </c>
      <c r="F27" s="158" t="str">
        <f>+INDEX(MS_ATWACC_CHART!$1:$1048576,MATCH('Data for export'!$A27,MS_ATWACC_CHART!$A:$A,0),MATCH('Data for export'!F$2,MS_ATWACC_CHART!$1:$1,0))</f>
        <v/>
      </c>
      <c r="G27" s="158" t="str">
        <f>+INDEX(MS_ATWACC_CHART!$1:$1048576,MATCH('Data for export'!$A27,MS_ATWACC_CHART!$A:$A,0),MATCH('Data for export'!G$2,MS_ATWACC_CHART!$1:$1,0))</f>
        <v/>
      </c>
      <c r="H27" s="158" t="str">
        <f>+INDEX(MS_ATWACC_CHART!$1:$1048576,MATCH('Data for export'!$A27,MS_ATWACC_CHART!$A:$A,0),MATCH('Data for export'!H$2,MS_ATWACC_CHART!$1:$1,0))</f>
        <v/>
      </c>
      <c r="I27" s="158" t="str">
        <f>+INDEX(MS_ATWACC_CHART!$1:$1048576,MATCH('Data for export'!$A27,MS_ATWACC_CHART!$A:$A,0),MATCH('Data for export'!I$2,MS_ATWACC_CHART!$1:$1,0))</f>
        <v/>
      </c>
      <c r="J27" s="158" t="str">
        <f>+INDEX(MS_ATWACC_CHART!$1:$1048576,MATCH('Data for export'!$A27,MS_ATWACC_CHART!$A:$A,0),MATCH('Data for export'!J$2,MS_ATWACC_CHART!$1:$1,0))</f>
        <v/>
      </c>
      <c r="K27" s="158" t="str">
        <f>+INDEX(MS_ATWACC_CHART!$1:$1048576,MATCH('Data for export'!$A27,MS_ATWACC_CHART!$A:$A,0),MATCH('Data for export'!K$2,MS_ATWACC_CHART!$1:$1,0))</f>
        <v/>
      </c>
      <c r="L27" s="158" t="str">
        <f>+INDEX(MS_ATWACC_CHART!$1:$1048576,MATCH('Data for export'!$A27,MS_ATWACC_CHART!$A:$A,0),MATCH('Data for export'!L$2,MS_ATWACC_CHART!$1:$1,0))</f>
        <v/>
      </c>
      <c r="M27" s="158" t="str">
        <f>+INDEX(MS_ATWACC_CHART!$1:$1048576,MATCH('Data for export'!$A27,MS_ATWACC_CHART!$A:$A,0),MATCH('Data for export'!M$2,MS_ATWACC_CHART!$1:$1,0))</f>
        <v/>
      </c>
      <c r="N27" s="158" t="str">
        <f>+INDEX(MS_ATWACC_CHART!$1:$1048576,MATCH('Data for export'!$A27,MS_ATWACC_CHART!$A:$A,0),MATCH('Data for export'!N$2,MS_ATWACC_CHART!$1:$1,0))</f>
        <v/>
      </c>
      <c r="O27" s="158">
        <f>+INDEX(MS_ATWACC_CHART!$1:$1048576,MATCH('Data for export'!$A27,MS_ATWACC_CHART!$A:$A,0),MATCH('Data for export'!O$2,MS_ATWACC_CHART!$1:$1,0))</f>
        <v>7.5137503383384693E-2</v>
      </c>
      <c r="P27" s="158">
        <f>+INDEX(MS_ATWACC_CHART!$1:$1048576,MATCH('Data for export'!$A27,MS_ATWACC_CHART!$A:$A,0),MATCH('Data for export'!P$2,MS_ATWACC_CHART!$1:$1,0))</f>
        <v>7.8709025351778289E-2</v>
      </c>
      <c r="Q27" s="158">
        <f>+INDEX(MS_ATWACC_CHART!$1:$1048576,MATCH('Data for export'!$A27,MS_ATWACC_CHART!$A:$A,0),MATCH('Data for export'!Q$2,MS_ATWACC_CHART!$1:$1,0))</f>
        <v>7.3950566226497233E-2</v>
      </c>
      <c r="R27" s="158" t="str">
        <f>+INDEX(MS_ATWACC_CHART!$1:$1048576,MATCH('Data for export'!$A27,MS_ATWACC_CHART!$A:$A,0),MATCH('Data for export'!R$2,MS_ATWACC_CHART!$1:$1,0))</f>
        <v/>
      </c>
      <c r="S27" s="158">
        <f>+INDEX(MS_ATWACC_CHART!$1:$1048576,MATCH('Data for export'!$A27,MS_ATWACC_CHART!$A:$A,0),MATCH('Data for export'!S$2,MS_ATWACC_CHART!$1:$1,0))</f>
        <v>6.8916986278876297E-2</v>
      </c>
      <c r="T27" s="158">
        <f>+INDEX(MS_ATWACC_CHART!$1:$1048576,MATCH('Data for export'!$A27,MS_ATWACC_CHART!$A:$A,0),MATCH('Data for export'!T$2,MS_ATWACC_CHART!$1:$1,0))</f>
        <v>6.58137974054335E-2</v>
      </c>
      <c r="U27" s="158" t="str">
        <f>+INDEX(MS_ATWACC_CHART!$1:$1048576,MATCH('Data for export'!$A27,MS_ATWACC_CHART!$A:$A,0),MATCH('Data for export'!U$2,MS_ATWACC_CHART!$1:$1,0))</f>
        <v/>
      </c>
      <c r="V27" s="158">
        <f>+INDEX(MS_ATWACC_CHART!$1:$1048576,MATCH('Data for export'!$A27,MS_ATWACC_CHART!$A:$A,0),MATCH('Data for export'!V$2,MS_ATWACC_CHART!$1:$1,0))</f>
        <v>7.6279637105793885E-2</v>
      </c>
      <c r="W27" s="158" t="str">
        <f>+INDEX(MS_ATWACC_CHART!$1:$1048576,MATCH('Data for export'!$A27,MS_ATWACC_CHART!$A:$A,0),MATCH('Data for export'!W$2,MS_ATWACC_CHART!$1:$1,0))</f>
        <v/>
      </c>
      <c r="X27" s="158">
        <f>+INDEX(MS_ATWACC_CHART!$1:$1048576,MATCH('Data for export'!$A27,MS_ATWACC_CHART!$A:$A,0),MATCH('Data for export'!X$2,MS_ATWACC_CHART!$1:$1,0))</f>
        <v>6.5240871295624586E-2</v>
      </c>
      <c r="Y27" s="158">
        <f>+INDEX(MS_ATWACC_CHART!$1:$1048576,MATCH('Data for export'!$A27,MS_ATWACC_CHART!$A:$A,0),MATCH('Data for export'!Y$2,MS_ATWACC_CHART!$1:$1,0))</f>
        <v>7.6935168177076643E-2</v>
      </c>
      <c r="Z27" s="158">
        <f>+INDEX(MS_ATWACC_CHART!$1:$1048576,MATCH('Data for export'!$A27,MS_ATWACC_CHART!$A:$A,0),MATCH('Data for export'!Z$2,MS_ATWACC_CHART!$1:$1,0))</f>
        <v>6.5844899828755243E-2</v>
      </c>
      <c r="AA27" s="158">
        <f>+INDEX(MS_ATWACC_CHART!$1:$1048576,MATCH('Data for export'!$A27,MS_ATWACC_CHART!$A:$A,0),MATCH('Data for export'!AA$2,MS_ATWACC_CHART!$1:$1,0))</f>
        <v>5.8132041375363749E-2</v>
      </c>
      <c r="AB27" s="158">
        <f>+INDEX(MS_ATWACC_CHART!$1:$1048576,MATCH('Data for export'!$A27,MS_ATWACC_CHART!$A:$A,0),MATCH('Data for export'!AB$2,MS_ATWACC_CHART!$1:$1,0))</f>
        <v>5.7087405994111821E-2</v>
      </c>
      <c r="AC27" s="2">
        <f t="shared" si="0"/>
        <v>11</v>
      </c>
    </row>
    <row r="28" spans="1:29" s="2" customFormat="1">
      <c r="A28" s="8" t="s">
        <v>419</v>
      </c>
      <c r="B28" s="158" t="str">
        <f>+INDEX(MS_ATWACC_CHART!$1:$1048576,MATCH('Data for export'!$A28,MS_ATWACC_CHART!$A:$A,0),MATCH('Data for export'!B$2,MS_ATWACC_CHART!$1:$1,0))</f>
        <v/>
      </c>
      <c r="C28" s="158" t="str">
        <f>+INDEX(MS_ATWACC_CHART!$1:$1048576,MATCH('Data for export'!$A28,MS_ATWACC_CHART!$A:$A,0),MATCH('Data for export'!C$2,MS_ATWACC_CHART!$1:$1,0))</f>
        <v/>
      </c>
      <c r="D28" s="158" t="str">
        <f>+INDEX(MS_ATWACC_CHART!$1:$1048576,MATCH('Data for export'!$A28,MS_ATWACC_CHART!$A:$A,0),MATCH('Data for export'!D$2,MS_ATWACC_CHART!$1:$1,0))</f>
        <v/>
      </c>
      <c r="E28" s="158" t="str">
        <f>+INDEX(MS_ATWACC_CHART!$1:$1048576,MATCH('Data for export'!$A28,MS_ATWACC_CHART!$A:$A,0),MATCH('Data for export'!E$2,MS_ATWACC_CHART!$1:$1,0))</f>
        <v/>
      </c>
      <c r="F28" s="158" t="str">
        <f>+INDEX(MS_ATWACC_CHART!$1:$1048576,MATCH('Data for export'!$A28,MS_ATWACC_CHART!$A:$A,0),MATCH('Data for export'!F$2,MS_ATWACC_CHART!$1:$1,0))</f>
        <v/>
      </c>
      <c r="G28" s="158" t="str">
        <f>+INDEX(MS_ATWACC_CHART!$1:$1048576,MATCH('Data for export'!$A28,MS_ATWACC_CHART!$A:$A,0),MATCH('Data for export'!G$2,MS_ATWACC_CHART!$1:$1,0))</f>
        <v/>
      </c>
      <c r="H28" s="158" t="str">
        <f>+INDEX(MS_ATWACC_CHART!$1:$1048576,MATCH('Data for export'!$A28,MS_ATWACC_CHART!$A:$A,0),MATCH('Data for export'!H$2,MS_ATWACC_CHART!$1:$1,0))</f>
        <v/>
      </c>
      <c r="I28" s="158" t="str">
        <f>+INDEX(MS_ATWACC_CHART!$1:$1048576,MATCH('Data for export'!$A28,MS_ATWACC_CHART!$A:$A,0),MATCH('Data for export'!I$2,MS_ATWACC_CHART!$1:$1,0))</f>
        <v/>
      </c>
      <c r="J28" s="158">
        <f>+INDEX(MS_ATWACC_CHART!$1:$1048576,MATCH('Data for export'!$A28,MS_ATWACC_CHART!$A:$A,0),MATCH('Data for export'!J$2,MS_ATWACC_CHART!$1:$1,0))</f>
        <v>7.7767886371099632E-2</v>
      </c>
      <c r="K28" s="158">
        <f>+INDEX(MS_ATWACC_CHART!$1:$1048576,MATCH('Data for export'!$A28,MS_ATWACC_CHART!$A:$A,0),MATCH('Data for export'!K$2,MS_ATWACC_CHART!$1:$1,0))</f>
        <v>8.423263585167777E-2</v>
      </c>
      <c r="L28" s="158">
        <f>+INDEX(MS_ATWACC_CHART!$1:$1048576,MATCH('Data for export'!$A28,MS_ATWACC_CHART!$A:$A,0),MATCH('Data for export'!L$2,MS_ATWACC_CHART!$1:$1,0))</f>
        <v>8.69512400556222E-2</v>
      </c>
      <c r="M28" s="158">
        <f>+INDEX(MS_ATWACC_CHART!$1:$1048576,MATCH('Data for export'!$A28,MS_ATWACC_CHART!$A:$A,0),MATCH('Data for export'!M$2,MS_ATWACC_CHART!$1:$1,0))</f>
        <v>8.7016898784461921E-2</v>
      </c>
      <c r="N28" s="158">
        <f>+INDEX(MS_ATWACC_CHART!$1:$1048576,MATCH('Data for export'!$A28,MS_ATWACC_CHART!$A:$A,0),MATCH('Data for export'!N$2,MS_ATWACC_CHART!$1:$1,0))</f>
        <v>8.3209939477313213E-2</v>
      </c>
      <c r="O28" s="158">
        <f>+INDEX(MS_ATWACC_CHART!$1:$1048576,MATCH('Data for export'!$A28,MS_ATWACC_CHART!$A:$A,0),MATCH('Data for export'!O$2,MS_ATWACC_CHART!$1:$1,0))</f>
        <v>8.2908772802913255E-2</v>
      </c>
      <c r="P28" s="158">
        <f>+INDEX(MS_ATWACC_CHART!$1:$1048576,MATCH('Data for export'!$A28,MS_ATWACC_CHART!$A:$A,0),MATCH('Data for export'!P$2,MS_ATWACC_CHART!$1:$1,0))</f>
        <v>8.7582547051586246E-2</v>
      </c>
      <c r="Q28" s="158">
        <f>+INDEX(MS_ATWACC_CHART!$1:$1048576,MATCH('Data for export'!$A28,MS_ATWACC_CHART!$A:$A,0),MATCH('Data for export'!Q$2,MS_ATWACC_CHART!$1:$1,0))</f>
        <v>8.3090774575691057E-2</v>
      </c>
      <c r="R28" s="158" t="str">
        <f>+INDEX(MS_ATWACC_CHART!$1:$1048576,MATCH('Data for export'!$A28,MS_ATWACC_CHART!$A:$A,0),MATCH('Data for export'!R$2,MS_ATWACC_CHART!$1:$1,0))</f>
        <v/>
      </c>
      <c r="S28" s="158">
        <f>+INDEX(MS_ATWACC_CHART!$1:$1048576,MATCH('Data for export'!$A28,MS_ATWACC_CHART!$A:$A,0),MATCH('Data for export'!S$2,MS_ATWACC_CHART!$1:$1,0))</f>
        <v>7.638950452161504E-2</v>
      </c>
      <c r="T28" s="158">
        <f>+INDEX(MS_ATWACC_CHART!$1:$1048576,MATCH('Data for export'!$A28,MS_ATWACC_CHART!$A:$A,0),MATCH('Data for export'!T$2,MS_ATWACC_CHART!$1:$1,0))</f>
        <v>7.3945041382475596E-2</v>
      </c>
      <c r="U28" s="158">
        <f>+INDEX(MS_ATWACC_CHART!$1:$1048576,MATCH('Data for export'!$A28,MS_ATWACC_CHART!$A:$A,0),MATCH('Data for export'!U$2,MS_ATWACC_CHART!$1:$1,0))</f>
        <v>7.4749272788413146E-2</v>
      </c>
      <c r="V28" s="158">
        <f>+INDEX(MS_ATWACC_CHART!$1:$1048576,MATCH('Data for export'!$A28,MS_ATWACC_CHART!$A:$A,0),MATCH('Data for export'!V$2,MS_ATWACC_CHART!$1:$1,0))</f>
        <v>8.4363734851191488E-2</v>
      </c>
      <c r="W28" s="158">
        <f>+INDEX(MS_ATWACC_CHART!$1:$1048576,MATCH('Data for export'!$A28,MS_ATWACC_CHART!$A:$A,0),MATCH('Data for export'!W$2,MS_ATWACC_CHART!$1:$1,0))</f>
        <v>7.8697527885840862E-2</v>
      </c>
      <c r="X28" s="158">
        <f>+INDEX(MS_ATWACC_CHART!$1:$1048576,MATCH('Data for export'!$A28,MS_ATWACC_CHART!$A:$A,0),MATCH('Data for export'!X$2,MS_ATWACC_CHART!$1:$1,0))</f>
        <v>7.3730140098586666E-2</v>
      </c>
      <c r="Y28" s="158" t="str">
        <f>+INDEX(MS_ATWACC_CHART!$1:$1048576,MATCH('Data for export'!$A28,MS_ATWACC_CHART!$A:$A,0),MATCH('Data for export'!Y$2,MS_ATWACC_CHART!$1:$1,0))</f>
        <v/>
      </c>
      <c r="Z28" s="158" t="str">
        <f>+INDEX(MS_ATWACC_CHART!$1:$1048576,MATCH('Data for export'!$A28,MS_ATWACC_CHART!$A:$A,0),MATCH('Data for export'!Z$2,MS_ATWACC_CHART!$1:$1,0))</f>
        <v/>
      </c>
      <c r="AA28" s="158" t="str">
        <f>+INDEX(MS_ATWACC_CHART!$1:$1048576,MATCH('Data for export'!$A28,MS_ATWACC_CHART!$A:$A,0),MATCH('Data for export'!AA$2,MS_ATWACC_CHART!$1:$1,0))</f>
        <v/>
      </c>
      <c r="AB28" s="158" t="str">
        <f>+INDEX(MS_ATWACC_CHART!$1:$1048576,MATCH('Data for export'!$A28,MS_ATWACC_CHART!$A:$A,0),MATCH('Data for export'!AB$2,MS_ATWACC_CHART!$1:$1,0))</f>
        <v/>
      </c>
      <c r="AC28" s="2">
        <f t="shared" si="0"/>
        <v>14</v>
      </c>
    </row>
    <row r="29" spans="1:29" s="2" customFormat="1">
      <c r="A29" s="8" t="s">
        <v>421</v>
      </c>
      <c r="B29" s="158">
        <f>+INDEX(MS_ATWACC_CHART!$1:$1048576,MATCH('Data for export'!$A29,MS_ATWACC_CHART!$A:$A,0),MATCH('Data for export'!B$2,MS_ATWACC_CHART!$1:$1,0))</f>
        <v>7.2282260542021776E-2</v>
      </c>
      <c r="C29" s="158">
        <f>+INDEX(MS_ATWACC_CHART!$1:$1048576,MATCH('Data for export'!$A29,MS_ATWACC_CHART!$A:$A,0),MATCH('Data for export'!C$2,MS_ATWACC_CHART!$1:$1,0))</f>
        <v>7.3255501442294091E-2</v>
      </c>
      <c r="D29" s="158">
        <f>+INDEX(MS_ATWACC_CHART!$1:$1048576,MATCH('Data for export'!$A29,MS_ATWACC_CHART!$A:$A,0),MATCH('Data for export'!D$2,MS_ATWACC_CHART!$1:$1,0))</f>
        <v>7.3098759702570126E-2</v>
      </c>
      <c r="E29" s="158">
        <f>+INDEX(MS_ATWACC_CHART!$1:$1048576,MATCH('Data for export'!$A29,MS_ATWACC_CHART!$A:$A,0),MATCH('Data for export'!E$2,MS_ATWACC_CHART!$1:$1,0))</f>
        <v>7.349767582506106E-2</v>
      </c>
      <c r="F29" s="158">
        <f>+INDEX(MS_ATWACC_CHART!$1:$1048576,MATCH('Data for export'!$A29,MS_ATWACC_CHART!$A:$A,0),MATCH('Data for export'!F$2,MS_ATWACC_CHART!$1:$1,0))</f>
        <v>6.8353250510671121E-2</v>
      </c>
      <c r="G29" s="158">
        <f>+INDEX(MS_ATWACC_CHART!$1:$1048576,MATCH('Data for export'!$A29,MS_ATWACC_CHART!$A:$A,0),MATCH('Data for export'!G$2,MS_ATWACC_CHART!$1:$1,0))</f>
        <v>6.8313340163829159E-2</v>
      </c>
      <c r="H29" s="158">
        <f>+INDEX(MS_ATWACC_CHART!$1:$1048576,MATCH('Data for export'!$A29,MS_ATWACC_CHART!$A:$A,0),MATCH('Data for export'!H$2,MS_ATWACC_CHART!$1:$1,0))</f>
        <v>6.133055675974973E-2</v>
      </c>
      <c r="I29" s="158" t="str">
        <f>+INDEX(MS_ATWACC_CHART!$1:$1048576,MATCH('Data for export'!$A29,MS_ATWACC_CHART!$A:$A,0),MATCH('Data for export'!I$2,MS_ATWACC_CHART!$1:$1,0))</f>
        <v/>
      </c>
      <c r="J29" s="158">
        <f>+INDEX(MS_ATWACC_CHART!$1:$1048576,MATCH('Data for export'!$A29,MS_ATWACC_CHART!$A:$A,0),MATCH('Data for export'!J$2,MS_ATWACC_CHART!$1:$1,0))</f>
        <v>6.6175190780302859E-2</v>
      </c>
      <c r="K29" s="158">
        <f>+INDEX(MS_ATWACC_CHART!$1:$1048576,MATCH('Data for export'!$A29,MS_ATWACC_CHART!$A:$A,0),MATCH('Data for export'!K$2,MS_ATWACC_CHART!$1:$1,0))</f>
        <v>6.7300394105760233E-2</v>
      </c>
      <c r="L29" s="158">
        <f>+INDEX(MS_ATWACC_CHART!$1:$1048576,MATCH('Data for export'!$A29,MS_ATWACC_CHART!$A:$A,0),MATCH('Data for export'!L$2,MS_ATWACC_CHART!$1:$1,0))</f>
        <v>6.7619203764889627E-2</v>
      </c>
      <c r="M29" s="158">
        <f>+INDEX(MS_ATWACC_CHART!$1:$1048576,MATCH('Data for export'!$A29,MS_ATWACC_CHART!$A:$A,0),MATCH('Data for export'!M$2,MS_ATWACC_CHART!$1:$1,0))</f>
        <v>6.8928033044832193E-2</v>
      </c>
      <c r="N29" s="158">
        <f>+INDEX(MS_ATWACC_CHART!$1:$1048576,MATCH('Data for export'!$A29,MS_ATWACC_CHART!$A:$A,0),MATCH('Data for export'!N$2,MS_ATWACC_CHART!$1:$1,0))</f>
        <v>6.6106298667880523E-2</v>
      </c>
      <c r="O29" s="158">
        <f>+INDEX(MS_ATWACC_CHART!$1:$1048576,MATCH('Data for export'!$A29,MS_ATWACC_CHART!$A:$A,0),MATCH('Data for export'!O$2,MS_ATWACC_CHART!$1:$1,0))</f>
        <v>7.0753927023502611E-2</v>
      </c>
      <c r="P29" s="158">
        <f>+INDEX(MS_ATWACC_CHART!$1:$1048576,MATCH('Data for export'!$A29,MS_ATWACC_CHART!$A:$A,0),MATCH('Data for export'!P$2,MS_ATWACC_CHART!$1:$1,0))</f>
        <v>7.5341221498751193E-2</v>
      </c>
      <c r="Q29" s="158">
        <f>+INDEX(MS_ATWACC_CHART!$1:$1048576,MATCH('Data for export'!$A29,MS_ATWACC_CHART!$A:$A,0),MATCH('Data for export'!Q$2,MS_ATWACC_CHART!$1:$1,0))</f>
        <v>7.156978066007301E-2</v>
      </c>
      <c r="R29" s="158">
        <f>+INDEX(MS_ATWACC_CHART!$1:$1048576,MATCH('Data for export'!$A29,MS_ATWACC_CHART!$A:$A,0),MATCH('Data for export'!R$2,MS_ATWACC_CHART!$1:$1,0))</f>
        <v>7.4080142842571126E-2</v>
      </c>
      <c r="S29" s="158">
        <f>+INDEX(MS_ATWACC_CHART!$1:$1048576,MATCH('Data for export'!$A29,MS_ATWACC_CHART!$A:$A,0),MATCH('Data for export'!S$2,MS_ATWACC_CHART!$1:$1,0))</f>
        <v>6.8963936428456413E-2</v>
      </c>
      <c r="T29" s="158">
        <f>+INDEX(MS_ATWACC_CHART!$1:$1048576,MATCH('Data for export'!$A29,MS_ATWACC_CHART!$A:$A,0),MATCH('Data for export'!T$2,MS_ATWACC_CHART!$1:$1,0))</f>
        <v>7.0123678080600618E-2</v>
      </c>
      <c r="U29" s="158">
        <f>+INDEX(MS_ATWACC_CHART!$1:$1048576,MATCH('Data for export'!$A29,MS_ATWACC_CHART!$A:$A,0),MATCH('Data for export'!U$2,MS_ATWACC_CHART!$1:$1,0))</f>
        <v>6.0306682143806439E-2</v>
      </c>
      <c r="V29" s="158">
        <f>+INDEX(MS_ATWACC_CHART!$1:$1048576,MATCH('Data for export'!$A29,MS_ATWACC_CHART!$A:$A,0),MATCH('Data for export'!V$2,MS_ATWACC_CHART!$1:$1,0))</f>
        <v>7.2012558638508292E-2</v>
      </c>
      <c r="W29" s="158">
        <f>+INDEX(MS_ATWACC_CHART!$1:$1048576,MATCH('Data for export'!$A29,MS_ATWACC_CHART!$A:$A,0),MATCH('Data for export'!W$2,MS_ATWACC_CHART!$1:$1,0))</f>
        <v>7.0909384780939888E-2</v>
      </c>
      <c r="X29" s="158">
        <f>+INDEX(MS_ATWACC_CHART!$1:$1048576,MATCH('Data for export'!$A29,MS_ATWACC_CHART!$A:$A,0),MATCH('Data for export'!X$2,MS_ATWACC_CHART!$1:$1,0))</f>
        <v>6.5098775228292188E-2</v>
      </c>
      <c r="Y29" s="158">
        <f>+INDEX(MS_ATWACC_CHART!$1:$1048576,MATCH('Data for export'!$A29,MS_ATWACC_CHART!$A:$A,0),MATCH('Data for export'!Y$2,MS_ATWACC_CHART!$1:$1,0))</f>
        <v>7.2875858378881067E-2</v>
      </c>
      <c r="Z29" s="158">
        <f>+INDEX(MS_ATWACC_CHART!$1:$1048576,MATCH('Data for export'!$A29,MS_ATWACC_CHART!$A:$A,0),MATCH('Data for export'!Z$2,MS_ATWACC_CHART!$1:$1,0))</f>
        <v>6.7118339959474707E-2</v>
      </c>
      <c r="AA29" s="158">
        <f>+INDEX(MS_ATWACC_CHART!$1:$1048576,MATCH('Data for export'!$A29,MS_ATWACC_CHART!$A:$A,0),MATCH('Data for export'!AA$2,MS_ATWACC_CHART!$1:$1,0))</f>
        <v>6.3493822258066948E-2</v>
      </c>
      <c r="AB29" s="158">
        <f>+INDEX(MS_ATWACC_CHART!$1:$1048576,MATCH('Data for export'!$A29,MS_ATWACC_CHART!$A:$A,0),MATCH('Data for export'!AB$2,MS_ATWACC_CHART!$1:$1,0))</f>
        <v>6.3801063216166409E-2</v>
      </c>
      <c r="AC29" s="2">
        <f t="shared" si="0"/>
        <v>26</v>
      </c>
    </row>
    <row r="30" spans="1:29" s="2" customFormat="1">
      <c r="A30" s="8" t="s">
        <v>422</v>
      </c>
      <c r="B30" s="158" t="str">
        <f>+INDEX(MS_ATWACC_CHART!$1:$1048576,MATCH('Data for export'!$A30,MS_ATWACC_CHART!$A:$A,0),MATCH('Data for export'!B$2,MS_ATWACC_CHART!$1:$1,0))</f>
        <v/>
      </c>
      <c r="C30" s="158" t="str">
        <f>+INDEX(MS_ATWACC_CHART!$1:$1048576,MATCH('Data for export'!$A30,MS_ATWACC_CHART!$A:$A,0),MATCH('Data for export'!C$2,MS_ATWACC_CHART!$1:$1,0))</f>
        <v/>
      </c>
      <c r="D30" s="158" t="str">
        <f>+INDEX(MS_ATWACC_CHART!$1:$1048576,MATCH('Data for export'!$A30,MS_ATWACC_CHART!$A:$A,0),MATCH('Data for export'!D$2,MS_ATWACC_CHART!$1:$1,0))</f>
        <v/>
      </c>
      <c r="E30" s="158" t="str">
        <f>+INDEX(MS_ATWACC_CHART!$1:$1048576,MATCH('Data for export'!$A30,MS_ATWACC_CHART!$A:$A,0),MATCH('Data for export'!E$2,MS_ATWACC_CHART!$1:$1,0))</f>
        <v/>
      </c>
      <c r="F30" s="158">
        <f>+INDEX(MS_ATWACC_CHART!$1:$1048576,MATCH('Data for export'!$A30,MS_ATWACC_CHART!$A:$A,0),MATCH('Data for export'!F$2,MS_ATWACC_CHART!$1:$1,0))</f>
        <v>7.1366090999343351E-2</v>
      </c>
      <c r="G30" s="158">
        <f>+INDEX(MS_ATWACC_CHART!$1:$1048576,MATCH('Data for export'!$A30,MS_ATWACC_CHART!$A:$A,0),MATCH('Data for export'!G$2,MS_ATWACC_CHART!$1:$1,0))</f>
        <v>7.5653589642234204E-2</v>
      </c>
      <c r="H30" s="158">
        <f>+INDEX(MS_ATWACC_CHART!$1:$1048576,MATCH('Data for export'!$A30,MS_ATWACC_CHART!$A:$A,0),MATCH('Data for export'!H$2,MS_ATWACC_CHART!$1:$1,0))</f>
        <v>6.6366832486294949E-2</v>
      </c>
      <c r="I30" s="158" t="str">
        <f>+INDEX(MS_ATWACC_CHART!$1:$1048576,MATCH('Data for export'!$A30,MS_ATWACC_CHART!$A:$A,0),MATCH('Data for export'!I$2,MS_ATWACC_CHART!$1:$1,0))</f>
        <v/>
      </c>
      <c r="J30" s="158">
        <f>+INDEX(MS_ATWACC_CHART!$1:$1048576,MATCH('Data for export'!$A30,MS_ATWACC_CHART!$A:$A,0),MATCH('Data for export'!J$2,MS_ATWACC_CHART!$1:$1,0))</f>
        <v>7.2509236853500331E-2</v>
      </c>
      <c r="K30" s="158">
        <f>+INDEX(MS_ATWACC_CHART!$1:$1048576,MATCH('Data for export'!$A30,MS_ATWACC_CHART!$A:$A,0),MATCH('Data for export'!K$2,MS_ATWACC_CHART!$1:$1,0))</f>
        <v>7.3362569250462126E-2</v>
      </c>
      <c r="L30" s="158">
        <f>+INDEX(MS_ATWACC_CHART!$1:$1048576,MATCH('Data for export'!$A30,MS_ATWACC_CHART!$A:$A,0),MATCH('Data for export'!L$2,MS_ATWACC_CHART!$1:$1,0))</f>
        <v>7.3662343927690749E-2</v>
      </c>
      <c r="M30" s="158">
        <f>+INDEX(MS_ATWACC_CHART!$1:$1048576,MATCH('Data for export'!$A30,MS_ATWACC_CHART!$A:$A,0),MATCH('Data for export'!M$2,MS_ATWACC_CHART!$1:$1,0))</f>
        <v>7.3863928103348853E-2</v>
      </c>
      <c r="N30" s="158">
        <f>+INDEX(MS_ATWACC_CHART!$1:$1048576,MATCH('Data for export'!$A30,MS_ATWACC_CHART!$A:$A,0),MATCH('Data for export'!N$2,MS_ATWACC_CHART!$1:$1,0))</f>
        <v>7.4094296200801782E-2</v>
      </c>
      <c r="O30" s="158">
        <f>+INDEX(MS_ATWACC_CHART!$1:$1048576,MATCH('Data for export'!$A30,MS_ATWACC_CHART!$A:$A,0),MATCH('Data for export'!O$2,MS_ATWACC_CHART!$1:$1,0))</f>
        <v>8.0970764907346948E-2</v>
      </c>
      <c r="P30" s="158">
        <f>+INDEX(MS_ATWACC_CHART!$1:$1048576,MATCH('Data for export'!$A30,MS_ATWACC_CHART!$A:$A,0),MATCH('Data for export'!P$2,MS_ATWACC_CHART!$1:$1,0))</f>
        <v>8.4441616731248961E-2</v>
      </c>
      <c r="Q30" s="158">
        <f>+INDEX(MS_ATWACC_CHART!$1:$1048576,MATCH('Data for export'!$A30,MS_ATWACC_CHART!$A:$A,0),MATCH('Data for export'!Q$2,MS_ATWACC_CHART!$1:$1,0))</f>
        <v>8.2658023735679681E-2</v>
      </c>
      <c r="R30" s="158">
        <f>+INDEX(MS_ATWACC_CHART!$1:$1048576,MATCH('Data for export'!$A30,MS_ATWACC_CHART!$A:$A,0),MATCH('Data for export'!R$2,MS_ATWACC_CHART!$1:$1,0))</f>
        <v>8.4453433713277834E-2</v>
      </c>
      <c r="S30" s="158">
        <f>+INDEX(MS_ATWACC_CHART!$1:$1048576,MATCH('Data for export'!$A30,MS_ATWACC_CHART!$A:$A,0),MATCH('Data for export'!S$2,MS_ATWACC_CHART!$1:$1,0))</f>
        <v>7.9730118518829496E-2</v>
      </c>
      <c r="T30" s="158">
        <f>+INDEX(MS_ATWACC_CHART!$1:$1048576,MATCH('Data for export'!$A30,MS_ATWACC_CHART!$A:$A,0),MATCH('Data for export'!T$2,MS_ATWACC_CHART!$1:$1,0))</f>
        <v>7.197600392415536E-2</v>
      </c>
      <c r="U30" s="158">
        <f>+INDEX(MS_ATWACC_CHART!$1:$1048576,MATCH('Data for export'!$A30,MS_ATWACC_CHART!$A:$A,0),MATCH('Data for export'!U$2,MS_ATWACC_CHART!$1:$1,0))</f>
        <v>6.7035916936562828E-2</v>
      </c>
      <c r="V30" s="158">
        <f>+INDEX(MS_ATWACC_CHART!$1:$1048576,MATCH('Data for export'!$A30,MS_ATWACC_CHART!$A:$A,0),MATCH('Data for export'!V$2,MS_ATWACC_CHART!$1:$1,0))</f>
        <v>8.1875378893487102E-2</v>
      </c>
      <c r="W30" s="158">
        <f>+INDEX(MS_ATWACC_CHART!$1:$1048576,MATCH('Data for export'!$A30,MS_ATWACC_CHART!$A:$A,0),MATCH('Data for export'!W$2,MS_ATWACC_CHART!$1:$1,0))</f>
        <v>7.9053585520577813E-2</v>
      </c>
      <c r="X30" s="158">
        <f>+INDEX(MS_ATWACC_CHART!$1:$1048576,MATCH('Data for export'!$A30,MS_ATWACC_CHART!$A:$A,0),MATCH('Data for export'!X$2,MS_ATWACC_CHART!$1:$1,0))</f>
        <v>7.1390224067073918E-2</v>
      </c>
      <c r="Y30" s="158">
        <f>+INDEX(MS_ATWACC_CHART!$1:$1048576,MATCH('Data for export'!$A30,MS_ATWACC_CHART!$A:$A,0),MATCH('Data for export'!Y$2,MS_ATWACC_CHART!$1:$1,0))</f>
        <v>7.5808678183902245E-2</v>
      </c>
      <c r="Z30" s="158">
        <f>+INDEX(MS_ATWACC_CHART!$1:$1048576,MATCH('Data for export'!$A30,MS_ATWACC_CHART!$A:$A,0),MATCH('Data for export'!Z$2,MS_ATWACC_CHART!$1:$1,0))</f>
        <v>7.0263491797973615E-2</v>
      </c>
      <c r="AA30" s="158">
        <f>+INDEX(MS_ATWACC_CHART!$1:$1048576,MATCH('Data for export'!$A30,MS_ATWACC_CHART!$A:$A,0),MATCH('Data for export'!AA$2,MS_ATWACC_CHART!$1:$1,0))</f>
        <v>6.7226771264352642E-2</v>
      </c>
      <c r="AB30" s="158">
        <f>+INDEX(MS_ATWACC_CHART!$1:$1048576,MATCH('Data for export'!$A30,MS_ATWACC_CHART!$A:$A,0),MATCH('Data for export'!AB$2,MS_ATWACC_CHART!$1:$1,0))</f>
        <v>6.8782742902920191E-2</v>
      </c>
      <c r="AC30" s="2">
        <f t="shared" si="0"/>
        <v>22</v>
      </c>
    </row>
    <row r="31" spans="1:29" s="2" customFormat="1">
      <c r="A31" s="8" t="s">
        <v>423</v>
      </c>
      <c r="B31" s="158">
        <f>+INDEX(MS_ATWACC_CHART!$1:$1048576,MATCH('Data for export'!$A31,MS_ATWACC_CHART!$A:$A,0),MATCH('Data for export'!B$2,MS_ATWACC_CHART!$1:$1,0))</f>
        <v>7.1024295490912839E-2</v>
      </c>
      <c r="C31" s="158">
        <f>+INDEX(MS_ATWACC_CHART!$1:$1048576,MATCH('Data for export'!$A31,MS_ATWACC_CHART!$A:$A,0),MATCH('Data for export'!C$2,MS_ATWACC_CHART!$1:$1,0))</f>
        <v>7.1494959877447875E-2</v>
      </c>
      <c r="D31" s="158">
        <f>+INDEX(MS_ATWACC_CHART!$1:$1048576,MATCH('Data for export'!$A31,MS_ATWACC_CHART!$A:$A,0),MATCH('Data for export'!D$2,MS_ATWACC_CHART!$1:$1,0))</f>
        <v>7.1344016467582039E-2</v>
      </c>
      <c r="E31" s="158">
        <f>+INDEX(MS_ATWACC_CHART!$1:$1048576,MATCH('Data for export'!$A31,MS_ATWACC_CHART!$A:$A,0),MATCH('Data for export'!E$2,MS_ATWACC_CHART!$1:$1,0))</f>
        <v>7.227552903792378E-2</v>
      </c>
      <c r="F31" s="158">
        <f>+INDEX(MS_ATWACC_CHART!$1:$1048576,MATCH('Data for export'!$A31,MS_ATWACC_CHART!$A:$A,0),MATCH('Data for export'!F$2,MS_ATWACC_CHART!$1:$1,0))</f>
        <v>6.8463168675436573E-2</v>
      </c>
      <c r="G31" s="158">
        <f>+INDEX(MS_ATWACC_CHART!$1:$1048576,MATCH('Data for export'!$A31,MS_ATWACC_CHART!$A:$A,0),MATCH('Data for export'!G$2,MS_ATWACC_CHART!$1:$1,0))</f>
        <v>7.0741448702231507E-2</v>
      </c>
      <c r="H31" s="158">
        <f>+INDEX(MS_ATWACC_CHART!$1:$1048576,MATCH('Data for export'!$A31,MS_ATWACC_CHART!$A:$A,0),MATCH('Data for export'!H$2,MS_ATWACC_CHART!$1:$1,0))</f>
        <v>6.4683673153558788E-2</v>
      </c>
      <c r="I31" s="158" t="str">
        <f>+INDEX(MS_ATWACC_CHART!$1:$1048576,MATCH('Data for export'!$A31,MS_ATWACC_CHART!$A:$A,0),MATCH('Data for export'!I$2,MS_ATWACC_CHART!$1:$1,0))</f>
        <v/>
      </c>
      <c r="J31" s="158">
        <f>+INDEX(MS_ATWACC_CHART!$1:$1048576,MATCH('Data for export'!$A31,MS_ATWACC_CHART!$A:$A,0),MATCH('Data for export'!J$2,MS_ATWACC_CHART!$1:$1,0))</f>
        <v>7.2528400503576743E-2</v>
      </c>
      <c r="K31" s="158">
        <f>+INDEX(MS_ATWACC_CHART!$1:$1048576,MATCH('Data for export'!$A31,MS_ATWACC_CHART!$A:$A,0),MATCH('Data for export'!K$2,MS_ATWACC_CHART!$1:$1,0))</f>
        <v>7.2509172243362563E-2</v>
      </c>
      <c r="L31" s="158">
        <f>+INDEX(MS_ATWACC_CHART!$1:$1048576,MATCH('Data for export'!$A31,MS_ATWACC_CHART!$A:$A,0),MATCH('Data for export'!L$2,MS_ATWACC_CHART!$1:$1,0))</f>
        <v>7.16936535096417E-2</v>
      </c>
      <c r="M31" s="158">
        <f>+INDEX(MS_ATWACC_CHART!$1:$1048576,MATCH('Data for export'!$A31,MS_ATWACC_CHART!$A:$A,0),MATCH('Data for export'!M$2,MS_ATWACC_CHART!$1:$1,0))</f>
        <v>7.3347942000207431E-2</v>
      </c>
      <c r="N31" s="158">
        <f>+INDEX(MS_ATWACC_CHART!$1:$1048576,MATCH('Data for export'!$A31,MS_ATWACC_CHART!$A:$A,0),MATCH('Data for export'!N$2,MS_ATWACC_CHART!$1:$1,0))</f>
        <v>7.1594831344131721E-2</v>
      </c>
      <c r="O31" s="158">
        <f>+INDEX(MS_ATWACC_CHART!$1:$1048576,MATCH('Data for export'!$A31,MS_ATWACC_CHART!$A:$A,0),MATCH('Data for export'!O$2,MS_ATWACC_CHART!$1:$1,0))</f>
        <v>7.4830547557853774E-2</v>
      </c>
      <c r="P31" s="158">
        <f>+INDEX(MS_ATWACC_CHART!$1:$1048576,MATCH('Data for export'!$A31,MS_ATWACC_CHART!$A:$A,0),MATCH('Data for export'!P$2,MS_ATWACC_CHART!$1:$1,0))</f>
        <v>7.5395059420206939E-2</v>
      </c>
      <c r="Q31" s="158">
        <f>+INDEX(MS_ATWACC_CHART!$1:$1048576,MATCH('Data for export'!$A31,MS_ATWACC_CHART!$A:$A,0),MATCH('Data for export'!Q$2,MS_ATWACC_CHART!$1:$1,0))</f>
        <v>7.5864701591628725E-2</v>
      </c>
      <c r="R31" s="158">
        <f>+INDEX(MS_ATWACC_CHART!$1:$1048576,MATCH('Data for export'!$A31,MS_ATWACC_CHART!$A:$A,0),MATCH('Data for export'!R$2,MS_ATWACC_CHART!$1:$1,0))</f>
        <v>7.597392040655894E-2</v>
      </c>
      <c r="S31" s="158">
        <f>+INDEX(MS_ATWACC_CHART!$1:$1048576,MATCH('Data for export'!$A31,MS_ATWACC_CHART!$A:$A,0),MATCH('Data for export'!S$2,MS_ATWACC_CHART!$1:$1,0))</f>
        <v>7.6790113962417778E-2</v>
      </c>
      <c r="T31" s="158">
        <f>+INDEX(MS_ATWACC_CHART!$1:$1048576,MATCH('Data for export'!$A31,MS_ATWACC_CHART!$A:$A,0),MATCH('Data for export'!T$2,MS_ATWACC_CHART!$1:$1,0))</f>
        <v>7.4649158443625421E-2</v>
      </c>
      <c r="U31" s="158">
        <f>+INDEX(MS_ATWACC_CHART!$1:$1048576,MATCH('Data for export'!$A31,MS_ATWACC_CHART!$A:$A,0),MATCH('Data for export'!U$2,MS_ATWACC_CHART!$1:$1,0))</f>
        <v>6.3534438838870666E-2</v>
      </c>
      <c r="V31" s="158">
        <f>+INDEX(MS_ATWACC_CHART!$1:$1048576,MATCH('Data for export'!$A31,MS_ATWACC_CHART!$A:$A,0),MATCH('Data for export'!V$2,MS_ATWACC_CHART!$1:$1,0))</f>
        <v>7.6970974291477992E-2</v>
      </c>
      <c r="W31" s="158">
        <f>+INDEX(MS_ATWACC_CHART!$1:$1048576,MATCH('Data for export'!$A31,MS_ATWACC_CHART!$A:$A,0),MATCH('Data for export'!W$2,MS_ATWACC_CHART!$1:$1,0))</f>
        <v>7.8274667971630144E-2</v>
      </c>
      <c r="X31" s="158">
        <f>+INDEX(MS_ATWACC_CHART!$1:$1048576,MATCH('Data for export'!$A31,MS_ATWACC_CHART!$A:$A,0),MATCH('Data for export'!X$2,MS_ATWACC_CHART!$1:$1,0))</f>
        <v>6.8764501541431572E-2</v>
      </c>
      <c r="Y31" s="158">
        <f>+INDEX(MS_ATWACC_CHART!$1:$1048576,MATCH('Data for export'!$A31,MS_ATWACC_CHART!$A:$A,0),MATCH('Data for export'!Y$2,MS_ATWACC_CHART!$1:$1,0))</f>
        <v>7.1172950089994649E-2</v>
      </c>
      <c r="Z31" s="158">
        <f>+INDEX(MS_ATWACC_CHART!$1:$1048576,MATCH('Data for export'!$A31,MS_ATWACC_CHART!$A:$A,0),MATCH('Data for export'!Z$2,MS_ATWACC_CHART!$1:$1,0))</f>
        <v>6.9553098141756364E-2</v>
      </c>
      <c r="AA31" s="158">
        <f>+INDEX(MS_ATWACC_CHART!$1:$1048576,MATCH('Data for export'!$A31,MS_ATWACC_CHART!$A:$A,0),MATCH('Data for export'!AA$2,MS_ATWACC_CHART!$1:$1,0))</f>
        <v>6.8815853890991152E-2</v>
      </c>
      <c r="AB31" s="158">
        <f>+INDEX(MS_ATWACC_CHART!$1:$1048576,MATCH('Data for export'!$A31,MS_ATWACC_CHART!$A:$A,0),MATCH('Data for export'!AB$2,MS_ATWACC_CHART!$1:$1,0))</f>
        <v>7.0803065972691287E-2</v>
      </c>
      <c r="AC31" s="2">
        <f t="shared" si="0"/>
        <v>26</v>
      </c>
    </row>
    <row r="32" spans="1:29" s="2" customFormat="1">
      <c r="A32" s="8" t="s">
        <v>424</v>
      </c>
      <c r="B32" s="158">
        <f>+INDEX(MS_ATWACC_CHART!$1:$1048576,MATCH('Data for export'!$A32,MS_ATWACC_CHART!$A:$A,0),MATCH('Data for export'!B$2,MS_ATWACC_CHART!$1:$1,0))</f>
        <v>6.0165766732328499E-2</v>
      </c>
      <c r="C32" s="158">
        <f>+INDEX(MS_ATWACC_CHART!$1:$1048576,MATCH('Data for export'!$A32,MS_ATWACC_CHART!$A:$A,0),MATCH('Data for export'!C$2,MS_ATWACC_CHART!$1:$1,0))</f>
        <v>5.8340282686360267E-2</v>
      </c>
      <c r="D32" s="158">
        <f>+INDEX(MS_ATWACC_CHART!$1:$1048576,MATCH('Data for export'!$A32,MS_ATWACC_CHART!$A:$A,0),MATCH('Data for export'!D$2,MS_ATWACC_CHART!$1:$1,0))</f>
        <v>5.807041246146967E-2</v>
      </c>
      <c r="E32" s="158">
        <f>+INDEX(MS_ATWACC_CHART!$1:$1048576,MATCH('Data for export'!$A32,MS_ATWACC_CHART!$A:$A,0),MATCH('Data for export'!E$2,MS_ATWACC_CHART!$1:$1,0))</f>
        <v>5.7887839974973286E-2</v>
      </c>
      <c r="F32" s="158">
        <f>+INDEX(MS_ATWACC_CHART!$1:$1048576,MATCH('Data for export'!$A32,MS_ATWACC_CHART!$A:$A,0),MATCH('Data for export'!F$2,MS_ATWACC_CHART!$1:$1,0))</f>
        <v>5.7323751816825655E-2</v>
      </c>
      <c r="G32" s="158">
        <f>+INDEX(MS_ATWACC_CHART!$1:$1048576,MATCH('Data for export'!$A32,MS_ATWACC_CHART!$A:$A,0),MATCH('Data for export'!G$2,MS_ATWACC_CHART!$1:$1,0))</f>
        <v>5.9683957555764076E-2</v>
      </c>
      <c r="H32" s="158">
        <f>+INDEX(MS_ATWACC_CHART!$1:$1048576,MATCH('Data for export'!$A32,MS_ATWACC_CHART!$A:$A,0),MATCH('Data for export'!H$2,MS_ATWACC_CHART!$1:$1,0))</f>
        <v>5.5527992247478147E-2</v>
      </c>
      <c r="I32" s="158" t="str">
        <f>+INDEX(MS_ATWACC_CHART!$1:$1048576,MATCH('Data for export'!$A32,MS_ATWACC_CHART!$A:$A,0),MATCH('Data for export'!I$2,MS_ATWACC_CHART!$1:$1,0))</f>
        <v/>
      </c>
      <c r="J32" s="158">
        <f>+INDEX(MS_ATWACC_CHART!$1:$1048576,MATCH('Data for export'!$A32,MS_ATWACC_CHART!$A:$A,0),MATCH('Data for export'!J$2,MS_ATWACC_CHART!$1:$1,0))</f>
        <v>5.7852801650062527E-2</v>
      </c>
      <c r="K32" s="158">
        <f>+INDEX(MS_ATWACC_CHART!$1:$1048576,MATCH('Data for export'!$A32,MS_ATWACC_CHART!$A:$A,0),MATCH('Data for export'!K$2,MS_ATWACC_CHART!$1:$1,0))</f>
        <v>5.9671874947324885E-2</v>
      </c>
      <c r="L32" s="158">
        <f>+INDEX(MS_ATWACC_CHART!$1:$1048576,MATCH('Data for export'!$A32,MS_ATWACC_CHART!$A:$A,0),MATCH('Data for export'!L$2,MS_ATWACC_CHART!$1:$1,0))</f>
        <v>5.9452837272346071E-2</v>
      </c>
      <c r="M32" s="158">
        <f>+INDEX(MS_ATWACC_CHART!$1:$1048576,MATCH('Data for export'!$A32,MS_ATWACC_CHART!$A:$A,0),MATCH('Data for export'!M$2,MS_ATWACC_CHART!$1:$1,0))</f>
        <v>6.2731018341217609E-2</v>
      </c>
      <c r="N32" s="158">
        <f>+INDEX(MS_ATWACC_CHART!$1:$1048576,MATCH('Data for export'!$A32,MS_ATWACC_CHART!$A:$A,0),MATCH('Data for export'!N$2,MS_ATWACC_CHART!$1:$1,0))</f>
        <v>6.1697041050907245E-2</v>
      </c>
      <c r="O32" s="158">
        <f>+INDEX(MS_ATWACC_CHART!$1:$1048576,MATCH('Data for export'!$A32,MS_ATWACC_CHART!$A:$A,0),MATCH('Data for export'!O$2,MS_ATWACC_CHART!$1:$1,0))</f>
        <v>6.5027193818830098E-2</v>
      </c>
      <c r="P32" s="158">
        <f>+INDEX(MS_ATWACC_CHART!$1:$1048576,MATCH('Data for export'!$A32,MS_ATWACC_CHART!$A:$A,0),MATCH('Data for export'!P$2,MS_ATWACC_CHART!$1:$1,0))</f>
        <v>6.7727252294302612E-2</v>
      </c>
      <c r="Q32" s="158">
        <f>+INDEX(MS_ATWACC_CHART!$1:$1048576,MATCH('Data for export'!$A32,MS_ATWACC_CHART!$A:$A,0),MATCH('Data for export'!Q$2,MS_ATWACC_CHART!$1:$1,0))</f>
        <v>7.0865695523259331E-2</v>
      </c>
      <c r="R32" s="158">
        <f>+INDEX(MS_ATWACC_CHART!$1:$1048576,MATCH('Data for export'!$A32,MS_ATWACC_CHART!$A:$A,0),MATCH('Data for export'!R$2,MS_ATWACC_CHART!$1:$1,0))</f>
        <v>7.027954294142702E-2</v>
      </c>
      <c r="S32" s="158">
        <f>+INDEX(MS_ATWACC_CHART!$1:$1048576,MATCH('Data for export'!$A32,MS_ATWACC_CHART!$A:$A,0),MATCH('Data for export'!S$2,MS_ATWACC_CHART!$1:$1,0))</f>
        <v>6.1821300562313442E-2</v>
      </c>
      <c r="T32" s="158">
        <f>+INDEX(MS_ATWACC_CHART!$1:$1048576,MATCH('Data for export'!$A32,MS_ATWACC_CHART!$A:$A,0),MATCH('Data for export'!T$2,MS_ATWACC_CHART!$1:$1,0))</f>
        <v>6.1475710419461538E-2</v>
      </c>
      <c r="U32" s="158">
        <f>+INDEX(MS_ATWACC_CHART!$1:$1048576,MATCH('Data for export'!$A32,MS_ATWACC_CHART!$A:$A,0),MATCH('Data for export'!U$2,MS_ATWACC_CHART!$1:$1,0))</f>
        <v>5.4994538890976628E-2</v>
      </c>
      <c r="V32" s="158">
        <f>+INDEX(MS_ATWACC_CHART!$1:$1048576,MATCH('Data for export'!$A32,MS_ATWACC_CHART!$A:$A,0),MATCH('Data for export'!V$2,MS_ATWACC_CHART!$1:$1,0))</f>
        <v>6.7853547599247471E-2</v>
      </c>
      <c r="W32" s="158">
        <f>+INDEX(MS_ATWACC_CHART!$1:$1048576,MATCH('Data for export'!$A32,MS_ATWACC_CHART!$A:$A,0),MATCH('Data for export'!W$2,MS_ATWACC_CHART!$1:$1,0))</f>
        <v>6.4568940525715143E-2</v>
      </c>
      <c r="X32" s="158">
        <f>+INDEX(MS_ATWACC_CHART!$1:$1048576,MATCH('Data for export'!$A32,MS_ATWACC_CHART!$A:$A,0),MATCH('Data for export'!X$2,MS_ATWACC_CHART!$1:$1,0))</f>
        <v>6.2013959667105309E-2</v>
      </c>
      <c r="Y32" s="158">
        <f>+INDEX(MS_ATWACC_CHART!$1:$1048576,MATCH('Data for export'!$A32,MS_ATWACC_CHART!$A:$A,0),MATCH('Data for export'!Y$2,MS_ATWACC_CHART!$1:$1,0))</f>
        <v>6.6170367281703862E-2</v>
      </c>
      <c r="Z32" s="158">
        <f>+INDEX(MS_ATWACC_CHART!$1:$1048576,MATCH('Data for export'!$A32,MS_ATWACC_CHART!$A:$A,0),MATCH('Data for export'!Z$2,MS_ATWACC_CHART!$1:$1,0))</f>
        <v>5.9823925948986459E-2</v>
      </c>
      <c r="AA32" s="158">
        <f>+INDEX(MS_ATWACC_CHART!$1:$1048576,MATCH('Data for export'!$A32,MS_ATWACC_CHART!$A:$A,0),MATCH('Data for export'!AA$2,MS_ATWACC_CHART!$1:$1,0))</f>
        <v>5.9835283176637902E-2</v>
      </c>
      <c r="AB32" s="158">
        <f>+INDEX(MS_ATWACC_CHART!$1:$1048576,MATCH('Data for export'!$A32,MS_ATWACC_CHART!$A:$A,0),MATCH('Data for export'!AB$2,MS_ATWACC_CHART!$1:$1,0))</f>
        <v>5.8978528383670417E-2</v>
      </c>
      <c r="AC32" s="2">
        <f t="shared" si="0"/>
        <v>26</v>
      </c>
    </row>
    <row r="33" spans="1:29" s="2" customFormat="1">
      <c r="A33" s="8" t="s">
        <v>426</v>
      </c>
      <c r="B33" s="158" t="str">
        <f>+INDEX(MS_ATWACC_CHART!$1:$1048576,MATCH('Data for export'!$A33,MS_ATWACC_CHART!$A:$A,0),MATCH('Data for export'!B$2,MS_ATWACC_CHART!$1:$1,0))</f>
        <v/>
      </c>
      <c r="C33" s="158" t="str">
        <f>+INDEX(MS_ATWACC_CHART!$1:$1048576,MATCH('Data for export'!$A33,MS_ATWACC_CHART!$A:$A,0),MATCH('Data for export'!C$2,MS_ATWACC_CHART!$1:$1,0))</f>
        <v/>
      </c>
      <c r="D33" s="158" t="str">
        <f>+INDEX(MS_ATWACC_CHART!$1:$1048576,MATCH('Data for export'!$A33,MS_ATWACC_CHART!$A:$A,0),MATCH('Data for export'!D$2,MS_ATWACC_CHART!$1:$1,0))</f>
        <v/>
      </c>
      <c r="E33" s="158" t="str">
        <f>+INDEX(MS_ATWACC_CHART!$1:$1048576,MATCH('Data for export'!$A33,MS_ATWACC_CHART!$A:$A,0),MATCH('Data for export'!E$2,MS_ATWACC_CHART!$1:$1,0))</f>
        <v/>
      </c>
      <c r="F33" s="158">
        <f>+INDEX(MS_ATWACC_CHART!$1:$1048576,MATCH('Data for export'!$A33,MS_ATWACC_CHART!$A:$A,0),MATCH('Data for export'!F$2,MS_ATWACC_CHART!$1:$1,0))</f>
        <v>6.865327749229394E-2</v>
      </c>
      <c r="G33" s="158">
        <f>+INDEX(MS_ATWACC_CHART!$1:$1048576,MATCH('Data for export'!$A33,MS_ATWACC_CHART!$A:$A,0),MATCH('Data for export'!G$2,MS_ATWACC_CHART!$1:$1,0))</f>
        <v>7.1871050816773849E-2</v>
      </c>
      <c r="H33" s="158">
        <f>+INDEX(MS_ATWACC_CHART!$1:$1048576,MATCH('Data for export'!$A33,MS_ATWACC_CHART!$A:$A,0),MATCH('Data for export'!H$2,MS_ATWACC_CHART!$1:$1,0))</f>
        <v>6.5324120755063247E-2</v>
      </c>
      <c r="I33" s="158" t="str">
        <f>+INDEX(MS_ATWACC_CHART!$1:$1048576,MATCH('Data for export'!$A33,MS_ATWACC_CHART!$A:$A,0),MATCH('Data for export'!I$2,MS_ATWACC_CHART!$1:$1,0))</f>
        <v/>
      </c>
      <c r="J33" s="158" t="str">
        <f>+INDEX(MS_ATWACC_CHART!$1:$1048576,MATCH('Data for export'!$A33,MS_ATWACC_CHART!$A:$A,0),MATCH('Data for export'!J$2,MS_ATWACC_CHART!$1:$1,0))</f>
        <v/>
      </c>
      <c r="K33" s="158">
        <f>+INDEX(MS_ATWACC_CHART!$1:$1048576,MATCH('Data for export'!$A33,MS_ATWACC_CHART!$A:$A,0),MATCH('Data for export'!K$2,MS_ATWACC_CHART!$1:$1,0))</f>
        <v>7.1710679335132421E-2</v>
      </c>
      <c r="L33" s="158" t="str">
        <f>+INDEX(MS_ATWACC_CHART!$1:$1048576,MATCH('Data for export'!$A33,MS_ATWACC_CHART!$A:$A,0),MATCH('Data for export'!L$2,MS_ATWACC_CHART!$1:$1,0))</f>
        <v/>
      </c>
      <c r="M33" s="158">
        <f>+INDEX(MS_ATWACC_CHART!$1:$1048576,MATCH('Data for export'!$A33,MS_ATWACC_CHART!$A:$A,0),MATCH('Data for export'!M$2,MS_ATWACC_CHART!$1:$1,0))</f>
        <v>7.3335698971194518E-2</v>
      </c>
      <c r="N33" s="158">
        <f>+INDEX(MS_ATWACC_CHART!$1:$1048576,MATCH('Data for export'!$A33,MS_ATWACC_CHART!$A:$A,0),MATCH('Data for export'!N$2,MS_ATWACC_CHART!$1:$1,0))</f>
        <v>7.2122746866227785E-2</v>
      </c>
      <c r="O33" s="158">
        <f>+INDEX(MS_ATWACC_CHART!$1:$1048576,MATCH('Data for export'!$A33,MS_ATWACC_CHART!$A:$A,0),MATCH('Data for export'!O$2,MS_ATWACC_CHART!$1:$1,0))</f>
        <v>8.3254470101596784E-2</v>
      </c>
      <c r="P33" s="158">
        <f>+INDEX(MS_ATWACC_CHART!$1:$1048576,MATCH('Data for export'!$A33,MS_ATWACC_CHART!$A:$A,0),MATCH('Data for export'!P$2,MS_ATWACC_CHART!$1:$1,0))</f>
        <v>9.1805447816006719E-2</v>
      </c>
      <c r="Q33" s="158" t="str">
        <f>+INDEX(MS_ATWACC_CHART!$1:$1048576,MATCH('Data for export'!$A33,MS_ATWACC_CHART!$A:$A,0),MATCH('Data for export'!Q$2,MS_ATWACC_CHART!$1:$1,0))</f>
        <v/>
      </c>
      <c r="R33" s="158">
        <f>+INDEX(MS_ATWACC_CHART!$1:$1048576,MATCH('Data for export'!$A33,MS_ATWACC_CHART!$A:$A,0),MATCH('Data for export'!R$2,MS_ATWACC_CHART!$1:$1,0))</f>
        <v>8.9154209667758416E-2</v>
      </c>
      <c r="S33" s="158">
        <f>+INDEX(MS_ATWACC_CHART!$1:$1048576,MATCH('Data for export'!$A33,MS_ATWACC_CHART!$A:$A,0),MATCH('Data for export'!S$2,MS_ATWACC_CHART!$1:$1,0))</f>
        <v>7.8586261976007918E-2</v>
      </c>
      <c r="T33" s="158" t="str">
        <f>+INDEX(MS_ATWACC_CHART!$1:$1048576,MATCH('Data for export'!$A33,MS_ATWACC_CHART!$A:$A,0),MATCH('Data for export'!T$2,MS_ATWACC_CHART!$1:$1,0))</f>
        <v/>
      </c>
      <c r="U33" s="158">
        <f>+INDEX(MS_ATWACC_CHART!$1:$1048576,MATCH('Data for export'!$A33,MS_ATWACC_CHART!$A:$A,0),MATCH('Data for export'!U$2,MS_ATWACC_CHART!$1:$1,0))</f>
        <v>6.6289958931889603E-2</v>
      </c>
      <c r="V33" s="158">
        <f>+INDEX(MS_ATWACC_CHART!$1:$1048576,MATCH('Data for export'!$A33,MS_ATWACC_CHART!$A:$A,0),MATCH('Data for export'!V$2,MS_ATWACC_CHART!$1:$1,0))</f>
        <v>8.877469091426031E-2</v>
      </c>
      <c r="W33" s="158">
        <f>+INDEX(MS_ATWACC_CHART!$1:$1048576,MATCH('Data for export'!$A33,MS_ATWACC_CHART!$A:$A,0),MATCH('Data for export'!W$2,MS_ATWACC_CHART!$1:$1,0))</f>
        <v>7.8871784875850753E-2</v>
      </c>
      <c r="X33" s="158" t="str">
        <f>+INDEX(MS_ATWACC_CHART!$1:$1048576,MATCH('Data for export'!$A33,MS_ATWACC_CHART!$A:$A,0),MATCH('Data for export'!X$2,MS_ATWACC_CHART!$1:$1,0))</f>
        <v/>
      </c>
      <c r="Y33" s="158" t="str">
        <f>+INDEX(MS_ATWACC_CHART!$1:$1048576,MATCH('Data for export'!$A33,MS_ATWACC_CHART!$A:$A,0),MATCH('Data for export'!Y$2,MS_ATWACC_CHART!$1:$1,0))</f>
        <v/>
      </c>
      <c r="Z33" s="158" t="str">
        <f>+INDEX(MS_ATWACC_CHART!$1:$1048576,MATCH('Data for export'!$A33,MS_ATWACC_CHART!$A:$A,0),MATCH('Data for export'!Z$2,MS_ATWACC_CHART!$1:$1,0))</f>
        <v/>
      </c>
      <c r="AA33" s="158" t="str">
        <f>+INDEX(MS_ATWACC_CHART!$1:$1048576,MATCH('Data for export'!$A33,MS_ATWACC_CHART!$A:$A,0),MATCH('Data for export'!AA$2,MS_ATWACC_CHART!$1:$1,0))</f>
        <v/>
      </c>
      <c r="AB33" s="158" t="str">
        <f>+INDEX(MS_ATWACC_CHART!$1:$1048576,MATCH('Data for export'!$A33,MS_ATWACC_CHART!$A:$A,0),MATCH('Data for export'!AB$2,MS_ATWACC_CHART!$1:$1,0))</f>
        <v/>
      </c>
      <c r="AC33" s="2">
        <f t="shared" si="0"/>
        <v>13</v>
      </c>
    </row>
    <row r="34" spans="1:29" s="2" customFormat="1">
      <c r="A34" s="8" t="s">
        <v>425</v>
      </c>
      <c r="B34" s="158">
        <f>+INDEX(MS_ATWACC_CHART!$1:$1048576,MATCH('Data for export'!$A34,MS_ATWACC_CHART!$A:$A,0),MATCH('Data for export'!B$2,MS_ATWACC_CHART!$1:$1,0))</f>
        <v>7.9712349908789087E-2</v>
      </c>
      <c r="C34" s="158">
        <f>+INDEX(MS_ATWACC_CHART!$1:$1048576,MATCH('Data for export'!$A34,MS_ATWACC_CHART!$A:$A,0),MATCH('Data for export'!C$2,MS_ATWACC_CHART!$1:$1,0))</f>
        <v>7.8711289674463558E-2</v>
      </c>
      <c r="D34" s="158">
        <f>+INDEX(MS_ATWACC_CHART!$1:$1048576,MATCH('Data for export'!$A34,MS_ATWACC_CHART!$A:$A,0),MATCH('Data for export'!D$2,MS_ATWACC_CHART!$1:$1,0))</f>
        <v>7.8584945205940462E-2</v>
      </c>
      <c r="E34" s="158">
        <f>+INDEX(MS_ATWACC_CHART!$1:$1048576,MATCH('Data for export'!$A34,MS_ATWACC_CHART!$A:$A,0),MATCH('Data for export'!E$2,MS_ATWACC_CHART!$1:$1,0))</f>
        <v>7.8056801478363788E-2</v>
      </c>
      <c r="F34" s="158">
        <f>+INDEX(MS_ATWACC_CHART!$1:$1048576,MATCH('Data for export'!$A34,MS_ATWACC_CHART!$A:$A,0),MATCH('Data for export'!F$2,MS_ATWACC_CHART!$1:$1,0))</f>
        <v>7.4853211274091697E-2</v>
      </c>
      <c r="G34" s="158">
        <f>+INDEX(MS_ATWACC_CHART!$1:$1048576,MATCH('Data for export'!$A34,MS_ATWACC_CHART!$A:$A,0),MATCH('Data for export'!G$2,MS_ATWACC_CHART!$1:$1,0))</f>
        <v>7.3555058381856095E-2</v>
      </c>
      <c r="H34" s="158">
        <f>+INDEX(MS_ATWACC_CHART!$1:$1048576,MATCH('Data for export'!$A34,MS_ATWACC_CHART!$A:$A,0),MATCH('Data for export'!H$2,MS_ATWACC_CHART!$1:$1,0))</f>
        <v>6.9727248807792241E-2</v>
      </c>
      <c r="I34" s="158" t="str">
        <f>+INDEX(MS_ATWACC_CHART!$1:$1048576,MATCH('Data for export'!$A34,MS_ATWACC_CHART!$A:$A,0),MATCH('Data for export'!I$2,MS_ATWACC_CHART!$1:$1,0))</f>
        <v/>
      </c>
      <c r="J34" s="158">
        <f>+INDEX(MS_ATWACC_CHART!$1:$1048576,MATCH('Data for export'!$A34,MS_ATWACC_CHART!$A:$A,0),MATCH('Data for export'!J$2,MS_ATWACC_CHART!$1:$1,0))</f>
        <v>7.3478505309421516E-2</v>
      </c>
      <c r="K34" s="158">
        <f>+INDEX(MS_ATWACC_CHART!$1:$1048576,MATCH('Data for export'!$A34,MS_ATWACC_CHART!$A:$A,0),MATCH('Data for export'!K$2,MS_ATWACC_CHART!$1:$1,0))</f>
        <v>7.4223435182467337E-2</v>
      </c>
      <c r="L34" s="158">
        <f>+INDEX(MS_ATWACC_CHART!$1:$1048576,MATCH('Data for export'!$A34,MS_ATWACC_CHART!$A:$A,0),MATCH('Data for export'!L$2,MS_ATWACC_CHART!$1:$1,0))</f>
        <v>7.4137788293061557E-2</v>
      </c>
      <c r="M34" s="158">
        <f>+INDEX(MS_ATWACC_CHART!$1:$1048576,MATCH('Data for export'!$A34,MS_ATWACC_CHART!$A:$A,0),MATCH('Data for export'!M$2,MS_ATWACC_CHART!$1:$1,0))</f>
        <v>7.7574259954930072E-2</v>
      </c>
      <c r="N34" s="158">
        <f>+INDEX(MS_ATWACC_CHART!$1:$1048576,MATCH('Data for export'!$A34,MS_ATWACC_CHART!$A:$A,0),MATCH('Data for export'!N$2,MS_ATWACC_CHART!$1:$1,0))</f>
        <v>7.2702103693048165E-2</v>
      </c>
      <c r="O34" s="158">
        <f>+INDEX(MS_ATWACC_CHART!$1:$1048576,MATCH('Data for export'!$A34,MS_ATWACC_CHART!$A:$A,0),MATCH('Data for export'!O$2,MS_ATWACC_CHART!$1:$1,0))</f>
        <v>7.4968115804798452E-2</v>
      </c>
      <c r="P34" s="158">
        <f>+INDEX(MS_ATWACC_CHART!$1:$1048576,MATCH('Data for export'!$A34,MS_ATWACC_CHART!$A:$A,0),MATCH('Data for export'!P$2,MS_ATWACC_CHART!$1:$1,0))</f>
        <v>7.7569378713144121E-2</v>
      </c>
      <c r="Q34" s="158">
        <f>+INDEX(MS_ATWACC_CHART!$1:$1048576,MATCH('Data for export'!$A34,MS_ATWACC_CHART!$A:$A,0),MATCH('Data for export'!Q$2,MS_ATWACC_CHART!$1:$1,0))</f>
        <v>7.8007186705158674E-2</v>
      </c>
      <c r="R34" s="158">
        <f>+INDEX(MS_ATWACC_CHART!$1:$1048576,MATCH('Data for export'!$A34,MS_ATWACC_CHART!$A:$A,0),MATCH('Data for export'!R$2,MS_ATWACC_CHART!$1:$1,0))</f>
        <v>8.0511107912051516E-2</v>
      </c>
      <c r="S34" s="158">
        <f>+INDEX(MS_ATWACC_CHART!$1:$1048576,MATCH('Data for export'!$A34,MS_ATWACC_CHART!$A:$A,0),MATCH('Data for export'!S$2,MS_ATWACC_CHART!$1:$1,0))</f>
        <v>7.5366253316441312E-2</v>
      </c>
      <c r="T34" s="158">
        <f>+INDEX(MS_ATWACC_CHART!$1:$1048576,MATCH('Data for export'!$A34,MS_ATWACC_CHART!$A:$A,0),MATCH('Data for export'!T$2,MS_ATWACC_CHART!$1:$1,0))</f>
        <v>7.6373670101410898E-2</v>
      </c>
      <c r="U34" s="158">
        <f>+INDEX(MS_ATWACC_CHART!$1:$1048576,MATCH('Data for export'!$A34,MS_ATWACC_CHART!$A:$A,0),MATCH('Data for export'!U$2,MS_ATWACC_CHART!$1:$1,0))</f>
        <v>6.7380694912942379E-2</v>
      </c>
      <c r="V34" s="158">
        <f>+INDEX(MS_ATWACC_CHART!$1:$1048576,MATCH('Data for export'!$A34,MS_ATWACC_CHART!$A:$A,0),MATCH('Data for export'!V$2,MS_ATWACC_CHART!$1:$1,0))</f>
        <v>7.4440510331184956E-2</v>
      </c>
      <c r="W34" s="158">
        <f>+INDEX(MS_ATWACC_CHART!$1:$1048576,MATCH('Data for export'!$A34,MS_ATWACC_CHART!$A:$A,0),MATCH('Data for export'!W$2,MS_ATWACC_CHART!$1:$1,0))</f>
        <v>7.6416615117396711E-2</v>
      </c>
      <c r="X34" s="158">
        <f>+INDEX(MS_ATWACC_CHART!$1:$1048576,MATCH('Data for export'!$A34,MS_ATWACC_CHART!$A:$A,0),MATCH('Data for export'!X$2,MS_ATWACC_CHART!$1:$1,0))</f>
        <v>7.2469708705128283E-2</v>
      </c>
      <c r="Y34" s="158">
        <f>+INDEX(MS_ATWACC_CHART!$1:$1048576,MATCH('Data for export'!$A34,MS_ATWACC_CHART!$A:$A,0),MATCH('Data for export'!Y$2,MS_ATWACC_CHART!$1:$1,0))</f>
        <v>7.4279268975436047E-2</v>
      </c>
      <c r="Z34" s="158">
        <f>+INDEX(MS_ATWACC_CHART!$1:$1048576,MATCH('Data for export'!$A34,MS_ATWACC_CHART!$A:$A,0),MATCH('Data for export'!Z$2,MS_ATWACC_CHART!$1:$1,0))</f>
        <v>7.525730963302811E-2</v>
      </c>
      <c r="AA34" s="158">
        <f>+INDEX(MS_ATWACC_CHART!$1:$1048576,MATCH('Data for export'!$A34,MS_ATWACC_CHART!$A:$A,0),MATCH('Data for export'!AA$2,MS_ATWACC_CHART!$1:$1,0))</f>
        <v>7.162148378884732E-2</v>
      </c>
      <c r="AB34" s="158">
        <f>+INDEX(MS_ATWACC_CHART!$1:$1048576,MATCH('Data for export'!$A34,MS_ATWACC_CHART!$A:$A,0),MATCH('Data for export'!AB$2,MS_ATWACC_CHART!$1:$1,0))</f>
        <v>7.2178901495167369E-2</v>
      </c>
      <c r="AC34" s="2">
        <f t="shared" si="0"/>
        <v>26</v>
      </c>
    </row>
    <row r="35" spans="1:29" s="2" customFormat="1"/>
    <row r="36" spans="1:29" s="2" customFormat="1"/>
    <row r="37" spans="1:29" s="2" customFormat="1"/>
    <row r="38" spans="1:29" s="2" customFormat="1">
      <c r="A38" s="55" t="s">
        <v>381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9" s="2" customFormat="1" ht="13.5" thickBot="1">
      <c r="A39" s="7"/>
      <c r="B39" s="132">
        <f t="shared" ref="B39:AA39" si="1">+B22</f>
        <v>38639</v>
      </c>
      <c r="C39" s="132">
        <f t="shared" si="1"/>
        <v>38797</v>
      </c>
      <c r="D39" s="132">
        <f t="shared" si="1"/>
        <v>38807</v>
      </c>
      <c r="E39" s="132">
        <f t="shared" si="1"/>
        <v>38968</v>
      </c>
      <c r="F39" s="132">
        <f t="shared" si="1"/>
        <v>39181</v>
      </c>
      <c r="G39" s="132">
        <f t="shared" si="1"/>
        <v>39244</v>
      </c>
      <c r="H39" s="132">
        <f t="shared" si="1"/>
        <v>39302</v>
      </c>
      <c r="I39" s="132">
        <f t="shared" si="1"/>
        <v>39322</v>
      </c>
      <c r="J39" s="132">
        <f t="shared" si="1"/>
        <v>39485</v>
      </c>
      <c r="K39" s="132">
        <f t="shared" si="1"/>
        <v>39575</v>
      </c>
      <c r="L39" s="132">
        <f t="shared" si="1"/>
        <v>39595</v>
      </c>
      <c r="M39" s="132">
        <f t="shared" si="1"/>
        <v>39610</v>
      </c>
      <c r="N39" s="132">
        <f t="shared" si="1"/>
        <v>39668</v>
      </c>
      <c r="O39" s="132">
        <f t="shared" si="1"/>
        <v>39874</v>
      </c>
      <c r="P39" s="132">
        <f t="shared" si="1"/>
        <v>39882</v>
      </c>
      <c r="Q39" s="132">
        <f t="shared" si="1"/>
        <v>39951</v>
      </c>
      <c r="R39" s="132">
        <f t="shared" si="1"/>
        <v>39953</v>
      </c>
      <c r="S39" s="132">
        <f t="shared" si="1"/>
        <v>40162</v>
      </c>
      <c r="T39" s="132">
        <f t="shared" si="1"/>
        <v>40337</v>
      </c>
      <c r="U39" s="132">
        <f t="shared" si="1"/>
        <v>39545</v>
      </c>
      <c r="V39" s="132">
        <f t="shared" si="1"/>
        <v>39903</v>
      </c>
      <c r="W39" s="132">
        <f t="shared" si="1"/>
        <v>40057</v>
      </c>
      <c r="X39" s="132">
        <f t="shared" si="1"/>
        <v>40436</v>
      </c>
      <c r="Y39" s="132">
        <f t="shared" si="1"/>
        <v>40602</v>
      </c>
      <c r="Z39" s="132">
        <f t="shared" si="1"/>
        <v>40724</v>
      </c>
      <c r="AA39" s="132">
        <f t="shared" si="1"/>
        <v>41023</v>
      </c>
      <c r="AB39" s="132">
        <f t="shared" ref="AB39" si="2">+AB22</f>
        <v>41060</v>
      </c>
    </row>
    <row r="40" spans="1:29" s="2" customFormat="1" ht="13.5" thickTop="1">
      <c r="A40" s="57" t="s">
        <v>415</v>
      </c>
      <c r="B40" s="157">
        <f>+INDEX('3 Gas decoupling'!$1:$1048576,MATCH('Data for export'!$A40,'3 Gas decoupling'!$C:$C,0),MATCH('Data for export'!B$39,'3 Gas decoupling'!$3:$3,0))</f>
        <v>0.59743457842477388</v>
      </c>
      <c r="C40" s="157">
        <f>+INDEX('3 Gas decoupling'!$1:$1048576,MATCH('Data for export'!$A40,'3 Gas decoupling'!$C:$C,0),MATCH('Data for export'!C$39,'3 Gas decoupling'!$3:$3,0))</f>
        <v>0.59743457842477388</v>
      </c>
      <c r="D40" s="157">
        <f>+INDEX('3 Gas decoupling'!$1:$1048576,MATCH('Data for export'!$A40,'3 Gas decoupling'!$C:$C,0),MATCH('Data for export'!D$39,'3 Gas decoupling'!$3:$3,0))</f>
        <v>0.59743457842477388</v>
      </c>
      <c r="E40" s="157">
        <f>+INDEX('3 Gas decoupling'!$1:$1048576,MATCH('Data for export'!$A40,'3 Gas decoupling'!$C:$C,0),MATCH('Data for export'!E$39,'3 Gas decoupling'!$3:$3,0))</f>
        <v>0.59743457842477388</v>
      </c>
      <c r="F40" s="157">
        <f>+INDEX('3 Gas decoupling'!$1:$1048576,MATCH('Data for export'!$A40,'3 Gas decoupling'!$C:$C,0),MATCH('Data for export'!F$39,'3 Gas decoupling'!$3:$3,0))</f>
        <v>0.59743457842477388</v>
      </c>
      <c r="G40" s="157">
        <f>+INDEX('3 Gas decoupling'!$1:$1048576,MATCH('Data for export'!$A40,'3 Gas decoupling'!$C:$C,0),MATCH('Data for export'!G$39,'3 Gas decoupling'!$3:$3,0))</f>
        <v>0.59743457842477388</v>
      </c>
      <c r="H40" s="157">
        <f>+INDEX('3 Gas decoupling'!$1:$1048576,MATCH('Data for export'!$A40,'3 Gas decoupling'!$C:$C,0),MATCH('Data for export'!H$39,'3 Gas decoupling'!$3:$3,0))</f>
        <v>0.59743457842477388</v>
      </c>
      <c r="I40" s="157">
        <f>+INDEX('3 Gas decoupling'!$1:$1048576,MATCH('Data for export'!$A40,'3 Gas decoupling'!$C:$C,0),MATCH('Data for export'!I$39,'3 Gas decoupling'!$3:$3,0))</f>
        <v>0.59743457842477388</v>
      </c>
      <c r="J40" s="157">
        <f>+INDEX('3 Gas decoupling'!$1:$1048576,MATCH('Data for export'!$A40,'3 Gas decoupling'!$C:$C,0),MATCH('Data for export'!J$39,'3 Gas decoupling'!$3:$3,0))</f>
        <v>0.59743457842477388</v>
      </c>
      <c r="K40" s="157">
        <f>+INDEX('3 Gas decoupling'!$1:$1048576,MATCH('Data for export'!$A40,'3 Gas decoupling'!$C:$C,0),MATCH('Data for export'!K$39,'3 Gas decoupling'!$3:$3,0))</f>
        <v>0.59743457842477388</v>
      </c>
      <c r="L40" s="157">
        <f>+INDEX('3 Gas decoupling'!$1:$1048576,MATCH('Data for export'!$A40,'3 Gas decoupling'!$C:$C,0),MATCH('Data for export'!L$39,'3 Gas decoupling'!$3:$3,0))</f>
        <v>0.59743457842477388</v>
      </c>
      <c r="M40" s="157">
        <f>+INDEX('3 Gas decoupling'!$1:$1048576,MATCH('Data for export'!$A40,'3 Gas decoupling'!$C:$C,0),MATCH('Data for export'!M$39,'3 Gas decoupling'!$3:$3,0))</f>
        <v>0.59743457842477388</v>
      </c>
      <c r="N40" s="157">
        <f>+INDEX('3 Gas decoupling'!$1:$1048576,MATCH('Data for export'!$A40,'3 Gas decoupling'!$C:$C,0),MATCH('Data for export'!N$39,'3 Gas decoupling'!$3:$3,0))</f>
        <v>0.59743457842477388</v>
      </c>
      <c r="O40" s="157">
        <f>+INDEX('3 Gas decoupling'!$1:$1048576,MATCH('Data for export'!$A40,'3 Gas decoupling'!$C:$C,0),MATCH('Data for export'!O$39,'3 Gas decoupling'!$3:$3,0))</f>
        <v>0.59743457842477388</v>
      </c>
      <c r="P40" s="157">
        <f>+INDEX('3 Gas decoupling'!$1:$1048576,MATCH('Data for export'!$A40,'3 Gas decoupling'!$C:$C,0),MATCH('Data for export'!P$39,'3 Gas decoupling'!$3:$3,0))</f>
        <v>0.59743457842477388</v>
      </c>
      <c r="Q40" s="157">
        <f>+INDEX('3 Gas decoupling'!$1:$1048576,MATCH('Data for export'!$A40,'3 Gas decoupling'!$C:$C,0),MATCH('Data for export'!Q$39,'3 Gas decoupling'!$3:$3,0))</f>
        <v>0.59743457842477388</v>
      </c>
      <c r="R40" s="157">
        <f>+INDEX('3 Gas decoupling'!$1:$1048576,MATCH('Data for export'!$A40,'3 Gas decoupling'!$C:$C,0),MATCH('Data for export'!R$39,'3 Gas decoupling'!$3:$3,0))</f>
        <v>0.59743457842477388</v>
      </c>
      <c r="S40" s="157">
        <f>+INDEX('3 Gas decoupling'!$1:$1048576,MATCH('Data for export'!$A40,'3 Gas decoupling'!$C:$C,0),MATCH('Data for export'!S$39,'3 Gas decoupling'!$3:$3,0))</f>
        <v>0.7790466456645232</v>
      </c>
      <c r="T40" s="157">
        <f>+INDEX('3 Gas decoupling'!$1:$1048576,MATCH('Data for export'!$A40,'3 Gas decoupling'!$C:$C,0),MATCH('Data for export'!T$39,'3 Gas decoupling'!$3:$3,0))</f>
        <v>0.7790466456645232</v>
      </c>
      <c r="U40" s="157">
        <f>+INDEX('3 Gas decoupling'!$1:$1048576,MATCH('Data for export'!$A40,'3 Gas decoupling'!$C:$C,0),MATCH('Data for export'!U$39,'3 Gas decoupling'!$3:$3,0))</f>
        <v>0.59743457842477388</v>
      </c>
      <c r="V40" s="157">
        <f>+INDEX('3 Gas decoupling'!$1:$1048576,MATCH('Data for export'!$A40,'3 Gas decoupling'!$C:$C,0),MATCH('Data for export'!V$39,'3 Gas decoupling'!$3:$3,0))</f>
        <v>0.59743457842477388</v>
      </c>
      <c r="W40" s="157">
        <f>+INDEX('3 Gas decoupling'!$1:$1048576,MATCH('Data for export'!$A40,'3 Gas decoupling'!$C:$C,0),MATCH('Data for export'!W$39,'3 Gas decoupling'!$3:$3,0))</f>
        <v>0.7790466456645232</v>
      </c>
      <c r="X40" s="157">
        <f>+INDEX('3 Gas decoupling'!$1:$1048576,MATCH('Data for export'!$A40,'3 Gas decoupling'!$C:$C,0),MATCH('Data for export'!X$39,'3 Gas decoupling'!$3:$3,0))</f>
        <v>0.7790466456645232</v>
      </c>
      <c r="Y40" s="157">
        <f>+INDEX('3 Gas decoupling'!$1:$1048576,MATCH('Data for export'!$A40,'3 Gas decoupling'!$C:$C,0),MATCH('Data for export'!Y$39,'3 Gas decoupling'!$3:$3,0))</f>
        <v>0.82050873653978684</v>
      </c>
      <c r="Z40" s="157">
        <f>+INDEX('3 Gas decoupling'!$1:$1048576,MATCH('Data for export'!$A40,'3 Gas decoupling'!$C:$C,0),MATCH('Data for export'!Z$39,'3 Gas decoupling'!$3:$3,0))</f>
        <v>0.82050873653978684</v>
      </c>
      <c r="AA40" s="157">
        <f>+INDEX('3 Gas decoupling'!$1:$1048576,MATCH('Data for export'!$A40,'3 Gas decoupling'!$C:$C,0),MATCH('Data for export'!AA$39,'3 Gas decoupling'!$3:$3,0))</f>
        <v>0.82050873653978684</v>
      </c>
      <c r="AB40" s="157">
        <f>+INDEX('3 Gas decoupling'!$1:$1048576,MATCH('Data for export'!$A40,'3 Gas decoupling'!$C:$C,0),MATCH('Data for export'!AB$39,'3 Gas decoupling'!$3:$3,0))</f>
        <v>0.82050873653978684</v>
      </c>
    </row>
    <row r="41" spans="1:29" s="2" customFormat="1">
      <c r="A41" s="57" t="s">
        <v>416</v>
      </c>
      <c r="B41" s="157">
        <f>+INDEX('3 Gas decoupling'!$1:$1048576,MATCH('Data for export'!$A41,'3 Gas decoupling'!$C:$C,0),MATCH('Data for export'!B$39,'3 Gas decoupling'!$3:$3,0))</f>
        <v>0</v>
      </c>
      <c r="C41" s="157">
        <f>+INDEX('3 Gas decoupling'!$1:$1048576,MATCH('Data for export'!$A41,'3 Gas decoupling'!$C:$C,0),MATCH('Data for export'!C$39,'3 Gas decoupling'!$3:$3,0))</f>
        <v>0</v>
      </c>
      <c r="D41" s="157">
        <f>+INDEX('3 Gas decoupling'!$1:$1048576,MATCH('Data for export'!$A41,'3 Gas decoupling'!$C:$C,0),MATCH('Data for export'!D$39,'3 Gas decoupling'!$3:$3,0))</f>
        <v>0</v>
      </c>
      <c r="E41" s="157">
        <f>+INDEX('3 Gas decoupling'!$1:$1048576,MATCH('Data for export'!$A41,'3 Gas decoupling'!$C:$C,0),MATCH('Data for export'!E$39,'3 Gas decoupling'!$3:$3,0))</f>
        <v>0</v>
      </c>
      <c r="F41" s="157">
        <f>+INDEX('3 Gas decoupling'!$1:$1048576,MATCH('Data for export'!$A41,'3 Gas decoupling'!$C:$C,0),MATCH('Data for export'!F$39,'3 Gas decoupling'!$3:$3,0))</f>
        <v>0</v>
      </c>
      <c r="G41" s="157">
        <f>+INDEX('3 Gas decoupling'!$1:$1048576,MATCH('Data for export'!$A41,'3 Gas decoupling'!$C:$C,0),MATCH('Data for export'!G$39,'3 Gas decoupling'!$3:$3,0))</f>
        <v>0</v>
      </c>
      <c r="H41" s="157">
        <f>+INDEX('3 Gas decoupling'!$1:$1048576,MATCH('Data for export'!$A41,'3 Gas decoupling'!$C:$C,0),MATCH('Data for export'!H$39,'3 Gas decoupling'!$3:$3,0))</f>
        <v>1.4733850695151714E-2</v>
      </c>
      <c r="I41" s="157">
        <f>+INDEX('3 Gas decoupling'!$1:$1048576,MATCH('Data for export'!$A41,'3 Gas decoupling'!$C:$C,0),MATCH('Data for export'!I$39,'3 Gas decoupling'!$3:$3,0))</f>
        <v>1.4733850695151714E-2</v>
      </c>
      <c r="J41" s="157">
        <f>+INDEX('3 Gas decoupling'!$1:$1048576,MATCH('Data for export'!$A41,'3 Gas decoupling'!$C:$C,0),MATCH('Data for export'!J$39,'3 Gas decoupling'!$3:$3,0))</f>
        <v>1.4733850695151714E-2</v>
      </c>
      <c r="K41" s="157">
        <f>+INDEX('3 Gas decoupling'!$1:$1048576,MATCH('Data for export'!$A41,'3 Gas decoupling'!$C:$C,0),MATCH('Data for export'!K$39,'3 Gas decoupling'!$3:$3,0))</f>
        <v>1.4733850695151714E-2</v>
      </c>
      <c r="L41" s="157">
        <f>+INDEX('3 Gas decoupling'!$1:$1048576,MATCH('Data for export'!$A41,'3 Gas decoupling'!$C:$C,0),MATCH('Data for export'!L$39,'3 Gas decoupling'!$3:$3,0))</f>
        <v>1.4733850695151714E-2</v>
      </c>
      <c r="M41" s="157">
        <f>+INDEX('3 Gas decoupling'!$1:$1048576,MATCH('Data for export'!$A41,'3 Gas decoupling'!$C:$C,0),MATCH('Data for export'!M$39,'3 Gas decoupling'!$3:$3,0))</f>
        <v>1.4733850695151714E-2</v>
      </c>
      <c r="N41" s="157">
        <f>+INDEX('3 Gas decoupling'!$1:$1048576,MATCH('Data for export'!$A41,'3 Gas decoupling'!$C:$C,0),MATCH('Data for export'!N$39,'3 Gas decoupling'!$3:$3,0))</f>
        <v>1.4733850695151714E-2</v>
      </c>
      <c r="O41" s="157">
        <f>+INDEX('3 Gas decoupling'!$1:$1048576,MATCH('Data for export'!$A41,'3 Gas decoupling'!$C:$C,0),MATCH('Data for export'!O$39,'3 Gas decoupling'!$3:$3,0))</f>
        <v>1.4733850695151714E-2</v>
      </c>
      <c r="P41" s="157">
        <f>+INDEX('3 Gas decoupling'!$1:$1048576,MATCH('Data for export'!$A41,'3 Gas decoupling'!$C:$C,0),MATCH('Data for export'!P$39,'3 Gas decoupling'!$3:$3,0))</f>
        <v>1.4733850695151714E-2</v>
      </c>
      <c r="Q41" s="157">
        <f>+INDEX('3 Gas decoupling'!$1:$1048576,MATCH('Data for export'!$A41,'3 Gas decoupling'!$C:$C,0),MATCH('Data for export'!Q$39,'3 Gas decoupling'!$3:$3,0))</f>
        <v>1.4733850695151714E-2</v>
      </c>
      <c r="R41" s="157">
        <f>+INDEX('3 Gas decoupling'!$1:$1048576,MATCH('Data for export'!$A41,'3 Gas decoupling'!$C:$C,0),MATCH('Data for export'!R$39,'3 Gas decoupling'!$3:$3,0))</f>
        <v>1.4733850695151714E-2</v>
      </c>
      <c r="S41" s="157">
        <f>+INDEX('3 Gas decoupling'!$1:$1048576,MATCH('Data for export'!$A41,'3 Gas decoupling'!$C:$C,0),MATCH('Data for export'!S$39,'3 Gas decoupling'!$3:$3,0))</f>
        <v>1.4733850695151714E-2</v>
      </c>
      <c r="T41" s="157">
        <f>+INDEX('3 Gas decoupling'!$1:$1048576,MATCH('Data for export'!$A41,'3 Gas decoupling'!$C:$C,0),MATCH('Data for export'!T$39,'3 Gas decoupling'!$3:$3,0))</f>
        <v>1.4733850695151714E-2</v>
      </c>
      <c r="U41" s="157">
        <f>+INDEX('3 Gas decoupling'!$1:$1048576,MATCH('Data for export'!$A41,'3 Gas decoupling'!$C:$C,0),MATCH('Data for export'!U$39,'3 Gas decoupling'!$3:$3,0))</f>
        <v>1.4733850695151714E-2</v>
      </c>
      <c r="V41" s="157">
        <f>+INDEX('3 Gas decoupling'!$1:$1048576,MATCH('Data for export'!$A41,'3 Gas decoupling'!$C:$C,0),MATCH('Data for export'!V$39,'3 Gas decoupling'!$3:$3,0))</f>
        <v>1.4733850695151714E-2</v>
      </c>
      <c r="W41" s="157">
        <f>+INDEX('3 Gas decoupling'!$1:$1048576,MATCH('Data for export'!$A41,'3 Gas decoupling'!$C:$C,0),MATCH('Data for export'!W$39,'3 Gas decoupling'!$3:$3,0))</f>
        <v>1.4733850695151714E-2</v>
      </c>
      <c r="X41" s="157">
        <f>+INDEX('3 Gas decoupling'!$1:$1048576,MATCH('Data for export'!$A41,'3 Gas decoupling'!$C:$C,0),MATCH('Data for export'!X$39,'3 Gas decoupling'!$3:$3,0))</f>
        <v>1.4733850695151714E-2</v>
      </c>
      <c r="Y41" s="157">
        <f>+INDEX('3 Gas decoupling'!$1:$1048576,MATCH('Data for export'!$A41,'3 Gas decoupling'!$C:$C,0),MATCH('Data for export'!Y$39,'3 Gas decoupling'!$3:$3,0))</f>
        <v>1.4733850695151714E-2</v>
      </c>
      <c r="Z41" s="157">
        <f>+INDEX('3 Gas decoupling'!$1:$1048576,MATCH('Data for export'!$A41,'3 Gas decoupling'!$C:$C,0),MATCH('Data for export'!Z$39,'3 Gas decoupling'!$3:$3,0))</f>
        <v>1.4733850695151714E-2</v>
      </c>
      <c r="AA41" s="157">
        <f>+INDEX('3 Gas decoupling'!$1:$1048576,MATCH('Data for export'!$A41,'3 Gas decoupling'!$C:$C,0),MATCH('Data for export'!AA$39,'3 Gas decoupling'!$3:$3,0))</f>
        <v>2.9646986463113673E-2</v>
      </c>
      <c r="AB41" s="157">
        <f>+INDEX('3 Gas decoupling'!$1:$1048576,MATCH('Data for export'!$A41,'3 Gas decoupling'!$C:$C,0),MATCH('Data for export'!AB$39,'3 Gas decoupling'!$3:$3,0))</f>
        <v>2.9646986463113673E-2</v>
      </c>
    </row>
    <row r="42" spans="1:29" s="2" customFormat="1">
      <c r="A42" s="57" t="s">
        <v>417</v>
      </c>
      <c r="B42" s="157">
        <f>+INDEX('3 Gas decoupling'!$1:$1048576,MATCH('Data for export'!$A42,'3 Gas decoupling'!$C:$C,0),MATCH('Data for export'!B$39,'3 Gas decoupling'!$3:$3,0))</f>
        <v>1</v>
      </c>
      <c r="C42" s="157">
        <f>+INDEX('3 Gas decoupling'!$1:$1048576,MATCH('Data for export'!$A42,'3 Gas decoupling'!$C:$C,0),MATCH('Data for export'!C$39,'3 Gas decoupling'!$3:$3,0))</f>
        <v>1</v>
      </c>
      <c r="D42" s="157">
        <f>+INDEX('3 Gas decoupling'!$1:$1048576,MATCH('Data for export'!$A42,'3 Gas decoupling'!$C:$C,0),MATCH('Data for export'!D$39,'3 Gas decoupling'!$3:$3,0))</f>
        <v>1</v>
      </c>
      <c r="E42" s="157">
        <f>+INDEX('3 Gas decoupling'!$1:$1048576,MATCH('Data for export'!$A42,'3 Gas decoupling'!$C:$C,0),MATCH('Data for export'!E$39,'3 Gas decoupling'!$3:$3,0))</f>
        <v>1</v>
      </c>
      <c r="F42" s="157">
        <f>+INDEX('3 Gas decoupling'!$1:$1048576,MATCH('Data for export'!$A42,'3 Gas decoupling'!$C:$C,0),MATCH('Data for export'!F$39,'3 Gas decoupling'!$3:$3,0))</f>
        <v>1</v>
      </c>
      <c r="G42" s="157">
        <f>+INDEX('3 Gas decoupling'!$1:$1048576,MATCH('Data for export'!$A42,'3 Gas decoupling'!$C:$C,0),MATCH('Data for export'!G$39,'3 Gas decoupling'!$3:$3,0))</f>
        <v>1</v>
      </c>
      <c r="H42" s="157">
        <f>+INDEX('3 Gas decoupling'!$1:$1048576,MATCH('Data for export'!$A42,'3 Gas decoupling'!$C:$C,0),MATCH('Data for export'!H$39,'3 Gas decoupling'!$3:$3,0))</f>
        <v>1</v>
      </c>
      <c r="I42" s="157">
        <f>+INDEX('3 Gas decoupling'!$1:$1048576,MATCH('Data for export'!$A42,'3 Gas decoupling'!$C:$C,0),MATCH('Data for export'!I$39,'3 Gas decoupling'!$3:$3,0))</f>
        <v>1</v>
      </c>
      <c r="J42" s="157">
        <f>+INDEX('3 Gas decoupling'!$1:$1048576,MATCH('Data for export'!$A42,'3 Gas decoupling'!$C:$C,0),MATCH('Data for export'!J$39,'3 Gas decoupling'!$3:$3,0))</f>
        <v>1</v>
      </c>
      <c r="K42" s="157">
        <f>+INDEX('3 Gas decoupling'!$1:$1048576,MATCH('Data for export'!$A42,'3 Gas decoupling'!$C:$C,0),MATCH('Data for export'!K$39,'3 Gas decoupling'!$3:$3,0))</f>
        <v>1</v>
      </c>
      <c r="L42" s="157">
        <f>+INDEX('3 Gas decoupling'!$1:$1048576,MATCH('Data for export'!$A42,'3 Gas decoupling'!$C:$C,0),MATCH('Data for export'!L$39,'3 Gas decoupling'!$3:$3,0))</f>
        <v>1</v>
      </c>
      <c r="M42" s="157">
        <f>+INDEX('3 Gas decoupling'!$1:$1048576,MATCH('Data for export'!$A42,'3 Gas decoupling'!$C:$C,0),MATCH('Data for export'!M$39,'3 Gas decoupling'!$3:$3,0))</f>
        <v>1</v>
      </c>
      <c r="N42" s="157">
        <f>+INDEX('3 Gas decoupling'!$1:$1048576,MATCH('Data for export'!$A42,'3 Gas decoupling'!$C:$C,0),MATCH('Data for export'!N$39,'3 Gas decoupling'!$3:$3,0))</f>
        <v>1</v>
      </c>
      <c r="O42" s="157">
        <f>+INDEX('3 Gas decoupling'!$1:$1048576,MATCH('Data for export'!$A42,'3 Gas decoupling'!$C:$C,0),MATCH('Data for export'!O$39,'3 Gas decoupling'!$3:$3,0))</f>
        <v>1</v>
      </c>
      <c r="P42" s="157">
        <f>+INDEX('3 Gas decoupling'!$1:$1048576,MATCH('Data for export'!$A42,'3 Gas decoupling'!$C:$C,0),MATCH('Data for export'!P$39,'3 Gas decoupling'!$3:$3,0))</f>
        <v>1</v>
      </c>
      <c r="Q42" s="157">
        <f>+INDEX('3 Gas decoupling'!$1:$1048576,MATCH('Data for export'!$A42,'3 Gas decoupling'!$C:$C,0),MATCH('Data for export'!Q$39,'3 Gas decoupling'!$3:$3,0))</f>
        <v>1</v>
      </c>
      <c r="R42" s="157">
        <f>+INDEX('3 Gas decoupling'!$1:$1048576,MATCH('Data for export'!$A42,'3 Gas decoupling'!$C:$C,0),MATCH('Data for export'!R$39,'3 Gas decoupling'!$3:$3,0))</f>
        <v>1</v>
      </c>
      <c r="S42" s="157">
        <f>+INDEX('3 Gas decoupling'!$1:$1048576,MATCH('Data for export'!$A42,'3 Gas decoupling'!$C:$C,0),MATCH('Data for export'!S$39,'3 Gas decoupling'!$3:$3,0))</f>
        <v>1</v>
      </c>
      <c r="T42" s="157">
        <f>+INDEX('3 Gas decoupling'!$1:$1048576,MATCH('Data for export'!$A42,'3 Gas decoupling'!$C:$C,0),MATCH('Data for export'!T$39,'3 Gas decoupling'!$3:$3,0))</f>
        <v>1</v>
      </c>
      <c r="U42" s="157">
        <f>+INDEX('3 Gas decoupling'!$1:$1048576,MATCH('Data for export'!$A42,'3 Gas decoupling'!$C:$C,0),MATCH('Data for export'!U$39,'3 Gas decoupling'!$3:$3,0))</f>
        <v>1</v>
      </c>
      <c r="V42" s="157">
        <f>+INDEX('3 Gas decoupling'!$1:$1048576,MATCH('Data for export'!$A42,'3 Gas decoupling'!$C:$C,0),MATCH('Data for export'!V$39,'3 Gas decoupling'!$3:$3,0))</f>
        <v>1</v>
      </c>
      <c r="W42" s="157">
        <f>+INDEX('3 Gas decoupling'!$1:$1048576,MATCH('Data for export'!$A42,'3 Gas decoupling'!$C:$C,0),MATCH('Data for export'!W$39,'3 Gas decoupling'!$3:$3,0))</f>
        <v>1</v>
      </c>
      <c r="X42" s="157">
        <f>+INDEX('3 Gas decoupling'!$1:$1048576,MATCH('Data for export'!$A42,'3 Gas decoupling'!$C:$C,0),MATCH('Data for export'!X$39,'3 Gas decoupling'!$3:$3,0))</f>
        <v>1</v>
      </c>
      <c r="Y42" s="157">
        <f>+INDEX('3 Gas decoupling'!$1:$1048576,MATCH('Data for export'!$A42,'3 Gas decoupling'!$C:$C,0),MATCH('Data for export'!Y$39,'3 Gas decoupling'!$3:$3,0))</f>
        <v>1</v>
      </c>
      <c r="Z42" s="157">
        <f>+INDEX('3 Gas decoupling'!$1:$1048576,MATCH('Data for export'!$A42,'3 Gas decoupling'!$C:$C,0),MATCH('Data for export'!Z$39,'3 Gas decoupling'!$3:$3,0))</f>
        <v>1</v>
      </c>
      <c r="AA42" s="157">
        <f>+INDEX('3 Gas decoupling'!$1:$1048576,MATCH('Data for export'!$A42,'3 Gas decoupling'!$C:$C,0),MATCH('Data for export'!AA$39,'3 Gas decoupling'!$3:$3,0))</f>
        <v>1</v>
      </c>
      <c r="AB42" s="157">
        <f>+INDEX('3 Gas decoupling'!$1:$1048576,MATCH('Data for export'!$A42,'3 Gas decoupling'!$C:$C,0),MATCH('Data for export'!AB$39,'3 Gas decoupling'!$3:$3,0))</f>
        <v>1</v>
      </c>
    </row>
    <row r="43" spans="1:29" s="2" customFormat="1">
      <c r="A43" s="57" t="s">
        <v>418</v>
      </c>
      <c r="B43" s="157">
        <f>+INDEX('3 Gas decoupling'!$1:$1048576,MATCH('Data for export'!$A43,'3 Gas decoupling'!$C:$C,0),MATCH('Data for export'!B$39,'3 Gas decoupling'!$3:$3,0))</f>
        <v>0</v>
      </c>
      <c r="C43" s="157">
        <f>+INDEX('3 Gas decoupling'!$1:$1048576,MATCH('Data for export'!$A43,'3 Gas decoupling'!$C:$C,0),MATCH('Data for export'!C$39,'3 Gas decoupling'!$3:$3,0))</f>
        <v>0</v>
      </c>
      <c r="D43" s="157">
        <f>+INDEX('3 Gas decoupling'!$1:$1048576,MATCH('Data for export'!$A43,'3 Gas decoupling'!$C:$C,0),MATCH('Data for export'!D$39,'3 Gas decoupling'!$3:$3,0))</f>
        <v>0</v>
      </c>
      <c r="E43" s="157">
        <f>+INDEX('3 Gas decoupling'!$1:$1048576,MATCH('Data for export'!$A43,'3 Gas decoupling'!$C:$C,0),MATCH('Data for export'!E$39,'3 Gas decoupling'!$3:$3,0))</f>
        <v>0</v>
      </c>
      <c r="F43" s="157">
        <f>+INDEX('3 Gas decoupling'!$1:$1048576,MATCH('Data for export'!$A43,'3 Gas decoupling'!$C:$C,0),MATCH('Data for export'!F$39,'3 Gas decoupling'!$3:$3,0))</f>
        <v>1</v>
      </c>
      <c r="G43" s="157">
        <f>+INDEX('3 Gas decoupling'!$1:$1048576,MATCH('Data for export'!$A43,'3 Gas decoupling'!$C:$C,0),MATCH('Data for export'!G$39,'3 Gas decoupling'!$3:$3,0))</f>
        <v>1</v>
      </c>
      <c r="H43" s="157">
        <f>+INDEX('3 Gas decoupling'!$1:$1048576,MATCH('Data for export'!$A43,'3 Gas decoupling'!$C:$C,0),MATCH('Data for export'!H$39,'3 Gas decoupling'!$3:$3,0))</f>
        <v>1</v>
      </c>
      <c r="I43" s="157">
        <f>+INDEX('3 Gas decoupling'!$1:$1048576,MATCH('Data for export'!$A43,'3 Gas decoupling'!$C:$C,0),MATCH('Data for export'!I$39,'3 Gas decoupling'!$3:$3,0))</f>
        <v>1</v>
      </c>
      <c r="J43" s="157">
        <f>+INDEX('3 Gas decoupling'!$1:$1048576,MATCH('Data for export'!$A43,'3 Gas decoupling'!$C:$C,0),MATCH('Data for export'!J$39,'3 Gas decoupling'!$3:$3,0))</f>
        <v>1</v>
      </c>
      <c r="K43" s="157">
        <f>+INDEX('3 Gas decoupling'!$1:$1048576,MATCH('Data for export'!$A43,'3 Gas decoupling'!$C:$C,0),MATCH('Data for export'!K$39,'3 Gas decoupling'!$3:$3,0))</f>
        <v>1</v>
      </c>
      <c r="L43" s="157">
        <f>+INDEX('3 Gas decoupling'!$1:$1048576,MATCH('Data for export'!$A43,'3 Gas decoupling'!$C:$C,0),MATCH('Data for export'!L$39,'3 Gas decoupling'!$3:$3,0))</f>
        <v>1</v>
      </c>
      <c r="M43" s="157">
        <f>+INDEX('3 Gas decoupling'!$1:$1048576,MATCH('Data for export'!$A43,'3 Gas decoupling'!$C:$C,0),MATCH('Data for export'!M$39,'3 Gas decoupling'!$3:$3,0))</f>
        <v>1</v>
      </c>
      <c r="N43" s="157">
        <f>+INDEX('3 Gas decoupling'!$1:$1048576,MATCH('Data for export'!$A43,'3 Gas decoupling'!$C:$C,0),MATCH('Data for export'!N$39,'3 Gas decoupling'!$3:$3,0))</f>
        <v>1</v>
      </c>
      <c r="O43" s="157">
        <f>+INDEX('3 Gas decoupling'!$1:$1048576,MATCH('Data for export'!$A43,'3 Gas decoupling'!$C:$C,0),MATCH('Data for export'!O$39,'3 Gas decoupling'!$3:$3,0))</f>
        <v>1</v>
      </c>
      <c r="P43" s="157">
        <f>+INDEX('3 Gas decoupling'!$1:$1048576,MATCH('Data for export'!$A43,'3 Gas decoupling'!$C:$C,0),MATCH('Data for export'!P$39,'3 Gas decoupling'!$3:$3,0))</f>
        <v>1</v>
      </c>
      <c r="Q43" s="157">
        <f>+INDEX('3 Gas decoupling'!$1:$1048576,MATCH('Data for export'!$A43,'3 Gas decoupling'!$C:$C,0),MATCH('Data for export'!Q$39,'3 Gas decoupling'!$3:$3,0))</f>
        <v>1</v>
      </c>
      <c r="R43" s="157">
        <f>+INDEX('3 Gas decoupling'!$1:$1048576,MATCH('Data for export'!$A43,'3 Gas decoupling'!$C:$C,0),MATCH('Data for export'!R$39,'3 Gas decoupling'!$3:$3,0))</f>
        <v>1</v>
      </c>
      <c r="S43" s="157">
        <f>+INDEX('3 Gas decoupling'!$1:$1048576,MATCH('Data for export'!$A43,'3 Gas decoupling'!$C:$C,0),MATCH('Data for export'!S$39,'3 Gas decoupling'!$3:$3,0))</f>
        <v>1</v>
      </c>
      <c r="T43" s="157">
        <f>+INDEX('3 Gas decoupling'!$1:$1048576,MATCH('Data for export'!$A43,'3 Gas decoupling'!$C:$C,0),MATCH('Data for export'!T$39,'3 Gas decoupling'!$3:$3,0))</f>
        <v>1</v>
      </c>
      <c r="U43" s="157">
        <f>+INDEX('3 Gas decoupling'!$1:$1048576,MATCH('Data for export'!$A43,'3 Gas decoupling'!$C:$C,0),MATCH('Data for export'!U$39,'3 Gas decoupling'!$3:$3,0))</f>
        <v>1</v>
      </c>
      <c r="V43" s="157">
        <f>+INDEX('3 Gas decoupling'!$1:$1048576,MATCH('Data for export'!$A43,'3 Gas decoupling'!$C:$C,0),MATCH('Data for export'!V$39,'3 Gas decoupling'!$3:$3,0))</f>
        <v>1</v>
      </c>
      <c r="W43" s="157">
        <f>+INDEX('3 Gas decoupling'!$1:$1048576,MATCH('Data for export'!$A43,'3 Gas decoupling'!$C:$C,0),MATCH('Data for export'!W$39,'3 Gas decoupling'!$3:$3,0))</f>
        <v>1</v>
      </c>
      <c r="X43" s="157">
        <f>+INDEX('3 Gas decoupling'!$1:$1048576,MATCH('Data for export'!$A43,'3 Gas decoupling'!$C:$C,0),MATCH('Data for export'!X$39,'3 Gas decoupling'!$3:$3,0))</f>
        <v>1</v>
      </c>
      <c r="Y43" s="157">
        <f>+INDEX('3 Gas decoupling'!$1:$1048576,MATCH('Data for export'!$A43,'3 Gas decoupling'!$C:$C,0),MATCH('Data for export'!Y$39,'3 Gas decoupling'!$3:$3,0))</f>
        <v>1</v>
      </c>
      <c r="Z43" s="157">
        <f>+INDEX('3 Gas decoupling'!$1:$1048576,MATCH('Data for export'!$A43,'3 Gas decoupling'!$C:$C,0),MATCH('Data for export'!Z$39,'3 Gas decoupling'!$3:$3,0))</f>
        <v>1</v>
      </c>
      <c r="AA43" s="157">
        <f>+INDEX('3 Gas decoupling'!$1:$1048576,MATCH('Data for export'!$A43,'3 Gas decoupling'!$C:$C,0),MATCH('Data for export'!AA$39,'3 Gas decoupling'!$3:$3,0))</f>
        <v>1</v>
      </c>
      <c r="AB43" s="157">
        <f>+INDEX('3 Gas decoupling'!$1:$1048576,MATCH('Data for export'!$A43,'3 Gas decoupling'!$C:$C,0),MATCH('Data for export'!AB$39,'3 Gas decoupling'!$3:$3,0))</f>
        <v>1</v>
      </c>
    </row>
    <row r="44" spans="1:29" s="2" customFormat="1">
      <c r="A44" s="57" t="s">
        <v>420</v>
      </c>
      <c r="B44" s="157">
        <f>+INDEX('3 Gas decoupling'!$1:$1048576,MATCH('Data for export'!$A44,'3 Gas decoupling'!$C:$C,0),MATCH('Data for export'!B$39,'3 Gas decoupling'!$3:$3,0))</f>
        <v>0</v>
      </c>
      <c r="C44" s="157">
        <f>+INDEX('3 Gas decoupling'!$1:$1048576,MATCH('Data for export'!$A44,'3 Gas decoupling'!$C:$C,0),MATCH('Data for export'!C$39,'3 Gas decoupling'!$3:$3,0))</f>
        <v>0</v>
      </c>
      <c r="D44" s="157">
        <f>+INDEX('3 Gas decoupling'!$1:$1048576,MATCH('Data for export'!$A44,'3 Gas decoupling'!$C:$C,0),MATCH('Data for export'!D$39,'3 Gas decoupling'!$3:$3,0))</f>
        <v>0</v>
      </c>
      <c r="E44" s="157">
        <f>+INDEX('3 Gas decoupling'!$1:$1048576,MATCH('Data for export'!$A44,'3 Gas decoupling'!$C:$C,0),MATCH('Data for export'!E$39,'3 Gas decoupling'!$3:$3,0))</f>
        <v>0</v>
      </c>
      <c r="F44" s="157">
        <f>+INDEX('3 Gas decoupling'!$1:$1048576,MATCH('Data for export'!$A44,'3 Gas decoupling'!$C:$C,0),MATCH('Data for export'!F$39,'3 Gas decoupling'!$3:$3,0))</f>
        <v>0</v>
      </c>
      <c r="G44" s="157">
        <f>+INDEX('3 Gas decoupling'!$1:$1048576,MATCH('Data for export'!$A44,'3 Gas decoupling'!$C:$C,0),MATCH('Data for export'!G$39,'3 Gas decoupling'!$3:$3,0))</f>
        <v>0</v>
      </c>
      <c r="H44" s="157">
        <f>+INDEX('3 Gas decoupling'!$1:$1048576,MATCH('Data for export'!$A44,'3 Gas decoupling'!$C:$C,0),MATCH('Data for export'!H$39,'3 Gas decoupling'!$3:$3,0))</f>
        <v>0</v>
      </c>
      <c r="I44" s="157">
        <f>+INDEX('3 Gas decoupling'!$1:$1048576,MATCH('Data for export'!$A44,'3 Gas decoupling'!$C:$C,0),MATCH('Data for export'!I$39,'3 Gas decoupling'!$3:$3,0))</f>
        <v>0</v>
      </c>
      <c r="J44" s="157">
        <f>+INDEX('3 Gas decoupling'!$1:$1048576,MATCH('Data for export'!$A44,'3 Gas decoupling'!$C:$C,0),MATCH('Data for export'!J$39,'3 Gas decoupling'!$3:$3,0))</f>
        <v>0</v>
      </c>
      <c r="K44" s="157">
        <f>+INDEX('3 Gas decoupling'!$1:$1048576,MATCH('Data for export'!$A44,'3 Gas decoupling'!$C:$C,0),MATCH('Data for export'!K$39,'3 Gas decoupling'!$3:$3,0))</f>
        <v>0</v>
      </c>
      <c r="L44" s="157">
        <f>+INDEX('3 Gas decoupling'!$1:$1048576,MATCH('Data for export'!$A44,'3 Gas decoupling'!$C:$C,0),MATCH('Data for export'!L$39,'3 Gas decoupling'!$3:$3,0))</f>
        <v>0</v>
      </c>
      <c r="M44" s="157">
        <f>+INDEX('3 Gas decoupling'!$1:$1048576,MATCH('Data for export'!$A44,'3 Gas decoupling'!$C:$C,0),MATCH('Data for export'!M$39,'3 Gas decoupling'!$3:$3,0))</f>
        <v>0</v>
      </c>
      <c r="N44" s="157">
        <f>+INDEX('3 Gas decoupling'!$1:$1048576,MATCH('Data for export'!$A44,'3 Gas decoupling'!$C:$C,0),MATCH('Data for export'!N$39,'3 Gas decoupling'!$3:$3,0))</f>
        <v>0.32198337717129655</v>
      </c>
      <c r="O44" s="157">
        <f>+INDEX('3 Gas decoupling'!$1:$1048576,MATCH('Data for export'!$A44,'3 Gas decoupling'!$C:$C,0),MATCH('Data for export'!O$39,'3 Gas decoupling'!$3:$3,0))</f>
        <v>0.32198337717129655</v>
      </c>
      <c r="P44" s="157">
        <f>+INDEX('3 Gas decoupling'!$1:$1048576,MATCH('Data for export'!$A44,'3 Gas decoupling'!$C:$C,0),MATCH('Data for export'!P$39,'3 Gas decoupling'!$3:$3,0))</f>
        <v>0.32198337717129655</v>
      </c>
      <c r="Q44" s="157">
        <f>+INDEX('3 Gas decoupling'!$1:$1048576,MATCH('Data for export'!$A44,'3 Gas decoupling'!$C:$C,0),MATCH('Data for export'!Q$39,'3 Gas decoupling'!$3:$3,0))</f>
        <v>0.32198337717129655</v>
      </c>
      <c r="R44" s="157">
        <f>+INDEX('3 Gas decoupling'!$1:$1048576,MATCH('Data for export'!$A44,'3 Gas decoupling'!$C:$C,0),MATCH('Data for export'!R$39,'3 Gas decoupling'!$3:$3,0))</f>
        <v>0.32198337717129655</v>
      </c>
      <c r="S44" s="157">
        <f>+INDEX('3 Gas decoupling'!$1:$1048576,MATCH('Data for export'!$A44,'3 Gas decoupling'!$C:$C,0),MATCH('Data for export'!S$39,'3 Gas decoupling'!$3:$3,0))</f>
        <v>0.50844062524572486</v>
      </c>
      <c r="T44" s="157">
        <f>+INDEX('3 Gas decoupling'!$1:$1048576,MATCH('Data for export'!$A44,'3 Gas decoupling'!$C:$C,0),MATCH('Data for export'!T$39,'3 Gas decoupling'!$3:$3,0))</f>
        <v>0.50844062524572486</v>
      </c>
      <c r="U44" s="157">
        <f>+INDEX('3 Gas decoupling'!$1:$1048576,MATCH('Data for export'!$A44,'3 Gas decoupling'!$C:$C,0),MATCH('Data for export'!U$39,'3 Gas decoupling'!$3:$3,0))</f>
        <v>0</v>
      </c>
      <c r="V44" s="157">
        <f>+INDEX('3 Gas decoupling'!$1:$1048576,MATCH('Data for export'!$A44,'3 Gas decoupling'!$C:$C,0),MATCH('Data for export'!V$39,'3 Gas decoupling'!$3:$3,0))</f>
        <v>0.32198337717129655</v>
      </c>
      <c r="W44" s="157">
        <f>+INDEX('3 Gas decoupling'!$1:$1048576,MATCH('Data for export'!$A44,'3 Gas decoupling'!$C:$C,0),MATCH('Data for export'!W$39,'3 Gas decoupling'!$3:$3,0))</f>
        <v>0.32198337717129655</v>
      </c>
      <c r="X44" s="157">
        <f>+INDEX('3 Gas decoupling'!$1:$1048576,MATCH('Data for export'!$A44,'3 Gas decoupling'!$C:$C,0),MATCH('Data for export'!X$39,'3 Gas decoupling'!$3:$3,0))</f>
        <v>0.50844062524572486</v>
      </c>
      <c r="Y44" s="157">
        <f>+INDEX('3 Gas decoupling'!$1:$1048576,MATCH('Data for export'!$A44,'3 Gas decoupling'!$C:$C,0),MATCH('Data for export'!Y$39,'3 Gas decoupling'!$3:$3,0))</f>
        <v>0.50844062524572486</v>
      </c>
      <c r="Z44" s="157">
        <f>+INDEX('3 Gas decoupling'!$1:$1048576,MATCH('Data for export'!$A44,'3 Gas decoupling'!$C:$C,0),MATCH('Data for export'!Z$39,'3 Gas decoupling'!$3:$3,0))</f>
        <v>0.50844062524572486</v>
      </c>
      <c r="AA44" s="157">
        <f>+INDEX('3 Gas decoupling'!$1:$1048576,MATCH('Data for export'!$A44,'3 Gas decoupling'!$C:$C,0),MATCH('Data for export'!AA$39,'3 Gas decoupling'!$3:$3,0))</f>
        <v>0.50844062524572486</v>
      </c>
      <c r="AB44" s="157">
        <f>+INDEX('3 Gas decoupling'!$1:$1048576,MATCH('Data for export'!$A44,'3 Gas decoupling'!$C:$C,0),MATCH('Data for export'!AB$39,'3 Gas decoupling'!$3:$3,0))</f>
        <v>0.50844062524572486</v>
      </c>
    </row>
    <row r="45" spans="1:29" s="2" customFormat="1">
      <c r="A45" s="57" t="s">
        <v>419</v>
      </c>
      <c r="B45" s="157">
        <f>+INDEX('3 Gas decoupling'!$1:$1048576,MATCH('Data for export'!$A45,'3 Gas decoupling'!$C:$C,0),MATCH('Data for export'!B$39,'3 Gas decoupling'!$3:$3,0))</f>
        <v>0</v>
      </c>
      <c r="C45" s="157">
        <f>+INDEX('3 Gas decoupling'!$1:$1048576,MATCH('Data for export'!$A45,'3 Gas decoupling'!$C:$C,0),MATCH('Data for export'!C$39,'3 Gas decoupling'!$3:$3,0))</f>
        <v>0</v>
      </c>
      <c r="D45" s="157">
        <f>+INDEX('3 Gas decoupling'!$1:$1048576,MATCH('Data for export'!$A45,'3 Gas decoupling'!$C:$C,0),MATCH('Data for export'!D$39,'3 Gas decoupling'!$3:$3,0))</f>
        <v>0</v>
      </c>
      <c r="E45" s="157">
        <f>+INDEX('3 Gas decoupling'!$1:$1048576,MATCH('Data for export'!$A45,'3 Gas decoupling'!$C:$C,0),MATCH('Data for export'!E$39,'3 Gas decoupling'!$3:$3,0))</f>
        <v>0</v>
      </c>
      <c r="F45" s="157">
        <f>+INDEX('3 Gas decoupling'!$1:$1048576,MATCH('Data for export'!$A45,'3 Gas decoupling'!$C:$C,0),MATCH('Data for export'!F$39,'3 Gas decoupling'!$3:$3,0))</f>
        <v>0</v>
      </c>
      <c r="G45" s="157">
        <f>+INDEX('3 Gas decoupling'!$1:$1048576,MATCH('Data for export'!$A45,'3 Gas decoupling'!$C:$C,0),MATCH('Data for export'!G$39,'3 Gas decoupling'!$3:$3,0))</f>
        <v>0</v>
      </c>
      <c r="H45" s="157">
        <f>+INDEX('3 Gas decoupling'!$1:$1048576,MATCH('Data for export'!$A45,'3 Gas decoupling'!$C:$C,0),MATCH('Data for export'!H$39,'3 Gas decoupling'!$3:$3,0))</f>
        <v>0</v>
      </c>
      <c r="I45" s="157">
        <f>+INDEX('3 Gas decoupling'!$1:$1048576,MATCH('Data for export'!$A45,'3 Gas decoupling'!$C:$C,0),MATCH('Data for export'!I$39,'3 Gas decoupling'!$3:$3,0))</f>
        <v>0</v>
      </c>
      <c r="J45" s="157">
        <f>+INDEX('3 Gas decoupling'!$1:$1048576,MATCH('Data for export'!$A45,'3 Gas decoupling'!$C:$C,0),MATCH('Data for export'!J$39,'3 Gas decoupling'!$3:$3,0))</f>
        <v>0</v>
      </c>
      <c r="K45" s="157">
        <f>+INDEX('3 Gas decoupling'!$1:$1048576,MATCH('Data for export'!$A45,'3 Gas decoupling'!$C:$C,0),MATCH('Data for export'!K$39,'3 Gas decoupling'!$3:$3,0))</f>
        <v>0</v>
      </c>
      <c r="L45" s="157">
        <f>+INDEX('3 Gas decoupling'!$1:$1048576,MATCH('Data for export'!$A45,'3 Gas decoupling'!$C:$C,0),MATCH('Data for export'!L$39,'3 Gas decoupling'!$3:$3,0))</f>
        <v>0</v>
      </c>
      <c r="M45" s="157">
        <f>+INDEX('3 Gas decoupling'!$1:$1048576,MATCH('Data for export'!$A45,'3 Gas decoupling'!$C:$C,0),MATCH('Data for export'!M$39,'3 Gas decoupling'!$3:$3,0))</f>
        <v>0</v>
      </c>
      <c r="N45" s="157">
        <f>+INDEX('3 Gas decoupling'!$1:$1048576,MATCH('Data for export'!$A45,'3 Gas decoupling'!$C:$C,0),MATCH('Data for export'!N$39,'3 Gas decoupling'!$3:$3,0))</f>
        <v>0</v>
      </c>
      <c r="O45" s="157">
        <f>+INDEX('3 Gas decoupling'!$1:$1048576,MATCH('Data for export'!$A45,'3 Gas decoupling'!$C:$C,0),MATCH('Data for export'!O$39,'3 Gas decoupling'!$3:$3,0))</f>
        <v>0</v>
      </c>
      <c r="P45" s="157">
        <f>+INDEX('3 Gas decoupling'!$1:$1048576,MATCH('Data for export'!$A45,'3 Gas decoupling'!$C:$C,0),MATCH('Data for export'!P$39,'3 Gas decoupling'!$3:$3,0))</f>
        <v>0</v>
      </c>
      <c r="Q45" s="157">
        <f>+INDEX('3 Gas decoupling'!$1:$1048576,MATCH('Data for export'!$A45,'3 Gas decoupling'!$C:$C,0),MATCH('Data for export'!Q$39,'3 Gas decoupling'!$3:$3,0))</f>
        <v>1</v>
      </c>
      <c r="R45" s="157">
        <f>+INDEX('3 Gas decoupling'!$1:$1048576,MATCH('Data for export'!$A45,'3 Gas decoupling'!$C:$C,0),MATCH('Data for export'!R$39,'3 Gas decoupling'!$3:$3,0))</f>
        <v>1</v>
      </c>
      <c r="S45" s="157">
        <f>+INDEX('3 Gas decoupling'!$1:$1048576,MATCH('Data for export'!$A45,'3 Gas decoupling'!$C:$C,0),MATCH('Data for export'!S$39,'3 Gas decoupling'!$3:$3,0))</f>
        <v>1</v>
      </c>
      <c r="T45" s="157">
        <f>+INDEX('3 Gas decoupling'!$1:$1048576,MATCH('Data for export'!$A45,'3 Gas decoupling'!$C:$C,0),MATCH('Data for export'!T$39,'3 Gas decoupling'!$3:$3,0))</f>
        <v>1</v>
      </c>
      <c r="U45" s="157">
        <f>+INDEX('3 Gas decoupling'!$1:$1048576,MATCH('Data for export'!$A45,'3 Gas decoupling'!$C:$C,0),MATCH('Data for export'!U$39,'3 Gas decoupling'!$3:$3,0))</f>
        <v>0</v>
      </c>
      <c r="V45" s="157">
        <f>+INDEX('3 Gas decoupling'!$1:$1048576,MATCH('Data for export'!$A45,'3 Gas decoupling'!$C:$C,0),MATCH('Data for export'!V$39,'3 Gas decoupling'!$3:$3,0))</f>
        <v>1</v>
      </c>
      <c r="W45" s="157">
        <f>+INDEX('3 Gas decoupling'!$1:$1048576,MATCH('Data for export'!$A45,'3 Gas decoupling'!$C:$C,0),MATCH('Data for export'!W$39,'3 Gas decoupling'!$3:$3,0))</f>
        <v>1</v>
      </c>
      <c r="X45" s="157">
        <f>+INDEX('3 Gas decoupling'!$1:$1048576,MATCH('Data for export'!$A45,'3 Gas decoupling'!$C:$C,0),MATCH('Data for export'!X$39,'3 Gas decoupling'!$3:$3,0))</f>
        <v>1</v>
      </c>
      <c r="Y45" s="157">
        <f>+INDEX('3 Gas decoupling'!$1:$1048576,MATCH('Data for export'!$A45,'3 Gas decoupling'!$C:$C,0),MATCH('Data for export'!Y$39,'3 Gas decoupling'!$3:$3,0))</f>
        <v>1</v>
      </c>
      <c r="Z45" s="157">
        <f>+INDEX('3 Gas decoupling'!$1:$1048576,MATCH('Data for export'!$A45,'3 Gas decoupling'!$C:$C,0),MATCH('Data for export'!Z$39,'3 Gas decoupling'!$3:$3,0))</f>
        <v>1</v>
      </c>
      <c r="AA45" s="157">
        <f>+INDEX('3 Gas decoupling'!$1:$1048576,MATCH('Data for export'!$A45,'3 Gas decoupling'!$C:$C,0),MATCH('Data for export'!AA$39,'3 Gas decoupling'!$3:$3,0))</f>
        <v>1</v>
      </c>
      <c r="AB45" s="157">
        <f>+INDEX('3 Gas decoupling'!$1:$1048576,MATCH('Data for export'!$A45,'3 Gas decoupling'!$C:$C,0),MATCH('Data for export'!AB$39,'3 Gas decoupling'!$3:$3,0))</f>
        <v>1</v>
      </c>
    </row>
    <row r="46" spans="1:29" s="2" customFormat="1">
      <c r="A46" s="57" t="s">
        <v>421</v>
      </c>
      <c r="B46" s="157">
        <f>+INDEX('3 Gas decoupling'!$1:$1048576,MATCH('Data for export'!$A46,'3 Gas decoupling'!$C:$C,0),MATCH('Data for export'!B$39,'3 Gas decoupling'!$3:$3,0))</f>
        <v>0.92420423463015455</v>
      </c>
      <c r="C46" s="157">
        <f>+INDEX('3 Gas decoupling'!$1:$1048576,MATCH('Data for export'!$A46,'3 Gas decoupling'!$C:$C,0),MATCH('Data for export'!C$39,'3 Gas decoupling'!$3:$3,0))</f>
        <v>0.92420423463015455</v>
      </c>
      <c r="D46" s="157">
        <f>+INDEX('3 Gas decoupling'!$1:$1048576,MATCH('Data for export'!$A46,'3 Gas decoupling'!$C:$C,0),MATCH('Data for export'!D$39,'3 Gas decoupling'!$3:$3,0))</f>
        <v>0.92420423463015455</v>
      </c>
      <c r="E46" s="157">
        <f>+INDEX('3 Gas decoupling'!$1:$1048576,MATCH('Data for export'!$A46,'3 Gas decoupling'!$C:$C,0),MATCH('Data for export'!E$39,'3 Gas decoupling'!$3:$3,0))</f>
        <v>0.92420423463015455</v>
      </c>
      <c r="F46" s="157">
        <f>+INDEX('3 Gas decoupling'!$1:$1048576,MATCH('Data for export'!$A46,'3 Gas decoupling'!$C:$C,0),MATCH('Data for export'!F$39,'3 Gas decoupling'!$3:$3,0))</f>
        <v>0.92420423463015455</v>
      </c>
      <c r="G46" s="157">
        <f>+INDEX('3 Gas decoupling'!$1:$1048576,MATCH('Data for export'!$A46,'3 Gas decoupling'!$C:$C,0),MATCH('Data for export'!G$39,'3 Gas decoupling'!$3:$3,0))</f>
        <v>0.92420423463015455</v>
      </c>
      <c r="H46" s="157">
        <f>+INDEX('3 Gas decoupling'!$1:$1048576,MATCH('Data for export'!$A46,'3 Gas decoupling'!$C:$C,0),MATCH('Data for export'!H$39,'3 Gas decoupling'!$3:$3,0))</f>
        <v>0.92420423463015455</v>
      </c>
      <c r="I46" s="157">
        <f>+INDEX('3 Gas decoupling'!$1:$1048576,MATCH('Data for export'!$A46,'3 Gas decoupling'!$C:$C,0),MATCH('Data for export'!I$39,'3 Gas decoupling'!$3:$3,0))</f>
        <v>0.92420423463015455</v>
      </c>
      <c r="J46" s="157">
        <f>+INDEX('3 Gas decoupling'!$1:$1048576,MATCH('Data for export'!$A46,'3 Gas decoupling'!$C:$C,0),MATCH('Data for export'!J$39,'3 Gas decoupling'!$3:$3,0))</f>
        <v>0.92420423463015455</v>
      </c>
      <c r="K46" s="157">
        <f>+INDEX('3 Gas decoupling'!$1:$1048576,MATCH('Data for export'!$A46,'3 Gas decoupling'!$C:$C,0),MATCH('Data for export'!K$39,'3 Gas decoupling'!$3:$3,0))</f>
        <v>0.92420423463015455</v>
      </c>
      <c r="L46" s="157">
        <f>+INDEX('3 Gas decoupling'!$1:$1048576,MATCH('Data for export'!$A46,'3 Gas decoupling'!$C:$C,0),MATCH('Data for export'!L$39,'3 Gas decoupling'!$3:$3,0))</f>
        <v>0.92420423463015455</v>
      </c>
      <c r="M46" s="157">
        <f>+INDEX('3 Gas decoupling'!$1:$1048576,MATCH('Data for export'!$A46,'3 Gas decoupling'!$C:$C,0),MATCH('Data for export'!M$39,'3 Gas decoupling'!$3:$3,0))</f>
        <v>0.92420423463015455</v>
      </c>
      <c r="N46" s="157">
        <f>+INDEX('3 Gas decoupling'!$1:$1048576,MATCH('Data for export'!$A46,'3 Gas decoupling'!$C:$C,0),MATCH('Data for export'!N$39,'3 Gas decoupling'!$3:$3,0))</f>
        <v>0.92420423463015455</v>
      </c>
      <c r="O46" s="157">
        <f>+INDEX('3 Gas decoupling'!$1:$1048576,MATCH('Data for export'!$A46,'3 Gas decoupling'!$C:$C,0),MATCH('Data for export'!O$39,'3 Gas decoupling'!$3:$3,0))</f>
        <v>0.92420423463015455</v>
      </c>
      <c r="P46" s="157">
        <f>+INDEX('3 Gas decoupling'!$1:$1048576,MATCH('Data for export'!$A46,'3 Gas decoupling'!$C:$C,0),MATCH('Data for export'!P$39,'3 Gas decoupling'!$3:$3,0))</f>
        <v>0.92420423463015455</v>
      </c>
      <c r="Q46" s="157">
        <f>+INDEX('3 Gas decoupling'!$1:$1048576,MATCH('Data for export'!$A46,'3 Gas decoupling'!$C:$C,0),MATCH('Data for export'!Q$39,'3 Gas decoupling'!$3:$3,0))</f>
        <v>0.92420423463015455</v>
      </c>
      <c r="R46" s="157">
        <f>+INDEX('3 Gas decoupling'!$1:$1048576,MATCH('Data for export'!$A46,'3 Gas decoupling'!$C:$C,0),MATCH('Data for export'!R$39,'3 Gas decoupling'!$3:$3,0))</f>
        <v>0.92420423463015455</v>
      </c>
      <c r="S46" s="157">
        <f>+INDEX('3 Gas decoupling'!$1:$1048576,MATCH('Data for export'!$A46,'3 Gas decoupling'!$C:$C,0),MATCH('Data for export'!S$39,'3 Gas decoupling'!$3:$3,0))</f>
        <v>0.92420423463015455</v>
      </c>
      <c r="T46" s="157">
        <f>+INDEX('3 Gas decoupling'!$1:$1048576,MATCH('Data for export'!$A46,'3 Gas decoupling'!$C:$C,0),MATCH('Data for export'!T$39,'3 Gas decoupling'!$3:$3,0))</f>
        <v>0.92420423463015455</v>
      </c>
      <c r="U46" s="157">
        <f>+INDEX('3 Gas decoupling'!$1:$1048576,MATCH('Data for export'!$A46,'3 Gas decoupling'!$C:$C,0),MATCH('Data for export'!U$39,'3 Gas decoupling'!$3:$3,0))</f>
        <v>0.92420423463015455</v>
      </c>
      <c r="V46" s="157">
        <f>+INDEX('3 Gas decoupling'!$1:$1048576,MATCH('Data for export'!$A46,'3 Gas decoupling'!$C:$C,0),MATCH('Data for export'!V$39,'3 Gas decoupling'!$3:$3,0))</f>
        <v>0.92420423463015455</v>
      </c>
      <c r="W46" s="157">
        <f>+INDEX('3 Gas decoupling'!$1:$1048576,MATCH('Data for export'!$A46,'3 Gas decoupling'!$C:$C,0),MATCH('Data for export'!W$39,'3 Gas decoupling'!$3:$3,0))</f>
        <v>0.92420423463015455</v>
      </c>
      <c r="X46" s="157">
        <f>+INDEX('3 Gas decoupling'!$1:$1048576,MATCH('Data for export'!$A46,'3 Gas decoupling'!$C:$C,0),MATCH('Data for export'!X$39,'3 Gas decoupling'!$3:$3,0))</f>
        <v>0.92420423463015455</v>
      </c>
      <c r="Y46" s="157">
        <f>+INDEX('3 Gas decoupling'!$1:$1048576,MATCH('Data for export'!$A46,'3 Gas decoupling'!$C:$C,0),MATCH('Data for export'!Y$39,'3 Gas decoupling'!$3:$3,0))</f>
        <v>0.92420423463015455</v>
      </c>
      <c r="Z46" s="157">
        <f>+INDEX('3 Gas decoupling'!$1:$1048576,MATCH('Data for export'!$A46,'3 Gas decoupling'!$C:$C,0),MATCH('Data for export'!Z$39,'3 Gas decoupling'!$3:$3,0))</f>
        <v>0.92420423463015455</v>
      </c>
      <c r="AA46" s="157">
        <f>+INDEX('3 Gas decoupling'!$1:$1048576,MATCH('Data for export'!$A46,'3 Gas decoupling'!$C:$C,0),MATCH('Data for export'!AA$39,'3 Gas decoupling'!$3:$3,0))</f>
        <v>0.92420423463015455</v>
      </c>
      <c r="AB46" s="157">
        <f>+INDEX('3 Gas decoupling'!$1:$1048576,MATCH('Data for export'!$A46,'3 Gas decoupling'!$C:$C,0),MATCH('Data for export'!AB$39,'3 Gas decoupling'!$3:$3,0))</f>
        <v>0.92420423463015455</v>
      </c>
    </row>
    <row r="47" spans="1:29" s="2" customFormat="1">
      <c r="A47" s="57" t="s">
        <v>422</v>
      </c>
      <c r="B47" s="157">
        <f>+INDEX('3 Gas decoupling'!$1:$1048576,MATCH('Data for export'!$A47,'3 Gas decoupling'!$C:$C,0),MATCH('Data for export'!B$39,'3 Gas decoupling'!$3:$3,0))</f>
        <v>0</v>
      </c>
      <c r="C47" s="157">
        <f>+INDEX('3 Gas decoupling'!$1:$1048576,MATCH('Data for export'!$A47,'3 Gas decoupling'!$C:$C,0),MATCH('Data for export'!C$39,'3 Gas decoupling'!$3:$3,0))</f>
        <v>0.76683967913392559</v>
      </c>
      <c r="D47" s="157">
        <f>+INDEX('3 Gas decoupling'!$1:$1048576,MATCH('Data for export'!$A47,'3 Gas decoupling'!$C:$C,0),MATCH('Data for export'!D$39,'3 Gas decoupling'!$3:$3,0))</f>
        <v>0.76683967913392559</v>
      </c>
      <c r="E47" s="157">
        <f>+INDEX('3 Gas decoupling'!$1:$1048576,MATCH('Data for export'!$A47,'3 Gas decoupling'!$C:$C,0),MATCH('Data for export'!E$39,'3 Gas decoupling'!$3:$3,0))</f>
        <v>0.76683967913392559</v>
      </c>
      <c r="F47" s="157">
        <f>+INDEX('3 Gas decoupling'!$1:$1048576,MATCH('Data for export'!$A47,'3 Gas decoupling'!$C:$C,0),MATCH('Data for export'!F$39,'3 Gas decoupling'!$3:$3,0))</f>
        <v>0.76683967913392559</v>
      </c>
      <c r="G47" s="157">
        <f>+INDEX('3 Gas decoupling'!$1:$1048576,MATCH('Data for export'!$A47,'3 Gas decoupling'!$C:$C,0),MATCH('Data for export'!G$39,'3 Gas decoupling'!$3:$3,0))</f>
        <v>0.76683967913392559</v>
      </c>
      <c r="H47" s="157">
        <f>+INDEX('3 Gas decoupling'!$1:$1048576,MATCH('Data for export'!$A47,'3 Gas decoupling'!$C:$C,0),MATCH('Data for export'!H$39,'3 Gas decoupling'!$3:$3,0))</f>
        <v>0.76683967913392559</v>
      </c>
      <c r="I47" s="157">
        <f>+INDEX('3 Gas decoupling'!$1:$1048576,MATCH('Data for export'!$A47,'3 Gas decoupling'!$C:$C,0),MATCH('Data for export'!I$39,'3 Gas decoupling'!$3:$3,0))</f>
        <v>0.76683967913392559</v>
      </c>
      <c r="J47" s="157">
        <f>+INDEX('3 Gas decoupling'!$1:$1048576,MATCH('Data for export'!$A47,'3 Gas decoupling'!$C:$C,0),MATCH('Data for export'!J$39,'3 Gas decoupling'!$3:$3,0))</f>
        <v>0.76683967913392559</v>
      </c>
      <c r="K47" s="157">
        <f>+INDEX('3 Gas decoupling'!$1:$1048576,MATCH('Data for export'!$A47,'3 Gas decoupling'!$C:$C,0),MATCH('Data for export'!K$39,'3 Gas decoupling'!$3:$3,0))</f>
        <v>0.76683967913392559</v>
      </c>
      <c r="L47" s="157">
        <f>+INDEX('3 Gas decoupling'!$1:$1048576,MATCH('Data for export'!$A47,'3 Gas decoupling'!$C:$C,0),MATCH('Data for export'!L$39,'3 Gas decoupling'!$3:$3,0))</f>
        <v>0.76683967913392559</v>
      </c>
      <c r="M47" s="157">
        <f>+INDEX('3 Gas decoupling'!$1:$1048576,MATCH('Data for export'!$A47,'3 Gas decoupling'!$C:$C,0),MATCH('Data for export'!M$39,'3 Gas decoupling'!$3:$3,0))</f>
        <v>0.76683967913392559</v>
      </c>
      <c r="N47" s="157">
        <f>+INDEX('3 Gas decoupling'!$1:$1048576,MATCH('Data for export'!$A47,'3 Gas decoupling'!$C:$C,0),MATCH('Data for export'!N$39,'3 Gas decoupling'!$3:$3,0))</f>
        <v>0.76683967913392559</v>
      </c>
      <c r="O47" s="157">
        <f>+INDEX('3 Gas decoupling'!$1:$1048576,MATCH('Data for export'!$A47,'3 Gas decoupling'!$C:$C,0),MATCH('Data for export'!O$39,'3 Gas decoupling'!$3:$3,0))</f>
        <v>0.76683967913392559</v>
      </c>
      <c r="P47" s="157">
        <f>+INDEX('3 Gas decoupling'!$1:$1048576,MATCH('Data for export'!$A47,'3 Gas decoupling'!$C:$C,0),MATCH('Data for export'!P$39,'3 Gas decoupling'!$3:$3,0))</f>
        <v>0.76683967913392559</v>
      </c>
      <c r="Q47" s="157">
        <f>+INDEX('3 Gas decoupling'!$1:$1048576,MATCH('Data for export'!$A47,'3 Gas decoupling'!$C:$C,0),MATCH('Data for export'!Q$39,'3 Gas decoupling'!$3:$3,0))</f>
        <v>0.76683967913392559</v>
      </c>
      <c r="R47" s="157">
        <f>+INDEX('3 Gas decoupling'!$1:$1048576,MATCH('Data for export'!$A47,'3 Gas decoupling'!$C:$C,0),MATCH('Data for export'!R$39,'3 Gas decoupling'!$3:$3,0))</f>
        <v>0.76683967913392559</v>
      </c>
      <c r="S47" s="157">
        <f>+INDEX('3 Gas decoupling'!$1:$1048576,MATCH('Data for export'!$A47,'3 Gas decoupling'!$C:$C,0),MATCH('Data for export'!S$39,'3 Gas decoupling'!$3:$3,0))</f>
        <v>0.76683967913392559</v>
      </c>
      <c r="T47" s="157">
        <f>+INDEX('3 Gas decoupling'!$1:$1048576,MATCH('Data for export'!$A47,'3 Gas decoupling'!$C:$C,0),MATCH('Data for export'!T$39,'3 Gas decoupling'!$3:$3,0))</f>
        <v>0.76683967913392559</v>
      </c>
      <c r="U47" s="157">
        <f>+INDEX('3 Gas decoupling'!$1:$1048576,MATCH('Data for export'!$A47,'3 Gas decoupling'!$C:$C,0),MATCH('Data for export'!U$39,'3 Gas decoupling'!$3:$3,0))</f>
        <v>0.76683967913392559</v>
      </c>
      <c r="V47" s="157">
        <f>+INDEX('3 Gas decoupling'!$1:$1048576,MATCH('Data for export'!$A47,'3 Gas decoupling'!$C:$C,0),MATCH('Data for export'!V$39,'3 Gas decoupling'!$3:$3,0))</f>
        <v>0.76683967913392559</v>
      </c>
      <c r="W47" s="157">
        <f>+INDEX('3 Gas decoupling'!$1:$1048576,MATCH('Data for export'!$A47,'3 Gas decoupling'!$C:$C,0),MATCH('Data for export'!W$39,'3 Gas decoupling'!$3:$3,0))</f>
        <v>0.76683967913392559</v>
      </c>
      <c r="X47" s="157">
        <f>+INDEX('3 Gas decoupling'!$1:$1048576,MATCH('Data for export'!$A47,'3 Gas decoupling'!$C:$C,0),MATCH('Data for export'!X$39,'3 Gas decoupling'!$3:$3,0))</f>
        <v>0.76683967913392559</v>
      </c>
      <c r="Y47" s="157">
        <f>+INDEX('3 Gas decoupling'!$1:$1048576,MATCH('Data for export'!$A47,'3 Gas decoupling'!$C:$C,0),MATCH('Data for export'!Y$39,'3 Gas decoupling'!$3:$3,0))</f>
        <v>0.76683967913392559</v>
      </c>
      <c r="Z47" s="157">
        <f>+INDEX('3 Gas decoupling'!$1:$1048576,MATCH('Data for export'!$A47,'3 Gas decoupling'!$C:$C,0),MATCH('Data for export'!Z$39,'3 Gas decoupling'!$3:$3,0))</f>
        <v>0.76683967913392559</v>
      </c>
      <c r="AA47" s="157">
        <f>+INDEX('3 Gas decoupling'!$1:$1048576,MATCH('Data for export'!$A47,'3 Gas decoupling'!$C:$C,0),MATCH('Data for export'!AA$39,'3 Gas decoupling'!$3:$3,0))</f>
        <v>0.76683967913392559</v>
      </c>
      <c r="AB47" s="157">
        <f>+INDEX('3 Gas decoupling'!$1:$1048576,MATCH('Data for export'!$A47,'3 Gas decoupling'!$C:$C,0),MATCH('Data for export'!AB$39,'3 Gas decoupling'!$3:$3,0))</f>
        <v>0.76683967913392559</v>
      </c>
    </row>
    <row r="48" spans="1:29" s="2" customFormat="1">
      <c r="A48" s="57" t="s">
        <v>423</v>
      </c>
      <c r="B48" s="157">
        <f>+INDEX('3 Gas decoupling'!$1:$1048576,MATCH('Data for export'!$A48,'3 Gas decoupling'!$C:$C,0),MATCH('Data for export'!B$39,'3 Gas decoupling'!$3:$3,0))</f>
        <v>0</v>
      </c>
      <c r="C48" s="157">
        <f>+INDEX('3 Gas decoupling'!$1:$1048576,MATCH('Data for export'!$A48,'3 Gas decoupling'!$C:$C,0),MATCH('Data for export'!C$39,'3 Gas decoupling'!$3:$3,0))</f>
        <v>0</v>
      </c>
      <c r="D48" s="157">
        <f>+INDEX('3 Gas decoupling'!$1:$1048576,MATCH('Data for export'!$A48,'3 Gas decoupling'!$C:$C,0),MATCH('Data for export'!D$39,'3 Gas decoupling'!$3:$3,0))</f>
        <v>0</v>
      </c>
      <c r="E48" s="157">
        <f>+INDEX('3 Gas decoupling'!$1:$1048576,MATCH('Data for export'!$A48,'3 Gas decoupling'!$C:$C,0),MATCH('Data for export'!E$39,'3 Gas decoupling'!$3:$3,0))</f>
        <v>0</v>
      </c>
      <c r="F48" s="157">
        <f>+INDEX('3 Gas decoupling'!$1:$1048576,MATCH('Data for export'!$A48,'3 Gas decoupling'!$C:$C,0),MATCH('Data for export'!F$39,'3 Gas decoupling'!$3:$3,0))</f>
        <v>1</v>
      </c>
      <c r="G48" s="157">
        <f>+INDEX('3 Gas decoupling'!$1:$1048576,MATCH('Data for export'!$A48,'3 Gas decoupling'!$C:$C,0),MATCH('Data for export'!G$39,'3 Gas decoupling'!$3:$3,0))</f>
        <v>1</v>
      </c>
      <c r="H48" s="157">
        <f>+INDEX('3 Gas decoupling'!$1:$1048576,MATCH('Data for export'!$A48,'3 Gas decoupling'!$C:$C,0),MATCH('Data for export'!H$39,'3 Gas decoupling'!$3:$3,0))</f>
        <v>1</v>
      </c>
      <c r="I48" s="157">
        <f>+INDEX('3 Gas decoupling'!$1:$1048576,MATCH('Data for export'!$A48,'3 Gas decoupling'!$C:$C,0),MATCH('Data for export'!I$39,'3 Gas decoupling'!$3:$3,0))</f>
        <v>1</v>
      </c>
      <c r="J48" s="157">
        <f>+INDEX('3 Gas decoupling'!$1:$1048576,MATCH('Data for export'!$A48,'3 Gas decoupling'!$C:$C,0),MATCH('Data for export'!J$39,'3 Gas decoupling'!$3:$3,0))</f>
        <v>1</v>
      </c>
      <c r="K48" s="157">
        <f>+INDEX('3 Gas decoupling'!$1:$1048576,MATCH('Data for export'!$A48,'3 Gas decoupling'!$C:$C,0),MATCH('Data for export'!K$39,'3 Gas decoupling'!$3:$3,0))</f>
        <v>1</v>
      </c>
      <c r="L48" s="157">
        <f>+INDEX('3 Gas decoupling'!$1:$1048576,MATCH('Data for export'!$A48,'3 Gas decoupling'!$C:$C,0),MATCH('Data for export'!L$39,'3 Gas decoupling'!$3:$3,0))</f>
        <v>1</v>
      </c>
      <c r="M48" s="157">
        <f>+INDEX('3 Gas decoupling'!$1:$1048576,MATCH('Data for export'!$A48,'3 Gas decoupling'!$C:$C,0),MATCH('Data for export'!M$39,'3 Gas decoupling'!$3:$3,0))</f>
        <v>1</v>
      </c>
      <c r="N48" s="157">
        <f>+INDEX('3 Gas decoupling'!$1:$1048576,MATCH('Data for export'!$A48,'3 Gas decoupling'!$C:$C,0),MATCH('Data for export'!N$39,'3 Gas decoupling'!$3:$3,0))</f>
        <v>1</v>
      </c>
      <c r="O48" s="157">
        <f>+INDEX('3 Gas decoupling'!$1:$1048576,MATCH('Data for export'!$A48,'3 Gas decoupling'!$C:$C,0),MATCH('Data for export'!O$39,'3 Gas decoupling'!$3:$3,0))</f>
        <v>1</v>
      </c>
      <c r="P48" s="157">
        <f>+INDEX('3 Gas decoupling'!$1:$1048576,MATCH('Data for export'!$A48,'3 Gas decoupling'!$C:$C,0),MATCH('Data for export'!P$39,'3 Gas decoupling'!$3:$3,0))</f>
        <v>1</v>
      </c>
      <c r="Q48" s="157">
        <f>+INDEX('3 Gas decoupling'!$1:$1048576,MATCH('Data for export'!$A48,'3 Gas decoupling'!$C:$C,0),MATCH('Data for export'!Q$39,'3 Gas decoupling'!$3:$3,0))</f>
        <v>1</v>
      </c>
      <c r="R48" s="157">
        <f>+INDEX('3 Gas decoupling'!$1:$1048576,MATCH('Data for export'!$A48,'3 Gas decoupling'!$C:$C,0),MATCH('Data for export'!R$39,'3 Gas decoupling'!$3:$3,0))</f>
        <v>1</v>
      </c>
      <c r="S48" s="157">
        <f>+INDEX('3 Gas decoupling'!$1:$1048576,MATCH('Data for export'!$A48,'3 Gas decoupling'!$C:$C,0),MATCH('Data for export'!S$39,'3 Gas decoupling'!$3:$3,0))</f>
        <v>1</v>
      </c>
      <c r="T48" s="157">
        <f>+INDEX('3 Gas decoupling'!$1:$1048576,MATCH('Data for export'!$A48,'3 Gas decoupling'!$C:$C,0),MATCH('Data for export'!T$39,'3 Gas decoupling'!$3:$3,0))</f>
        <v>1</v>
      </c>
      <c r="U48" s="157">
        <f>+INDEX('3 Gas decoupling'!$1:$1048576,MATCH('Data for export'!$A48,'3 Gas decoupling'!$C:$C,0),MATCH('Data for export'!U$39,'3 Gas decoupling'!$3:$3,0))</f>
        <v>1</v>
      </c>
      <c r="V48" s="157">
        <f>+INDEX('3 Gas decoupling'!$1:$1048576,MATCH('Data for export'!$A48,'3 Gas decoupling'!$C:$C,0),MATCH('Data for export'!V$39,'3 Gas decoupling'!$3:$3,0))</f>
        <v>1</v>
      </c>
      <c r="W48" s="157">
        <f>+INDEX('3 Gas decoupling'!$1:$1048576,MATCH('Data for export'!$A48,'3 Gas decoupling'!$C:$C,0),MATCH('Data for export'!W$39,'3 Gas decoupling'!$3:$3,0))</f>
        <v>1</v>
      </c>
      <c r="X48" s="157">
        <f>+INDEX('3 Gas decoupling'!$1:$1048576,MATCH('Data for export'!$A48,'3 Gas decoupling'!$C:$C,0),MATCH('Data for export'!X$39,'3 Gas decoupling'!$3:$3,0))</f>
        <v>1</v>
      </c>
      <c r="Y48" s="157">
        <f>+INDEX('3 Gas decoupling'!$1:$1048576,MATCH('Data for export'!$A48,'3 Gas decoupling'!$C:$C,0),MATCH('Data for export'!Y$39,'3 Gas decoupling'!$3:$3,0))</f>
        <v>1</v>
      </c>
      <c r="Z48" s="157">
        <f>+INDEX('3 Gas decoupling'!$1:$1048576,MATCH('Data for export'!$A48,'3 Gas decoupling'!$C:$C,0),MATCH('Data for export'!Z$39,'3 Gas decoupling'!$3:$3,0))</f>
        <v>1</v>
      </c>
      <c r="AA48" s="157">
        <f>+INDEX('3 Gas decoupling'!$1:$1048576,MATCH('Data for export'!$A48,'3 Gas decoupling'!$C:$C,0),MATCH('Data for export'!AA$39,'3 Gas decoupling'!$3:$3,0))</f>
        <v>1</v>
      </c>
      <c r="AB48" s="157">
        <f>+INDEX('3 Gas decoupling'!$1:$1048576,MATCH('Data for export'!$A48,'3 Gas decoupling'!$C:$C,0),MATCH('Data for export'!AB$39,'3 Gas decoupling'!$3:$3,0))</f>
        <v>1</v>
      </c>
    </row>
    <row r="49" spans="1:28" s="2" customFormat="1">
      <c r="A49" s="57" t="s">
        <v>424</v>
      </c>
      <c r="B49" s="157">
        <f>+INDEX('3 Gas decoupling'!$1:$1048576,MATCH('Data for export'!$A49,'3 Gas decoupling'!$C:$C,0),MATCH('Data for export'!B$39,'3 Gas decoupling'!$3:$3,0))</f>
        <v>6.6856424597762712E-2</v>
      </c>
      <c r="C49" s="157">
        <f>+INDEX('3 Gas decoupling'!$1:$1048576,MATCH('Data for export'!$A49,'3 Gas decoupling'!$C:$C,0),MATCH('Data for export'!C$39,'3 Gas decoupling'!$3:$3,0))</f>
        <v>6.6856424597762712E-2</v>
      </c>
      <c r="D49" s="157">
        <f>+INDEX('3 Gas decoupling'!$1:$1048576,MATCH('Data for export'!$A49,'3 Gas decoupling'!$C:$C,0),MATCH('Data for export'!D$39,'3 Gas decoupling'!$3:$3,0))</f>
        <v>6.6856424597762712E-2</v>
      </c>
      <c r="E49" s="157">
        <f>+INDEX('3 Gas decoupling'!$1:$1048576,MATCH('Data for export'!$A49,'3 Gas decoupling'!$C:$C,0),MATCH('Data for export'!E$39,'3 Gas decoupling'!$3:$3,0))</f>
        <v>6.6856424597762712E-2</v>
      </c>
      <c r="F49" s="157">
        <f>+INDEX('3 Gas decoupling'!$1:$1048576,MATCH('Data for export'!$A49,'3 Gas decoupling'!$C:$C,0),MATCH('Data for export'!F$39,'3 Gas decoupling'!$3:$3,0))</f>
        <v>6.6856424597762712E-2</v>
      </c>
      <c r="G49" s="157">
        <f>+INDEX('3 Gas decoupling'!$1:$1048576,MATCH('Data for export'!$A49,'3 Gas decoupling'!$C:$C,0),MATCH('Data for export'!G$39,'3 Gas decoupling'!$3:$3,0))</f>
        <v>6.6856424597762712E-2</v>
      </c>
      <c r="H49" s="157">
        <f>+INDEX('3 Gas decoupling'!$1:$1048576,MATCH('Data for export'!$A49,'3 Gas decoupling'!$C:$C,0),MATCH('Data for export'!H$39,'3 Gas decoupling'!$3:$3,0))</f>
        <v>6.6856424597762712E-2</v>
      </c>
      <c r="I49" s="157">
        <f>+INDEX('3 Gas decoupling'!$1:$1048576,MATCH('Data for export'!$A49,'3 Gas decoupling'!$C:$C,0),MATCH('Data for export'!I$39,'3 Gas decoupling'!$3:$3,0))</f>
        <v>6.6856424597762712E-2</v>
      </c>
      <c r="J49" s="157">
        <f>+INDEX('3 Gas decoupling'!$1:$1048576,MATCH('Data for export'!$A49,'3 Gas decoupling'!$C:$C,0),MATCH('Data for export'!J$39,'3 Gas decoupling'!$3:$3,0))</f>
        <v>6.6856424597762712E-2</v>
      </c>
      <c r="K49" s="157">
        <f>+INDEX('3 Gas decoupling'!$1:$1048576,MATCH('Data for export'!$A49,'3 Gas decoupling'!$C:$C,0),MATCH('Data for export'!K$39,'3 Gas decoupling'!$3:$3,0))</f>
        <v>6.6856424597762712E-2</v>
      </c>
      <c r="L49" s="157">
        <f>+INDEX('3 Gas decoupling'!$1:$1048576,MATCH('Data for export'!$A49,'3 Gas decoupling'!$C:$C,0),MATCH('Data for export'!L$39,'3 Gas decoupling'!$3:$3,0))</f>
        <v>6.6856424597762712E-2</v>
      </c>
      <c r="M49" s="157">
        <f>+INDEX('3 Gas decoupling'!$1:$1048576,MATCH('Data for export'!$A49,'3 Gas decoupling'!$C:$C,0),MATCH('Data for export'!M$39,'3 Gas decoupling'!$3:$3,0))</f>
        <v>6.6856424597762712E-2</v>
      </c>
      <c r="N49" s="157">
        <f>+INDEX('3 Gas decoupling'!$1:$1048576,MATCH('Data for export'!$A49,'3 Gas decoupling'!$C:$C,0),MATCH('Data for export'!N$39,'3 Gas decoupling'!$3:$3,0))</f>
        <v>6.6856424597762712E-2</v>
      </c>
      <c r="O49" s="157">
        <f>+INDEX('3 Gas decoupling'!$1:$1048576,MATCH('Data for export'!$A49,'3 Gas decoupling'!$C:$C,0),MATCH('Data for export'!O$39,'3 Gas decoupling'!$3:$3,0))</f>
        <v>6.6856424597762712E-2</v>
      </c>
      <c r="P49" s="157">
        <f>+INDEX('3 Gas decoupling'!$1:$1048576,MATCH('Data for export'!$A49,'3 Gas decoupling'!$C:$C,0),MATCH('Data for export'!P$39,'3 Gas decoupling'!$3:$3,0))</f>
        <v>6.6856424597762712E-2</v>
      </c>
      <c r="Q49" s="157">
        <f>+INDEX('3 Gas decoupling'!$1:$1048576,MATCH('Data for export'!$A49,'3 Gas decoupling'!$C:$C,0),MATCH('Data for export'!Q$39,'3 Gas decoupling'!$3:$3,0))</f>
        <v>6.6856424597762712E-2</v>
      </c>
      <c r="R49" s="157">
        <f>+INDEX('3 Gas decoupling'!$1:$1048576,MATCH('Data for export'!$A49,'3 Gas decoupling'!$C:$C,0),MATCH('Data for export'!R$39,'3 Gas decoupling'!$3:$3,0))</f>
        <v>6.6856424597762712E-2</v>
      </c>
      <c r="S49" s="157">
        <f>+INDEX('3 Gas decoupling'!$1:$1048576,MATCH('Data for export'!$A49,'3 Gas decoupling'!$C:$C,0),MATCH('Data for export'!S$39,'3 Gas decoupling'!$3:$3,0))</f>
        <v>0.67317949680651767</v>
      </c>
      <c r="T49" s="157">
        <f>+INDEX('3 Gas decoupling'!$1:$1048576,MATCH('Data for export'!$A49,'3 Gas decoupling'!$C:$C,0),MATCH('Data for export'!T$39,'3 Gas decoupling'!$3:$3,0))</f>
        <v>0.67317949680651767</v>
      </c>
      <c r="U49" s="157">
        <f>+INDEX('3 Gas decoupling'!$1:$1048576,MATCH('Data for export'!$A49,'3 Gas decoupling'!$C:$C,0),MATCH('Data for export'!U$39,'3 Gas decoupling'!$3:$3,0))</f>
        <v>6.6856424597762712E-2</v>
      </c>
      <c r="V49" s="157">
        <f>+INDEX('3 Gas decoupling'!$1:$1048576,MATCH('Data for export'!$A49,'3 Gas decoupling'!$C:$C,0),MATCH('Data for export'!V$39,'3 Gas decoupling'!$3:$3,0))</f>
        <v>6.6856424597762712E-2</v>
      </c>
      <c r="W49" s="157">
        <f>+INDEX('3 Gas decoupling'!$1:$1048576,MATCH('Data for export'!$A49,'3 Gas decoupling'!$C:$C,0),MATCH('Data for export'!W$39,'3 Gas decoupling'!$3:$3,0))</f>
        <v>6.6856424597762712E-2</v>
      </c>
      <c r="X49" s="157">
        <f>+INDEX('3 Gas decoupling'!$1:$1048576,MATCH('Data for export'!$A49,'3 Gas decoupling'!$C:$C,0),MATCH('Data for export'!X$39,'3 Gas decoupling'!$3:$3,0))</f>
        <v>0.67317949680651767</v>
      </c>
      <c r="Y49" s="157">
        <f>+INDEX('3 Gas decoupling'!$1:$1048576,MATCH('Data for export'!$A49,'3 Gas decoupling'!$C:$C,0),MATCH('Data for export'!Y$39,'3 Gas decoupling'!$3:$3,0))</f>
        <v>0.67317949680651767</v>
      </c>
      <c r="Z49" s="157">
        <f>+INDEX('3 Gas decoupling'!$1:$1048576,MATCH('Data for export'!$A49,'3 Gas decoupling'!$C:$C,0),MATCH('Data for export'!Z$39,'3 Gas decoupling'!$3:$3,0))</f>
        <v>0.67317949680651767</v>
      </c>
      <c r="AA49" s="157">
        <f>+INDEX('3 Gas decoupling'!$1:$1048576,MATCH('Data for export'!$A49,'3 Gas decoupling'!$C:$C,0),MATCH('Data for export'!AA$39,'3 Gas decoupling'!$3:$3,0))</f>
        <v>1</v>
      </c>
      <c r="AB49" s="157">
        <f>+INDEX('3 Gas decoupling'!$1:$1048576,MATCH('Data for export'!$A49,'3 Gas decoupling'!$C:$C,0),MATCH('Data for export'!AB$39,'3 Gas decoupling'!$3:$3,0))</f>
        <v>1</v>
      </c>
    </row>
    <row r="50" spans="1:28" s="2" customFormat="1">
      <c r="A50" s="57" t="s">
        <v>426</v>
      </c>
      <c r="B50" s="157">
        <f>+INDEX('3 Gas decoupling'!$1:$1048576,MATCH('Data for export'!$A50,'3 Gas decoupling'!$C:$C,0),MATCH('Data for export'!B$39,'3 Gas decoupling'!$3:$3,0))</f>
        <v>0</v>
      </c>
      <c r="C50" s="157">
        <f>+INDEX('3 Gas decoupling'!$1:$1048576,MATCH('Data for export'!$A50,'3 Gas decoupling'!$C:$C,0),MATCH('Data for export'!C$39,'3 Gas decoupling'!$3:$3,0))</f>
        <v>0</v>
      </c>
      <c r="D50" s="157">
        <f>+INDEX('3 Gas decoupling'!$1:$1048576,MATCH('Data for export'!$A50,'3 Gas decoupling'!$C:$C,0),MATCH('Data for export'!D$39,'3 Gas decoupling'!$3:$3,0))</f>
        <v>0</v>
      </c>
      <c r="E50" s="157">
        <f>+INDEX('3 Gas decoupling'!$1:$1048576,MATCH('Data for export'!$A50,'3 Gas decoupling'!$C:$C,0),MATCH('Data for export'!E$39,'3 Gas decoupling'!$3:$3,0))</f>
        <v>0</v>
      </c>
      <c r="F50" s="157">
        <f>+INDEX('3 Gas decoupling'!$1:$1048576,MATCH('Data for export'!$A50,'3 Gas decoupling'!$C:$C,0),MATCH('Data for export'!F$39,'3 Gas decoupling'!$3:$3,0))</f>
        <v>0.72911244502504624</v>
      </c>
      <c r="G50" s="157">
        <f>+INDEX('3 Gas decoupling'!$1:$1048576,MATCH('Data for export'!$A50,'3 Gas decoupling'!$C:$C,0),MATCH('Data for export'!G$39,'3 Gas decoupling'!$3:$3,0))</f>
        <v>0.72911244502504624</v>
      </c>
      <c r="H50" s="157">
        <f>+INDEX('3 Gas decoupling'!$1:$1048576,MATCH('Data for export'!$A50,'3 Gas decoupling'!$C:$C,0),MATCH('Data for export'!H$39,'3 Gas decoupling'!$3:$3,0))</f>
        <v>0.99999999999999989</v>
      </c>
      <c r="I50" s="157">
        <f>+INDEX('3 Gas decoupling'!$1:$1048576,MATCH('Data for export'!$A50,'3 Gas decoupling'!$C:$C,0),MATCH('Data for export'!I$39,'3 Gas decoupling'!$3:$3,0))</f>
        <v>0.99999999999999989</v>
      </c>
      <c r="J50" s="157">
        <f>+INDEX('3 Gas decoupling'!$1:$1048576,MATCH('Data for export'!$A50,'3 Gas decoupling'!$C:$C,0),MATCH('Data for export'!J$39,'3 Gas decoupling'!$3:$3,0))</f>
        <v>0.99999999999999989</v>
      </c>
      <c r="K50" s="157">
        <f>+INDEX('3 Gas decoupling'!$1:$1048576,MATCH('Data for export'!$A50,'3 Gas decoupling'!$C:$C,0),MATCH('Data for export'!K$39,'3 Gas decoupling'!$3:$3,0))</f>
        <v>0.99999999999999989</v>
      </c>
      <c r="L50" s="157">
        <f>+INDEX('3 Gas decoupling'!$1:$1048576,MATCH('Data for export'!$A50,'3 Gas decoupling'!$C:$C,0),MATCH('Data for export'!L$39,'3 Gas decoupling'!$3:$3,0))</f>
        <v>0.99999999999999989</v>
      </c>
      <c r="M50" s="157">
        <f>+INDEX('3 Gas decoupling'!$1:$1048576,MATCH('Data for export'!$A50,'3 Gas decoupling'!$C:$C,0),MATCH('Data for export'!M$39,'3 Gas decoupling'!$3:$3,0))</f>
        <v>0.99999999999999989</v>
      </c>
      <c r="N50" s="157">
        <f>+INDEX('3 Gas decoupling'!$1:$1048576,MATCH('Data for export'!$A50,'3 Gas decoupling'!$C:$C,0),MATCH('Data for export'!N$39,'3 Gas decoupling'!$3:$3,0))</f>
        <v>0.99999999999999989</v>
      </c>
      <c r="O50" s="157">
        <f>+INDEX('3 Gas decoupling'!$1:$1048576,MATCH('Data for export'!$A50,'3 Gas decoupling'!$C:$C,0),MATCH('Data for export'!O$39,'3 Gas decoupling'!$3:$3,0))</f>
        <v>0.99999999999999989</v>
      </c>
      <c r="P50" s="157">
        <f>+INDEX('3 Gas decoupling'!$1:$1048576,MATCH('Data for export'!$A50,'3 Gas decoupling'!$C:$C,0),MATCH('Data for export'!P$39,'3 Gas decoupling'!$3:$3,0))</f>
        <v>0.99999999999999989</v>
      </c>
      <c r="Q50" s="157">
        <f>+INDEX('3 Gas decoupling'!$1:$1048576,MATCH('Data for export'!$A50,'3 Gas decoupling'!$C:$C,0),MATCH('Data for export'!Q$39,'3 Gas decoupling'!$3:$3,0))</f>
        <v>0.99999999999999989</v>
      </c>
      <c r="R50" s="157">
        <f>+INDEX('3 Gas decoupling'!$1:$1048576,MATCH('Data for export'!$A50,'3 Gas decoupling'!$C:$C,0),MATCH('Data for export'!R$39,'3 Gas decoupling'!$3:$3,0))</f>
        <v>0.99999999999999989</v>
      </c>
      <c r="S50" s="157">
        <f>+INDEX('3 Gas decoupling'!$1:$1048576,MATCH('Data for export'!$A50,'3 Gas decoupling'!$C:$C,0),MATCH('Data for export'!S$39,'3 Gas decoupling'!$3:$3,0))</f>
        <v>0.99999999999999989</v>
      </c>
      <c r="T50" s="157">
        <f>+INDEX('3 Gas decoupling'!$1:$1048576,MATCH('Data for export'!$A50,'3 Gas decoupling'!$C:$C,0),MATCH('Data for export'!T$39,'3 Gas decoupling'!$3:$3,0))</f>
        <v>0.99999999999999989</v>
      </c>
      <c r="U50" s="157">
        <f>+INDEX('3 Gas decoupling'!$1:$1048576,MATCH('Data for export'!$A50,'3 Gas decoupling'!$C:$C,0),MATCH('Data for export'!U$39,'3 Gas decoupling'!$3:$3,0))</f>
        <v>0.99999999999999989</v>
      </c>
      <c r="V50" s="157">
        <f>+INDEX('3 Gas decoupling'!$1:$1048576,MATCH('Data for export'!$A50,'3 Gas decoupling'!$C:$C,0),MATCH('Data for export'!V$39,'3 Gas decoupling'!$3:$3,0))</f>
        <v>0.99999999999999989</v>
      </c>
      <c r="W50" s="157">
        <f>+INDEX('3 Gas decoupling'!$1:$1048576,MATCH('Data for export'!$A50,'3 Gas decoupling'!$C:$C,0),MATCH('Data for export'!W$39,'3 Gas decoupling'!$3:$3,0))</f>
        <v>0.99999999999999989</v>
      </c>
      <c r="X50" s="157">
        <f>+INDEX('3 Gas decoupling'!$1:$1048576,MATCH('Data for export'!$A50,'3 Gas decoupling'!$C:$C,0),MATCH('Data for export'!X$39,'3 Gas decoupling'!$3:$3,0))</f>
        <v>0.99999999999999989</v>
      </c>
      <c r="Y50" s="157">
        <f>+INDEX('3 Gas decoupling'!$1:$1048576,MATCH('Data for export'!$A50,'3 Gas decoupling'!$C:$C,0),MATCH('Data for export'!Y$39,'3 Gas decoupling'!$3:$3,0))</f>
        <v>0.99999999999999989</v>
      </c>
      <c r="Z50" s="157">
        <f>+INDEX('3 Gas decoupling'!$1:$1048576,MATCH('Data for export'!$A50,'3 Gas decoupling'!$C:$C,0),MATCH('Data for export'!Z$39,'3 Gas decoupling'!$3:$3,0))</f>
        <v>0.99999999999999989</v>
      </c>
      <c r="AA50" s="157">
        <f>+INDEX('3 Gas decoupling'!$1:$1048576,MATCH('Data for export'!$A50,'3 Gas decoupling'!$C:$C,0),MATCH('Data for export'!AA$39,'3 Gas decoupling'!$3:$3,0))</f>
        <v>0.99999999999999989</v>
      </c>
      <c r="AB50" s="157">
        <f>+INDEX('3 Gas decoupling'!$1:$1048576,MATCH('Data for export'!$A50,'3 Gas decoupling'!$C:$C,0),MATCH('Data for export'!AB$39,'3 Gas decoupling'!$3:$3,0))</f>
        <v>0.99999999999999989</v>
      </c>
    </row>
    <row r="51" spans="1:28" s="2" customFormat="1">
      <c r="A51" s="57" t="s">
        <v>425</v>
      </c>
      <c r="B51" s="157">
        <f>+INDEX('3 Gas decoupling'!$1:$1048576,MATCH('Data for export'!$A51,'3 Gas decoupling'!$C:$C,0),MATCH('Data for export'!B$39,'3 Gas decoupling'!$3:$3,0))</f>
        <v>0.4660584916125422</v>
      </c>
      <c r="C51" s="157">
        <f>+INDEX('3 Gas decoupling'!$1:$1048576,MATCH('Data for export'!$A51,'3 Gas decoupling'!$C:$C,0),MATCH('Data for export'!C$39,'3 Gas decoupling'!$3:$3,0))</f>
        <v>0.4660584916125422</v>
      </c>
      <c r="D51" s="157">
        <f>+INDEX('3 Gas decoupling'!$1:$1048576,MATCH('Data for export'!$A51,'3 Gas decoupling'!$C:$C,0),MATCH('Data for export'!D$39,'3 Gas decoupling'!$3:$3,0))</f>
        <v>0.4660584916125422</v>
      </c>
      <c r="E51" s="157">
        <f>+INDEX('3 Gas decoupling'!$1:$1048576,MATCH('Data for export'!$A51,'3 Gas decoupling'!$C:$C,0),MATCH('Data for export'!E$39,'3 Gas decoupling'!$3:$3,0))</f>
        <v>0.4660584916125422</v>
      </c>
      <c r="F51" s="157">
        <f>+INDEX('3 Gas decoupling'!$1:$1048576,MATCH('Data for export'!$A51,'3 Gas decoupling'!$C:$C,0),MATCH('Data for export'!F$39,'3 Gas decoupling'!$3:$3,0))</f>
        <v>0.4660584916125422</v>
      </c>
      <c r="G51" s="157">
        <f>+INDEX('3 Gas decoupling'!$1:$1048576,MATCH('Data for export'!$A51,'3 Gas decoupling'!$C:$C,0),MATCH('Data for export'!G$39,'3 Gas decoupling'!$3:$3,0))</f>
        <v>0.4660584916125422</v>
      </c>
      <c r="H51" s="157">
        <f>+INDEX('3 Gas decoupling'!$1:$1048576,MATCH('Data for export'!$A51,'3 Gas decoupling'!$C:$C,0),MATCH('Data for export'!H$39,'3 Gas decoupling'!$3:$3,0))</f>
        <v>0.4660584916125422</v>
      </c>
      <c r="I51" s="157">
        <f>+INDEX('3 Gas decoupling'!$1:$1048576,MATCH('Data for export'!$A51,'3 Gas decoupling'!$C:$C,0),MATCH('Data for export'!I$39,'3 Gas decoupling'!$3:$3,0))</f>
        <v>0.4660584916125422</v>
      </c>
      <c r="J51" s="157">
        <f>+INDEX('3 Gas decoupling'!$1:$1048576,MATCH('Data for export'!$A51,'3 Gas decoupling'!$C:$C,0),MATCH('Data for export'!J$39,'3 Gas decoupling'!$3:$3,0))</f>
        <v>0.4660584916125422</v>
      </c>
      <c r="K51" s="157">
        <f>+INDEX('3 Gas decoupling'!$1:$1048576,MATCH('Data for export'!$A51,'3 Gas decoupling'!$C:$C,0),MATCH('Data for export'!K$39,'3 Gas decoupling'!$3:$3,0))</f>
        <v>0.4660584916125422</v>
      </c>
      <c r="L51" s="157">
        <f>+INDEX('3 Gas decoupling'!$1:$1048576,MATCH('Data for export'!$A51,'3 Gas decoupling'!$C:$C,0),MATCH('Data for export'!L$39,'3 Gas decoupling'!$3:$3,0))</f>
        <v>0.4660584916125422</v>
      </c>
      <c r="M51" s="157">
        <f>+INDEX('3 Gas decoupling'!$1:$1048576,MATCH('Data for export'!$A51,'3 Gas decoupling'!$C:$C,0),MATCH('Data for export'!M$39,'3 Gas decoupling'!$3:$3,0))</f>
        <v>0.4660584916125422</v>
      </c>
      <c r="N51" s="157">
        <f>+INDEX('3 Gas decoupling'!$1:$1048576,MATCH('Data for export'!$A51,'3 Gas decoupling'!$C:$C,0),MATCH('Data for export'!N$39,'3 Gas decoupling'!$3:$3,0))</f>
        <v>0.4660584916125422</v>
      </c>
      <c r="O51" s="157">
        <f>+INDEX('3 Gas decoupling'!$1:$1048576,MATCH('Data for export'!$A51,'3 Gas decoupling'!$C:$C,0),MATCH('Data for export'!O$39,'3 Gas decoupling'!$3:$3,0))</f>
        <v>0.4660584916125422</v>
      </c>
      <c r="P51" s="157">
        <f>+INDEX('3 Gas decoupling'!$1:$1048576,MATCH('Data for export'!$A51,'3 Gas decoupling'!$C:$C,0),MATCH('Data for export'!P$39,'3 Gas decoupling'!$3:$3,0))</f>
        <v>0.4660584916125422</v>
      </c>
      <c r="Q51" s="157">
        <f>+INDEX('3 Gas decoupling'!$1:$1048576,MATCH('Data for export'!$A51,'3 Gas decoupling'!$C:$C,0),MATCH('Data for export'!Q$39,'3 Gas decoupling'!$3:$3,0))</f>
        <v>0.4660584916125422</v>
      </c>
      <c r="R51" s="157">
        <f>+INDEX('3 Gas decoupling'!$1:$1048576,MATCH('Data for export'!$A51,'3 Gas decoupling'!$C:$C,0),MATCH('Data for export'!R$39,'3 Gas decoupling'!$3:$3,0))</f>
        <v>0.4660584916125422</v>
      </c>
      <c r="S51" s="157">
        <f>+INDEX('3 Gas decoupling'!$1:$1048576,MATCH('Data for export'!$A51,'3 Gas decoupling'!$C:$C,0),MATCH('Data for export'!S$39,'3 Gas decoupling'!$3:$3,0))</f>
        <v>0.4660584916125422</v>
      </c>
      <c r="T51" s="157">
        <f>+INDEX('3 Gas decoupling'!$1:$1048576,MATCH('Data for export'!$A51,'3 Gas decoupling'!$C:$C,0),MATCH('Data for export'!T$39,'3 Gas decoupling'!$3:$3,0))</f>
        <v>0.82119755909539127</v>
      </c>
      <c r="U51" s="157">
        <f>+INDEX('3 Gas decoupling'!$1:$1048576,MATCH('Data for export'!$A51,'3 Gas decoupling'!$C:$C,0),MATCH('Data for export'!U$39,'3 Gas decoupling'!$3:$3,0))</f>
        <v>0.4660584916125422</v>
      </c>
      <c r="V51" s="157">
        <f>+INDEX('3 Gas decoupling'!$1:$1048576,MATCH('Data for export'!$A51,'3 Gas decoupling'!$C:$C,0),MATCH('Data for export'!V$39,'3 Gas decoupling'!$3:$3,0))</f>
        <v>0.4660584916125422</v>
      </c>
      <c r="W51" s="157">
        <f>+INDEX('3 Gas decoupling'!$1:$1048576,MATCH('Data for export'!$A51,'3 Gas decoupling'!$C:$C,0),MATCH('Data for export'!W$39,'3 Gas decoupling'!$3:$3,0))</f>
        <v>0.4660584916125422</v>
      </c>
      <c r="X51" s="157">
        <f>+INDEX('3 Gas decoupling'!$1:$1048576,MATCH('Data for export'!$A51,'3 Gas decoupling'!$C:$C,0),MATCH('Data for export'!X$39,'3 Gas decoupling'!$3:$3,0))</f>
        <v>0.82119755909539127</v>
      </c>
      <c r="Y51" s="157">
        <f>+INDEX('3 Gas decoupling'!$1:$1048576,MATCH('Data for export'!$A51,'3 Gas decoupling'!$C:$C,0),MATCH('Data for export'!Y$39,'3 Gas decoupling'!$3:$3,0))</f>
        <v>0.82119755909539127</v>
      </c>
      <c r="Z51" s="157">
        <f>+INDEX('3 Gas decoupling'!$1:$1048576,MATCH('Data for export'!$A51,'3 Gas decoupling'!$C:$C,0),MATCH('Data for export'!Z$39,'3 Gas decoupling'!$3:$3,0))</f>
        <v>0.82119755909539127</v>
      </c>
      <c r="AA51" s="157">
        <f>+INDEX('3 Gas decoupling'!$1:$1048576,MATCH('Data for export'!$A51,'3 Gas decoupling'!$C:$C,0),MATCH('Data for export'!AA$39,'3 Gas decoupling'!$3:$3,0))</f>
        <v>0.82119755909539127</v>
      </c>
      <c r="AB51" s="157">
        <f>+INDEX('3 Gas decoupling'!$1:$1048576,MATCH('Data for export'!$A51,'3 Gas decoupling'!$C:$C,0),MATCH('Data for export'!AB$39,'3 Gas decoupling'!$3:$3,0))</f>
        <v>0.82119755909539127</v>
      </c>
    </row>
    <row r="52" spans="1:28" s="2" customFormat="1"/>
    <row r="53" spans="1:28" s="2" customFormat="1"/>
    <row r="54" spans="1:28" s="42" customFormat="1" ht="15">
      <c r="A54" s="223" t="s">
        <v>1949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1:28" ht="15">
      <c r="A55" s="223" t="s">
        <v>1948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224"/>
      <c r="X55" s="224"/>
      <c r="Y55" s="224"/>
      <c r="Z55" s="224"/>
      <c r="AA55" s="224"/>
      <c r="AB55" s="224"/>
    </row>
    <row r="56" spans="1:28">
      <c r="A56" s="199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136"/>
      <c r="P56" s="136"/>
      <c r="Q56" s="136"/>
      <c r="R56" s="136"/>
      <c r="S56" s="136"/>
      <c r="T56" s="136"/>
      <c r="U56" s="136"/>
      <c r="V56" s="136"/>
      <c r="W56" s="224"/>
      <c r="X56" s="224"/>
      <c r="Y56" s="224"/>
      <c r="Z56" s="224"/>
      <c r="AA56" s="224"/>
      <c r="AB56" s="224"/>
    </row>
    <row r="57" spans="1:28">
      <c r="A57" s="136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24"/>
      <c r="X57" s="224"/>
      <c r="Y57" s="224"/>
      <c r="Z57" s="224"/>
      <c r="AA57" s="224"/>
      <c r="AB57" s="224"/>
    </row>
    <row r="58" spans="1:28">
      <c r="A58" s="197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24"/>
      <c r="X58" s="224"/>
      <c r="Y58" s="224"/>
      <c r="Z58" s="224"/>
      <c r="AA58" s="224"/>
      <c r="AB58" s="224"/>
    </row>
    <row r="59" spans="1:28">
      <c r="A59" s="197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24"/>
      <c r="X59" s="224"/>
      <c r="Y59" s="224"/>
      <c r="Z59" s="224"/>
      <c r="AA59" s="224"/>
      <c r="AB59" s="224"/>
    </row>
    <row r="60" spans="1:28">
      <c r="A60" s="197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24"/>
      <c r="X60" s="224"/>
      <c r="Y60" s="224"/>
      <c r="Z60" s="224"/>
      <c r="AA60" s="224"/>
      <c r="AB60" s="224"/>
    </row>
    <row r="61" spans="1:28">
      <c r="A61" s="197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24"/>
      <c r="X61" s="224"/>
      <c r="Y61" s="224"/>
      <c r="Z61" s="224"/>
      <c r="AA61" s="224"/>
      <c r="AB61" s="224"/>
    </row>
    <row r="62" spans="1:28">
      <c r="A62" s="197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24"/>
      <c r="X62" s="224"/>
      <c r="Y62" s="224"/>
      <c r="Z62" s="224"/>
      <c r="AA62" s="224"/>
      <c r="AB62" s="224"/>
    </row>
    <row r="63" spans="1:28">
      <c r="A63" s="197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24"/>
      <c r="X63" s="224"/>
      <c r="Y63" s="224"/>
      <c r="Z63" s="224"/>
      <c r="AA63" s="224"/>
      <c r="AB63" s="224"/>
    </row>
    <row r="64" spans="1:28">
      <c r="A64" s="197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24"/>
      <c r="X64" s="224"/>
      <c r="Y64" s="224"/>
      <c r="Z64" s="224"/>
      <c r="AA64" s="224"/>
      <c r="AB64" s="224"/>
    </row>
    <row r="65" spans="1:28">
      <c r="A65" s="197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24"/>
      <c r="X65" s="224"/>
      <c r="Y65" s="224"/>
      <c r="Z65" s="224"/>
      <c r="AA65" s="224"/>
      <c r="AB65" s="224"/>
    </row>
    <row r="66" spans="1:28">
      <c r="A66" s="197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24"/>
      <c r="X66" s="224"/>
      <c r="Y66" s="224"/>
      <c r="Z66" s="224"/>
      <c r="AA66" s="224"/>
      <c r="AB66" s="224"/>
    </row>
    <row r="67" spans="1:28">
      <c r="A67" s="197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</row>
    <row r="68" spans="1:28">
      <c r="A68" s="197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</row>
    <row r="69" spans="1:28">
      <c r="A69" s="197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</row>
    <row r="70" spans="1:28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</row>
    <row r="71" spans="1:28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</row>
    <row r="72" spans="1:28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</row>
    <row r="73" spans="1:28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</row>
    <row r="74" spans="1:28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</row>
    <row r="75" spans="1:28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</row>
    <row r="76" spans="1:28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</row>
    <row r="77" spans="1:28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</row>
    <row r="78" spans="1:28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</row>
    <row r="79" spans="1:28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</row>
    <row r="80" spans="1:28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</row>
    <row r="81" spans="1:22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203"/>
      <c r="N81" s="203"/>
      <c r="O81" s="203"/>
      <c r="P81" s="203"/>
      <c r="Q81" s="203"/>
      <c r="R81" s="203"/>
      <c r="S81" s="203"/>
      <c r="T81" s="203"/>
      <c r="U81" s="203"/>
      <c r="V81" s="203"/>
    </row>
    <row r="82" spans="1:22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203"/>
      <c r="N82" s="203"/>
      <c r="O82" s="203"/>
      <c r="P82" s="203"/>
      <c r="Q82" s="203"/>
      <c r="R82" s="203"/>
      <c r="S82" s="203"/>
      <c r="T82" s="203"/>
      <c r="U82" s="203"/>
      <c r="V82" s="203"/>
    </row>
    <row r="83" spans="1:22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</row>
  </sheetData>
  <phoneticPr fontId="5" type="noConversion"/>
  <pageMargins left="0.75" right="0.75" top="1" bottom="1" header="0.5" footer="0.5"/>
  <pageSetup scale="45"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2015-02-09T08:00:00+00:00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87E8F95-B610-4D7C-8D2C-BF3ED3B7CB5E}"/>
</file>

<file path=customXml/itemProps2.xml><?xml version="1.0" encoding="utf-8"?>
<ds:datastoreItem xmlns:ds="http://schemas.openxmlformats.org/officeDocument/2006/customXml" ds:itemID="{6CF20BF7-EDFC-4C62-AA22-AB57E644418C}"/>
</file>

<file path=customXml/itemProps3.xml><?xml version="1.0" encoding="utf-8"?>
<ds:datastoreItem xmlns:ds="http://schemas.openxmlformats.org/officeDocument/2006/customXml" ds:itemID="{5ED4D9EA-F6D5-41D8-B748-EC4D62C84452}"/>
</file>

<file path=customXml/itemProps4.xml><?xml version="1.0" encoding="utf-8"?>
<ds:datastoreItem xmlns:ds="http://schemas.openxmlformats.org/officeDocument/2006/customXml" ds:itemID="{B838C59A-81D7-41D2-8891-381390F2E5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Parameters for analysis</vt:lpstr>
      <vt:lpstr>Analysis sheets&gt;&gt;&gt;</vt:lpstr>
      <vt:lpstr>1. Weights for Subsidiaries</vt:lpstr>
      <vt:lpstr>2 Gas Subs. Clean</vt:lpstr>
      <vt:lpstr>3 Gas decoupling</vt:lpstr>
      <vt:lpstr>SUMMARY</vt:lpstr>
      <vt:lpstr>CoC calcs and data&gt;&gt;&gt;</vt:lpstr>
      <vt:lpstr>long form_STATA</vt:lpstr>
      <vt:lpstr>Data for export</vt:lpstr>
      <vt:lpstr>Data_Summary</vt:lpstr>
      <vt:lpstr>MS_ATWACC_CHART</vt:lpstr>
      <vt:lpstr>MS_ROE_CHART</vt:lpstr>
      <vt:lpstr>MS_ROE</vt:lpstr>
      <vt:lpstr>MS_ATWACC</vt:lpstr>
      <vt:lpstr>Square</vt:lpstr>
      <vt:lpstr>EIA data&gt;&gt;</vt:lpstr>
      <vt:lpstr>EIA 176 Natural Gas Deliveries </vt:lpstr>
      <vt:lpstr>'2 Gas Subs. Clean'!Print_Area</vt:lpstr>
      <vt:lpstr>'3 Gas decoupling'!Print_Area</vt:lpstr>
      <vt:lpstr>'Data for export'!Print_Area</vt:lpstr>
      <vt:lpstr>Data_Summary!Print_Area</vt:lpstr>
      <vt:lpstr>'EIA 176 Natural Gas Deliveries '!Print_Area</vt:lpstr>
      <vt:lpstr>'long form_STATA'!Print_Area</vt:lpstr>
      <vt:lpstr>MS_ATWACC!Print_Area</vt:lpstr>
      <vt:lpstr>MS_ROE!Print_Area</vt:lpstr>
      <vt:lpstr>SUMMARY!Print_Area</vt:lpstr>
    </vt:vector>
  </TitlesOfParts>
  <Company>The Brattle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denenberg</dc:creator>
  <cp:lastModifiedBy>Lea Daeschel</cp:lastModifiedBy>
  <cp:lastPrinted>2015-02-05T21:12:49Z</cp:lastPrinted>
  <dcterms:created xsi:type="dcterms:W3CDTF">2010-06-18T00:27:45Z</dcterms:created>
  <dcterms:modified xsi:type="dcterms:W3CDTF">2015-02-05T21:12:56Z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