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firstSheet="1" activeTab="3"/>
  </bookViews>
  <sheets>
    <sheet name="Acerno_Cache_XXXXX" sheetId="2" state="veryHidden" r:id="rId1"/>
    <sheet name="JET" sheetId="14" r:id="rId2"/>
    <sheet name="Entry" sheetId="15" r:id="rId3"/>
    <sheet name="2018" sheetId="1" r:id="rId4"/>
  </sheets>
  <externalReferences>
    <externalReference r:id="rId5"/>
  </externalReferences>
  <definedNames>
    <definedName name="_xlnm.Print_Area" localSheetId="3">'2018'!$A$1:$V$27</definedName>
  </definedNames>
  <calcPr calcId="152511"/>
</workbook>
</file>

<file path=xl/calcChain.xml><?xml version="1.0" encoding="utf-8"?>
<calcChain xmlns="http://schemas.openxmlformats.org/spreadsheetml/2006/main">
  <c r="Z17" i="1" l="1"/>
  <c r="Z18" i="1"/>
  <c r="Z19" i="1"/>
  <c r="Z20" i="1"/>
  <c r="Z16" i="1"/>
  <c r="X18" i="1" l="1"/>
  <c r="Q16" i="1" l="1"/>
  <c r="V10" i="1" l="1"/>
  <c r="V9" i="1"/>
  <c r="X9" i="1" s="1"/>
  <c r="K26" i="1" l="1"/>
  <c r="K25" i="1"/>
  <c r="K24" i="1"/>
  <c r="K14" i="14" l="1"/>
  <c r="K15" i="14"/>
  <c r="K16" i="14"/>
  <c r="K13" i="14"/>
  <c r="K12" i="14"/>
  <c r="M14" i="14"/>
  <c r="M15" i="14"/>
  <c r="M16" i="14"/>
  <c r="M13" i="14"/>
  <c r="M12" i="14"/>
  <c r="K19" i="15" l="1"/>
  <c r="M9" i="14" l="1"/>
  <c r="M10" i="14"/>
  <c r="M11" i="14"/>
  <c r="M8" i="14"/>
  <c r="M7" i="14"/>
  <c r="K9" i="14"/>
  <c r="K10" i="14"/>
  <c r="K11" i="14"/>
  <c r="K8" i="14"/>
  <c r="K7" i="14"/>
  <c r="L16" i="1"/>
  <c r="K13" i="15"/>
  <c r="V11" i="1" l="1"/>
  <c r="X11" i="1" s="1"/>
  <c r="V12" i="1"/>
  <c r="V13" i="1" l="1"/>
  <c r="K4" i="14"/>
  <c r="K5" i="14"/>
  <c r="K6" i="14"/>
  <c r="K3" i="14"/>
  <c r="K2" i="14"/>
  <c r="K7" i="15" l="1"/>
  <c r="J13" i="1" l="1"/>
  <c r="J16" i="1"/>
  <c r="J17" i="1"/>
  <c r="J24" i="1" s="1"/>
  <c r="J18" i="1"/>
  <c r="J19" i="1"/>
  <c r="J26" i="1" s="1"/>
  <c r="J20" i="1"/>
  <c r="J25" i="1"/>
  <c r="J21" i="1" l="1"/>
  <c r="J27" i="1"/>
  <c r="M3" i="14"/>
  <c r="M4" i="14"/>
  <c r="M5" i="14"/>
  <c r="M6" i="14"/>
  <c r="M2" i="14"/>
  <c r="S13" i="1"/>
  <c r="R18" i="1" l="1"/>
  <c r="Q19" i="1" l="1"/>
  <c r="Q17" i="1"/>
  <c r="Q18" i="1"/>
  <c r="S18" i="1"/>
  <c r="T18" i="1"/>
  <c r="R13" i="1" l="1"/>
  <c r="R25" i="1"/>
  <c r="S25" i="1"/>
  <c r="T25" i="1"/>
  <c r="Q13" i="1" l="1"/>
  <c r="P13" i="1" l="1"/>
  <c r="O16" i="1" l="1"/>
  <c r="O13" i="1"/>
  <c r="N13" i="1" l="1"/>
  <c r="M13" i="1" l="1"/>
  <c r="K16" i="1" l="1"/>
  <c r="M16" i="1"/>
  <c r="N16" i="1"/>
  <c r="P16" i="1"/>
  <c r="R16" i="1"/>
  <c r="S16" i="1"/>
  <c r="T16" i="1"/>
  <c r="K17" i="1"/>
  <c r="L17" i="1"/>
  <c r="M17" i="1"/>
  <c r="N17" i="1"/>
  <c r="O17" i="1"/>
  <c r="O24" i="1" s="1"/>
  <c r="P17" i="1"/>
  <c r="R17" i="1"/>
  <c r="S17" i="1"/>
  <c r="T17" i="1"/>
  <c r="K18" i="1"/>
  <c r="L18" i="1"/>
  <c r="L25" i="1" s="1"/>
  <c r="M18" i="1"/>
  <c r="M25" i="1" s="1"/>
  <c r="N18" i="1"/>
  <c r="N25" i="1" s="1"/>
  <c r="O18" i="1"/>
  <c r="O25" i="1" s="1"/>
  <c r="P18" i="1"/>
  <c r="P25" i="1" s="1"/>
  <c r="Q25" i="1"/>
  <c r="K19" i="1"/>
  <c r="L19" i="1"/>
  <c r="M19" i="1"/>
  <c r="N19" i="1"/>
  <c r="O19" i="1"/>
  <c r="P19" i="1"/>
  <c r="R19" i="1"/>
  <c r="S19" i="1"/>
  <c r="T19" i="1"/>
  <c r="K20" i="1"/>
  <c r="L20" i="1"/>
  <c r="M20" i="1"/>
  <c r="N20" i="1"/>
  <c r="O20" i="1"/>
  <c r="P20" i="1"/>
  <c r="Q20" i="1"/>
  <c r="Q26" i="1" s="1"/>
  <c r="R20" i="1"/>
  <c r="S20" i="1"/>
  <c r="T20" i="1"/>
  <c r="I20" i="1"/>
  <c r="I19" i="1"/>
  <c r="I18" i="1"/>
  <c r="I25" i="1" s="1"/>
  <c r="I17" i="1"/>
  <c r="I16" i="1"/>
  <c r="I24" i="1" s="1"/>
  <c r="K13" i="1"/>
  <c r="L13" i="1"/>
  <c r="T13" i="1"/>
  <c r="O26" i="1" l="1"/>
  <c r="I26" i="1"/>
  <c r="P26" i="1"/>
  <c r="L26" i="1"/>
  <c r="R24" i="1"/>
  <c r="M24" i="1"/>
  <c r="M27" i="1" s="1"/>
  <c r="L24" i="1"/>
  <c r="L27" i="1" s="1"/>
  <c r="R26" i="1"/>
  <c r="N26" i="1"/>
  <c r="T24" i="1"/>
  <c r="K27" i="1"/>
  <c r="M26" i="1"/>
  <c r="N24" i="1"/>
  <c r="N27" i="1" s="1"/>
  <c r="T26" i="1"/>
  <c r="T27" i="1" s="1"/>
  <c r="S24" i="1"/>
  <c r="V16" i="1"/>
  <c r="Q24" i="1"/>
  <c r="Q27" i="1" s="1"/>
  <c r="P24" i="1"/>
  <c r="S26" i="1"/>
  <c r="S27" i="1" s="1"/>
  <c r="R21" i="1"/>
  <c r="V19" i="1"/>
  <c r="X19" i="1" s="1"/>
  <c r="Q21" i="1"/>
  <c r="V17" i="1"/>
  <c r="X17" i="1" s="1"/>
  <c r="O27" i="1"/>
  <c r="N21" i="1"/>
  <c r="V20" i="1"/>
  <c r="X20" i="1" s="1"/>
  <c r="V18" i="1"/>
  <c r="M21" i="1"/>
  <c r="S21" i="1"/>
  <c r="O21" i="1"/>
  <c r="T21" i="1"/>
  <c r="P21" i="1"/>
  <c r="L21" i="1"/>
  <c r="K21" i="1"/>
  <c r="X16" i="1" l="1"/>
  <c r="P27" i="1"/>
  <c r="R27" i="1"/>
  <c r="V24" i="1"/>
  <c r="V21" i="1"/>
  <c r="I13" i="1"/>
  <c r="V26" i="1" l="1"/>
  <c r="V25" i="1" l="1"/>
  <c r="V27" i="1" s="1"/>
  <c r="I27" i="1"/>
  <c r="I21" i="1"/>
</calcChain>
</file>

<file path=xl/comments1.xml><?xml version="1.0" encoding="utf-8"?>
<comments xmlns="http://schemas.openxmlformats.org/spreadsheetml/2006/main">
  <authors>
    <author>Author</author>
  </authors>
  <commentList>
    <comment ref="H1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Oregon is no longer deferred as of October 1 2017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deferral is recorded in MT.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Oregon gas is deferred at 90% </t>
        </r>
      </text>
    </comment>
  </commentList>
</comments>
</file>

<file path=xl/sharedStrings.xml><?xml version="1.0" encoding="utf-8"?>
<sst xmlns="http://schemas.openxmlformats.org/spreadsheetml/2006/main" count="313" uniqueCount="71">
  <si>
    <t>Task</t>
  </si>
  <si>
    <t>04801330</t>
  </si>
  <si>
    <t>F54</t>
  </si>
  <si>
    <t>03801330</t>
  </si>
  <si>
    <t>06801330</t>
  </si>
  <si>
    <t>02801330</t>
  </si>
  <si>
    <t>To record the Deferral</t>
  </si>
  <si>
    <t>06801331</t>
  </si>
  <si>
    <t>02801331</t>
  </si>
  <si>
    <t>03801331</t>
  </si>
  <si>
    <t xml:space="preserve">No deferral for MT. </t>
  </si>
  <si>
    <t>Offset accounts</t>
  </si>
  <si>
    <t>001.182314.CD.ID.DL</t>
  </si>
  <si>
    <t>001.182314.CD.WA.DL</t>
  </si>
  <si>
    <t>001.182314.GD.OR.DL</t>
  </si>
  <si>
    <t>To record the Amortization</t>
  </si>
  <si>
    <t>Will not be supported by Projects. Will book directly to Jurisdictions, Service: WA/ID will be CD and OR will be GD</t>
  </si>
  <si>
    <t>FERC</t>
  </si>
  <si>
    <t>Accounting String</t>
  </si>
  <si>
    <t>001.407314.CD.ID.DL</t>
  </si>
  <si>
    <t>001.407314.CD.WA.DL</t>
  </si>
  <si>
    <t>001.407314.GD.OR.DL</t>
  </si>
  <si>
    <t>FISERV Deferral Journal Entry</t>
  </si>
  <si>
    <t>Avista Utilities</t>
  </si>
  <si>
    <t>Project Number</t>
  </si>
  <si>
    <t>Exp</t>
  </si>
  <si>
    <t>Org</t>
  </si>
  <si>
    <t>State</t>
  </si>
  <si>
    <t>WA</t>
  </si>
  <si>
    <t>OR</t>
  </si>
  <si>
    <t>ID</t>
  </si>
  <si>
    <t>MT</t>
  </si>
  <si>
    <t>WA Elec</t>
  </si>
  <si>
    <t>WA Gas</t>
  </si>
  <si>
    <t>OR Gas</t>
  </si>
  <si>
    <t>ID Elec</t>
  </si>
  <si>
    <t>ID Gas</t>
  </si>
  <si>
    <t>001.182314.ED.WA.DL</t>
  </si>
  <si>
    <t>Allocation Factor</t>
  </si>
  <si>
    <t>Project or GL entry</t>
  </si>
  <si>
    <t>Project</t>
  </si>
  <si>
    <t>Expenditure Type</t>
  </si>
  <si>
    <t>Organization</t>
  </si>
  <si>
    <t>Company</t>
  </si>
  <si>
    <t>Service Code</t>
  </si>
  <si>
    <t>Rate Making Jurisdiction</t>
  </si>
  <si>
    <t>Statistical Indicator</t>
  </si>
  <si>
    <t>Quantity</t>
  </si>
  <si>
    <t>Credit (GL Only entries)</t>
  </si>
  <si>
    <t>Comments</t>
  </si>
  <si>
    <t>P</t>
  </si>
  <si>
    <t>001</t>
  </si>
  <si>
    <t>GD</t>
  </si>
  <si>
    <t>DL</t>
  </si>
  <si>
    <t>ED</t>
  </si>
  <si>
    <t>May</t>
  </si>
  <si>
    <t>YTD Total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</si>
  <si>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</si>
  <si>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</si>
  <si>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</si>
  <si>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</si>
  <si>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</si>
  <si>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</si>
  <si>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</si>
  <si>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</si>
  <si>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</si>
  <si>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</si>
  <si>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Janurary</t>
  </si>
  <si>
    <t>To record the $1.45 transaction fee by jurisdiction</t>
  </si>
  <si>
    <t>DJ204-October-18 FISERV deferral</t>
  </si>
  <si>
    <t>DJ204-November-18 FISERV deferral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</si>
</sst>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0" fontId="0" fillId="0" borderId="0" xfId="0" applyFont="1" applyAlignment="1">
      <alignment horizontal="left" vertical="top"/>
    </xf>
    <xf numFmtId="0" fontId="0" fillId="0" borderId="0" xfId="0" applyAlignment="1">
      <alignment shrinkToFi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quotePrefix="1" applyFont="1"/>
    <xf numFmtId="0" fontId="4" fillId="0" borderId="0" xfId="0" applyFont="1"/>
    <xf numFmtId="0" fontId="4" fillId="0" borderId="0" xfId="0" applyFont="1" applyAlignment="1">
      <alignment horizontal="right"/>
    </xf>
    <xf numFmtId="4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8" fontId="0" fillId="0" borderId="0" xfId="0" applyNumberFormat="1"/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164" fontId="0" fillId="0" borderId="0" xfId="2" applyNumberFormat="1" applyFont="1"/>
    <xf numFmtId="9" fontId="0" fillId="0" borderId="0" xfId="2" applyNumberFormat="1" applyFont="1"/>
    <xf numFmtId="8" fontId="0" fillId="0" borderId="1" xfId="0" applyNumberFormat="1" applyBorder="1"/>
    <xf numFmtId="0" fontId="0" fillId="0" borderId="0" xfId="0" applyBorder="1"/>
    <xf numFmtId="0" fontId="8" fillId="0" borderId="0" xfId="0" applyFont="1"/>
    <xf numFmtId="0" fontId="8" fillId="0" borderId="0" xfId="0" quotePrefix="1" applyFont="1"/>
    <xf numFmtId="0" fontId="8" fillId="0" borderId="0" xfId="0" applyFont="1" applyAlignment="1">
      <alignment horizontal="left"/>
    </xf>
    <xf numFmtId="43" fontId="8" fillId="0" borderId="0" xfId="1" applyNumberFormat="1" applyFont="1"/>
    <xf numFmtId="0" fontId="8" fillId="0" borderId="0" xfId="0" applyFont="1" applyFill="1"/>
    <xf numFmtId="2" fontId="8" fillId="0" borderId="0" xfId="1" applyNumberFormat="1" applyFont="1" applyBorder="1"/>
    <xf numFmtId="0" fontId="0" fillId="0" borderId="0" xfId="0" applyAlignment="1"/>
    <xf numFmtId="0" fontId="4" fillId="0" borderId="1" xfId="0" applyFont="1" applyBorder="1"/>
    <xf numFmtId="165" fontId="0" fillId="0" borderId="1" xfId="0" applyNumberFormat="1" applyBorder="1"/>
    <xf numFmtId="165" fontId="0" fillId="0" borderId="0" xfId="0" applyNumberFormat="1"/>
    <xf numFmtId="0" fontId="0" fillId="0" borderId="0" xfId="0" applyNumberForma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165" fontId="8" fillId="0" borderId="0" xfId="0" applyNumberFormat="1" applyFont="1"/>
    <xf numFmtId="165" fontId="8" fillId="0" borderId="1" xfId="0" applyNumberFormat="1" applyFont="1" applyBorder="1"/>
    <xf numFmtId="165" fontId="8" fillId="0" borderId="2" xfId="0" applyNumberFormat="1" applyFont="1" applyBorder="1"/>
    <xf numFmtId="0" fontId="8" fillId="2" borderId="0" xfId="0" quotePrefix="1" applyFont="1" applyFill="1"/>
    <xf numFmtId="0" fontId="8" fillId="2" borderId="0" xfId="0" applyFont="1" applyFill="1"/>
    <xf numFmtId="0" fontId="8" fillId="2" borderId="0" xfId="0" applyFont="1" applyFill="1" applyAlignment="1">
      <alignment horizontal="left"/>
    </xf>
    <xf numFmtId="43" fontId="8" fillId="2" borderId="0" xfId="1" applyNumberFormat="1" applyFont="1" applyFill="1"/>
    <xf numFmtId="0" fontId="0" fillId="2" borderId="0" xfId="0" applyFill="1"/>
    <xf numFmtId="165" fontId="8" fillId="2" borderId="2" xfId="0" applyNumberFormat="1" applyFont="1" applyFill="1" applyBorder="1"/>
    <xf numFmtId="8" fontId="8" fillId="2" borderId="0" xfId="0" applyNumberFormat="1" applyFont="1" applyFill="1"/>
    <xf numFmtId="8" fontId="8" fillId="2" borderId="1" xfId="0" applyNumberFormat="1" applyFont="1" applyFill="1" applyBorder="1"/>
    <xf numFmtId="0" fontId="0" fillId="0" borderId="0" xfId="0" applyFill="1"/>
    <xf numFmtId="0" fontId="8" fillId="0" borderId="0" xfId="0" quotePrefix="1" applyFont="1" applyFill="1"/>
    <xf numFmtId="0" fontId="8" fillId="0" borderId="0" xfId="0" applyFont="1" applyFill="1" applyAlignment="1">
      <alignment horizontal="left"/>
    </xf>
    <xf numFmtId="165" fontId="8" fillId="0" borderId="0" xfId="0" applyNumberFormat="1" applyFont="1" applyFill="1"/>
    <xf numFmtId="43" fontId="8" fillId="0" borderId="0" xfId="1" applyNumberFormat="1" applyFont="1" applyFill="1"/>
    <xf numFmtId="165" fontId="8" fillId="0" borderId="1" xfId="0" applyNumberFormat="1" applyFont="1" applyFill="1" applyBorder="1"/>
    <xf numFmtId="165" fontId="8" fillId="0" borderId="2" xfId="0" applyNumberFormat="1" applyFont="1" applyFill="1" applyBorder="1"/>
    <xf numFmtId="2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EL%20A/FISERV%20Deferral/2017/2017%20FISERV%20deferral%20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JET"/>
      <sheetName val="Entry"/>
      <sheetName val="2017"/>
    </sheetNames>
    <sheetDataSet>
      <sheetData sheetId="0"/>
      <sheetData sheetId="1"/>
      <sheetData sheetId="2"/>
      <sheetData sheetId="3">
        <row r="9">
          <cell r="U9">
            <v>475353.5</v>
          </cell>
        </row>
        <row r="11">
          <cell r="U11">
            <v>215774.5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7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activeCell="G31" sqref="G31"/>
    </sheetView>
  </sheetViews>
  <sheetFormatPr defaultRowHeight="15" x14ac:dyDescent="0.25"/>
  <cols>
    <col min="1" max="1" width="17.5703125" bestFit="1" customWidth="1"/>
    <col min="2" max="2" width="9" bestFit="1" customWidth="1"/>
    <col min="3" max="3" width="7" bestFit="1" customWidth="1"/>
    <col min="4" max="4" width="11.42578125" customWidth="1"/>
    <col min="5" max="5" width="8.140625" customWidth="1"/>
    <col min="6" max="6" width="7.85546875" customWidth="1"/>
    <col min="7" max="7" width="7" bestFit="1" customWidth="1"/>
    <col min="8" max="8" width="9.7109375" customWidth="1"/>
    <col min="9" max="9" width="9.85546875" customWidth="1"/>
    <col min="10" max="10" width="10.5703125" customWidth="1"/>
    <col min="11" max="11" width="12.28515625" bestFit="1" customWidth="1"/>
    <col min="12" max="12" width="16.5703125" customWidth="1"/>
    <col min="13" max="13" width="20" bestFit="1" customWidth="1"/>
  </cols>
  <sheetData>
    <row r="1" spans="1:13" x14ac:dyDescent="0.25">
      <c r="A1" s="23" t="s">
        <v>39</v>
      </c>
      <c r="B1" s="23" t="s">
        <v>40</v>
      </c>
      <c r="C1" s="23" t="s">
        <v>0</v>
      </c>
      <c r="D1" s="23" t="s">
        <v>41</v>
      </c>
      <c r="E1" s="23" t="s">
        <v>42</v>
      </c>
      <c r="F1" s="23" t="s">
        <v>43</v>
      </c>
      <c r="G1" s="23" t="s">
        <v>17</v>
      </c>
      <c r="H1" s="23" t="s">
        <v>44</v>
      </c>
      <c r="I1" s="23" t="s">
        <v>45</v>
      </c>
      <c r="J1" s="23" t="s">
        <v>46</v>
      </c>
      <c r="K1" s="23" t="s">
        <v>47</v>
      </c>
      <c r="L1" s="23" t="s">
        <v>48</v>
      </c>
      <c r="M1" s="23" t="s">
        <v>49</v>
      </c>
    </row>
    <row r="2" spans="1:13" x14ac:dyDescent="0.25">
      <c r="A2" s="24" t="s">
        <v>50</v>
      </c>
      <c r="B2" s="25" t="s">
        <v>8</v>
      </c>
      <c r="C2" s="24">
        <v>407414</v>
      </c>
      <c r="D2" s="26">
        <v>885</v>
      </c>
      <c r="E2" s="24" t="s">
        <v>2</v>
      </c>
      <c r="F2" s="24" t="s">
        <v>51</v>
      </c>
      <c r="G2" s="24">
        <v>182314</v>
      </c>
      <c r="H2" s="24" t="s">
        <v>54</v>
      </c>
      <c r="I2" s="24" t="s">
        <v>28</v>
      </c>
      <c r="J2" s="24" t="s">
        <v>53</v>
      </c>
      <c r="K2" s="29">
        <f>-Entry!K2</f>
        <v>-48169.381785000005</v>
      </c>
      <c r="L2" s="27"/>
      <c r="M2" s="28" t="str">
        <f>Entry!M2</f>
        <v>DJ204-November-18 FISERV deferral</v>
      </c>
    </row>
    <row r="3" spans="1:13" x14ac:dyDescent="0.25">
      <c r="A3" s="24" t="s">
        <v>50</v>
      </c>
      <c r="B3" s="25" t="s">
        <v>8</v>
      </c>
      <c r="C3" s="24">
        <v>407414</v>
      </c>
      <c r="D3" s="26">
        <v>885</v>
      </c>
      <c r="E3" s="24" t="s">
        <v>2</v>
      </c>
      <c r="F3" s="24" t="s">
        <v>51</v>
      </c>
      <c r="G3" s="24">
        <v>182314</v>
      </c>
      <c r="H3" s="24" t="s">
        <v>52</v>
      </c>
      <c r="I3" s="24" t="s">
        <v>28</v>
      </c>
      <c r="J3" s="24" t="s">
        <v>53</v>
      </c>
      <c r="K3" s="29">
        <f>-Entry!K3</f>
        <v>-30949.868215000002</v>
      </c>
      <c r="L3" s="27"/>
      <c r="M3" s="28" t="str">
        <f>Entry!M3</f>
        <v>DJ204-November-18 FISERV deferral</v>
      </c>
    </row>
    <row r="4" spans="1:13" x14ac:dyDescent="0.25">
      <c r="A4" s="24" t="s">
        <v>50</v>
      </c>
      <c r="B4" s="25" t="s">
        <v>7</v>
      </c>
      <c r="C4" s="24">
        <v>407414</v>
      </c>
      <c r="D4" s="26">
        <v>885</v>
      </c>
      <c r="E4" s="24" t="s">
        <v>2</v>
      </c>
      <c r="F4" s="24" t="s">
        <v>51</v>
      </c>
      <c r="G4" s="24">
        <v>182314</v>
      </c>
      <c r="H4" s="24" t="s">
        <v>52</v>
      </c>
      <c r="I4" s="24" t="s">
        <v>29</v>
      </c>
      <c r="J4" s="24" t="s">
        <v>53</v>
      </c>
      <c r="K4" s="29">
        <f>-Entry!K4</f>
        <v>0</v>
      </c>
      <c r="L4" s="27"/>
      <c r="M4" s="28" t="str">
        <f>Entry!M4</f>
        <v>DJ204-November-18 FISERV deferral</v>
      </c>
    </row>
    <row r="5" spans="1:13" x14ac:dyDescent="0.25">
      <c r="A5" s="24" t="s">
        <v>50</v>
      </c>
      <c r="B5" s="25" t="s">
        <v>9</v>
      </c>
      <c r="C5" s="24">
        <v>407414</v>
      </c>
      <c r="D5" s="26">
        <v>885</v>
      </c>
      <c r="E5" s="24" t="s">
        <v>2</v>
      </c>
      <c r="F5" s="24" t="s">
        <v>51</v>
      </c>
      <c r="G5" s="24">
        <v>182314</v>
      </c>
      <c r="H5" s="24" t="s">
        <v>54</v>
      </c>
      <c r="I5" s="24" t="s">
        <v>30</v>
      </c>
      <c r="J5" s="24" t="s">
        <v>53</v>
      </c>
      <c r="K5" s="29">
        <f>-Entry!K5</f>
        <v>-22406.067608999998</v>
      </c>
      <c r="L5" s="27"/>
      <c r="M5" s="28" t="str">
        <f>Entry!M5</f>
        <v>DJ204-November-18 FISERV deferral</v>
      </c>
    </row>
    <row r="6" spans="1:13" x14ac:dyDescent="0.25">
      <c r="A6" s="24" t="s">
        <v>50</v>
      </c>
      <c r="B6" s="25" t="s">
        <v>9</v>
      </c>
      <c r="C6" s="24">
        <v>407414</v>
      </c>
      <c r="D6" s="26">
        <v>885</v>
      </c>
      <c r="E6" s="24" t="s">
        <v>2</v>
      </c>
      <c r="F6" s="24" t="s">
        <v>51</v>
      </c>
      <c r="G6" s="24">
        <v>182314</v>
      </c>
      <c r="H6" s="24" t="s">
        <v>52</v>
      </c>
      <c r="I6" s="24" t="s">
        <v>30</v>
      </c>
      <c r="J6" s="24" t="s">
        <v>53</v>
      </c>
      <c r="K6" s="29">
        <f>-Entry!K6</f>
        <v>-14396.382390999999</v>
      </c>
      <c r="L6" s="27"/>
      <c r="M6" s="28" t="str">
        <f>Entry!M6</f>
        <v>DJ204-November-18 FISERV deferral</v>
      </c>
    </row>
    <row r="7" spans="1:13" hidden="1" x14ac:dyDescent="0.25">
      <c r="A7" s="24" t="s">
        <v>50</v>
      </c>
      <c r="B7" s="25" t="s">
        <v>8</v>
      </c>
      <c r="C7" s="24">
        <v>407414</v>
      </c>
      <c r="D7" s="26">
        <v>885</v>
      </c>
      <c r="E7" s="24" t="s">
        <v>2</v>
      </c>
      <c r="F7" s="24" t="s">
        <v>51</v>
      </c>
      <c r="G7" s="24">
        <v>182314</v>
      </c>
      <c r="H7" s="24" t="s">
        <v>54</v>
      </c>
      <c r="I7" s="24" t="s">
        <v>28</v>
      </c>
      <c r="J7" s="24" t="s">
        <v>53</v>
      </c>
      <c r="K7" s="29">
        <f>-Entry!K8</f>
        <v>-50025.887052000005</v>
      </c>
      <c r="L7" s="27"/>
      <c r="M7" s="28" t="str">
        <f>Entry!M8</f>
        <v>DJ204-October-18 FISERV deferral</v>
      </c>
    </row>
    <row r="8" spans="1:13" hidden="1" x14ac:dyDescent="0.25">
      <c r="A8" s="24" t="s">
        <v>50</v>
      </c>
      <c r="B8" s="25" t="s">
        <v>8</v>
      </c>
      <c r="C8" s="24">
        <v>407414</v>
      </c>
      <c r="D8" s="26">
        <v>885</v>
      </c>
      <c r="E8" s="24" t="s">
        <v>2</v>
      </c>
      <c r="F8" s="24" t="s">
        <v>51</v>
      </c>
      <c r="G8" s="24">
        <v>182314</v>
      </c>
      <c r="H8" s="24" t="s">
        <v>52</v>
      </c>
      <c r="I8" s="24" t="s">
        <v>28</v>
      </c>
      <c r="J8" s="24" t="s">
        <v>53</v>
      </c>
      <c r="K8" s="29">
        <f>-Entry!K9</f>
        <v>-32142.712948000004</v>
      </c>
      <c r="L8" s="27"/>
      <c r="M8" s="28" t="str">
        <f>Entry!M9</f>
        <v>DJ204-October-18 FISERV deferral</v>
      </c>
    </row>
    <row r="9" spans="1:13" hidden="1" x14ac:dyDescent="0.25">
      <c r="A9" s="24" t="s">
        <v>50</v>
      </c>
      <c r="B9" s="25" t="s">
        <v>7</v>
      </c>
      <c r="C9" s="24">
        <v>407414</v>
      </c>
      <c r="D9" s="26">
        <v>885</v>
      </c>
      <c r="E9" s="24" t="s">
        <v>2</v>
      </c>
      <c r="F9" s="24" t="s">
        <v>51</v>
      </c>
      <c r="G9" s="24">
        <v>182314</v>
      </c>
      <c r="H9" s="24" t="s">
        <v>52</v>
      </c>
      <c r="I9" s="24" t="s">
        <v>29</v>
      </c>
      <c r="J9" s="24" t="s">
        <v>53</v>
      </c>
      <c r="K9" s="29">
        <f>-Entry!K10</f>
        <v>0</v>
      </c>
      <c r="L9" s="27"/>
      <c r="M9" s="28" t="str">
        <f>Entry!M10</f>
        <v>DJ204-October-18 FISERV deferral</v>
      </c>
    </row>
    <row r="10" spans="1:13" hidden="1" x14ac:dyDescent="0.25">
      <c r="A10" s="24" t="s">
        <v>50</v>
      </c>
      <c r="B10" s="25" t="s">
        <v>9</v>
      </c>
      <c r="C10" s="24">
        <v>407414</v>
      </c>
      <c r="D10" s="26">
        <v>885</v>
      </c>
      <c r="E10" s="24" t="s">
        <v>2</v>
      </c>
      <c r="F10" s="24" t="s">
        <v>51</v>
      </c>
      <c r="G10" s="24">
        <v>182314</v>
      </c>
      <c r="H10" s="24" t="s">
        <v>54</v>
      </c>
      <c r="I10" s="24" t="s">
        <v>30</v>
      </c>
      <c r="J10" s="24" t="s">
        <v>53</v>
      </c>
      <c r="K10" s="29">
        <f>-Entry!K11</f>
        <v>-23880.325238999998</v>
      </c>
      <c r="L10" s="27"/>
      <c r="M10" s="28" t="str">
        <f>Entry!M11</f>
        <v>DJ204-October-18 FISERV deferral</v>
      </c>
    </row>
    <row r="11" spans="1:13" hidden="1" x14ac:dyDescent="0.25">
      <c r="A11" s="24" t="s">
        <v>50</v>
      </c>
      <c r="B11" s="25" t="s">
        <v>9</v>
      </c>
      <c r="C11" s="24">
        <v>407414</v>
      </c>
      <c r="D11" s="26">
        <v>885</v>
      </c>
      <c r="E11" s="24" t="s">
        <v>2</v>
      </c>
      <c r="F11" s="24" t="s">
        <v>51</v>
      </c>
      <c r="G11" s="24">
        <v>182314</v>
      </c>
      <c r="H11" s="24" t="s">
        <v>52</v>
      </c>
      <c r="I11" s="24" t="s">
        <v>30</v>
      </c>
      <c r="J11" s="24" t="s">
        <v>53</v>
      </c>
      <c r="K11" s="29">
        <f>-Entry!K12</f>
        <v>-15343.624760999999</v>
      </c>
      <c r="L11" s="27"/>
      <c r="M11" s="28" t="str">
        <f>Entry!M12</f>
        <v>DJ204-October-18 FISERV deferral</v>
      </c>
    </row>
    <row r="12" spans="1:13" hidden="1" x14ac:dyDescent="0.25">
      <c r="A12" s="24" t="s">
        <v>50</v>
      </c>
      <c r="B12" s="25" t="s">
        <v>8</v>
      </c>
      <c r="C12" s="24">
        <v>407414</v>
      </c>
      <c r="D12" s="26">
        <v>885</v>
      </c>
      <c r="E12" s="24" t="s">
        <v>2</v>
      </c>
      <c r="F12" s="24" t="s">
        <v>51</v>
      </c>
      <c r="G12" s="24">
        <v>182314</v>
      </c>
      <c r="H12" s="24" t="s">
        <v>54</v>
      </c>
      <c r="I12" s="24" t="s">
        <v>28</v>
      </c>
      <c r="J12" s="24" t="s">
        <v>53</v>
      </c>
      <c r="K12" s="29">
        <f>-Entry!K14</f>
        <v>-44224.197743999997</v>
      </c>
      <c r="L12" s="27"/>
      <c r="M12" s="28">
        <f>Entry!M14</f>
        <v>0</v>
      </c>
    </row>
    <row r="13" spans="1:13" hidden="1" x14ac:dyDescent="0.25">
      <c r="A13" s="24" t="s">
        <v>50</v>
      </c>
      <c r="B13" s="25" t="s">
        <v>8</v>
      </c>
      <c r="C13" s="24">
        <v>407414</v>
      </c>
      <c r="D13" s="26">
        <v>885</v>
      </c>
      <c r="E13" s="24" t="s">
        <v>2</v>
      </c>
      <c r="F13" s="24" t="s">
        <v>51</v>
      </c>
      <c r="G13" s="24">
        <v>182314</v>
      </c>
      <c r="H13" s="24" t="s">
        <v>52</v>
      </c>
      <c r="I13" s="24" t="s">
        <v>28</v>
      </c>
      <c r="J13" s="24" t="s">
        <v>53</v>
      </c>
      <c r="K13" s="29">
        <f>-Entry!K15</f>
        <v>-28415.002256</v>
      </c>
      <c r="L13" s="27"/>
      <c r="M13" s="28">
        <f>Entry!M15</f>
        <v>0</v>
      </c>
    </row>
    <row r="14" spans="1:13" hidden="1" x14ac:dyDescent="0.25">
      <c r="A14" s="24" t="s">
        <v>50</v>
      </c>
      <c r="B14" s="25" t="s">
        <v>7</v>
      </c>
      <c r="C14" s="24">
        <v>407414</v>
      </c>
      <c r="D14" s="26">
        <v>885</v>
      </c>
      <c r="E14" s="24" t="s">
        <v>2</v>
      </c>
      <c r="F14" s="24" t="s">
        <v>51</v>
      </c>
      <c r="G14" s="24">
        <v>182314</v>
      </c>
      <c r="H14" s="24" t="s">
        <v>52</v>
      </c>
      <c r="I14" s="24" t="s">
        <v>29</v>
      </c>
      <c r="J14" s="24" t="s">
        <v>53</v>
      </c>
      <c r="K14" s="29">
        <f>-Entry!K16</f>
        <v>0</v>
      </c>
      <c r="L14" s="27"/>
      <c r="M14" s="28">
        <f>Entry!M16</f>
        <v>0</v>
      </c>
    </row>
    <row r="15" spans="1:13" hidden="1" x14ac:dyDescent="0.25">
      <c r="A15" s="24" t="s">
        <v>50</v>
      </c>
      <c r="B15" s="25" t="s">
        <v>9</v>
      </c>
      <c r="C15" s="24">
        <v>407414</v>
      </c>
      <c r="D15" s="26">
        <v>885</v>
      </c>
      <c r="E15" s="24" t="s">
        <v>2</v>
      </c>
      <c r="F15" s="24" t="s">
        <v>51</v>
      </c>
      <c r="G15" s="24">
        <v>182314</v>
      </c>
      <c r="H15" s="24" t="s">
        <v>54</v>
      </c>
      <c r="I15" s="24" t="s">
        <v>30</v>
      </c>
      <c r="J15" s="24" t="s">
        <v>53</v>
      </c>
      <c r="K15" s="29">
        <f>-Entry!K17</f>
        <v>-21275.214900000003</v>
      </c>
      <c r="L15" s="27"/>
      <c r="M15" s="28">
        <f>Entry!M17</f>
        <v>0</v>
      </c>
    </row>
    <row r="16" spans="1:13" hidden="1" x14ac:dyDescent="0.25">
      <c r="A16" s="24" t="s">
        <v>50</v>
      </c>
      <c r="B16" s="25" t="s">
        <v>9</v>
      </c>
      <c r="C16" s="24">
        <v>407414</v>
      </c>
      <c r="D16" s="26">
        <v>885</v>
      </c>
      <c r="E16" s="24" t="s">
        <v>2</v>
      </c>
      <c r="F16" s="24" t="s">
        <v>51</v>
      </c>
      <c r="G16" s="24">
        <v>182314</v>
      </c>
      <c r="H16" s="24" t="s">
        <v>52</v>
      </c>
      <c r="I16" s="24" t="s">
        <v>30</v>
      </c>
      <c r="J16" s="24" t="s">
        <v>53</v>
      </c>
      <c r="K16" s="29">
        <f>-Entry!K18</f>
        <v>-13669.785100000001</v>
      </c>
      <c r="L16" s="27"/>
      <c r="M16" s="28">
        <f>Entry!M18</f>
        <v>0</v>
      </c>
    </row>
  </sheetData>
  <pageMargins left="0.7" right="0.7" top="0.75" bottom="0.75" header="0.3" footer="0.3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workbookViewId="0">
      <selection activeCell="H27" sqref="H27"/>
    </sheetView>
  </sheetViews>
  <sheetFormatPr defaultRowHeight="15" x14ac:dyDescent="0.25"/>
  <cols>
    <col min="11" max="11" width="11.140625" bestFit="1" customWidth="1"/>
  </cols>
  <sheetData>
    <row r="1" spans="1:14" x14ac:dyDescent="0.25">
      <c r="A1" s="23" t="s">
        <v>39</v>
      </c>
      <c r="B1" s="23" t="s">
        <v>40</v>
      </c>
      <c r="C1" s="23" t="s">
        <v>0</v>
      </c>
      <c r="D1" s="23" t="s">
        <v>41</v>
      </c>
      <c r="E1" s="23" t="s">
        <v>42</v>
      </c>
      <c r="F1" s="23" t="s">
        <v>43</v>
      </c>
      <c r="G1" s="23" t="s">
        <v>17</v>
      </c>
      <c r="H1" s="23" t="s">
        <v>44</v>
      </c>
      <c r="I1" s="23" t="s">
        <v>45</v>
      </c>
      <c r="J1" s="23" t="s">
        <v>46</v>
      </c>
      <c r="K1" s="23" t="s">
        <v>47</v>
      </c>
      <c r="L1" s="23" t="s">
        <v>48</v>
      </c>
      <c r="M1" s="23" t="s">
        <v>49</v>
      </c>
    </row>
    <row r="2" spans="1:14" x14ac:dyDescent="0.25">
      <c r="A2" s="24" t="s">
        <v>50</v>
      </c>
      <c r="B2" s="25" t="s">
        <v>8</v>
      </c>
      <c r="C2" s="24">
        <v>407414</v>
      </c>
      <c r="D2" s="26">
        <v>885</v>
      </c>
      <c r="E2" s="24" t="s">
        <v>2</v>
      </c>
      <c r="F2" s="24" t="s">
        <v>51</v>
      </c>
      <c r="G2" s="24">
        <v>182314</v>
      </c>
      <c r="H2" s="24" t="s">
        <v>54</v>
      </c>
      <c r="I2" s="24" t="s">
        <v>28</v>
      </c>
      <c r="J2" s="24" t="s">
        <v>53</v>
      </c>
      <c r="K2" s="37">
        <v>48169.381785000005</v>
      </c>
      <c r="L2" s="27"/>
      <c r="M2" s="28" t="s">
        <v>70</v>
      </c>
    </row>
    <row r="3" spans="1:14" x14ac:dyDescent="0.25">
      <c r="A3" s="24" t="s">
        <v>50</v>
      </c>
      <c r="B3" s="25" t="s">
        <v>8</v>
      </c>
      <c r="C3" s="24">
        <v>407414</v>
      </c>
      <c r="D3" s="26">
        <v>885</v>
      </c>
      <c r="E3" s="24" t="s">
        <v>2</v>
      </c>
      <c r="F3" s="24" t="s">
        <v>51</v>
      </c>
      <c r="G3" s="24">
        <v>182314</v>
      </c>
      <c r="H3" s="24" t="s">
        <v>52</v>
      </c>
      <c r="I3" s="24" t="s">
        <v>28</v>
      </c>
      <c r="J3" s="24" t="s">
        <v>53</v>
      </c>
      <c r="K3" s="37">
        <v>30949.868215000002</v>
      </c>
      <c r="L3" s="27"/>
      <c r="M3" s="28" t="s">
        <v>70</v>
      </c>
    </row>
    <row r="4" spans="1:14" x14ac:dyDescent="0.25">
      <c r="A4" s="24" t="s">
        <v>50</v>
      </c>
      <c r="B4" s="25" t="s">
        <v>7</v>
      </c>
      <c r="C4" s="24">
        <v>407414</v>
      </c>
      <c r="D4" s="26">
        <v>885</v>
      </c>
      <c r="E4" s="24" t="s">
        <v>2</v>
      </c>
      <c r="F4" s="24" t="s">
        <v>51</v>
      </c>
      <c r="G4" s="24">
        <v>182314</v>
      </c>
      <c r="H4" s="24" t="s">
        <v>52</v>
      </c>
      <c r="I4" s="24" t="s">
        <v>29</v>
      </c>
      <c r="J4" s="24" t="s">
        <v>53</v>
      </c>
      <c r="K4" s="37">
        <v>0</v>
      </c>
      <c r="L4" s="27"/>
      <c r="M4" s="28" t="s">
        <v>70</v>
      </c>
    </row>
    <row r="5" spans="1:14" x14ac:dyDescent="0.25">
      <c r="A5" s="24" t="s">
        <v>50</v>
      </c>
      <c r="B5" s="25" t="s">
        <v>9</v>
      </c>
      <c r="C5" s="24">
        <v>407414</v>
      </c>
      <c r="D5" s="26">
        <v>885</v>
      </c>
      <c r="E5" s="24" t="s">
        <v>2</v>
      </c>
      <c r="F5" s="24" t="s">
        <v>51</v>
      </c>
      <c r="G5" s="24">
        <v>182314</v>
      </c>
      <c r="H5" s="24" t="s">
        <v>54</v>
      </c>
      <c r="I5" s="24" t="s">
        <v>30</v>
      </c>
      <c r="J5" s="24" t="s">
        <v>53</v>
      </c>
      <c r="K5" s="37">
        <v>22406.067608999998</v>
      </c>
      <c r="L5" s="27"/>
      <c r="M5" s="28" t="s">
        <v>70</v>
      </c>
    </row>
    <row r="6" spans="1:14" x14ac:dyDescent="0.25">
      <c r="A6" s="24" t="s">
        <v>50</v>
      </c>
      <c r="B6" s="25" t="s">
        <v>9</v>
      </c>
      <c r="C6" s="24">
        <v>407414</v>
      </c>
      <c r="D6" s="26">
        <v>885</v>
      </c>
      <c r="E6" s="24" t="s">
        <v>2</v>
      </c>
      <c r="F6" s="24" t="s">
        <v>51</v>
      </c>
      <c r="G6" s="24">
        <v>182314</v>
      </c>
      <c r="H6" s="24" t="s">
        <v>52</v>
      </c>
      <c r="I6" s="24" t="s">
        <v>30</v>
      </c>
      <c r="J6" s="24" t="s">
        <v>53</v>
      </c>
      <c r="K6" s="38">
        <v>14396.382390999999</v>
      </c>
      <c r="L6" s="27"/>
      <c r="M6" s="28" t="s">
        <v>70</v>
      </c>
    </row>
    <row r="7" spans="1:14" x14ac:dyDescent="0.25">
      <c r="K7" s="39">
        <f>SUM(K2:K6)</f>
        <v>115921.69999999998</v>
      </c>
      <c r="M7" s="28"/>
    </row>
    <row r="8" spans="1:14" hidden="1" x14ac:dyDescent="0.25">
      <c r="A8" s="24" t="s">
        <v>50</v>
      </c>
      <c r="B8" s="49" t="s">
        <v>8</v>
      </c>
      <c r="C8" s="28">
        <v>407414</v>
      </c>
      <c r="D8" s="50">
        <v>885</v>
      </c>
      <c r="E8" s="28" t="s">
        <v>2</v>
      </c>
      <c r="F8" s="28" t="s">
        <v>51</v>
      </c>
      <c r="G8" s="28">
        <v>182314</v>
      </c>
      <c r="H8" s="28" t="s">
        <v>54</v>
      </c>
      <c r="I8" s="28" t="s">
        <v>28</v>
      </c>
      <c r="J8" s="28" t="s">
        <v>53</v>
      </c>
      <c r="K8" s="51">
        <v>50025.887052000005</v>
      </c>
      <c r="L8" s="52"/>
      <c r="M8" s="28" t="s">
        <v>69</v>
      </c>
      <c r="N8" s="48"/>
    </row>
    <row r="9" spans="1:14" hidden="1" x14ac:dyDescent="0.25">
      <c r="A9" s="24" t="s">
        <v>50</v>
      </c>
      <c r="B9" s="49" t="s">
        <v>8</v>
      </c>
      <c r="C9" s="28">
        <v>407414</v>
      </c>
      <c r="D9" s="50">
        <v>885</v>
      </c>
      <c r="E9" s="28" t="s">
        <v>2</v>
      </c>
      <c r="F9" s="28" t="s">
        <v>51</v>
      </c>
      <c r="G9" s="28">
        <v>182314</v>
      </c>
      <c r="H9" s="28" t="s">
        <v>52</v>
      </c>
      <c r="I9" s="28" t="s">
        <v>28</v>
      </c>
      <c r="J9" s="28" t="s">
        <v>53</v>
      </c>
      <c r="K9" s="51">
        <v>32142.712948000004</v>
      </c>
      <c r="L9" s="52"/>
      <c r="M9" s="28" t="s">
        <v>69</v>
      </c>
      <c r="N9" s="48"/>
    </row>
    <row r="10" spans="1:14" hidden="1" x14ac:dyDescent="0.25">
      <c r="A10" s="24" t="s">
        <v>50</v>
      </c>
      <c r="B10" s="49" t="s">
        <v>7</v>
      </c>
      <c r="C10" s="28">
        <v>407414</v>
      </c>
      <c r="D10" s="50">
        <v>885</v>
      </c>
      <c r="E10" s="28" t="s">
        <v>2</v>
      </c>
      <c r="F10" s="28" t="s">
        <v>51</v>
      </c>
      <c r="G10" s="28">
        <v>182314</v>
      </c>
      <c r="H10" s="28" t="s">
        <v>52</v>
      </c>
      <c r="I10" s="28" t="s">
        <v>29</v>
      </c>
      <c r="J10" s="28" t="s">
        <v>53</v>
      </c>
      <c r="K10" s="51">
        <v>0</v>
      </c>
      <c r="L10" s="52"/>
      <c r="M10" s="28" t="s">
        <v>69</v>
      </c>
      <c r="N10" s="48"/>
    </row>
    <row r="11" spans="1:14" hidden="1" x14ac:dyDescent="0.25">
      <c r="A11" s="24" t="s">
        <v>50</v>
      </c>
      <c r="B11" s="49" t="s">
        <v>9</v>
      </c>
      <c r="C11" s="28">
        <v>407414</v>
      </c>
      <c r="D11" s="50">
        <v>885</v>
      </c>
      <c r="E11" s="28" t="s">
        <v>2</v>
      </c>
      <c r="F11" s="28" t="s">
        <v>51</v>
      </c>
      <c r="G11" s="28">
        <v>182314</v>
      </c>
      <c r="H11" s="28" t="s">
        <v>54</v>
      </c>
      <c r="I11" s="28" t="s">
        <v>30</v>
      </c>
      <c r="J11" s="28" t="s">
        <v>53</v>
      </c>
      <c r="K11" s="51">
        <v>23880.325238999998</v>
      </c>
      <c r="L11" s="52"/>
      <c r="M11" s="28" t="s">
        <v>69</v>
      </c>
      <c r="N11" s="48"/>
    </row>
    <row r="12" spans="1:14" hidden="1" x14ac:dyDescent="0.25">
      <c r="A12" s="24" t="s">
        <v>50</v>
      </c>
      <c r="B12" s="49" t="s">
        <v>9</v>
      </c>
      <c r="C12" s="28">
        <v>407414</v>
      </c>
      <c r="D12" s="50">
        <v>885</v>
      </c>
      <c r="E12" s="28" t="s">
        <v>2</v>
      </c>
      <c r="F12" s="28" t="s">
        <v>51</v>
      </c>
      <c r="G12" s="28">
        <v>182314</v>
      </c>
      <c r="H12" s="28" t="s">
        <v>52</v>
      </c>
      <c r="I12" s="28" t="s">
        <v>30</v>
      </c>
      <c r="J12" s="28" t="s">
        <v>53</v>
      </c>
      <c r="K12" s="53">
        <v>15343.624760999999</v>
      </c>
      <c r="L12" s="52"/>
      <c r="M12" s="28" t="s">
        <v>69</v>
      </c>
      <c r="N12" s="48"/>
    </row>
    <row r="13" spans="1:14" hidden="1" x14ac:dyDescent="0.25">
      <c r="B13" s="48"/>
      <c r="C13" s="48"/>
      <c r="D13" s="48"/>
      <c r="E13" s="48"/>
      <c r="F13" s="48"/>
      <c r="G13" s="48"/>
      <c r="H13" s="48"/>
      <c r="I13" s="48"/>
      <c r="J13" s="48"/>
      <c r="K13" s="54">
        <f>SUM(K8:K12)</f>
        <v>121392.55</v>
      </c>
      <c r="L13" s="48"/>
      <c r="M13" s="28"/>
      <c r="N13" s="48"/>
    </row>
    <row r="14" spans="1:14" hidden="1" x14ac:dyDescent="0.25">
      <c r="A14" s="24" t="s">
        <v>50</v>
      </c>
      <c r="B14" s="40" t="s">
        <v>8</v>
      </c>
      <c r="C14" s="41">
        <v>407414</v>
      </c>
      <c r="D14" s="42">
        <v>885</v>
      </c>
      <c r="E14" s="41" t="s">
        <v>2</v>
      </c>
      <c r="F14" s="41" t="s">
        <v>51</v>
      </c>
      <c r="G14" s="41">
        <v>182314</v>
      </c>
      <c r="H14" s="41" t="s">
        <v>54</v>
      </c>
      <c r="I14" s="41" t="s">
        <v>28</v>
      </c>
      <c r="J14" s="41" t="s">
        <v>53</v>
      </c>
      <c r="K14" s="46">
        <v>44224.197743999997</v>
      </c>
      <c r="L14" s="43"/>
      <c r="M14" s="28"/>
      <c r="N14" s="48"/>
    </row>
    <row r="15" spans="1:14" hidden="1" x14ac:dyDescent="0.25">
      <c r="A15" s="24" t="s">
        <v>50</v>
      </c>
      <c r="B15" s="40" t="s">
        <v>8</v>
      </c>
      <c r="C15" s="41">
        <v>407414</v>
      </c>
      <c r="D15" s="42">
        <v>885</v>
      </c>
      <c r="E15" s="41" t="s">
        <v>2</v>
      </c>
      <c r="F15" s="41" t="s">
        <v>51</v>
      </c>
      <c r="G15" s="41">
        <v>182314</v>
      </c>
      <c r="H15" s="41" t="s">
        <v>52</v>
      </c>
      <c r="I15" s="41" t="s">
        <v>28</v>
      </c>
      <c r="J15" s="41" t="s">
        <v>53</v>
      </c>
      <c r="K15" s="46">
        <v>28415.002256</v>
      </c>
      <c r="L15" s="43"/>
      <c r="M15" s="28"/>
      <c r="N15" s="48"/>
    </row>
    <row r="16" spans="1:14" hidden="1" x14ac:dyDescent="0.25">
      <c r="A16" s="24" t="s">
        <v>50</v>
      </c>
      <c r="B16" s="40" t="s">
        <v>7</v>
      </c>
      <c r="C16" s="41">
        <v>407414</v>
      </c>
      <c r="D16" s="42">
        <v>885</v>
      </c>
      <c r="E16" s="41" t="s">
        <v>2</v>
      </c>
      <c r="F16" s="41" t="s">
        <v>51</v>
      </c>
      <c r="G16" s="41">
        <v>182314</v>
      </c>
      <c r="H16" s="41" t="s">
        <v>52</v>
      </c>
      <c r="I16" s="41" t="s">
        <v>29</v>
      </c>
      <c r="J16" s="41" t="s">
        <v>53</v>
      </c>
      <c r="K16" s="46">
        <v>0</v>
      </c>
      <c r="L16" s="43"/>
      <c r="M16" s="28"/>
      <c r="N16" s="48"/>
    </row>
    <row r="17" spans="1:14" hidden="1" x14ac:dyDescent="0.25">
      <c r="A17" s="24" t="s">
        <v>50</v>
      </c>
      <c r="B17" s="40" t="s">
        <v>9</v>
      </c>
      <c r="C17" s="41">
        <v>407414</v>
      </c>
      <c r="D17" s="42">
        <v>885</v>
      </c>
      <c r="E17" s="41" t="s">
        <v>2</v>
      </c>
      <c r="F17" s="41" t="s">
        <v>51</v>
      </c>
      <c r="G17" s="41">
        <v>182314</v>
      </c>
      <c r="H17" s="41" t="s">
        <v>54</v>
      </c>
      <c r="I17" s="41" t="s">
        <v>30</v>
      </c>
      <c r="J17" s="41" t="s">
        <v>53</v>
      </c>
      <c r="K17" s="46">
        <v>21275.214900000003</v>
      </c>
      <c r="L17" s="43"/>
      <c r="M17" s="28"/>
      <c r="N17" s="48"/>
    </row>
    <row r="18" spans="1:14" hidden="1" x14ac:dyDescent="0.25">
      <c r="A18" s="24" t="s">
        <v>50</v>
      </c>
      <c r="B18" s="40" t="s">
        <v>9</v>
      </c>
      <c r="C18" s="41">
        <v>407414</v>
      </c>
      <c r="D18" s="42">
        <v>885</v>
      </c>
      <c r="E18" s="41" t="s">
        <v>2</v>
      </c>
      <c r="F18" s="41" t="s">
        <v>51</v>
      </c>
      <c r="G18" s="41">
        <v>182314</v>
      </c>
      <c r="H18" s="41" t="s">
        <v>52</v>
      </c>
      <c r="I18" s="41" t="s">
        <v>30</v>
      </c>
      <c r="J18" s="41" t="s">
        <v>53</v>
      </c>
      <c r="K18" s="47">
        <v>13669.785100000001</v>
      </c>
      <c r="L18" s="43"/>
      <c r="M18" s="28"/>
      <c r="N18" s="48"/>
    </row>
    <row r="19" spans="1:14" hidden="1" x14ac:dyDescent="0.25">
      <c r="B19" s="44"/>
      <c r="C19" s="44"/>
      <c r="D19" s="44"/>
      <c r="E19" s="44"/>
      <c r="F19" s="44"/>
      <c r="G19" s="44"/>
      <c r="H19" s="44"/>
      <c r="I19" s="44"/>
      <c r="J19" s="44"/>
      <c r="K19" s="45">
        <f>SUM(K14:K18)</f>
        <v>107584.20000000001</v>
      </c>
      <c r="L19" s="44"/>
      <c r="M19" s="28"/>
      <c r="N19" s="48"/>
    </row>
    <row r="20" spans="1:14" x14ac:dyDescent="0.25">
      <c r="A20" s="24"/>
      <c r="B20" s="25"/>
      <c r="C20" s="24"/>
      <c r="D20" s="26"/>
      <c r="E20" s="24"/>
      <c r="F20" s="24"/>
      <c r="G20" s="24"/>
      <c r="H20" s="24"/>
      <c r="I20" s="24"/>
      <c r="J20" s="24"/>
      <c r="M20" s="28"/>
    </row>
    <row r="21" spans="1:14" x14ac:dyDescent="0.25">
      <c r="A21" s="24"/>
      <c r="B21" s="25"/>
      <c r="C21" s="24"/>
      <c r="D21" s="26"/>
      <c r="E21" s="24"/>
      <c r="F21" s="24"/>
      <c r="G21" s="24"/>
      <c r="H21" s="24"/>
      <c r="I21" s="24"/>
      <c r="J21" s="24"/>
      <c r="M21" s="28"/>
    </row>
    <row r="22" spans="1:14" x14ac:dyDescent="0.25">
      <c r="A22" s="24"/>
      <c r="B22" s="25"/>
      <c r="C22" s="24"/>
      <c r="D22" s="26"/>
      <c r="E22" s="24"/>
      <c r="F22" s="24"/>
      <c r="G22" s="24"/>
      <c r="H22" s="24"/>
      <c r="I22" s="24"/>
      <c r="J22" s="24"/>
      <c r="M22" s="28"/>
    </row>
    <row r="23" spans="1:14" x14ac:dyDescent="0.25">
      <c r="A23" s="24"/>
      <c r="B23" s="25"/>
      <c r="C23" s="24"/>
      <c r="D23" s="26"/>
      <c r="E23" s="24"/>
      <c r="F23" s="24"/>
      <c r="G23" s="24"/>
      <c r="H23" s="24"/>
      <c r="I23" s="24"/>
      <c r="J23" s="24"/>
      <c r="M23" s="28"/>
    </row>
    <row r="24" spans="1:14" x14ac:dyDescent="0.25">
      <c r="A24" s="24"/>
      <c r="B24" s="25"/>
      <c r="C24" s="24"/>
      <c r="D24" s="26"/>
      <c r="E24" s="24"/>
      <c r="F24" s="24"/>
      <c r="G24" s="24"/>
      <c r="H24" s="24"/>
      <c r="I24" s="24"/>
      <c r="J24" s="24"/>
      <c r="M24" s="28"/>
    </row>
    <row r="25" spans="1:14" x14ac:dyDescent="0.25">
      <c r="K25" s="23"/>
    </row>
  </sheetData>
  <pageMargins left="0.7" right="0.7" top="0.75" bottom="0.75" header="0.3" footer="0.3"/>
  <pageSetup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tabSelected="1" topLeftCell="G1" zoomScaleNormal="100" workbookViewId="0">
      <selection activeCell="R10" sqref="R10"/>
    </sheetView>
  </sheetViews>
  <sheetFormatPr defaultRowHeight="15" x14ac:dyDescent="0.25"/>
  <cols>
    <col min="1" max="1" width="16.140625" customWidth="1"/>
    <col min="2" max="2" width="2.42578125" customWidth="1"/>
    <col min="3" max="3" width="9" customWidth="1"/>
    <col min="4" max="4" width="2.5703125" customWidth="1"/>
    <col min="5" max="5" width="6.140625" customWidth="1"/>
    <col min="6" max="6" width="11.28515625" customWidth="1"/>
    <col min="7" max="7" width="6.140625" customWidth="1"/>
    <col min="8" max="8" width="8.140625" bestFit="1" customWidth="1"/>
    <col min="9" max="20" width="12.7109375" customWidth="1"/>
    <col min="21" max="21" width="2.42578125" customWidth="1"/>
    <col min="22" max="22" width="13.5703125" bestFit="1" customWidth="1"/>
    <col min="23" max="23" width="12.5703125" bestFit="1" customWidth="1"/>
    <col min="24" max="24" width="13.5703125" bestFit="1" customWidth="1"/>
    <col min="26" max="26" width="11.85546875" bestFit="1" customWidth="1"/>
  </cols>
  <sheetData>
    <row r="1" spans="1:26" x14ac:dyDescent="0.25">
      <c r="A1" t="s">
        <v>22</v>
      </c>
    </row>
    <row r="2" spans="1:26" x14ac:dyDescent="0.25">
      <c r="A2" t="s">
        <v>23</v>
      </c>
    </row>
    <row r="3" spans="1:26" x14ac:dyDescent="0.25">
      <c r="A3" s="34">
        <v>2018</v>
      </c>
    </row>
    <row r="5" spans="1:26" x14ac:dyDescent="0.25">
      <c r="A5" s="8" t="s">
        <v>68</v>
      </c>
      <c r="B5" s="1"/>
      <c r="C5" s="1"/>
      <c r="D5" s="1"/>
      <c r="E5" s="2"/>
      <c r="F5" s="2"/>
    </row>
    <row r="6" spans="1:26" x14ac:dyDescent="0.25">
      <c r="A6" s="12"/>
      <c r="B6" s="12"/>
      <c r="C6" s="13"/>
      <c r="D6" s="12"/>
      <c r="E6" s="3"/>
      <c r="F6" s="2"/>
    </row>
    <row r="7" spans="1:26" x14ac:dyDescent="0.25">
      <c r="A7" s="31" t="s">
        <v>24</v>
      </c>
      <c r="B7" s="31"/>
      <c r="C7" s="31" t="s">
        <v>0</v>
      </c>
      <c r="D7" s="31"/>
      <c r="E7" s="31" t="s">
        <v>25</v>
      </c>
      <c r="F7" s="31"/>
      <c r="G7" s="31" t="s">
        <v>26</v>
      </c>
      <c r="H7" s="31" t="s">
        <v>27</v>
      </c>
      <c r="I7" s="31" t="s">
        <v>67</v>
      </c>
      <c r="J7" s="31" t="s">
        <v>57</v>
      </c>
      <c r="K7" s="31" t="s">
        <v>58</v>
      </c>
      <c r="L7" s="31" t="s">
        <v>59</v>
      </c>
      <c r="M7" s="31" t="s">
        <v>55</v>
      </c>
      <c r="N7" s="31" t="s">
        <v>60</v>
      </c>
      <c r="O7" s="31" t="s">
        <v>61</v>
      </c>
      <c r="P7" s="31" t="s">
        <v>62</v>
      </c>
      <c r="Q7" s="31" t="s">
        <v>63</v>
      </c>
      <c r="R7" s="31" t="s">
        <v>64</v>
      </c>
      <c r="S7" s="31" t="s">
        <v>65</v>
      </c>
      <c r="T7" s="31" t="s">
        <v>66</v>
      </c>
      <c r="U7" s="31"/>
      <c r="V7" s="31" t="s">
        <v>56</v>
      </c>
    </row>
    <row r="9" spans="1:26" x14ac:dyDescent="0.25">
      <c r="A9" s="19" t="s">
        <v>5</v>
      </c>
      <c r="C9" s="18">
        <v>903314</v>
      </c>
      <c r="D9" s="15"/>
      <c r="E9" s="15">
        <v>885</v>
      </c>
      <c r="F9" s="15"/>
      <c r="G9" s="15" t="s">
        <v>2</v>
      </c>
      <c r="H9" s="15" t="s">
        <v>28</v>
      </c>
      <c r="I9" s="33">
        <v>67556.95</v>
      </c>
      <c r="J9" s="33">
        <v>68374.75</v>
      </c>
      <c r="K9" s="33">
        <v>74084.850000000006</v>
      </c>
      <c r="L9" s="33">
        <v>69205.600000000006</v>
      </c>
      <c r="M9" s="33">
        <v>72639.199999999997</v>
      </c>
      <c r="N9" s="33">
        <v>71495.149999999994</v>
      </c>
      <c r="O9" s="33">
        <v>70980.399999999994</v>
      </c>
      <c r="P9" s="33">
        <v>75736.400000000009</v>
      </c>
      <c r="Q9" s="33">
        <v>75053.45</v>
      </c>
      <c r="R9" s="33">
        <v>82168.600000000006</v>
      </c>
      <c r="S9" s="33">
        <v>79119.25</v>
      </c>
      <c r="T9" s="33">
        <v>79122.149999999994</v>
      </c>
      <c r="V9" s="16">
        <f>SUM(I9:U9)</f>
        <v>885536.75</v>
      </c>
      <c r="X9" s="16">
        <f>V9+'[1]2017'!$U$9</f>
        <v>1360890.25</v>
      </c>
    </row>
    <row r="10" spans="1:26" x14ac:dyDescent="0.25">
      <c r="A10" s="19" t="s">
        <v>4</v>
      </c>
      <c r="C10" s="18">
        <v>903314</v>
      </c>
      <c r="D10" s="15"/>
      <c r="E10" s="15">
        <v>885</v>
      </c>
      <c r="F10" s="15"/>
      <c r="G10" s="15" t="s">
        <v>2</v>
      </c>
      <c r="H10" s="15" t="s">
        <v>29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V10" s="16">
        <f>SUM(I10:U10)</f>
        <v>0</v>
      </c>
    </row>
    <row r="11" spans="1:26" x14ac:dyDescent="0.25">
      <c r="A11" s="19" t="s">
        <v>3</v>
      </c>
      <c r="C11" s="18">
        <v>903314</v>
      </c>
      <c r="D11" s="15"/>
      <c r="E11" s="15">
        <v>885</v>
      </c>
      <c r="F11" s="15"/>
      <c r="G11" s="15" t="s">
        <v>2</v>
      </c>
      <c r="H11" s="15" t="s">
        <v>30</v>
      </c>
      <c r="I11" s="33">
        <v>31275.05</v>
      </c>
      <c r="J11" s="33">
        <v>31524.45</v>
      </c>
      <c r="K11" s="33">
        <v>35516.300000000003</v>
      </c>
      <c r="L11" s="33">
        <v>33339.85</v>
      </c>
      <c r="M11" s="33">
        <v>34945</v>
      </c>
      <c r="N11" s="33">
        <v>33516.75</v>
      </c>
      <c r="O11" s="33">
        <v>33673.35</v>
      </c>
      <c r="P11" s="33">
        <v>35558.35</v>
      </c>
      <c r="Q11" s="33">
        <v>34011.199999999997</v>
      </c>
      <c r="R11" s="33">
        <v>39223.949999999997</v>
      </c>
      <c r="S11" s="33">
        <v>36802.449999999997</v>
      </c>
      <c r="T11" s="33">
        <v>36480.550000000003</v>
      </c>
      <c r="V11" s="16">
        <f>SUM(I11:U11)</f>
        <v>415867.25</v>
      </c>
      <c r="X11" s="16">
        <f>V11+'[1]2017'!$U$11</f>
        <v>631641.75</v>
      </c>
    </row>
    <row r="12" spans="1:26" x14ac:dyDescent="0.25">
      <c r="A12" s="19" t="s">
        <v>1</v>
      </c>
      <c r="C12" s="18">
        <v>903314</v>
      </c>
      <c r="D12" s="15"/>
      <c r="E12" s="15">
        <v>885</v>
      </c>
      <c r="F12" s="15"/>
      <c r="G12" s="15" t="s">
        <v>2</v>
      </c>
      <c r="H12" s="15" t="s">
        <v>31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V12" s="22">
        <f>SUM(I12:U12)</f>
        <v>0</v>
      </c>
    </row>
    <row r="13" spans="1:26" x14ac:dyDescent="0.25">
      <c r="A13" s="11"/>
      <c r="B13" s="4"/>
      <c r="C13" s="10"/>
      <c r="D13" s="4"/>
      <c r="E13" s="14"/>
      <c r="F13" s="2"/>
      <c r="I13" s="16">
        <f>SUM(I9:I11)</f>
        <v>98832</v>
      </c>
      <c r="J13" s="16">
        <f>SUM(J9:J11)</f>
        <v>99899.199999999997</v>
      </c>
      <c r="K13" s="16">
        <f t="shared" ref="K13:T13" si="0">SUM(K9:K11)</f>
        <v>109601.15000000001</v>
      </c>
      <c r="L13" s="16">
        <f t="shared" si="0"/>
        <v>102545.45000000001</v>
      </c>
      <c r="M13" s="16">
        <f t="shared" ref="M13:R13" si="1">SUM(M9:M12)</f>
        <v>107584.2</v>
      </c>
      <c r="N13" s="16">
        <f t="shared" si="1"/>
        <v>105011.9</v>
      </c>
      <c r="O13" s="16">
        <f t="shared" si="1"/>
        <v>104653.75</v>
      </c>
      <c r="P13" s="16">
        <f t="shared" si="1"/>
        <v>111294.75</v>
      </c>
      <c r="Q13" s="16">
        <f t="shared" si="1"/>
        <v>109064.65</v>
      </c>
      <c r="R13" s="16">
        <f t="shared" si="1"/>
        <v>121392.55</v>
      </c>
      <c r="S13" s="16">
        <f>SUM(S9:S12)</f>
        <v>115921.7</v>
      </c>
      <c r="T13" s="16">
        <f t="shared" si="0"/>
        <v>115602.7</v>
      </c>
      <c r="V13" s="16">
        <f>SUM(V9:V12)</f>
        <v>1301404</v>
      </c>
    </row>
    <row r="14" spans="1:26" x14ac:dyDescent="0.25">
      <c r="A14" s="2"/>
      <c r="B14" s="2"/>
      <c r="C14" s="2"/>
      <c r="D14" s="2"/>
      <c r="E14" s="3"/>
      <c r="F14" s="2"/>
    </row>
    <row r="15" spans="1:26" ht="30" x14ac:dyDescent="0.25">
      <c r="A15" s="36" t="s">
        <v>6</v>
      </c>
      <c r="B15" s="1"/>
      <c r="C15" s="1"/>
      <c r="D15" s="1"/>
      <c r="E15" s="5"/>
      <c r="F15" s="35" t="s">
        <v>38</v>
      </c>
    </row>
    <row r="16" spans="1:26" x14ac:dyDescent="0.25">
      <c r="A16" s="17" t="s">
        <v>8</v>
      </c>
      <c r="B16" s="4"/>
      <c r="C16" s="18">
        <v>407414</v>
      </c>
      <c r="D16" s="4"/>
      <c r="E16" s="15">
        <v>885</v>
      </c>
      <c r="F16" s="20">
        <v>0.60882000000000003</v>
      </c>
      <c r="G16" s="15" t="s">
        <v>2</v>
      </c>
      <c r="H16" s="15" t="s">
        <v>32</v>
      </c>
      <c r="I16" s="16">
        <f>$F16*I9</f>
        <v>41130.022298999997</v>
      </c>
      <c r="J16" s="16">
        <f>$F16*J9</f>
        <v>41627.915294999999</v>
      </c>
      <c r="K16" s="16">
        <f t="shared" ref="K16:T16" si="2">$F16*K9</f>
        <v>45104.338377000007</v>
      </c>
      <c r="L16" s="16">
        <f>$F16*L9</f>
        <v>42133.753392000006</v>
      </c>
      <c r="M16" s="16">
        <f t="shared" si="2"/>
        <v>44224.197743999997</v>
      </c>
      <c r="N16" s="16">
        <f t="shared" si="2"/>
        <v>43527.677222999999</v>
      </c>
      <c r="O16" s="16">
        <f>$F16*O9</f>
        <v>43214.287127999996</v>
      </c>
      <c r="P16" s="16">
        <f t="shared" si="2"/>
        <v>46109.835048000008</v>
      </c>
      <c r="Q16" s="16">
        <f>$F16*Q9</f>
        <v>45694.041428999997</v>
      </c>
      <c r="R16" s="16">
        <f t="shared" si="2"/>
        <v>50025.887052000005</v>
      </c>
      <c r="S16" s="16">
        <f t="shared" si="2"/>
        <v>48169.381785000005</v>
      </c>
      <c r="T16" s="16">
        <f t="shared" si="2"/>
        <v>48171.147362999996</v>
      </c>
      <c r="V16" s="16">
        <f>SUM(I16:U16)</f>
        <v>539132.48413499992</v>
      </c>
      <c r="W16" s="55">
        <v>290621.62283000001</v>
      </c>
      <c r="X16" s="16">
        <f>V16+W16</f>
        <v>829754.10696499993</v>
      </c>
      <c r="Z16" s="16">
        <f>X16-T16</f>
        <v>781582.95960199996</v>
      </c>
    </row>
    <row r="17" spans="1:26" x14ac:dyDescent="0.25">
      <c r="A17" s="17"/>
      <c r="B17" s="4"/>
      <c r="C17" s="18"/>
      <c r="D17" s="4"/>
      <c r="E17" s="15">
        <v>885</v>
      </c>
      <c r="F17" s="20">
        <v>0.39118000000000003</v>
      </c>
      <c r="G17" s="15" t="s">
        <v>2</v>
      </c>
      <c r="H17" s="15" t="s">
        <v>33</v>
      </c>
      <c r="I17" s="16">
        <f t="shared" ref="I17:J19" si="3">$F17*I9</f>
        <v>26426.927701000001</v>
      </c>
      <c r="J17" s="16">
        <f t="shared" si="3"/>
        <v>26746.834705000001</v>
      </c>
      <c r="K17" s="16">
        <f t="shared" ref="K17:T17" si="4">$F17*K9</f>
        <v>28980.511623000006</v>
      </c>
      <c r="L17" s="16">
        <f t="shared" si="4"/>
        <v>27071.846608000003</v>
      </c>
      <c r="M17" s="16">
        <f t="shared" si="4"/>
        <v>28415.002256</v>
      </c>
      <c r="N17" s="16">
        <f t="shared" si="4"/>
        <v>27967.472776999999</v>
      </c>
      <c r="O17" s="16">
        <f t="shared" si="4"/>
        <v>27766.112871999998</v>
      </c>
      <c r="P17" s="16">
        <f t="shared" si="4"/>
        <v>29626.564952000004</v>
      </c>
      <c r="Q17" s="16">
        <f>$F17*Q9</f>
        <v>29359.408571</v>
      </c>
      <c r="R17" s="16">
        <f t="shared" si="4"/>
        <v>32142.712948000004</v>
      </c>
      <c r="S17" s="16">
        <f t="shared" si="4"/>
        <v>30949.868215000002</v>
      </c>
      <c r="T17" s="16">
        <f t="shared" si="4"/>
        <v>30951.002637000001</v>
      </c>
      <c r="V17" s="16">
        <f t="shared" ref="V17:V20" si="5">SUM(I17:U17)</f>
        <v>346404.26586500008</v>
      </c>
      <c r="W17" s="55">
        <v>184731.87717000002</v>
      </c>
      <c r="X17" s="16">
        <f t="shared" ref="X17:X20" si="6">V17+W17</f>
        <v>531136.14303500007</v>
      </c>
      <c r="Z17" s="16">
        <f t="shared" ref="Z17:Z20" si="7">X17-T17</f>
        <v>500185.14039800008</v>
      </c>
    </row>
    <row r="18" spans="1:26" x14ac:dyDescent="0.25">
      <c r="A18" s="17" t="s">
        <v>7</v>
      </c>
      <c r="B18" s="4"/>
      <c r="C18" s="18">
        <v>407414</v>
      </c>
      <c r="D18" s="4"/>
      <c r="E18" s="15">
        <v>885</v>
      </c>
      <c r="F18" s="21">
        <v>0.9</v>
      </c>
      <c r="G18" s="15" t="s">
        <v>2</v>
      </c>
      <c r="H18" s="15" t="s">
        <v>34</v>
      </c>
      <c r="I18" s="16">
        <f t="shared" si="3"/>
        <v>0</v>
      </c>
      <c r="J18" s="16">
        <f t="shared" si="3"/>
        <v>0</v>
      </c>
      <c r="K18" s="16">
        <f t="shared" ref="K18:T18" si="8">$F18*K10</f>
        <v>0</v>
      </c>
      <c r="L18" s="16">
        <f t="shared" si="8"/>
        <v>0</v>
      </c>
      <c r="M18" s="16">
        <f t="shared" si="8"/>
        <v>0</v>
      </c>
      <c r="N18" s="16">
        <f t="shared" si="8"/>
        <v>0</v>
      </c>
      <c r="O18" s="16">
        <f t="shared" si="8"/>
        <v>0</v>
      </c>
      <c r="P18" s="16">
        <f t="shared" si="8"/>
        <v>0</v>
      </c>
      <c r="Q18" s="16">
        <f>$F18*Q10</f>
        <v>0</v>
      </c>
      <c r="R18" s="16">
        <f>$F18*R10</f>
        <v>0</v>
      </c>
      <c r="S18" s="16">
        <f t="shared" si="8"/>
        <v>0</v>
      </c>
      <c r="T18" s="16">
        <f t="shared" si="8"/>
        <v>0</v>
      </c>
      <c r="U18" s="16"/>
      <c r="V18" s="16">
        <f t="shared" si="5"/>
        <v>0</v>
      </c>
      <c r="W18" s="55">
        <v>73890.404999999999</v>
      </c>
      <c r="X18" s="16">
        <f t="shared" si="6"/>
        <v>73890.404999999999</v>
      </c>
      <c r="Z18" s="16">
        <f t="shared" si="7"/>
        <v>73890.404999999999</v>
      </c>
    </row>
    <row r="19" spans="1:26" x14ac:dyDescent="0.25">
      <c r="A19" s="17" t="s">
        <v>9</v>
      </c>
      <c r="B19" s="4"/>
      <c r="C19" s="18">
        <v>407414</v>
      </c>
      <c r="D19" s="4"/>
      <c r="E19" s="15">
        <v>885</v>
      </c>
      <c r="F19" s="20">
        <v>0.60882000000000003</v>
      </c>
      <c r="G19" s="15" t="s">
        <v>2</v>
      </c>
      <c r="H19" s="15" t="s">
        <v>35</v>
      </c>
      <c r="I19" s="16">
        <f t="shared" si="3"/>
        <v>19040.875941000002</v>
      </c>
      <c r="J19" s="16">
        <f t="shared" si="3"/>
        <v>19192.715649000002</v>
      </c>
      <c r="K19" s="16">
        <f t="shared" ref="K19:T19" si="9">$F19*K11</f>
        <v>21623.033766000004</v>
      </c>
      <c r="L19" s="16">
        <f t="shared" si="9"/>
        <v>20297.967476999998</v>
      </c>
      <c r="M19" s="16">
        <f t="shared" si="9"/>
        <v>21275.214900000003</v>
      </c>
      <c r="N19" s="16">
        <f t="shared" si="9"/>
        <v>20405.667735000003</v>
      </c>
      <c r="O19" s="16">
        <f t="shared" si="9"/>
        <v>20501.008946999998</v>
      </c>
      <c r="P19" s="16">
        <f t="shared" si="9"/>
        <v>21648.634646999999</v>
      </c>
      <c r="Q19" s="16">
        <f>$F19*Q11</f>
        <v>20706.698784</v>
      </c>
      <c r="R19" s="16">
        <f t="shared" si="9"/>
        <v>23880.325238999998</v>
      </c>
      <c r="S19" s="16">
        <f t="shared" si="9"/>
        <v>22406.067608999998</v>
      </c>
      <c r="T19" s="16">
        <f t="shared" si="9"/>
        <v>22210.088451000003</v>
      </c>
      <c r="U19" s="30"/>
      <c r="V19" s="16">
        <f t="shared" si="5"/>
        <v>253188.299145</v>
      </c>
      <c r="W19" s="55">
        <v>131920.21381000002</v>
      </c>
      <c r="X19" s="16">
        <f t="shared" si="6"/>
        <v>385108.51295500004</v>
      </c>
      <c r="Z19" s="16">
        <f t="shared" si="7"/>
        <v>362898.42450400005</v>
      </c>
    </row>
    <row r="20" spans="1:26" x14ac:dyDescent="0.25">
      <c r="A20" s="11"/>
      <c r="B20" s="4"/>
      <c r="C20" s="10"/>
      <c r="D20" s="4"/>
      <c r="E20" s="15">
        <v>885</v>
      </c>
      <c r="F20" s="20">
        <v>0.39118000000000003</v>
      </c>
      <c r="G20" s="15" t="s">
        <v>2</v>
      </c>
      <c r="H20" s="15" t="s">
        <v>36</v>
      </c>
      <c r="I20" s="22">
        <f>$F20*I11</f>
        <v>12234.174059000001</v>
      </c>
      <c r="J20" s="22">
        <f>$F20*J11</f>
        <v>12331.734351000001</v>
      </c>
      <c r="K20" s="22">
        <f t="shared" ref="K20:T20" si="10">$F20*K11</f>
        <v>13893.266234000002</v>
      </c>
      <c r="L20" s="22">
        <f t="shared" si="10"/>
        <v>13041.882523</v>
      </c>
      <c r="M20" s="22">
        <f t="shared" si="10"/>
        <v>13669.785100000001</v>
      </c>
      <c r="N20" s="22">
        <f t="shared" si="10"/>
        <v>13111.082265000001</v>
      </c>
      <c r="O20" s="22">
        <f t="shared" si="10"/>
        <v>13172.341053</v>
      </c>
      <c r="P20" s="22">
        <f t="shared" si="10"/>
        <v>13909.715353</v>
      </c>
      <c r="Q20" s="22">
        <f t="shared" si="10"/>
        <v>13304.501216000001</v>
      </c>
      <c r="R20" s="22">
        <f t="shared" si="10"/>
        <v>15343.624760999999</v>
      </c>
      <c r="S20" s="22">
        <f t="shared" si="10"/>
        <v>14396.382390999999</v>
      </c>
      <c r="T20" s="22">
        <f t="shared" si="10"/>
        <v>14270.461549000001</v>
      </c>
      <c r="V20" s="22">
        <f t="shared" si="5"/>
        <v>162678.950855</v>
      </c>
      <c r="W20" s="55">
        <v>83854.286189999999</v>
      </c>
      <c r="X20" s="16">
        <f t="shared" si="6"/>
        <v>246533.23704500002</v>
      </c>
      <c r="Z20" s="16">
        <f t="shared" si="7"/>
        <v>232262.77549600002</v>
      </c>
    </row>
    <row r="21" spans="1:26" x14ac:dyDescent="0.25">
      <c r="A21" s="9" t="s">
        <v>10</v>
      </c>
      <c r="B21" s="2"/>
      <c r="C21" s="2"/>
      <c r="D21" s="2"/>
      <c r="E21" s="2"/>
      <c r="F21" s="2"/>
      <c r="I21" s="16">
        <f>SUM(I16:I20)</f>
        <v>98832</v>
      </c>
      <c r="J21" s="16">
        <f>SUM(J16:J20)</f>
        <v>99899.200000000012</v>
      </c>
      <c r="K21" s="16">
        <f t="shared" ref="K21:T21" si="11">SUM(K16:K20)</f>
        <v>109601.15000000002</v>
      </c>
      <c r="L21" s="16">
        <f t="shared" si="11"/>
        <v>102545.45000000001</v>
      </c>
      <c r="M21" s="16">
        <f t="shared" si="11"/>
        <v>107584.20000000001</v>
      </c>
      <c r="N21" s="16">
        <f t="shared" si="11"/>
        <v>105011.9</v>
      </c>
      <c r="O21" s="16">
        <f t="shared" si="11"/>
        <v>104653.74999999999</v>
      </c>
      <c r="P21" s="16">
        <f t="shared" si="11"/>
        <v>111294.75</v>
      </c>
      <c r="Q21" s="16">
        <f t="shared" si="11"/>
        <v>109064.65</v>
      </c>
      <c r="R21" s="16">
        <f t="shared" si="11"/>
        <v>121392.55</v>
      </c>
      <c r="S21" s="16">
        <f t="shared" si="11"/>
        <v>115921.69999999998</v>
      </c>
      <c r="T21" s="16">
        <f t="shared" si="11"/>
        <v>115602.7</v>
      </c>
      <c r="V21" s="16">
        <f>SUM(V16:V20)</f>
        <v>1301404</v>
      </c>
    </row>
    <row r="22" spans="1:26" x14ac:dyDescent="0.25">
      <c r="A22" s="2"/>
      <c r="B22" s="2"/>
      <c r="C22" s="2"/>
      <c r="D22" s="2"/>
      <c r="E22" s="2"/>
      <c r="F22" s="2"/>
    </row>
    <row r="23" spans="1:26" x14ac:dyDescent="0.25">
      <c r="A23" s="2" t="s">
        <v>11</v>
      </c>
      <c r="B23" s="2"/>
      <c r="C23" s="2"/>
      <c r="D23" s="2"/>
      <c r="E23" s="2"/>
      <c r="F23" s="2"/>
    </row>
    <row r="24" spans="1:26" x14ac:dyDescent="0.25">
      <c r="A24" s="10">
        <v>182314</v>
      </c>
      <c r="B24" s="2"/>
      <c r="C24" s="4" t="s">
        <v>37</v>
      </c>
      <c r="D24" s="4"/>
      <c r="E24" s="2"/>
      <c r="F24" s="2"/>
      <c r="H24" s="15" t="s">
        <v>28</v>
      </c>
      <c r="I24" s="16">
        <f>I16+I17</f>
        <v>67556.95</v>
      </c>
      <c r="J24" s="16">
        <f>J16+J17</f>
        <v>68374.75</v>
      </c>
      <c r="K24" s="16">
        <f>K16+K17</f>
        <v>74084.850000000006</v>
      </c>
      <c r="L24" s="16">
        <f t="shared" ref="L24:T24" si="12">L16+L17</f>
        <v>69205.600000000006</v>
      </c>
      <c r="M24" s="16">
        <f t="shared" si="12"/>
        <v>72639.199999999997</v>
      </c>
      <c r="N24" s="16">
        <f t="shared" si="12"/>
        <v>71495.149999999994</v>
      </c>
      <c r="O24" s="16">
        <f t="shared" si="12"/>
        <v>70980.399999999994</v>
      </c>
      <c r="P24" s="16">
        <f t="shared" si="12"/>
        <v>75736.400000000009</v>
      </c>
      <c r="Q24" s="16">
        <f t="shared" si="12"/>
        <v>75053.45</v>
      </c>
      <c r="R24" s="16">
        <f>R16+R17</f>
        <v>82168.600000000006</v>
      </c>
      <c r="S24" s="16">
        <f t="shared" si="12"/>
        <v>79119.25</v>
      </c>
      <c r="T24" s="16">
        <f t="shared" si="12"/>
        <v>79122.149999999994</v>
      </c>
      <c r="V24" s="16">
        <f>SUM(I24:U24)</f>
        <v>885536.75</v>
      </c>
    </row>
    <row r="25" spans="1:26" x14ac:dyDescent="0.25">
      <c r="A25" s="10">
        <v>182314</v>
      </c>
      <c r="B25" s="2"/>
      <c r="C25" s="4" t="s">
        <v>14</v>
      </c>
      <c r="D25" s="4"/>
      <c r="E25" s="2"/>
      <c r="F25" s="2"/>
      <c r="H25" s="15" t="s">
        <v>29</v>
      </c>
      <c r="I25" s="16">
        <f>I18</f>
        <v>0</v>
      </c>
      <c r="J25" s="16">
        <f>J18</f>
        <v>0</v>
      </c>
      <c r="K25" s="16">
        <f>K18</f>
        <v>0</v>
      </c>
      <c r="L25" s="16">
        <f t="shared" ref="L25:T25" si="13">L18</f>
        <v>0</v>
      </c>
      <c r="M25" s="16">
        <f t="shared" si="13"/>
        <v>0</v>
      </c>
      <c r="N25" s="16">
        <f t="shared" si="13"/>
        <v>0</v>
      </c>
      <c r="O25" s="16">
        <f t="shared" si="13"/>
        <v>0</v>
      </c>
      <c r="P25" s="16">
        <f t="shared" si="13"/>
        <v>0</v>
      </c>
      <c r="Q25" s="16">
        <f t="shared" si="13"/>
        <v>0</v>
      </c>
      <c r="R25" s="16">
        <f t="shared" si="13"/>
        <v>0</v>
      </c>
      <c r="S25" s="16">
        <f t="shared" si="13"/>
        <v>0</v>
      </c>
      <c r="T25" s="16">
        <f t="shared" si="13"/>
        <v>0</v>
      </c>
      <c r="V25" s="16">
        <f t="shared" ref="V25:V26" si="14">SUM(I25:U25)</f>
        <v>0</v>
      </c>
    </row>
    <row r="26" spans="1:26" x14ac:dyDescent="0.25">
      <c r="A26" s="10">
        <v>182314</v>
      </c>
      <c r="B26" s="2"/>
      <c r="C26" s="4" t="s">
        <v>12</v>
      </c>
      <c r="D26" s="4"/>
      <c r="E26" s="2"/>
      <c r="F26" s="2"/>
      <c r="H26" s="15" t="s">
        <v>30</v>
      </c>
      <c r="I26" s="22">
        <f>I19+I20</f>
        <v>31275.050000000003</v>
      </c>
      <c r="J26" s="22">
        <f>J19+J20</f>
        <v>31524.450000000004</v>
      </c>
      <c r="K26" s="22">
        <f>K19+K20</f>
        <v>35516.300000000003</v>
      </c>
      <c r="L26" s="22">
        <f t="shared" ref="L26:T26" si="15">L19+L20</f>
        <v>33339.85</v>
      </c>
      <c r="M26" s="22">
        <f t="shared" si="15"/>
        <v>34945</v>
      </c>
      <c r="N26" s="22">
        <f t="shared" si="15"/>
        <v>33516.75</v>
      </c>
      <c r="O26" s="22">
        <f t="shared" si="15"/>
        <v>33673.35</v>
      </c>
      <c r="P26" s="22">
        <f t="shared" si="15"/>
        <v>35558.35</v>
      </c>
      <c r="Q26" s="22">
        <f t="shared" si="15"/>
        <v>34011.199999999997</v>
      </c>
      <c r="R26" s="22">
        <f>R19+R20</f>
        <v>39223.949999999997</v>
      </c>
      <c r="S26" s="22">
        <f t="shared" si="15"/>
        <v>36802.449999999997</v>
      </c>
      <c r="T26" s="22">
        <f t="shared" si="15"/>
        <v>36480.550000000003</v>
      </c>
      <c r="V26" s="22">
        <f t="shared" si="14"/>
        <v>415867.25000000006</v>
      </c>
    </row>
    <row r="27" spans="1:26" x14ac:dyDescent="0.25">
      <c r="A27" s="10"/>
      <c r="B27" s="2"/>
      <c r="C27" s="4"/>
      <c r="D27" s="4"/>
      <c r="E27" s="2"/>
      <c r="F27" s="2"/>
      <c r="I27" s="16">
        <f>SUM(I24:I26)</f>
        <v>98832</v>
      </c>
      <c r="J27" s="16">
        <f>SUM(J24:J26)</f>
        <v>99899.200000000012</v>
      </c>
      <c r="K27" s="16">
        <f t="shared" ref="K27:T27" si="16">SUM(K24:K26)</f>
        <v>109601.15000000001</v>
      </c>
      <c r="L27" s="16">
        <f t="shared" si="16"/>
        <v>102545.45000000001</v>
      </c>
      <c r="M27" s="16">
        <f t="shared" si="16"/>
        <v>107584.2</v>
      </c>
      <c r="N27" s="16">
        <f t="shared" si="16"/>
        <v>105011.9</v>
      </c>
      <c r="O27" s="16">
        <f t="shared" si="16"/>
        <v>104653.75</v>
      </c>
      <c r="P27" s="16">
        <f t="shared" si="16"/>
        <v>111294.75</v>
      </c>
      <c r="Q27" s="16">
        <f t="shared" si="16"/>
        <v>109064.65</v>
      </c>
      <c r="R27" s="16">
        <f t="shared" si="16"/>
        <v>121392.55</v>
      </c>
      <c r="S27" s="16">
        <f t="shared" si="16"/>
        <v>115921.7</v>
      </c>
      <c r="T27" s="16">
        <f t="shared" si="16"/>
        <v>115602.7</v>
      </c>
      <c r="V27" s="16">
        <f>SUM(V24:V26)</f>
        <v>1301404</v>
      </c>
    </row>
    <row r="28" spans="1:26" x14ac:dyDescent="0.25">
      <c r="A28" s="2"/>
      <c r="B28" s="2"/>
      <c r="C28" s="2"/>
      <c r="D28" s="2"/>
      <c r="E28" s="2"/>
      <c r="F28" s="2"/>
    </row>
    <row r="29" spans="1:26" hidden="1" x14ac:dyDescent="0.25">
      <c r="A29" s="8" t="s">
        <v>15</v>
      </c>
      <c r="B29" s="1"/>
      <c r="C29" s="1"/>
      <c r="D29" s="1"/>
      <c r="E29" s="1"/>
      <c r="F29" s="2"/>
    </row>
    <row r="30" spans="1:26" hidden="1" x14ac:dyDescent="0.25">
      <c r="A30" s="2" t="s">
        <v>16</v>
      </c>
      <c r="B30" s="2"/>
      <c r="C30" s="2"/>
      <c r="D30" s="2"/>
      <c r="E30" s="2"/>
      <c r="F30" s="2"/>
    </row>
    <row r="31" spans="1:26" hidden="1" x14ac:dyDescent="0.25">
      <c r="A31" s="6" t="s">
        <v>17</v>
      </c>
      <c r="B31" s="2"/>
      <c r="C31" s="2" t="s">
        <v>18</v>
      </c>
      <c r="D31" s="2"/>
      <c r="E31" s="2"/>
      <c r="F31" s="2"/>
    </row>
    <row r="32" spans="1:26" hidden="1" x14ac:dyDescent="0.25">
      <c r="A32" s="10">
        <v>407314</v>
      </c>
      <c r="B32" s="2"/>
      <c r="C32" s="2" t="s">
        <v>19</v>
      </c>
      <c r="D32" s="2"/>
      <c r="E32" s="2"/>
      <c r="F32" s="2"/>
    </row>
    <row r="33" spans="1:6" hidden="1" x14ac:dyDescent="0.25">
      <c r="A33" s="10">
        <v>407314</v>
      </c>
      <c r="B33" s="2"/>
      <c r="C33" s="2" t="s">
        <v>20</v>
      </c>
      <c r="D33" s="2"/>
      <c r="E33" s="2"/>
      <c r="F33" s="2"/>
    </row>
    <row r="34" spans="1:6" hidden="1" x14ac:dyDescent="0.25">
      <c r="A34" s="10">
        <v>407314</v>
      </c>
      <c r="B34" s="2"/>
      <c r="C34" s="2" t="s">
        <v>21</v>
      </c>
      <c r="D34" s="2"/>
      <c r="E34" s="2"/>
      <c r="F34" s="2"/>
    </row>
    <row r="35" spans="1:6" hidden="1" x14ac:dyDescent="0.25">
      <c r="A35" s="2" t="s">
        <v>11</v>
      </c>
      <c r="B35" s="2"/>
      <c r="C35" s="2"/>
      <c r="D35" s="2"/>
      <c r="E35" s="2"/>
      <c r="F35" s="2"/>
    </row>
    <row r="36" spans="1:6" hidden="1" x14ac:dyDescent="0.25">
      <c r="A36" s="10">
        <v>182314</v>
      </c>
      <c r="B36" s="2"/>
      <c r="C36" s="4" t="s">
        <v>12</v>
      </c>
      <c r="D36" s="4"/>
      <c r="E36" s="2"/>
      <c r="F36" s="2"/>
    </row>
    <row r="37" spans="1:6" hidden="1" x14ac:dyDescent="0.25">
      <c r="A37" s="10">
        <v>182314</v>
      </c>
      <c r="B37" s="2"/>
      <c r="C37" s="4" t="s">
        <v>13</v>
      </c>
      <c r="D37" s="4"/>
      <c r="E37" s="2"/>
      <c r="F37" s="2"/>
    </row>
    <row r="38" spans="1:6" hidden="1" x14ac:dyDescent="0.25">
      <c r="A38" s="10">
        <v>182314</v>
      </c>
      <c r="B38" s="2"/>
      <c r="C38" s="4" t="s">
        <v>14</v>
      </c>
      <c r="D38" s="4"/>
      <c r="E38" s="2"/>
      <c r="F38" s="2"/>
    </row>
  </sheetData>
  <pageMargins left="0.7" right="0.7" top="0.75" bottom="0.75" header="0.3" footer="0.3"/>
  <pageSetup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B510934-ADBC-4A36-92CA-E99F8FB27619}"/>
</file>

<file path=customXml/itemProps2.xml><?xml version="1.0" encoding="utf-8"?>
<ds:datastoreItem xmlns:ds="http://schemas.openxmlformats.org/officeDocument/2006/customXml" ds:itemID="{048BA013-1495-48A1-8480-DE40F2E19B39}"/>
</file>

<file path=customXml/itemProps3.xml><?xml version="1.0" encoding="utf-8"?>
<ds:datastoreItem xmlns:ds="http://schemas.openxmlformats.org/officeDocument/2006/customXml" ds:itemID="{D2BEECE9-6AD2-4D8C-A2C3-C8BD46301C85}"/>
</file>

<file path=customXml/itemProps4.xml><?xml version="1.0" encoding="utf-8"?>
<ds:datastoreItem xmlns:ds="http://schemas.openxmlformats.org/officeDocument/2006/customXml" ds:itemID="{251F875B-8751-4A5F-A08A-30A98BF2F5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JET</vt:lpstr>
      <vt:lpstr>Entry</vt:lpstr>
      <vt:lpstr>2018</vt:lpstr>
      <vt:lpstr>'2018'!Print_Area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2019-03-07T22:34:09Z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