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0\2020 WA Elec and Gas GRC\Adjustments\3.03 PF ARAM DFIT adj\"/>
    </mc:Choice>
  </mc:AlternateContent>
  <xr:revisionPtr revIDLastSave="0" documentId="13_ncr:1_{E73E1DA6-4C8C-4AE4-AEDA-0AECBEF45C8F}" xr6:coauthVersionLast="44" xr6:coauthVersionMax="44" xr10:uidLastSave="{00000000-0000-0000-0000-000000000000}"/>
  <bookViews>
    <workbookView xWindow="5280" yWindow="1980" windowWidth="21600" windowHeight="11385" xr2:uid="{00000000-000D-0000-FFFF-FFFF00000000}"/>
  </bookViews>
  <sheets>
    <sheet name="ARAM Allocation" sheetId="35" r:id="rId1"/>
    <sheet name="Allocation Factors" sheetId="41" r:id="rId2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_xlnm.Print_Area" localSheetId="0">'ARAM Allocation'!$A$2:$F$54</definedName>
    <definedName name="TB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9" i="35" l="1"/>
  <c r="E69" i="35" s="1"/>
  <c r="C70" i="35"/>
  <c r="F70" i="35" s="1"/>
  <c r="C71" i="35"/>
  <c r="C72" i="35"/>
  <c r="F72" i="35" s="1"/>
  <c r="C68" i="35"/>
  <c r="D68" i="35" s="1"/>
  <c r="C58" i="35"/>
  <c r="E58" i="35" s="1"/>
  <c r="C59" i="35"/>
  <c r="F59" i="35" s="1"/>
  <c r="C60" i="35"/>
  <c r="C61" i="35"/>
  <c r="C57" i="35"/>
  <c r="D57" i="35" s="1"/>
  <c r="C47" i="35"/>
  <c r="E47" i="35" s="1"/>
  <c r="C48" i="35"/>
  <c r="F48" i="35" s="1"/>
  <c r="C49" i="35"/>
  <c r="C50" i="35"/>
  <c r="F50" i="35" s="1"/>
  <c r="C46" i="35"/>
  <c r="D46" i="35" s="1"/>
  <c r="C38" i="35"/>
  <c r="C37" i="35"/>
  <c r="C36" i="35"/>
  <c r="C35" i="35"/>
  <c r="D35" i="35" s="1"/>
  <c r="F27" i="35"/>
  <c r="E27" i="35"/>
  <c r="D27" i="35"/>
  <c r="C74" i="35" l="1"/>
  <c r="C75" i="35" s="1"/>
  <c r="F61" i="35"/>
  <c r="C63" i="35"/>
  <c r="C64" i="35" s="1"/>
  <c r="C52" i="35"/>
  <c r="C53" i="35" s="1"/>
  <c r="F10" i="41" l="1"/>
  <c r="E31" i="35" l="1"/>
  <c r="E72" i="35" s="1"/>
  <c r="D31" i="35"/>
  <c r="D72" i="35" s="1"/>
  <c r="F30" i="35"/>
  <c r="F71" i="35" s="1"/>
  <c r="F74" i="35" s="1"/>
  <c r="E30" i="35"/>
  <c r="E71" i="35" s="1"/>
  <c r="D30" i="35"/>
  <c r="D71" i="35" s="1"/>
  <c r="D74" i="35" s="1"/>
  <c r="E74" i="35" l="1"/>
  <c r="C76" i="35" s="1"/>
  <c r="E50" i="35"/>
  <c r="E61" i="35"/>
  <c r="E60" i="35"/>
  <c r="E63" i="35" s="1"/>
  <c r="E38" i="35"/>
  <c r="E49" i="35"/>
  <c r="F38" i="35"/>
  <c r="F60" i="35"/>
  <c r="F63" i="35" s="1"/>
  <c r="F49" i="35"/>
  <c r="D38" i="35"/>
  <c r="D49" i="35"/>
  <c r="D60" i="35"/>
  <c r="D61" i="35"/>
  <c r="D50" i="35"/>
  <c r="E12" i="41"/>
  <c r="E10" i="41"/>
  <c r="D63" i="35" l="1"/>
  <c r="C65" i="35" s="1"/>
  <c r="G12" i="41"/>
  <c r="I10" i="41"/>
  <c r="G10" i="41"/>
  <c r="G7" i="41" l="1"/>
  <c r="H10" i="41"/>
  <c r="J10" i="41" s="1"/>
  <c r="F12" i="41"/>
  <c r="H12" i="41"/>
  <c r="G5" i="41"/>
  <c r="J12" i="41" l="1"/>
  <c r="C31" i="35" l="1"/>
  <c r="C30" i="35"/>
  <c r="C39" i="35" l="1"/>
  <c r="E36" i="35"/>
  <c r="C27" i="35"/>
  <c r="F37" i="35"/>
  <c r="F39" i="35" l="1"/>
  <c r="E39" i="35"/>
  <c r="D39" i="35"/>
  <c r="E41" i="35"/>
  <c r="E52" i="35" s="1"/>
  <c r="F41" i="35"/>
  <c r="F52" i="35" s="1"/>
  <c r="C41" i="35"/>
  <c r="C42" i="35" s="1"/>
  <c r="D41" i="35" l="1"/>
  <c r="C43" i="35" l="1"/>
  <c r="D52" i="35"/>
  <c r="C54" i="35" s="1"/>
</calcChain>
</file>

<file path=xl/sharedStrings.xml><?xml version="1.0" encoding="utf-8"?>
<sst xmlns="http://schemas.openxmlformats.org/spreadsheetml/2006/main" count="139" uniqueCount="57">
  <si>
    <t>Land</t>
  </si>
  <si>
    <t>Buildings</t>
  </si>
  <si>
    <t>Computer Equipment</t>
  </si>
  <si>
    <t>Transmission</t>
  </si>
  <si>
    <t>Electric Distribution</t>
  </si>
  <si>
    <t>Hydro Production</t>
  </si>
  <si>
    <t>Other Production</t>
  </si>
  <si>
    <t>General Other</t>
  </si>
  <si>
    <t>Intangible Plant</t>
  </si>
  <si>
    <t>Colstrip 4</t>
  </si>
  <si>
    <t>Colstrip 3</t>
  </si>
  <si>
    <t>Gas Distribution</t>
  </si>
  <si>
    <t>Kettle Falls</t>
  </si>
  <si>
    <t>Kettle Falls CT</t>
  </si>
  <si>
    <t>OR Distribution</t>
  </si>
  <si>
    <t>Boulder Park</t>
  </si>
  <si>
    <t>Rathdrum Turbine</t>
  </si>
  <si>
    <t>Total</t>
  </si>
  <si>
    <t>E</t>
  </si>
  <si>
    <t>AA</t>
  </si>
  <si>
    <t>General Transportation</t>
  </si>
  <si>
    <t>GN</t>
  </si>
  <si>
    <t>GS</t>
  </si>
  <si>
    <t>CS 2</t>
  </si>
  <si>
    <t>*AMR-Elec</t>
  </si>
  <si>
    <t>*AMR-Gas</t>
  </si>
  <si>
    <t>*AMR-Util 9</t>
  </si>
  <si>
    <t>AN</t>
  </si>
  <si>
    <t xml:space="preserve">     Total</t>
  </si>
  <si>
    <t>CD AN Four Factor</t>
  </si>
  <si>
    <t>Electric</t>
  </si>
  <si>
    <t>Gas North</t>
  </si>
  <si>
    <t>Gas South</t>
  </si>
  <si>
    <t>GAS</t>
  </si>
  <si>
    <t>GAS-Oregon</t>
  </si>
  <si>
    <t>Utility - CD AA</t>
  </si>
  <si>
    <t>Utility  - CD AN</t>
  </si>
  <si>
    <t>Diff</t>
  </si>
  <si>
    <t>Check figure</t>
  </si>
  <si>
    <t>Solar Production</t>
  </si>
  <si>
    <t xml:space="preserve">     Total </t>
  </si>
  <si>
    <t>CD.AA</t>
  </si>
  <si>
    <t>CD.AN</t>
  </si>
  <si>
    <t>OR</t>
  </si>
  <si>
    <t xml:space="preserve">CD AA Four Factor </t>
  </si>
  <si>
    <t>WA</t>
  </si>
  <si>
    <t>ID</t>
  </si>
  <si>
    <t>Oregon</t>
  </si>
  <si>
    <t>WA E</t>
  </si>
  <si>
    <t>ID E</t>
  </si>
  <si>
    <t>WA G</t>
  </si>
  <si>
    <t>ID G</t>
  </si>
  <si>
    <t>Allocation Factors - Four Factor</t>
  </si>
  <si>
    <t>Excess Def</t>
  </si>
  <si>
    <t>SOURCE:  Report 215/216/260</t>
  </si>
  <si>
    <t>Forecasted Excess Deferreds</t>
  </si>
  <si>
    <t>Allocation based on Projection: 2020-2024 PowerTax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</si>
</sst>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</numFmts>
  <fonts count="33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2"/>
      <color rgb="FF006100"/>
      <name val="Times New Roman"/>
      <family val="2"/>
    </font>
    <font>
      <sz val="12"/>
      <color rgb="FF9C0006"/>
      <name val="Times New Roman"/>
      <family val="2"/>
    </font>
    <font>
      <sz val="12"/>
      <color rgb="FF9C6500"/>
      <name val="Times New Roman"/>
      <family val="2"/>
    </font>
    <font>
      <sz val="12"/>
      <color rgb="FF3F3F76"/>
      <name val="Times New Roman"/>
      <family val="2"/>
    </font>
    <font>
      <b/>
      <sz val="12"/>
      <color rgb="FF3F3F3F"/>
      <name val="Times New Roman"/>
      <family val="2"/>
    </font>
    <font>
      <b/>
      <sz val="12"/>
      <color rgb="FFFA7D00"/>
      <name val="Times New Roman"/>
      <family val="2"/>
    </font>
    <font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sz val="12"/>
      <color rgb="FFFF0000"/>
      <name val="Times New Roman"/>
      <family val="2"/>
    </font>
    <font>
      <i/>
      <sz val="12"/>
      <color rgb="FF7F7F7F"/>
      <name val="Times New Roman"/>
      <family val="2"/>
    </font>
    <font>
      <b/>
      <sz val="12"/>
      <color theme="1"/>
      <name val="Times New Roman"/>
      <family val="2"/>
    </font>
    <font>
      <sz val="12"/>
      <color theme="0"/>
      <name val="Times New Roman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Courier"/>
    </font>
    <font>
      <sz val="11"/>
      <color theme="1"/>
      <name val="Calibri"/>
      <family val="2"/>
    </font>
    <font>
      <sz val="10"/>
      <name val="Arial"/>
      <family val="2"/>
    </font>
    <font>
      <sz val="11"/>
      <color theme="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9" fillId="0" borderId="6" applyNumberFormat="0" applyFill="0" applyAlignment="0" applyProtection="0"/>
    <xf numFmtId="0" fontId="20" fillId="7" borderId="7" applyNumberFormat="0" applyAlignment="0" applyProtection="0"/>
    <xf numFmtId="0" fontId="21" fillId="0" borderId="0" applyNumberFormat="0" applyFill="0" applyBorder="0" applyAlignment="0" applyProtection="0"/>
    <xf numFmtId="0" fontId="8" fillId="8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32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29" fillId="0" borderId="0"/>
    <xf numFmtId="0" fontId="30" fillId="0" borderId="0"/>
    <xf numFmtId="9" fontId="31" fillId="0" borderId="0" applyFont="0" applyFill="0" applyBorder="0" applyAlignment="0" applyProtection="0"/>
    <xf numFmtId="0" fontId="32" fillId="12" borderId="0" applyNumberFormat="0" applyBorder="0" applyAlignment="0" applyProtection="0"/>
    <xf numFmtId="43" fontId="3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164" fontId="6" fillId="0" borderId="0" xfId="0" applyNumberFormat="1" applyFont="1"/>
    <xf numFmtId="0" fontId="27" fillId="0" borderId="0" xfId="0" applyFont="1"/>
    <xf numFmtId="0" fontId="28" fillId="0" borderId="0" xfId="0" applyFont="1"/>
    <xf numFmtId="164" fontId="6" fillId="0" borderId="0" xfId="1" applyNumberFormat="1" applyFont="1" applyBorder="1"/>
    <xf numFmtId="164" fontId="6" fillId="0" borderId="0" xfId="1" applyNumberFormat="1" applyFont="1"/>
    <xf numFmtId="165" fontId="6" fillId="0" borderId="0" xfId="2" applyNumberFormat="1" applyFont="1"/>
    <xf numFmtId="1" fontId="25" fillId="0" borderId="0" xfId="0" applyNumberFormat="1" applyFont="1" applyAlignment="1">
      <alignment horizontal="left"/>
    </xf>
    <xf numFmtId="164" fontId="6" fillId="0" borderId="11" xfId="1" applyNumberFormat="1" applyFont="1" applyBorder="1" applyAlignment="1">
      <alignment horizontal="center"/>
    </xf>
    <xf numFmtId="164" fontId="6" fillId="0" borderId="0" xfId="1" applyNumberFormat="1" applyFont="1" applyFill="1"/>
    <xf numFmtId="0" fontId="6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164" fontId="6" fillId="0" borderId="10" xfId="1" applyNumberFormat="1" applyFont="1" applyBorder="1"/>
    <xf numFmtId="0" fontId="25" fillId="0" borderId="0" xfId="0" applyFont="1"/>
    <xf numFmtId="165" fontId="6" fillId="0" borderId="0" xfId="2" applyNumberFormat="1" applyFont="1" applyFill="1"/>
    <xf numFmtId="0" fontId="6" fillId="0" borderId="0" xfId="0" applyFont="1" applyFill="1"/>
    <xf numFmtId="0" fontId="26" fillId="0" borderId="0" xfId="68" applyFont="1" applyAlignment="1">
      <alignment horizontal="center"/>
    </xf>
    <xf numFmtId="0" fontId="2" fillId="0" borderId="0" xfId="68" applyFont="1"/>
    <xf numFmtId="165" fontId="2" fillId="0" borderId="0" xfId="68" applyNumberFormat="1" applyFont="1"/>
    <xf numFmtId="165" fontId="2" fillId="0" borderId="0" xfId="69" applyNumberFormat="1" applyFont="1"/>
    <xf numFmtId="165" fontId="2" fillId="0" borderId="0" xfId="69" applyNumberFormat="1" applyFont="1" applyFill="1"/>
    <xf numFmtId="0" fontId="2" fillId="0" borderId="0" xfId="68" applyFont="1" applyFill="1"/>
    <xf numFmtId="14" fontId="25" fillId="0" borderId="0" xfId="0" applyNumberFormat="1" applyFont="1" applyAlignment="1">
      <alignment horizontal="left"/>
    </xf>
    <xf numFmtId="0" fontId="25" fillId="0" borderId="0" xfId="68" applyFont="1"/>
    <xf numFmtId="164" fontId="6" fillId="0" borderId="0" xfId="1" applyNumberFormat="1" applyFont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164" fontId="6" fillId="0" borderId="12" xfId="1" applyNumberFormat="1" applyFont="1" applyFill="1" applyBorder="1"/>
    <xf numFmtId="14" fontId="25" fillId="0" borderId="0" xfId="68" applyNumberFormat="1" applyFont="1" applyAlignment="1">
      <alignment horizontal="left"/>
    </xf>
    <xf numFmtId="165" fontId="2" fillId="0" borderId="0" xfId="68" applyNumberFormat="1" applyFont="1" applyFill="1"/>
    <xf numFmtId="0" fontId="25" fillId="0" borderId="0" xfId="1" applyNumberFormat="1" applyFont="1" applyAlignment="1">
      <alignment horizontal="center"/>
    </xf>
    <xf numFmtId="0" fontId="25" fillId="0" borderId="0" xfId="0" applyFont="1" applyAlignment="1">
      <alignment horizontal="left"/>
    </xf>
    <xf numFmtId="164" fontId="6" fillId="33" borderId="0" xfId="1" applyNumberFormat="1" applyFont="1" applyFill="1"/>
    <xf numFmtId="0" fontId="6" fillId="33" borderId="0" xfId="0" applyFont="1" applyFill="1"/>
    <xf numFmtId="164" fontId="6" fillId="33" borderId="0" xfId="0" applyNumberFormat="1" applyFont="1" applyFill="1"/>
    <xf numFmtId="0" fontId="25" fillId="33" borderId="0" xfId="0" applyFont="1" applyFill="1" applyAlignment="1">
      <alignment horizontal="left"/>
    </xf>
  </cellXfs>
  <cellStyles count="73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1 2" xfId="57" xr:uid="{00000000-0005-0000-0000-00000D000000}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00000000-0005-0000-0000-00001D000000}"/>
    <cellStyle name="Comma 3" xfId="50" xr:uid="{00000000-0005-0000-0000-00001E000000}"/>
    <cellStyle name="Comma 4" xfId="52" xr:uid="{00000000-0005-0000-0000-00001F000000}"/>
    <cellStyle name="Comma 4 2" xfId="63" xr:uid="{00000000-0005-0000-0000-000020000000}"/>
    <cellStyle name="Comma 5" xfId="58" xr:uid="{00000000-0005-0000-0000-000021000000}"/>
    <cellStyle name="Comma 6" xfId="60" xr:uid="{00000000-0005-0000-0000-000022000000}"/>
    <cellStyle name="Comma 7" xfId="66" xr:uid="{00000000-0005-0000-0000-000023000000}"/>
    <cellStyle name="Comma 8" xfId="72" xr:uid="{00000000-0005-0000-0000-000024000000}"/>
    <cellStyle name="Currency 2" xfId="48" xr:uid="{00000000-0005-0000-0000-000025000000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00000000-0005-0000-0000-000030000000}"/>
    <cellStyle name="Normal 2 2" xfId="71" xr:uid="{00000000-0005-0000-0000-000031000000}"/>
    <cellStyle name="Normal 3" xfId="47" xr:uid="{00000000-0005-0000-0000-000032000000}"/>
    <cellStyle name="Normal 3 2" xfId="55" xr:uid="{00000000-0005-0000-0000-000033000000}"/>
    <cellStyle name="Normal 4" xfId="51" xr:uid="{00000000-0005-0000-0000-000034000000}"/>
    <cellStyle name="Normal 4 2" xfId="62" xr:uid="{00000000-0005-0000-0000-000035000000}"/>
    <cellStyle name="Normal 5" xfId="54" xr:uid="{00000000-0005-0000-0000-000036000000}"/>
    <cellStyle name="Normal 6" xfId="59" xr:uid="{00000000-0005-0000-0000-000037000000}"/>
    <cellStyle name="Normal 7" xfId="65" xr:uid="{00000000-0005-0000-0000-000038000000}"/>
    <cellStyle name="Normal 8" xfId="68" xr:uid="{00000000-0005-0000-0000-000039000000}"/>
    <cellStyle name="Normal 9" xfId="70" xr:uid="{00000000-0005-0000-0000-00003A000000}"/>
    <cellStyle name="Note" xfId="17" builtinId="10" customBuiltin="1"/>
    <cellStyle name="Output" xfId="12" builtinId="21" customBuiltin="1"/>
    <cellStyle name="Percent" xfId="2" builtinId="5"/>
    <cellStyle name="Percent 2" xfId="46" xr:uid="{00000000-0005-0000-0000-00003E000000}"/>
    <cellStyle name="Percent 3" xfId="49" xr:uid="{00000000-0005-0000-0000-00003F000000}"/>
    <cellStyle name="Percent 4" xfId="53" xr:uid="{00000000-0005-0000-0000-000040000000}"/>
    <cellStyle name="Percent 4 2" xfId="64" xr:uid="{00000000-0005-0000-0000-000041000000}"/>
    <cellStyle name="Percent 5" xfId="56" xr:uid="{00000000-0005-0000-0000-000042000000}"/>
    <cellStyle name="Percent 6" xfId="61" xr:uid="{00000000-0005-0000-0000-000043000000}"/>
    <cellStyle name="Percent 7" xfId="67" xr:uid="{00000000-0005-0000-0000-000044000000}"/>
    <cellStyle name="Percent 8" xfId="69" xr:uid="{00000000-0005-0000-0000-000045000000}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6"/>
  <sheetViews>
    <sheetView tabSelected="1" view="pageBreakPreview" zoomScale="6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16" sqref="I16"/>
    </sheetView>
  </sheetViews>
  <sheetFormatPr defaultColWidth="9" defaultRowHeight="15" x14ac:dyDescent="0.25"/>
  <cols>
    <col min="1" max="1" width="22.125" style="1" customWidth="1"/>
    <col min="2" max="2" width="3.875" style="1" customWidth="1"/>
    <col min="3" max="3" width="13" style="6" customWidth="1"/>
    <col min="4" max="4" width="13.375" style="6" bestFit="1" customWidth="1"/>
    <col min="5" max="5" width="12.875" style="6" customWidth="1"/>
    <col min="6" max="6" width="12.75" style="1" bestFit="1" customWidth="1"/>
    <col min="7" max="7" width="12.75" style="1" customWidth="1"/>
    <col min="8" max="8" width="9.875" style="1" bestFit="1" customWidth="1"/>
    <col min="9" max="9" width="12.25" style="1" customWidth="1"/>
    <col min="10" max="10" width="13.375" style="1" bestFit="1" customWidth="1"/>
    <col min="11" max="11" width="13.375" style="1" customWidth="1"/>
    <col min="12" max="12" width="11.75" style="1" customWidth="1"/>
    <col min="13" max="13" width="6.25" style="1" customWidth="1"/>
    <col min="14" max="14" width="10.75" style="1" bestFit="1" customWidth="1"/>
    <col min="15" max="15" width="4.75" style="1" customWidth="1"/>
    <col min="16" max="18" width="10.625" style="1" customWidth="1"/>
    <col min="19" max="19" width="5.625" style="1" customWidth="1"/>
    <col min="20" max="20" width="10.75" style="6" bestFit="1" customWidth="1"/>
    <col min="21" max="21" width="3.125" style="1" customWidth="1"/>
    <col min="22" max="22" width="10.75" style="6" bestFit="1" customWidth="1"/>
    <col min="23" max="23" width="3.125" style="1" customWidth="1"/>
    <col min="24" max="24" width="10.75" style="6" bestFit="1" customWidth="1"/>
    <col min="25" max="25" width="3.125" style="1" customWidth="1"/>
    <col min="26" max="26" width="10.75" style="6" bestFit="1" customWidth="1"/>
    <col min="27" max="16384" width="9" style="1"/>
  </cols>
  <sheetData>
    <row r="1" spans="1:26" x14ac:dyDescent="0.25">
      <c r="A1" s="14" t="s">
        <v>55</v>
      </c>
      <c r="D1" s="1"/>
      <c r="G1" s="6"/>
      <c r="I1" s="6"/>
      <c r="T1" s="1"/>
      <c r="V1" s="1"/>
      <c r="X1" s="1"/>
      <c r="Z1" s="1"/>
    </row>
    <row r="2" spans="1:26" x14ac:dyDescent="0.25">
      <c r="A2" s="23" t="s">
        <v>56</v>
      </c>
      <c r="C2" s="30">
        <v>2021</v>
      </c>
      <c r="D2" s="30">
        <v>2022</v>
      </c>
      <c r="E2" s="30">
        <v>2023</v>
      </c>
      <c r="F2" s="30">
        <v>2024</v>
      </c>
      <c r="T2" s="1"/>
      <c r="V2" s="1"/>
      <c r="X2" s="1"/>
      <c r="Z2" s="1"/>
    </row>
    <row r="3" spans="1:26" x14ac:dyDescent="0.25">
      <c r="C3" s="25" t="s">
        <v>53</v>
      </c>
      <c r="D3" s="25" t="s">
        <v>53</v>
      </c>
      <c r="E3" s="25" t="s">
        <v>53</v>
      </c>
      <c r="F3" s="25" t="s">
        <v>53</v>
      </c>
      <c r="T3" s="1"/>
      <c r="V3" s="1"/>
      <c r="X3" s="1"/>
      <c r="Z3" s="1"/>
    </row>
    <row r="4" spans="1:26" x14ac:dyDescent="0.25">
      <c r="A4" s="1" t="s">
        <v>24</v>
      </c>
      <c r="B4" s="1" t="s">
        <v>18</v>
      </c>
      <c r="C4" s="10">
        <v>-9972.7312999999995</v>
      </c>
      <c r="D4" s="10">
        <v>-9972.0136999999813</v>
      </c>
      <c r="E4" s="10">
        <v>-9972.7312999999995</v>
      </c>
      <c r="F4" s="10">
        <v>-9972.0136999999813</v>
      </c>
      <c r="T4" s="1"/>
      <c r="V4" s="1"/>
      <c r="X4" s="1"/>
      <c r="Z4" s="1"/>
    </row>
    <row r="5" spans="1:26" x14ac:dyDescent="0.25">
      <c r="A5" s="1" t="s">
        <v>25</v>
      </c>
      <c r="B5" s="1" t="s">
        <v>21</v>
      </c>
      <c r="C5" s="10">
        <v>-4324.6750000000029</v>
      </c>
      <c r="D5" s="10">
        <v>-4324.4394000000029</v>
      </c>
      <c r="E5" s="10">
        <v>-4324.6650000000081</v>
      </c>
      <c r="F5" s="10">
        <v>-4324.4394000000029</v>
      </c>
      <c r="T5" s="1"/>
      <c r="V5" s="1"/>
      <c r="X5" s="1"/>
      <c r="Z5" s="1"/>
    </row>
    <row r="6" spans="1:26" x14ac:dyDescent="0.25">
      <c r="A6" s="1" t="s">
        <v>26</v>
      </c>
      <c r="B6" s="1" t="s">
        <v>27</v>
      </c>
      <c r="C6" s="10">
        <v>-442.55629999999655</v>
      </c>
      <c r="D6" s="10">
        <v>-442.50089999999909</v>
      </c>
      <c r="E6" s="10">
        <v>-442.55629999999655</v>
      </c>
      <c r="F6" s="10">
        <v>-442.50089999999909</v>
      </c>
      <c r="T6" s="1"/>
      <c r="V6" s="1"/>
      <c r="X6" s="1"/>
      <c r="Z6" s="1"/>
    </row>
    <row r="7" spans="1:26" x14ac:dyDescent="0.25">
      <c r="A7" s="1" t="s">
        <v>15</v>
      </c>
      <c r="B7" s="1" t="s">
        <v>18</v>
      </c>
      <c r="C7" s="10">
        <v>-118608.56</v>
      </c>
      <c r="D7" s="10">
        <v>-124419.94</v>
      </c>
      <c r="E7" s="10">
        <v>-125827.61</v>
      </c>
      <c r="F7" s="10">
        <v>-110051.13</v>
      </c>
      <c r="T7" s="1"/>
      <c r="V7" s="1"/>
      <c r="X7" s="1"/>
      <c r="Z7" s="1"/>
    </row>
    <row r="8" spans="1:26" x14ac:dyDescent="0.25">
      <c r="A8" s="1" t="s">
        <v>1</v>
      </c>
      <c r="B8" s="1" t="s">
        <v>19</v>
      </c>
      <c r="C8" s="10">
        <v>-19033.73</v>
      </c>
      <c r="D8" s="10">
        <v>-35970.43</v>
      </c>
      <c r="E8" s="10">
        <v>-47344.27</v>
      </c>
      <c r="F8" s="10">
        <v>-47942.55</v>
      </c>
      <c r="T8" s="1"/>
      <c r="V8" s="1"/>
      <c r="X8" s="1"/>
      <c r="Z8" s="1"/>
    </row>
    <row r="9" spans="1:26" x14ac:dyDescent="0.25">
      <c r="A9" s="16" t="s">
        <v>10</v>
      </c>
      <c r="B9" s="1" t="s">
        <v>18</v>
      </c>
      <c r="C9" s="10">
        <v>-826211.02</v>
      </c>
      <c r="D9" s="10">
        <v>-847607.57</v>
      </c>
      <c r="E9" s="10">
        <v>-813191.77</v>
      </c>
      <c r="F9" s="10">
        <v>-284092.12</v>
      </c>
      <c r="T9" s="1"/>
      <c r="V9" s="1"/>
      <c r="X9" s="1"/>
      <c r="Z9" s="1"/>
    </row>
    <row r="10" spans="1:26" x14ac:dyDescent="0.25">
      <c r="A10" s="16" t="s">
        <v>9</v>
      </c>
      <c r="B10" s="1" t="s">
        <v>18</v>
      </c>
      <c r="C10" s="6">
        <v>-618223.05000000005</v>
      </c>
      <c r="D10" s="6">
        <v>-774473</v>
      </c>
      <c r="E10" s="6">
        <v>-784966.78</v>
      </c>
      <c r="F10" s="6">
        <v>-511840.36</v>
      </c>
      <c r="T10" s="1"/>
      <c r="V10" s="1"/>
      <c r="X10" s="1"/>
      <c r="Z10" s="1"/>
    </row>
    <row r="11" spans="1:26" s="16" customFormat="1" x14ac:dyDescent="0.25">
      <c r="A11" s="16" t="s">
        <v>2</v>
      </c>
      <c r="B11" s="16" t="s">
        <v>19</v>
      </c>
      <c r="C11" s="10">
        <v>-235886.3</v>
      </c>
      <c r="D11" s="10">
        <v>-0.02</v>
      </c>
      <c r="E11" s="10">
        <v>0.01</v>
      </c>
      <c r="F11" s="10">
        <v>0</v>
      </c>
    </row>
    <row r="12" spans="1:26" x14ac:dyDescent="0.25">
      <c r="A12" s="1" t="s">
        <v>23</v>
      </c>
      <c r="B12" s="1" t="s">
        <v>18</v>
      </c>
      <c r="C12" s="10">
        <v>-82609.13</v>
      </c>
      <c r="D12" s="10">
        <v>-97804.58</v>
      </c>
      <c r="E12" s="10">
        <v>-272388.61</v>
      </c>
      <c r="F12" s="10">
        <v>-524891.01</v>
      </c>
      <c r="T12" s="1"/>
      <c r="V12" s="1"/>
      <c r="X12" s="1"/>
      <c r="Z12" s="1"/>
    </row>
    <row r="13" spans="1:26" s="16" customFormat="1" x14ac:dyDescent="0.25">
      <c r="A13" s="16" t="s">
        <v>4</v>
      </c>
      <c r="B13" s="16" t="s">
        <v>18</v>
      </c>
      <c r="C13" s="10">
        <v>-2181704.25</v>
      </c>
      <c r="D13" s="10">
        <v>-2339550.42</v>
      </c>
      <c r="E13" s="10">
        <v>-2391153.9900000002</v>
      </c>
      <c r="F13" s="10">
        <v>-2305429.58</v>
      </c>
    </row>
    <row r="14" spans="1:26" x14ac:dyDescent="0.25">
      <c r="A14" s="3" t="s">
        <v>11</v>
      </c>
      <c r="B14" s="3" t="s">
        <v>21</v>
      </c>
      <c r="C14" s="6">
        <v>-762571.22</v>
      </c>
      <c r="D14" s="6">
        <v>-857345.22</v>
      </c>
      <c r="E14" s="6">
        <v>-920370.67</v>
      </c>
      <c r="F14" s="6">
        <v>-985189.66</v>
      </c>
      <c r="T14" s="1"/>
      <c r="V14" s="1"/>
      <c r="X14" s="1"/>
      <c r="Z14" s="1"/>
    </row>
    <row r="15" spans="1:26" x14ac:dyDescent="0.25">
      <c r="A15" s="1" t="s">
        <v>20</v>
      </c>
      <c r="B15" s="1" t="s">
        <v>19</v>
      </c>
      <c r="C15" s="6">
        <v>-534736.03</v>
      </c>
      <c r="D15" s="6">
        <v>-568330.72</v>
      </c>
      <c r="E15" s="6">
        <v>-582514.93000000005</v>
      </c>
      <c r="F15" s="6">
        <v>-535895.53</v>
      </c>
      <c r="T15" s="1"/>
      <c r="V15" s="1"/>
      <c r="X15" s="1"/>
      <c r="Z15" s="1"/>
    </row>
    <row r="16" spans="1:26" s="16" customFormat="1" x14ac:dyDescent="0.25">
      <c r="A16" s="16" t="s">
        <v>7</v>
      </c>
      <c r="B16" s="16" t="s">
        <v>19</v>
      </c>
      <c r="C16" s="10">
        <v>-569364.78</v>
      </c>
      <c r="D16" s="10">
        <v>-552481.67000000004</v>
      </c>
      <c r="E16" s="10">
        <v>-561325.44999999995</v>
      </c>
      <c r="F16" s="10">
        <v>-532594.39</v>
      </c>
    </row>
    <row r="17" spans="1:26" x14ac:dyDescent="0.25">
      <c r="A17" s="1" t="s">
        <v>5</v>
      </c>
      <c r="B17" s="1" t="s">
        <v>18</v>
      </c>
      <c r="C17" s="6">
        <v>-509228.82</v>
      </c>
      <c r="D17" s="6">
        <v>-523341.01</v>
      </c>
      <c r="E17" s="6">
        <v>-514904.99</v>
      </c>
      <c r="F17" s="6">
        <v>-495577.9</v>
      </c>
      <c r="T17" s="1"/>
      <c r="V17" s="1"/>
      <c r="X17" s="1"/>
      <c r="Z17" s="1"/>
    </row>
    <row r="18" spans="1:26" s="16" customFormat="1" x14ac:dyDescent="0.25">
      <c r="A18" s="16" t="s">
        <v>8</v>
      </c>
      <c r="B18" s="16" t="s">
        <v>19</v>
      </c>
      <c r="C18" s="10">
        <v>-2356080.85</v>
      </c>
      <c r="D18" s="10">
        <v>-2350660.35</v>
      </c>
      <c r="E18" s="10">
        <v>-2370065.7999999998</v>
      </c>
      <c r="F18" s="10">
        <v>-1904140.92</v>
      </c>
    </row>
    <row r="19" spans="1:26" x14ac:dyDescent="0.25">
      <c r="A19" s="1" t="s">
        <v>12</v>
      </c>
      <c r="B19" s="1" t="s">
        <v>18</v>
      </c>
      <c r="C19" s="6">
        <v>-326738.28000000003</v>
      </c>
      <c r="D19" s="6">
        <v>-266481.48</v>
      </c>
      <c r="E19" s="6">
        <v>-105828.46</v>
      </c>
      <c r="F19" s="6">
        <v>-87575.4</v>
      </c>
      <c r="T19" s="1"/>
      <c r="V19" s="1"/>
      <c r="X19" s="1"/>
      <c r="Z19" s="1"/>
    </row>
    <row r="20" spans="1:26" x14ac:dyDescent="0.25">
      <c r="A20" s="1" t="s">
        <v>13</v>
      </c>
      <c r="B20" s="1" t="s">
        <v>18</v>
      </c>
      <c r="C20" s="6">
        <v>-1886.09</v>
      </c>
      <c r="D20" s="6">
        <v>-16028.21</v>
      </c>
      <c r="E20" s="6">
        <v>-38016.97</v>
      </c>
      <c r="F20" s="6">
        <v>-38016.97</v>
      </c>
      <c r="T20" s="1"/>
      <c r="V20" s="1"/>
      <c r="X20" s="1"/>
      <c r="Z20" s="1"/>
    </row>
    <row r="21" spans="1:26" x14ac:dyDescent="0.25">
      <c r="A21" s="16" t="s">
        <v>0</v>
      </c>
      <c r="B21" s="16" t="s">
        <v>19</v>
      </c>
      <c r="C21" s="6">
        <v>-808.37</v>
      </c>
      <c r="D21" s="6">
        <v>-846.91</v>
      </c>
      <c r="E21" s="6">
        <v>-857.67</v>
      </c>
      <c r="F21" s="6">
        <v>-829.4</v>
      </c>
      <c r="T21" s="1"/>
      <c r="V21" s="1"/>
      <c r="X21" s="1"/>
      <c r="Z21" s="1"/>
    </row>
    <row r="22" spans="1:26" x14ac:dyDescent="0.25">
      <c r="A22" s="3" t="s">
        <v>14</v>
      </c>
      <c r="B22" s="3" t="s">
        <v>22</v>
      </c>
      <c r="C22" s="6">
        <v>-296795.28999999998</v>
      </c>
      <c r="D22" s="6">
        <v>-351217.78</v>
      </c>
      <c r="E22" s="6">
        <v>-419030.55</v>
      </c>
      <c r="F22" s="6">
        <v>-460794.34</v>
      </c>
      <c r="T22" s="1"/>
      <c r="V22" s="1"/>
      <c r="X22" s="1"/>
      <c r="Z22" s="1"/>
    </row>
    <row r="23" spans="1:26" x14ac:dyDescent="0.25">
      <c r="A23" s="1" t="s">
        <v>6</v>
      </c>
      <c r="B23" s="1" t="s">
        <v>18</v>
      </c>
      <c r="C23" s="6">
        <v>-6528.76</v>
      </c>
      <c r="D23" s="6">
        <v>-4464.92</v>
      </c>
      <c r="E23" s="6">
        <v>-3445.31</v>
      </c>
      <c r="F23" s="6">
        <v>-1250.95</v>
      </c>
      <c r="T23" s="1"/>
      <c r="V23" s="1"/>
      <c r="X23" s="1"/>
      <c r="Z23" s="1"/>
    </row>
    <row r="24" spans="1:26" x14ac:dyDescent="0.25">
      <c r="A24" s="1" t="s">
        <v>16</v>
      </c>
      <c r="B24" s="1" t="s">
        <v>18</v>
      </c>
      <c r="C24" s="6">
        <v>-368839.94</v>
      </c>
      <c r="D24" s="6">
        <v>-387178.12</v>
      </c>
      <c r="E24" s="6">
        <v>-404079.89</v>
      </c>
      <c r="F24" s="6">
        <v>-406082.56</v>
      </c>
      <c r="T24" s="1"/>
      <c r="V24" s="1"/>
      <c r="X24" s="1"/>
      <c r="Z24" s="1"/>
    </row>
    <row r="25" spans="1:26" x14ac:dyDescent="0.25">
      <c r="A25" s="1" t="s">
        <v>39</v>
      </c>
      <c r="B25" s="1" t="s">
        <v>18</v>
      </c>
      <c r="C25" s="10">
        <v>-5746.14</v>
      </c>
      <c r="D25" s="10">
        <v>-3453.33</v>
      </c>
      <c r="E25" s="10">
        <v>-3558.47</v>
      </c>
      <c r="F25" s="10">
        <v>-3558.46</v>
      </c>
      <c r="T25" s="1"/>
      <c r="V25" s="1"/>
      <c r="X25" s="1"/>
      <c r="Z25" s="1"/>
    </row>
    <row r="26" spans="1:26" x14ac:dyDescent="0.25">
      <c r="A26" s="1" t="s">
        <v>3</v>
      </c>
      <c r="B26" s="1" t="s">
        <v>18</v>
      </c>
      <c r="C26" s="6">
        <v>-625800.16</v>
      </c>
      <c r="D26" s="6">
        <v>-664128.51</v>
      </c>
      <c r="E26" s="6">
        <v>-785452.66</v>
      </c>
      <c r="F26" s="6">
        <v>-796994.81</v>
      </c>
      <c r="T26" s="1"/>
      <c r="V26" s="1"/>
      <c r="X26" s="1"/>
      <c r="Z26" s="1"/>
    </row>
    <row r="27" spans="1:26" ht="15.75" thickBot="1" x14ac:dyDescent="0.3">
      <c r="A27" s="1" t="s">
        <v>28</v>
      </c>
      <c r="C27" s="27">
        <f>SUM(C4:C26)</f>
        <v>-10462140.732599998</v>
      </c>
      <c r="D27" s="27">
        <f>SUM(D4:D26)</f>
        <v>-10780523.143999999</v>
      </c>
      <c r="E27" s="27">
        <f>SUM(E4:E26)</f>
        <v>-11159064.792600004</v>
      </c>
      <c r="F27" s="27">
        <f>SUM(F4:F26)</f>
        <v>-10047486.994000003</v>
      </c>
      <c r="T27" s="1"/>
      <c r="V27" s="1"/>
      <c r="X27" s="1"/>
      <c r="Z27" s="1"/>
    </row>
    <row r="28" spans="1:26" ht="15.75" thickTop="1" x14ac:dyDescent="0.25">
      <c r="A28" s="4" t="s">
        <v>54</v>
      </c>
      <c r="C28" s="10">
        <v>-10462140.73</v>
      </c>
      <c r="D28" s="10">
        <v>-10780523</v>
      </c>
      <c r="E28" s="10">
        <v>-11159065</v>
      </c>
      <c r="F28" s="10">
        <v>-10047487</v>
      </c>
      <c r="T28" s="1"/>
      <c r="V28" s="1"/>
      <c r="X28" s="1"/>
      <c r="Z28" s="1"/>
    </row>
    <row r="29" spans="1:26" x14ac:dyDescent="0.25">
      <c r="C29" s="10"/>
      <c r="D29" s="10"/>
      <c r="F29" s="6"/>
      <c r="G29" s="6"/>
      <c r="H29" s="6"/>
      <c r="I29" s="6"/>
      <c r="J29" s="6"/>
      <c r="K29" s="6"/>
      <c r="L29" s="6"/>
      <c r="M29" s="6"/>
      <c r="N29" s="6"/>
      <c r="P29" s="6"/>
      <c r="Q29" s="6"/>
      <c r="R29" s="6"/>
      <c r="T29" s="10"/>
      <c r="V29" s="10"/>
      <c r="X29" s="10"/>
      <c r="Z29" s="10"/>
    </row>
    <row r="30" spans="1:26" x14ac:dyDescent="0.25">
      <c r="A30" s="1" t="s">
        <v>44</v>
      </c>
      <c r="C30" s="7">
        <f>SUM(D30:F30)</f>
        <v>1</v>
      </c>
      <c r="D30" s="15">
        <f>'Allocation Factors'!B10</f>
        <v>0.69821999999999995</v>
      </c>
      <c r="E30" s="15">
        <f>'Allocation Factors'!C10</f>
        <v>0.20882000000000001</v>
      </c>
      <c r="F30" s="15">
        <f>'Allocation Factors'!D10</f>
        <v>9.2960000000000001E-2</v>
      </c>
      <c r="G30" s="15"/>
    </row>
    <row r="31" spans="1:26" x14ac:dyDescent="0.25">
      <c r="A31" s="1" t="s">
        <v>29</v>
      </c>
      <c r="C31" s="7">
        <f>SUM(D31:F31)</f>
        <v>1</v>
      </c>
      <c r="D31" s="15">
        <f>'Allocation Factors'!B12</f>
        <v>0.77317999999999998</v>
      </c>
      <c r="E31" s="15">
        <f>'Allocation Factors'!C12</f>
        <v>0.22681999999999999</v>
      </c>
      <c r="F31" s="15">
        <v>0</v>
      </c>
      <c r="G31" s="15"/>
    </row>
    <row r="32" spans="1:26" x14ac:dyDescent="0.25">
      <c r="A32" s="8"/>
      <c r="D32" s="10"/>
      <c r="E32" s="10"/>
      <c r="F32" s="16"/>
    </row>
    <row r="34" spans="1:7" x14ac:dyDescent="0.25">
      <c r="A34" s="35">
        <v>2021</v>
      </c>
      <c r="C34" s="9" t="s">
        <v>17</v>
      </c>
      <c r="D34" s="9" t="s">
        <v>30</v>
      </c>
      <c r="E34" s="9" t="s">
        <v>31</v>
      </c>
      <c r="F34" s="9" t="s">
        <v>32</v>
      </c>
      <c r="G34" s="26"/>
    </row>
    <row r="35" spans="1:7" x14ac:dyDescent="0.25">
      <c r="A35" s="1" t="s">
        <v>30</v>
      </c>
      <c r="B35" s="11" t="s">
        <v>18</v>
      </c>
      <c r="C35" s="10">
        <f>SUMIF($B$4:$B$26,$B35,C$4:C$26)</f>
        <v>-5682096.9313000003</v>
      </c>
      <c r="D35" s="32">
        <f>C35</f>
        <v>-5682096.9313000003</v>
      </c>
      <c r="E35" s="32"/>
      <c r="F35" s="33"/>
    </row>
    <row r="36" spans="1:7" x14ac:dyDescent="0.25">
      <c r="A36" s="1" t="s">
        <v>33</v>
      </c>
      <c r="B36" s="11" t="s">
        <v>21</v>
      </c>
      <c r="C36" s="10">
        <f>SUMIF($B$4:$B$26,$B36,C$4:C$26)</f>
        <v>-766895.89500000002</v>
      </c>
      <c r="D36" s="32"/>
      <c r="E36" s="32">
        <f>C36</f>
        <v>-766895.89500000002</v>
      </c>
      <c r="F36" s="33"/>
    </row>
    <row r="37" spans="1:7" x14ac:dyDescent="0.25">
      <c r="A37" s="1" t="s">
        <v>34</v>
      </c>
      <c r="B37" s="12" t="s">
        <v>22</v>
      </c>
      <c r="C37" s="10">
        <f>SUMIF($B$4:$B$26,$B37,C$4:C$26)</f>
        <v>-296795.28999999998</v>
      </c>
      <c r="D37" s="32"/>
      <c r="E37" s="32"/>
      <c r="F37" s="34">
        <f>C37</f>
        <v>-296795.28999999998</v>
      </c>
      <c r="G37" s="2"/>
    </row>
    <row r="38" spans="1:7" x14ac:dyDescent="0.25">
      <c r="A38" s="1" t="s">
        <v>35</v>
      </c>
      <c r="B38" s="11" t="s">
        <v>19</v>
      </c>
      <c r="C38" s="10">
        <f>SUMIF($B$4:$B$26,$B38,C$4:C$26)</f>
        <v>-3715910.0600000005</v>
      </c>
      <c r="D38" s="32">
        <f>$C38*D$30</f>
        <v>-2594522.7220932003</v>
      </c>
      <c r="E38" s="32">
        <f t="shared" ref="E38:F38" si="0">$C38*E$30</f>
        <v>-775956.33872920019</v>
      </c>
      <c r="F38" s="32">
        <f t="shared" si="0"/>
        <v>-345430.99917760002</v>
      </c>
      <c r="G38" s="6"/>
    </row>
    <row r="39" spans="1:7" x14ac:dyDescent="0.25">
      <c r="A39" s="1" t="s">
        <v>36</v>
      </c>
      <c r="B39" s="11" t="s">
        <v>27</v>
      </c>
      <c r="C39" s="10">
        <f>SUMIF($B$4:$B$26,$B39,C$4:C$26)</f>
        <v>-442.55629999999655</v>
      </c>
      <c r="D39" s="32">
        <f>$C39*D$31</f>
        <v>-342.17568003399731</v>
      </c>
      <c r="E39" s="32">
        <f t="shared" ref="E39:F39" si="1">$C39*E$31</f>
        <v>-100.38061996599922</v>
      </c>
      <c r="F39" s="32">
        <f t="shared" si="1"/>
        <v>0</v>
      </c>
      <c r="G39" s="6"/>
    </row>
    <row r="40" spans="1:7" x14ac:dyDescent="0.25">
      <c r="C40" s="10"/>
      <c r="D40" s="32"/>
      <c r="E40" s="32"/>
      <c r="F40" s="33"/>
    </row>
    <row r="41" spans="1:7" x14ac:dyDescent="0.25">
      <c r="A41" s="1" t="s">
        <v>40</v>
      </c>
      <c r="C41" s="13">
        <f>SUM(C35:C40)</f>
        <v>-10462140.7326</v>
      </c>
      <c r="D41" s="13">
        <f>SUM(D35:D40)</f>
        <v>-8276961.8290732345</v>
      </c>
      <c r="E41" s="13">
        <f>SUM(E35:E40)</f>
        <v>-1542952.6143491662</v>
      </c>
      <c r="F41" s="13">
        <f>SUM(F35:F40)</f>
        <v>-642226.28917760006</v>
      </c>
      <c r="G41" s="5"/>
    </row>
    <row r="42" spans="1:7" x14ac:dyDescent="0.25">
      <c r="A42" s="11" t="s">
        <v>37</v>
      </c>
      <c r="C42" s="6">
        <f>C27-C41</f>
        <v>0</v>
      </c>
      <c r="D42" s="1"/>
      <c r="E42" s="1"/>
    </row>
    <row r="43" spans="1:7" x14ac:dyDescent="0.25">
      <c r="A43" s="11" t="s">
        <v>38</v>
      </c>
      <c r="C43" s="6">
        <f>C41-D41-E41-F41</f>
        <v>9.3132257461547852E-10</v>
      </c>
    </row>
    <row r="45" spans="1:7" x14ac:dyDescent="0.25">
      <c r="A45" s="35">
        <v>2022</v>
      </c>
      <c r="C45" s="9" t="s">
        <v>17</v>
      </c>
      <c r="D45" s="9" t="s">
        <v>30</v>
      </c>
      <c r="E45" s="9" t="s">
        <v>31</v>
      </c>
      <c r="F45" s="9" t="s">
        <v>32</v>
      </c>
      <c r="G45" s="26"/>
    </row>
    <row r="46" spans="1:7" x14ac:dyDescent="0.25">
      <c r="A46" s="1" t="s">
        <v>30</v>
      </c>
      <c r="B46" s="11" t="s">
        <v>18</v>
      </c>
      <c r="C46" s="10">
        <f>SUMIF($B$4:$B$26,$B46,D$4:D$26)</f>
        <v>-6058903.1036999989</v>
      </c>
      <c r="D46" s="32">
        <f>C46</f>
        <v>-6058903.1036999989</v>
      </c>
      <c r="E46" s="32"/>
      <c r="F46" s="33"/>
    </row>
    <row r="47" spans="1:7" x14ac:dyDescent="0.25">
      <c r="A47" s="1" t="s">
        <v>33</v>
      </c>
      <c r="B47" s="11" t="s">
        <v>21</v>
      </c>
      <c r="C47" s="10">
        <f t="shared" ref="C47:C50" si="2">SUMIF($B$4:$B$26,$B47,D$4:D$26)</f>
        <v>-861669.6594</v>
      </c>
      <c r="D47" s="32"/>
      <c r="E47" s="32">
        <f>C47</f>
        <v>-861669.6594</v>
      </c>
      <c r="F47" s="33"/>
    </row>
    <row r="48" spans="1:7" x14ac:dyDescent="0.25">
      <c r="A48" s="1" t="s">
        <v>34</v>
      </c>
      <c r="B48" s="12" t="s">
        <v>22</v>
      </c>
      <c r="C48" s="10">
        <f t="shared" si="2"/>
        <v>-351217.78</v>
      </c>
      <c r="D48" s="32"/>
      <c r="E48" s="32"/>
      <c r="F48" s="34">
        <f>C48</f>
        <v>-351217.78</v>
      </c>
      <c r="G48" s="2"/>
    </row>
    <row r="49" spans="1:7" x14ac:dyDescent="0.25">
      <c r="A49" s="1" t="s">
        <v>35</v>
      </c>
      <c r="B49" s="11" t="s">
        <v>19</v>
      </c>
      <c r="C49" s="10">
        <f t="shared" si="2"/>
        <v>-3508290.1</v>
      </c>
      <c r="D49" s="32">
        <f>$C49*D$30</f>
        <v>-2449558.3136219997</v>
      </c>
      <c r="E49" s="32">
        <f t="shared" ref="E49:F49" si="3">$C49*E$30</f>
        <v>-732601.13868199999</v>
      </c>
      <c r="F49" s="32">
        <f t="shared" si="3"/>
        <v>-326130.647696</v>
      </c>
      <c r="G49" s="6"/>
    </row>
    <row r="50" spans="1:7" x14ac:dyDescent="0.25">
      <c r="A50" s="1" t="s">
        <v>36</v>
      </c>
      <c r="B50" s="11" t="s">
        <v>27</v>
      </c>
      <c r="C50" s="10">
        <f t="shared" si="2"/>
        <v>-442.50089999999909</v>
      </c>
      <c r="D50" s="32">
        <f>$C50*D$31</f>
        <v>-342.13284586199927</v>
      </c>
      <c r="E50" s="32">
        <f t="shared" ref="E50:F50" si="4">$C50*E$31</f>
        <v>-100.36805413799979</v>
      </c>
      <c r="F50" s="32">
        <f t="shared" si="4"/>
        <v>0</v>
      </c>
      <c r="G50" s="6"/>
    </row>
    <row r="51" spans="1:7" x14ac:dyDescent="0.25">
      <c r="C51" s="10"/>
      <c r="D51" s="32"/>
      <c r="E51" s="32"/>
      <c r="F51" s="33"/>
    </row>
    <row r="52" spans="1:7" x14ac:dyDescent="0.25">
      <c r="A52" s="1" t="s">
        <v>40</v>
      </c>
      <c r="C52" s="13">
        <f>SUM(C46:C51)</f>
        <v>-10780523.143999999</v>
      </c>
      <c r="D52" s="13">
        <f>SUM(D46:D51)</f>
        <v>-8508803.5501678605</v>
      </c>
      <c r="E52" s="13">
        <f>SUM(E46:E51)</f>
        <v>-1594371.1661361381</v>
      </c>
      <c r="F52" s="13">
        <f>SUM(F46:F51)</f>
        <v>-677348.42769600009</v>
      </c>
      <c r="G52" s="5"/>
    </row>
    <row r="53" spans="1:7" x14ac:dyDescent="0.25">
      <c r="A53" s="11" t="s">
        <v>37</v>
      </c>
      <c r="C53" s="6">
        <f>D28-C52</f>
        <v>0.14399999938905239</v>
      </c>
      <c r="D53" s="1"/>
      <c r="E53" s="1"/>
    </row>
    <row r="54" spans="1:7" x14ac:dyDescent="0.25">
      <c r="A54" s="11" t="s">
        <v>38</v>
      </c>
      <c r="C54" s="6">
        <f>C52-D52-E52-F52</f>
        <v>0</v>
      </c>
    </row>
    <row r="56" spans="1:7" x14ac:dyDescent="0.25">
      <c r="A56" s="31">
        <v>2023</v>
      </c>
      <c r="C56" s="9" t="s">
        <v>17</v>
      </c>
      <c r="D56" s="9" t="s">
        <v>30</v>
      </c>
      <c r="E56" s="9" t="s">
        <v>31</v>
      </c>
      <c r="F56" s="9" t="s">
        <v>32</v>
      </c>
      <c r="G56" s="26"/>
    </row>
    <row r="57" spans="1:7" x14ac:dyDescent="0.25">
      <c r="A57" s="1" t="s">
        <v>30</v>
      </c>
      <c r="B57" s="11" t="s">
        <v>18</v>
      </c>
      <c r="C57" s="10">
        <f>SUMIF($B$4:$B$26,$B57,E$4:E$26)</f>
        <v>-6252788.2412999989</v>
      </c>
      <c r="D57" s="6">
        <f>C57</f>
        <v>-6252788.2412999989</v>
      </c>
    </row>
    <row r="58" spans="1:7" x14ac:dyDescent="0.25">
      <c r="A58" s="1" t="s">
        <v>33</v>
      </c>
      <c r="B58" s="11" t="s">
        <v>21</v>
      </c>
      <c r="C58" s="10">
        <f t="shared" ref="C58:C61" si="5">SUMIF($B$4:$B$26,$B58,E$4:E$26)</f>
        <v>-924695.33500000008</v>
      </c>
      <c r="E58" s="6">
        <f>C58</f>
        <v>-924695.33500000008</v>
      </c>
    </row>
    <row r="59" spans="1:7" x14ac:dyDescent="0.25">
      <c r="A59" s="1" t="s">
        <v>34</v>
      </c>
      <c r="B59" s="12" t="s">
        <v>22</v>
      </c>
      <c r="C59" s="10">
        <f t="shared" si="5"/>
        <v>-419030.55</v>
      </c>
      <c r="F59" s="2">
        <f>C59</f>
        <v>-419030.55</v>
      </c>
      <c r="G59" s="2"/>
    </row>
    <row r="60" spans="1:7" x14ac:dyDescent="0.25">
      <c r="A60" s="1" t="s">
        <v>35</v>
      </c>
      <c r="B60" s="11" t="s">
        <v>19</v>
      </c>
      <c r="C60" s="10">
        <f t="shared" si="5"/>
        <v>-3562108.11</v>
      </c>
      <c r="D60" s="6">
        <f>$C60*D$30</f>
        <v>-2487135.1245641997</v>
      </c>
      <c r="E60" s="6">
        <f t="shared" ref="E60:F60" si="6">$C60*E$30</f>
        <v>-743839.4155302</v>
      </c>
      <c r="F60" s="6">
        <f t="shared" si="6"/>
        <v>-331133.56990559999</v>
      </c>
      <c r="G60" s="6"/>
    </row>
    <row r="61" spans="1:7" x14ac:dyDescent="0.25">
      <c r="A61" s="1" t="s">
        <v>36</v>
      </c>
      <c r="B61" s="11" t="s">
        <v>27</v>
      </c>
      <c r="C61" s="10">
        <f t="shared" si="5"/>
        <v>-442.55629999999655</v>
      </c>
      <c r="D61" s="6">
        <f>$C61*D$31</f>
        <v>-342.17568003399731</v>
      </c>
      <c r="E61" s="6">
        <f t="shared" ref="E61:F61" si="7">$C61*E$31</f>
        <v>-100.38061996599922</v>
      </c>
      <c r="F61" s="6">
        <f t="shared" si="7"/>
        <v>0</v>
      </c>
      <c r="G61" s="6"/>
    </row>
    <row r="62" spans="1:7" x14ac:dyDescent="0.25">
      <c r="C62" s="10"/>
    </row>
    <row r="63" spans="1:7" x14ac:dyDescent="0.25">
      <c r="A63" s="1" t="s">
        <v>40</v>
      </c>
      <c r="C63" s="13">
        <f>SUM(C57:C62)</f>
        <v>-11159064.792599998</v>
      </c>
      <c r="D63" s="13">
        <f>SUM(D57:D62)</f>
        <v>-8740265.5415442325</v>
      </c>
      <c r="E63" s="13">
        <f>SUM(E57:E62)</f>
        <v>-1668635.131150166</v>
      </c>
      <c r="F63" s="13">
        <f>SUM(F57:F62)</f>
        <v>-750164.11990559998</v>
      </c>
      <c r="G63" s="5"/>
    </row>
    <row r="64" spans="1:7" x14ac:dyDescent="0.25">
      <c r="A64" s="11" t="s">
        <v>37</v>
      </c>
      <c r="C64" s="6">
        <f>E28-C63</f>
        <v>-0.20740000158548355</v>
      </c>
      <c r="D64" s="1"/>
      <c r="E64" s="1"/>
    </row>
    <row r="65" spans="1:7" x14ac:dyDescent="0.25">
      <c r="A65" s="11" t="s">
        <v>38</v>
      </c>
      <c r="C65" s="6">
        <f>C63-D63-E63-F63</f>
        <v>0</v>
      </c>
    </row>
    <row r="67" spans="1:7" x14ac:dyDescent="0.25">
      <c r="A67" s="31">
        <v>2024</v>
      </c>
      <c r="C67" s="9" t="s">
        <v>17</v>
      </c>
      <c r="D67" s="9" t="s">
        <v>30</v>
      </c>
      <c r="E67" s="9" t="s">
        <v>31</v>
      </c>
      <c r="F67" s="9" t="s">
        <v>32</v>
      </c>
      <c r="G67" s="26"/>
    </row>
    <row r="68" spans="1:7" x14ac:dyDescent="0.25">
      <c r="A68" s="1" t="s">
        <v>30</v>
      </c>
      <c r="B68" s="11" t="s">
        <v>18</v>
      </c>
      <c r="C68" s="10">
        <f>SUMIF($B$4:$B$26,$B68,F$4:F$26)</f>
        <v>-5575333.2637000009</v>
      </c>
      <c r="D68" s="6">
        <f>C68</f>
        <v>-5575333.2637000009</v>
      </c>
    </row>
    <row r="69" spans="1:7" x14ac:dyDescent="0.25">
      <c r="A69" s="1" t="s">
        <v>33</v>
      </c>
      <c r="B69" s="11" t="s">
        <v>21</v>
      </c>
      <c r="C69" s="10">
        <f t="shared" ref="C69:C72" si="8">SUMIF($B$4:$B$26,$B69,F$4:F$26)</f>
        <v>-989514.09940000006</v>
      </c>
      <c r="E69" s="6">
        <f>C69</f>
        <v>-989514.09940000006</v>
      </c>
    </row>
    <row r="70" spans="1:7" x14ac:dyDescent="0.25">
      <c r="A70" s="1" t="s">
        <v>34</v>
      </c>
      <c r="B70" s="12" t="s">
        <v>22</v>
      </c>
      <c r="C70" s="10">
        <f t="shared" si="8"/>
        <v>-460794.34</v>
      </c>
      <c r="F70" s="2">
        <f>C70</f>
        <v>-460794.34</v>
      </c>
      <c r="G70" s="2"/>
    </row>
    <row r="71" spans="1:7" x14ac:dyDescent="0.25">
      <c r="A71" s="1" t="s">
        <v>35</v>
      </c>
      <c r="B71" s="11" t="s">
        <v>19</v>
      </c>
      <c r="C71" s="10">
        <f t="shared" si="8"/>
        <v>-3021402.79</v>
      </c>
      <c r="D71" s="6">
        <f>$C71*D$30</f>
        <v>-2109603.8560337997</v>
      </c>
      <c r="E71" s="6">
        <f t="shared" ref="E71:F71" si="9">$C71*E$30</f>
        <v>-630929.33060780005</v>
      </c>
      <c r="F71" s="6">
        <f t="shared" si="9"/>
        <v>-280869.6033584</v>
      </c>
      <c r="G71" s="6"/>
    </row>
    <row r="72" spans="1:7" x14ac:dyDescent="0.25">
      <c r="A72" s="1" t="s">
        <v>36</v>
      </c>
      <c r="B72" s="11" t="s">
        <v>27</v>
      </c>
      <c r="C72" s="10">
        <f t="shared" si="8"/>
        <v>-442.50089999999909</v>
      </c>
      <c r="D72" s="6">
        <f>$C72*D$31</f>
        <v>-342.13284586199927</v>
      </c>
      <c r="E72" s="6">
        <f t="shared" ref="E72:F72" si="10">$C72*E$31</f>
        <v>-100.36805413799979</v>
      </c>
      <c r="F72" s="6">
        <f t="shared" si="10"/>
        <v>0</v>
      </c>
      <c r="G72" s="6"/>
    </row>
    <row r="73" spans="1:7" x14ac:dyDescent="0.25">
      <c r="C73" s="10"/>
    </row>
    <row r="74" spans="1:7" x14ac:dyDescent="0.25">
      <c r="A74" s="1" t="s">
        <v>40</v>
      </c>
      <c r="C74" s="13">
        <f>SUM(C68:C73)</f>
        <v>-10047486.994000001</v>
      </c>
      <c r="D74" s="13">
        <f>SUM(D68:D73)</f>
        <v>-7685279.2525796629</v>
      </c>
      <c r="E74" s="13">
        <f>SUM(E68:E73)</f>
        <v>-1620543.798061938</v>
      </c>
      <c r="F74" s="13">
        <f>SUM(F68:F73)</f>
        <v>-741663.94335840002</v>
      </c>
      <c r="G74" s="5"/>
    </row>
    <row r="75" spans="1:7" x14ac:dyDescent="0.25">
      <c r="A75" s="11" t="s">
        <v>37</v>
      </c>
      <c r="C75" s="6">
        <f>F28-C74</f>
        <v>-5.9999991208314896E-3</v>
      </c>
      <c r="D75" s="1"/>
      <c r="E75" s="1"/>
    </row>
    <row r="76" spans="1:7" x14ac:dyDescent="0.25">
      <c r="A76" s="11" t="s">
        <v>38</v>
      </c>
      <c r="C76" s="6">
        <f>C74-D74-E74-F74</f>
        <v>0</v>
      </c>
    </row>
  </sheetData>
  <printOptions headings="1" gridLines="1"/>
  <pageMargins left="0.7" right="0.7" top="0.31" bottom="0.32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tabSelected="1" view="pageBreakPreview" zoomScale="60" zoomScaleNormal="100" workbookViewId="0">
      <selection activeCell="I16" sqref="I16"/>
    </sheetView>
  </sheetViews>
  <sheetFormatPr defaultColWidth="9" defaultRowHeight="15" x14ac:dyDescent="0.25"/>
  <cols>
    <col min="1" max="1" width="12.875" style="18" customWidth="1"/>
    <col min="2" max="2" width="8.125" style="18" bestFit="1" customWidth="1"/>
    <col min="3" max="4" width="8.125" style="18" customWidth="1"/>
    <col min="5" max="5" width="10.625" style="18" customWidth="1"/>
    <col min="6" max="6" width="11.75" style="18" customWidth="1"/>
    <col min="7" max="7" width="12.375" style="18" customWidth="1"/>
    <col min="8" max="8" width="11.75" style="18" customWidth="1"/>
    <col min="9" max="9" width="10.75" style="18" customWidth="1"/>
    <col min="10" max="10" width="9.75" style="18" customWidth="1"/>
    <col min="11" max="16384" width="9" style="18"/>
  </cols>
  <sheetData>
    <row r="1" spans="1:10" x14ac:dyDescent="0.25">
      <c r="A1" s="24" t="s">
        <v>52</v>
      </c>
    </row>
    <row r="2" spans="1:10" x14ac:dyDescent="0.25">
      <c r="A2" s="28">
        <v>44196</v>
      </c>
    </row>
    <row r="4" spans="1:10" x14ac:dyDescent="0.25">
      <c r="E4" s="17" t="s">
        <v>45</v>
      </c>
      <c r="F4" s="17" t="s">
        <v>46</v>
      </c>
    </row>
    <row r="5" spans="1:10" x14ac:dyDescent="0.25">
      <c r="A5" s="18" t="s">
        <v>30</v>
      </c>
      <c r="E5" s="29">
        <v>0.69189000000000001</v>
      </c>
      <c r="F5" s="29">
        <v>0.30810999999999999</v>
      </c>
      <c r="G5" s="19">
        <f>SUM(E5:F5)</f>
        <v>1</v>
      </c>
    </row>
    <row r="6" spans="1:10" x14ac:dyDescent="0.25">
      <c r="E6" s="29"/>
      <c r="F6" s="29"/>
      <c r="G6" s="19"/>
    </row>
    <row r="7" spans="1:10" x14ac:dyDescent="0.25">
      <c r="A7" s="18" t="s">
        <v>31</v>
      </c>
      <c r="E7" s="29">
        <v>0.72593000000000008</v>
      </c>
      <c r="F7" s="29">
        <v>0.27406999999999998</v>
      </c>
      <c r="G7" s="19">
        <f>SUM(E7:F7)</f>
        <v>1</v>
      </c>
    </row>
    <row r="9" spans="1:10" x14ac:dyDescent="0.25">
      <c r="B9" s="17" t="s">
        <v>30</v>
      </c>
      <c r="C9" s="17" t="s">
        <v>31</v>
      </c>
      <c r="D9" s="17" t="s">
        <v>47</v>
      </c>
      <c r="E9" s="17" t="s">
        <v>48</v>
      </c>
      <c r="F9" s="17" t="s">
        <v>49</v>
      </c>
      <c r="G9" s="17" t="s">
        <v>50</v>
      </c>
      <c r="H9" s="17" t="s">
        <v>51</v>
      </c>
      <c r="I9" s="17" t="s">
        <v>43</v>
      </c>
    </row>
    <row r="10" spans="1:10" x14ac:dyDescent="0.25">
      <c r="A10" s="18" t="s">
        <v>41</v>
      </c>
      <c r="B10" s="21">
        <v>0.69821999999999995</v>
      </c>
      <c r="C10" s="21">
        <v>0.20882000000000001</v>
      </c>
      <c r="D10" s="21">
        <v>9.2960000000000001E-2</v>
      </c>
      <c r="E10" s="20">
        <f>B10*E5</f>
        <v>0.48309143579999997</v>
      </c>
      <c r="F10" s="20">
        <f>B10*F5</f>
        <v>0.21512856419999998</v>
      </c>
      <c r="G10" s="20">
        <f>C10*E7</f>
        <v>0.15158870260000001</v>
      </c>
      <c r="H10" s="20">
        <f>C10*F7</f>
        <v>5.7231297399999999E-2</v>
      </c>
      <c r="I10" s="20">
        <f>D10</f>
        <v>9.2960000000000001E-2</v>
      </c>
      <c r="J10" s="19">
        <f>SUM(E10:I10)</f>
        <v>1</v>
      </c>
    </row>
    <row r="11" spans="1:10" x14ac:dyDescent="0.25">
      <c r="B11" s="21"/>
      <c r="C11" s="21"/>
      <c r="D11" s="21"/>
      <c r="E11" s="20"/>
      <c r="F11" s="20"/>
      <c r="G11" s="20"/>
      <c r="H11" s="20"/>
      <c r="I11" s="20"/>
    </row>
    <row r="12" spans="1:10" x14ac:dyDescent="0.25">
      <c r="A12" s="18" t="s">
        <v>42</v>
      </c>
      <c r="B12" s="21">
        <v>0.77317999999999998</v>
      </c>
      <c r="C12" s="21">
        <v>0.22681999999999999</v>
      </c>
      <c r="D12" s="21"/>
      <c r="E12" s="20">
        <f>B12*E5</f>
        <v>0.53495551019999998</v>
      </c>
      <c r="F12" s="20">
        <f>B12*F5</f>
        <v>0.23822448979999999</v>
      </c>
      <c r="G12" s="20">
        <f>C12*E7</f>
        <v>0.16465544260000001</v>
      </c>
      <c r="H12" s="20">
        <f>C12*F7</f>
        <v>6.2164557399999994E-2</v>
      </c>
      <c r="I12" s="20"/>
      <c r="J12" s="19">
        <f>SUM(E12:I12)</f>
        <v>1</v>
      </c>
    </row>
    <row r="13" spans="1:10" x14ac:dyDescent="0.25">
      <c r="B13" s="22"/>
      <c r="C13" s="22"/>
      <c r="D13" s="22"/>
    </row>
  </sheetData>
  <pageMargins left="0.7" right="0.7" top="0.75" bottom="0.75" header="0.3" footer="0.3"/>
  <pageSetup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B3AC114-77EF-472D-84D6-C08438C46EBF}"/>
</file>

<file path=customXml/itemProps2.xml><?xml version="1.0" encoding="utf-8"?>
<ds:datastoreItem xmlns:ds="http://schemas.openxmlformats.org/officeDocument/2006/customXml" ds:itemID="{78732C9A-BBA9-4F04-A7AA-31E6C8D540F4}"/>
</file>

<file path=customXml/itemProps3.xml><?xml version="1.0" encoding="utf-8"?>
<ds:datastoreItem xmlns:ds="http://schemas.openxmlformats.org/officeDocument/2006/customXml" ds:itemID="{FB08C00E-B556-4E2D-9EF9-C15D246A0C08}"/>
</file>

<file path=customXml/itemProps4.xml><?xml version="1.0" encoding="utf-8"?>
<ds:datastoreItem xmlns:ds="http://schemas.openxmlformats.org/officeDocument/2006/customXml" ds:itemID="{2F29CFF6-27FE-440F-AF26-FD480C7505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ARAM Allocation</vt:lpstr>
      <vt:lpstr>Allocation Factors</vt:lpstr>
      <vt:lpstr>'ARAM Allocation'!Print_Area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Loutzenhiser, Daniel</dc:creator>
  <cp:lastModifiedBy>Andrews, Liz</cp:lastModifiedBy>
  <cp:lastPrinted>2020-10-23T23:55:47Z</cp:lastPrinted>
  <dcterms:created xsi:type="dcterms:W3CDTF">2010-02-03T01:54:52Z</dcterms:created>
  <dcterms:modified xsi:type="dcterms:W3CDTF">2020-10-23T23:56:03Z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