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Tables/pivotTable2.xml" ContentType="application/vnd.openxmlformats-officedocument.spreadsheetml.pivotTable+xml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Records2.xml" ContentType="application/vnd.openxmlformats-officedocument.spreadsheetml.pivotCacheRecord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3.12 PF Fee Free Amortization\"/>
    </mc:Choice>
  </mc:AlternateContent>
  <bookViews>
    <workbookView xWindow="0" yWindow="0" windowWidth="20160" windowHeight="9615" activeTab="3"/>
  </bookViews>
  <sheets>
    <sheet name="E-FFA-1" sheetId="2" r:id="rId1"/>
    <sheet name="Acerno_Cache_XXXXX" sheetId="3" state="veryHidden" r:id="rId2"/>
    <sheet name="E-FFA-2" sheetId="1" r:id="rId3"/>
    <sheet name="G-FFA-1" sheetId="4" r:id="rId4"/>
    <sheet name="G-FFA-2" sheetId="5" r:id="rId5"/>
    <sheet name="903-407 Transactions" sheetId="7" r:id="rId6"/>
    <sheet name="Sheet2" sheetId="8" r:id="rId7"/>
    <sheet name="Sheet1" sheetId="6" r:id="rId8"/>
  </sheets>
  <definedNames>
    <definedName name="_xlnm._FilterDatabase" localSheetId="7" hidden="1">Sheet1!$A$1:$AE$49</definedName>
    <definedName name="_xlnm.Print_Area" localSheetId="2">'E-FFA-2'!$A$1:$H$81</definedName>
    <definedName name="_xlnm.Print_Area" localSheetId="4">'G-FFA-2'!$A$1:$H$80</definedName>
    <definedName name="_xlnm.Print_Titles" localSheetId="2">'E-FFA-2'!$1:$6</definedName>
  </definedNames>
  <calcPr calcId="152511"/>
  <pivotCaches>
    <pivotCache cacheId="0" r:id="rId9"/>
    <pivotCache cacheId="1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5" l="1"/>
  <c r="F20" i="5"/>
  <c r="F32" i="5"/>
  <c r="E32" i="5"/>
  <c r="C72" i="5"/>
  <c r="F72" i="1"/>
  <c r="G70" i="1"/>
  <c r="F32" i="1"/>
  <c r="F21" i="1"/>
  <c r="F20" i="1"/>
  <c r="F8" i="1"/>
  <c r="D72" i="1"/>
  <c r="C72" i="1"/>
  <c r="C70" i="1"/>
  <c r="D70" i="1" s="1"/>
  <c r="E70" i="1" s="1"/>
  <c r="F70" i="1"/>
  <c r="C47" i="1"/>
  <c r="D20" i="5" l="1"/>
  <c r="E47" i="1" l="1"/>
  <c r="D47" i="1"/>
  <c r="E25" i="1"/>
  <c r="B32" i="1"/>
  <c r="D8" i="1" l="1"/>
  <c r="E8" i="1" s="1"/>
  <c r="G8" i="1"/>
  <c r="H8" i="1" s="1"/>
  <c r="D32" i="1" l="1"/>
  <c r="D20" i="1"/>
  <c r="D8" i="5"/>
  <c r="E8" i="5" s="1"/>
  <c r="F8" i="5"/>
  <c r="G8" i="5" s="1"/>
  <c r="H8" i="5" s="1"/>
  <c r="D9" i="5"/>
  <c r="F9" i="5"/>
  <c r="G9" i="5" s="1"/>
  <c r="D10" i="5"/>
  <c r="F10" i="5"/>
  <c r="G10" i="5" s="1"/>
  <c r="D11" i="5"/>
  <c r="F11" i="5"/>
  <c r="G11" i="5" s="1"/>
  <c r="D12" i="5"/>
  <c r="F12" i="5"/>
  <c r="G12" i="5" s="1"/>
  <c r="E9" i="5" l="1"/>
  <c r="E10" i="5" s="1"/>
  <c r="E11" i="5" s="1"/>
  <c r="E12" i="5" s="1"/>
  <c r="H9" i="5"/>
  <c r="H10" i="5" s="1"/>
  <c r="H11" i="5" s="1"/>
  <c r="H12" i="5" s="1"/>
  <c r="D32" i="5" l="1"/>
  <c r="D21" i="5"/>
  <c r="D18" i="5"/>
  <c r="D15" i="2" l="1"/>
  <c r="D13" i="2"/>
  <c r="D17" i="2" l="1"/>
  <c r="C15" i="2"/>
  <c r="C13" i="2"/>
  <c r="C15" i="4"/>
  <c r="C13" i="4"/>
  <c r="D13" i="4" l="1"/>
  <c r="D17" i="4" s="1"/>
  <c r="C17" i="4"/>
  <c r="D15" i="4"/>
  <c r="C17" i="2"/>
  <c r="X54" i="6" l="1"/>
  <c r="W54" i="6"/>
  <c r="V54" i="6"/>
  <c r="G20" i="5" l="1"/>
  <c r="F13" i="5" l="1"/>
  <c r="F14" i="5"/>
  <c r="F15" i="5"/>
  <c r="F16" i="5"/>
  <c r="F17" i="5"/>
  <c r="F18" i="5"/>
  <c r="F9" i="1"/>
  <c r="F10" i="1"/>
  <c r="F11" i="1"/>
  <c r="F12" i="1"/>
  <c r="F13" i="1"/>
  <c r="F14" i="1"/>
  <c r="F15" i="1"/>
  <c r="F16" i="1"/>
  <c r="F17" i="1"/>
  <c r="F18" i="1"/>
  <c r="F31" i="5" l="1"/>
  <c r="G31" i="5" s="1"/>
  <c r="D31" i="5"/>
  <c r="F30" i="5"/>
  <c r="G30" i="5" s="1"/>
  <c r="D30" i="5"/>
  <c r="F29" i="5"/>
  <c r="G29" i="5" s="1"/>
  <c r="D29" i="5"/>
  <c r="F28" i="5"/>
  <c r="G28" i="5" s="1"/>
  <c r="D28" i="5"/>
  <c r="F27" i="5"/>
  <c r="G27" i="5" s="1"/>
  <c r="D27" i="5"/>
  <c r="F26" i="5"/>
  <c r="G26" i="5" s="1"/>
  <c r="D26" i="5"/>
  <c r="F25" i="5"/>
  <c r="G25" i="5" s="1"/>
  <c r="D25" i="5"/>
  <c r="F24" i="5"/>
  <c r="G24" i="5" s="1"/>
  <c r="D24" i="5"/>
  <c r="F23" i="5"/>
  <c r="G23" i="5" s="1"/>
  <c r="D23" i="5"/>
  <c r="F22" i="5"/>
  <c r="G22" i="5" s="1"/>
  <c r="D22" i="5"/>
  <c r="F21" i="5"/>
  <c r="G21" i="5" s="1"/>
  <c r="G18" i="5"/>
  <c r="G17" i="5"/>
  <c r="D17" i="5"/>
  <c r="G16" i="5"/>
  <c r="D16" i="5"/>
  <c r="G15" i="5"/>
  <c r="D15" i="5"/>
  <c r="G14" i="5"/>
  <c r="D14" i="5"/>
  <c r="G13" i="5"/>
  <c r="D13" i="5"/>
  <c r="E13" i="5" l="1"/>
  <c r="E14" i="5" s="1"/>
  <c r="E15" i="5" s="1"/>
  <c r="E16" i="5" s="1"/>
  <c r="E17" i="5" s="1"/>
  <c r="E18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H13" i="5" l="1"/>
  <c r="H14" i="5" s="1"/>
  <c r="H15" i="5" s="1"/>
  <c r="H16" i="5" s="1"/>
  <c r="H17" i="5" s="1"/>
  <c r="H18" i="5" s="1"/>
  <c r="B33" i="5"/>
  <c r="D33" i="5" s="1"/>
  <c r="G19" i="5" l="1"/>
  <c r="H19" i="5" s="1"/>
  <c r="G32" i="5"/>
  <c r="B34" i="5"/>
  <c r="F33" i="5"/>
  <c r="G33" i="5" s="1"/>
  <c r="F22" i="1"/>
  <c r="F23" i="1"/>
  <c r="F24" i="1"/>
  <c r="F25" i="1"/>
  <c r="F26" i="1"/>
  <c r="F27" i="1"/>
  <c r="F28" i="1"/>
  <c r="F29" i="1"/>
  <c r="F30" i="1"/>
  <c r="D13" i="1"/>
  <c r="D14" i="1"/>
  <c r="D15" i="1"/>
  <c r="D16" i="1"/>
  <c r="D17" i="1"/>
  <c r="D18" i="1"/>
  <c r="D21" i="1"/>
  <c r="D22" i="1"/>
  <c r="D23" i="1"/>
  <c r="D24" i="1"/>
  <c r="D25" i="1"/>
  <c r="D26" i="1"/>
  <c r="D27" i="1"/>
  <c r="D28" i="1"/>
  <c r="D29" i="1"/>
  <c r="D30" i="1"/>
  <c r="D9" i="1"/>
  <c r="D10" i="1"/>
  <c r="D11" i="1"/>
  <c r="D12" i="1"/>
  <c r="H20" i="5" l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E33" i="5"/>
  <c r="B35" i="5"/>
  <c r="F34" i="5"/>
  <c r="D34" i="5"/>
  <c r="G20" i="1"/>
  <c r="G9" i="1"/>
  <c r="G10" i="1"/>
  <c r="G11" i="1"/>
  <c r="G12" i="1"/>
  <c r="G13" i="1"/>
  <c r="G14" i="1"/>
  <c r="G15" i="1"/>
  <c r="G16" i="1"/>
  <c r="G17" i="1"/>
  <c r="G18" i="1"/>
  <c r="E34" i="5" l="1"/>
  <c r="B36" i="5"/>
  <c r="D35" i="5"/>
  <c r="F35" i="5"/>
  <c r="G35" i="5" s="1"/>
  <c r="G34" i="5"/>
  <c r="H34" i="5" s="1"/>
  <c r="F31" i="1"/>
  <c r="D31" i="1"/>
  <c r="H35" i="5" l="1"/>
  <c r="E35" i="5"/>
  <c r="B37" i="5"/>
  <c r="F36" i="5"/>
  <c r="D36" i="5"/>
  <c r="B33" i="1"/>
  <c r="E36" i="5" l="1"/>
  <c r="B38" i="5"/>
  <c r="D37" i="5"/>
  <c r="F37" i="5"/>
  <c r="G37" i="5" s="1"/>
  <c r="G36" i="5"/>
  <c r="H36" i="5" s="1"/>
  <c r="D33" i="1"/>
  <c r="F33" i="1"/>
  <c r="B34" i="1"/>
  <c r="H37" i="5" l="1"/>
  <c r="E37" i="5"/>
  <c r="B39" i="5"/>
  <c r="F38" i="5"/>
  <c r="G38" i="5" s="1"/>
  <c r="D38" i="5"/>
  <c r="F34" i="1"/>
  <c r="D34" i="1"/>
  <c r="B35" i="1"/>
  <c r="H38" i="5" l="1"/>
  <c r="E38" i="5"/>
  <c r="B40" i="5"/>
  <c r="D39" i="5"/>
  <c r="F39" i="5"/>
  <c r="G39" i="5" s="1"/>
  <c r="F35" i="1"/>
  <c r="D35" i="1"/>
  <c r="B36" i="1"/>
  <c r="H39" i="5" l="1"/>
  <c r="E39" i="5"/>
  <c r="B41" i="5"/>
  <c r="F40" i="5"/>
  <c r="G40" i="5" s="1"/>
  <c r="D40" i="5"/>
  <c r="F36" i="1"/>
  <c r="D36" i="1"/>
  <c r="B37" i="1"/>
  <c r="H40" i="5" l="1"/>
  <c r="E40" i="5"/>
  <c r="B42" i="5"/>
  <c r="D41" i="5"/>
  <c r="F41" i="5"/>
  <c r="G41" i="5" s="1"/>
  <c r="D37" i="1"/>
  <c r="F37" i="1"/>
  <c r="B38" i="1"/>
  <c r="H41" i="5" l="1"/>
  <c r="E41" i="5"/>
  <c r="B43" i="5"/>
  <c r="F42" i="5"/>
  <c r="G42" i="5" s="1"/>
  <c r="D42" i="5"/>
  <c r="F38" i="1"/>
  <c r="D38" i="1"/>
  <c r="B39" i="1"/>
  <c r="H42" i="5" l="1"/>
  <c r="C7" i="4"/>
  <c r="E42" i="5"/>
  <c r="B44" i="5"/>
  <c r="D43" i="5"/>
  <c r="F43" i="5"/>
  <c r="G43" i="5" s="1"/>
  <c r="H43" i="5" s="1"/>
  <c r="B40" i="1"/>
  <c r="F39" i="1"/>
  <c r="D39" i="1"/>
  <c r="E43" i="5" l="1"/>
  <c r="B45" i="5"/>
  <c r="F44" i="5"/>
  <c r="G44" i="5" s="1"/>
  <c r="H44" i="5" s="1"/>
  <c r="D44" i="5"/>
  <c r="B41" i="1"/>
  <c r="F40" i="1"/>
  <c r="D40" i="1"/>
  <c r="B22" i="4" l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46" i="5"/>
  <c r="B72" i="5" s="1"/>
  <c r="E44" i="5"/>
  <c r="D45" i="5"/>
  <c r="F45" i="5"/>
  <c r="G45" i="5" s="1"/>
  <c r="H45" i="5" s="1"/>
  <c r="B42" i="1"/>
  <c r="D41" i="1"/>
  <c r="F41" i="1"/>
  <c r="B34" i="4" l="1"/>
  <c r="F13" i="4" s="1"/>
  <c r="E45" i="5"/>
  <c r="B43" i="1"/>
  <c r="C7" i="2" s="1"/>
  <c r="F42" i="1"/>
  <c r="D42" i="1"/>
  <c r="B44" i="1" l="1"/>
  <c r="F43" i="1"/>
  <c r="D43" i="1"/>
  <c r="D46" i="5" l="1"/>
  <c r="E46" i="5" s="1"/>
  <c r="C47" i="5" s="1"/>
  <c r="F46" i="5"/>
  <c r="G46" i="5" s="1"/>
  <c r="H46" i="5" s="1"/>
  <c r="B45" i="1"/>
  <c r="F44" i="1"/>
  <c r="D44" i="1"/>
  <c r="D47" i="5" l="1"/>
  <c r="E47" i="5" s="1"/>
  <c r="B21" i="2"/>
  <c r="B46" i="1"/>
  <c r="F47" i="5"/>
  <c r="G47" i="5" s="1"/>
  <c r="H47" i="5" s="1"/>
  <c r="C48" i="5"/>
  <c r="C49" i="5" s="1"/>
  <c r="B22" i="2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72" i="1"/>
  <c r="D45" i="1"/>
  <c r="F45" i="1"/>
  <c r="B33" i="2" l="1"/>
  <c r="F13" i="2" s="1"/>
  <c r="F17" i="2" s="1"/>
  <c r="D48" i="5"/>
  <c r="E48" i="5" s="1"/>
  <c r="F48" i="5"/>
  <c r="G48" i="5" s="1"/>
  <c r="H48" i="5" s="1"/>
  <c r="C50" i="5"/>
  <c r="D49" i="5"/>
  <c r="F49" i="5"/>
  <c r="G49" i="5" s="1"/>
  <c r="G30" i="1"/>
  <c r="G13" i="2" l="1"/>
  <c r="H13" i="2"/>
  <c r="E49" i="5"/>
  <c r="H49" i="5"/>
  <c r="C51" i="5"/>
  <c r="F50" i="5"/>
  <c r="G50" i="5" s="1"/>
  <c r="D50" i="5"/>
  <c r="E50" i="5" l="1"/>
  <c r="H50" i="5"/>
  <c r="C52" i="5"/>
  <c r="D51" i="5"/>
  <c r="F51" i="5"/>
  <c r="G51" i="5" s="1"/>
  <c r="G24" i="1"/>
  <c r="G21" i="1"/>
  <c r="G25" i="1"/>
  <c r="G22" i="1"/>
  <c r="G26" i="1"/>
  <c r="G23" i="1"/>
  <c r="G27" i="1"/>
  <c r="E51" i="5" l="1"/>
  <c r="H51" i="5"/>
  <c r="C53" i="5"/>
  <c r="F52" i="5"/>
  <c r="G52" i="5" s="1"/>
  <c r="D52" i="5"/>
  <c r="E52" i="5" s="1"/>
  <c r="G29" i="1"/>
  <c r="G33" i="1"/>
  <c r="G31" i="1"/>
  <c r="G28" i="1"/>
  <c r="G32" i="1"/>
  <c r="H52" i="5" l="1"/>
  <c r="C54" i="5"/>
  <c r="D53" i="5"/>
  <c r="E53" i="5" s="1"/>
  <c r="F53" i="5"/>
  <c r="G53" i="5" s="1"/>
  <c r="H9" i="1"/>
  <c r="E9" i="1"/>
  <c r="H53" i="5" l="1"/>
  <c r="C55" i="5"/>
  <c r="F54" i="5"/>
  <c r="G54" i="5" s="1"/>
  <c r="D54" i="5"/>
  <c r="E54" i="5" s="1"/>
  <c r="G44" i="1"/>
  <c r="E10" i="1"/>
  <c r="E11" i="1" s="1"/>
  <c r="E12" i="1" s="1"/>
  <c r="E13" i="1" s="1"/>
  <c r="E14" i="1" s="1"/>
  <c r="E15" i="1" s="1"/>
  <c r="E16" i="1" s="1"/>
  <c r="E17" i="1" s="1"/>
  <c r="E18" i="1" s="1"/>
  <c r="E20" i="1" s="1"/>
  <c r="E21" i="1" s="1"/>
  <c r="E22" i="1" s="1"/>
  <c r="E23" i="1" s="1"/>
  <c r="E24" i="1" s="1"/>
  <c r="E26" i="1" s="1"/>
  <c r="E27" i="1" s="1"/>
  <c r="E28" i="1" s="1"/>
  <c r="E29" i="1" s="1"/>
  <c r="E30" i="1" s="1"/>
  <c r="E31" i="1" s="1"/>
  <c r="E32" i="1" s="1"/>
  <c r="E33" i="1" s="1"/>
  <c r="G40" i="1"/>
  <c r="G38" i="1"/>
  <c r="G36" i="1"/>
  <c r="G43" i="1"/>
  <c r="H54" i="5" l="1"/>
  <c r="C56" i="5"/>
  <c r="D55" i="5"/>
  <c r="E55" i="5" s="1"/>
  <c r="F55" i="5"/>
  <c r="G55" i="5" s="1"/>
  <c r="G45" i="1"/>
  <c r="H10" i="1"/>
  <c r="H11" i="1" s="1"/>
  <c r="H12" i="1" s="1"/>
  <c r="H13" i="1" s="1"/>
  <c r="H14" i="1" s="1"/>
  <c r="H15" i="1" s="1"/>
  <c r="H16" i="1" s="1"/>
  <c r="H17" i="1" s="1"/>
  <c r="G42" i="1"/>
  <c r="G41" i="1"/>
  <c r="G39" i="1"/>
  <c r="G35" i="1"/>
  <c r="G37" i="1"/>
  <c r="H55" i="5" l="1"/>
  <c r="H18" i="1"/>
  <c r="C57" i="5"/>
  <c r="F56" i="5"/>
  <c r="G56" i="5" s="1"/>
  <c r="D56" i="5"/>
  <c r="E56" i="5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G34" i="1"/>
  <c r="H56" i="5" l="1"/>
  <c r="F17" i="4"/>
  <c r="G13" i="4"/>
  <c r="H13" i="4"/>
  <c r="G19" i="1"/>
  <c r="C58" i="5"/>
  <c r="D74" i="5" s="1"/>
  <c r="D57" i="5"/>
  <c r="E57" i="5" s="1"/>
  <c r="F57" i="5"/>
  <c r="G57" i="5" s="1"/>
  <c r="H19" i="1" l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G72" i="1"/>
  <c r="H57" i="5"/>
  <c r="C8" i="4"/>
  <c r="C10" i="4" s="1"/>
  <c r="E15" i="4"/>
  <c r="C59" i="5"/>
  <c r="F58" i="5"/>
  <c r="G58" i="5" s="1"/>
  <c r="D58" i="5"/>
  <c r="E58" i="5" s="1"/>
  <c r="D46" i="1"/>
  <c r="F46" i="1"/>
  <c r="H58" i="5" l="1"/>
  <c r="H15" i="4"/>
  <c r="H17" i="4" s="1"/>
  <c r="G15" i="4"/>
  <c r="G17" i="4" s="1"/>
  <c r="E17" i="4"/>
  <c r="C60" i="5"/>
  <c r="D59" i="5"/>
  <c r="E59" i="5" s="1"/>
  <c r="F59" i="5"/>
  <c r="G59" i="5" s="1"/>
  <c r="G46" i="1"/>
  <c r="H46" i="1" s="1"/>
  <c r="E46" i="1"/>
  <c r="H59" i="5" l="1"/>
  <c r="F47" i="1"/>
  <c r="G47" i="1" s="1"/>
  <c r="H47" i="1" s="1"/>
  <c r="C48" i="1"/>
  <c r="F48" i="1" s="1"/>
  <c r="G48" i="1" s="1"/>
  <c r="C61" i="5"/>
  <c r="F60" i="5"/>
  <c r="G60" i="5" s="1"/>
  <c r="H60" i="5" s="1"/>
  <c r="D60" i="5"/>
  <c r="E60" i="5" s="1"/>
  <c r="D48" i="1" l="1"/>
  <c r="E48" i="1" s="1"/>
  <c r="C49" i="1"/>
  <c r="D49" i="1" s="1"/>
  <c r="H48" i="1"/>
  <c r="C62" i="5"/>
  <c r="F61" i="5"/>
  <c r="G61" i="5" s="1"/>
  <c r="H61" i="5" s="1"/>
  <c r="D61" i="5"/>
  <c r="E61" i="5" s="1"/>
  <c r="C50" i="1" l="1"/>
  <c r="F50" i="1" s="1"/>
  <c r="G50" i="1" s="1"/>
  <c r="F49" i="1"/>
  <c r="G49" i="1" s="1"/>
  <c r="H49" i="1" s="1"/>
  <c r="C63" i="5"/>
  <c r="F62" i="5"/>
  <c r="G62" i="5" s="1"/>
  <c r="H62" i="5" s="1"/>
  <c r="D62" i="5"/>
  <c r="E62" i="5" s="1"/>
  <c r="E49" i="1"/>
  <c r="H50" i="1" l="1"/>
  <c r="D50" i="1"/>
  <c r="E50" i="1" s="1"/>
  <c r="C51" i="1"/>
  <c r="F51" i="1" s="1"/>
  <c r="G51" i="1" s="1"/>
  <c r="C64" i="5"/>
  <c r="D63" i="5"/>
  <c r="E63" i="5" s="1"/>
  <c r="F63" i="5"/>
  <c r="G63" i="5" s="1"/>
  <c r="H63" i="5" s="1"/>
  <c r="H51" i="1" l="1"/>
  <c r="C52" i="1"/>
  <c r="F52" i="1" s="1"/>
  <c r="G52" i="1" s="1"/>
  <c r="D51" i="1"/>
  <c r="E51" i="1" s="1"/>
  <c r="C65" i="5"/>
  <c r="F64" i="5"/>
  <c r="G64" i="5" s="1"/>
  <c r="H64" i="5" s="1"/>
  <c r="D64" i="5"/>
  <c r="E64" i="5" s="1"/>
  <c r="H52" i="1" l="1"/>
  <c r="C53" i="1"/>
  <c r="C54" i="1" s="1"/>
  <c r="C55" i="1" s="1"/>
  <c r="D52" i="1"/>
  <c r="E52" i="1" s="1"/>
  <c r="C66" i="5"/>
  <c r="F65" i="5"/>
  <c r="G65" i="5" s="1"/>
  <c r="H65" i="5" s="1"/>
  <c r="D65" i="5"/>
  <c r="E65" i="5" s="1"/>
  <c r="F53" i="1" l="1"/>
  <c r="G53" i="1" s="1"/>
  <c r="H53" i="1" s="1"/>
  <c r="D54" i="1"/>
  <c r="F54" i="1"/>
  <c r="G54" i="1" s="1"/>
  <c r="D53" i="1"/>
  <c r="C67" i="5"/>
  <c r="F66" i="5"/>
  <c r="G66" i="5" s="1"/>
  <c r="H66" i="5" s="1"/>
  <c r="D66" i="5"/>
  <c r="E66" i="5" s="1"/>
  <c r="E53" i="1"/>
  <c r="F55" i="1"/>
  <c r="C56" i="1"/>
  <c r="D55" i="1"/>
  <c r="H54" i="1" l="1"/>
  <c r="C68" i="5"/>
  <c r="D67" i="5"/>
  <c r="E67" i="5" s="1"/>
  <c r="F67" i="5"/>
  <c r="G67" i="5" s="1"/>
  <c r="H67" i="5" s="1"/>
  <c r="E54" i="1"/>
  <c r="D56" i="1"/>
  <c r="F56" i="1"/>
  <c r="G56" i="1" s="1"/>
  <c r="C57" i="1"/>
  <c r="G55" i="1"/>
  <c r="H55" i="1" s="1"/>
  <c r="H56" i="1" l="1"/>
  <c r="C69" i="5"/>
  <c r="C70" i="5" s="1"/>
  <c r="F68" i="5"/>
  <c r="G68" i="5" s="1"/>
  <c r="H68" i="5" s="1"/>
  <c r="D68" i="5"/>
  <c r="E68" i="5" s="1"/>
  <c r="E55" i="1"/>
  <c r="E56" i="1" s="1"/>
  <c r="D57" i="1"/>
  <c r="F57" i="1"/>
  <c r="G57" i="1" s="1"/>
  <c r="C58" i="1"/>
  <c r="D74" i="1" s="1"/>
  <c r="F70" i="5" l="1"/>
  <c r="G70" i="5" s="1"/>
  <c r="D70" i="5"/>
  <c r="C8" i="2"/>
  <c r="C10" i="2" s="1"/>
  <c r="E15" i="2"/>
  <c r="H15" i="2" s="1"/>
  <c r="H57" i="1"/>
  <c r="D69" i="5"/>
  <c r="D72" i="5" s="1"/>
  <c r="F69" i="5"/>
  <c r="E57" i="1"/>
  <c r="C59" i="1"/>
  <c r="D58" i="1"/>
  <c r="F58" i="1"/>
  <c r="G58" i="1" s="1"/>
  <c r="G15" i="2" l="1"/>
  <c r="G17" i="2" s="1"/>
  <c r="E17" i="2"/>
  <c r="H17" i="2"/>
  <c r="H58" i="1"/>
  <c r="E69" i="5"/>
  <c r="E70" i="5" s="1"/>
  <c r="G69" i="5"/>
  <c r="H69" i="5" s="1"/>
  <c r="H70" i="5" s="1"/>
  <c r="F72" i="5"/>
  <c r="E58" i="1"/>
  <c r="F59" i="1"/>
  <c r="G59" i="1" s="1"/>
  <c r="C60" i="1"/>
  <c r="D59" i="1"/>
  <c r="H59" i="1" l="1"/>
  <c r="E59" i="1"/>
  <c r="D60" i="1"/>
  <c r="F60" i="1"/>
  <c r="G60" i="1" s="1"/>
  <c r="C61" i="1"/>
  <c r="H60" i="1" l="1"/>
  <c r="E60" i="1"/>
  <c r="D61" i="1"/>
  <c r="F61" i="1"/>
  <c r="G61" i="1" s="1"/>
  <c r="C62" i="1"/>
  <c r="H61" i="1" l="1"/>
  <c r="E61" i="1"/>
  <c r="C63" i="1"/>
  <c r="D62" i="1"/>
  <c r="F62" i="1"/>
  <c r="G62" i="1" s="1"/>
  <c r="H62" i="1" s="1"/>
  <c r="E62" i="1" l="1"/>
  <c r="F63" i="1"/>
  <c r="G63" i="1" s="1"/>
  <c r="H63" i="1" s="1"/>
  <c r="C64" i="1"/>
  <c r="D63" i="1"/>
  <c r="E63" i="1" l="1"/>
  <c r="D64" i="1"/>
  <c r="F64" i="1"/>
  <c r="G64" i="1" s="1"/>
  <c r="H64" i="1" s="1"/>
  <c r="C65" i="1"/>
  <c r="E64" i="1" l="1"/>
  <c r="D65" i="1"/>
  <c r="F65" i="1"/>
  <c r="G65" i="1" s="1"/>
  <c r="H65" i="1" s="1"/>
  <c r="C66" i="1"/>
  <c r="E65" i="1" l="1"/>
  <c r="C67" i="1"/>
  <c r="D66" i="1"/>
  <c r="F66" i="1"/>
  <c r="G66" i="1" s="1"/>
  <c r="H66" i="1" s="1"/>
  <c r="E66" i="1" l="1"/>
  <c r="F67" i="1"/>
  <c r="G67" i="1" s="1"/>
  <c r="H67" i="1" s="1"/>
  <c r="C68" i="1"/>
  <c r="D67" i="1"/>
  <c r="E67" i="1" l="1"/>
  <c r="D68" i="1"/>
  <c r="F68" i="1"/>
  <c r="G68" i="1" s="1"/>
  <c r="H68" i="1" s="1"/>
  <c r="C69" i="1"/>
  <c r="E68" i="1" l="1"/>
  <c r="D69" i="1"/>
  <c r="F69" i="1"/>
  <c r="E69" i="1" l="1"/>
  <c r="G69" i="1"/>
  <c r="H69" i="1" l="1"/>
  <c r="H70" i="1" s="1"/>
</calcChain>
</file>

<file path=xl/comments1.xml><?xml version="1.0" encoding="utf-8"?>
<comments xmlns="http://schemas.openxmlformats.org/spreadsheetml/2006/main">
  <authors>
    <author>Jaa0175</author>
  </authors>
  <commentList>
    <comment ref="B32" authorId="0" shapeId="0">
      <text>
        <r>
          <rPr>
            <b/>
            <sz val="9"/>
            <color indexed="81"/>
            <rFont val="Tahoma"/>
            <family val="2"/>
          </rPr>
          <t>Jaa0175:</t>
        </r>
        <r>
          <rPr>
            <sz val="9"/>
            <color indexed="81"/>
            <rFont val="Tahoma"/>
            <family val="2"/>
          </rPr>
          <t xml:space="preserve">
Average of the previous 4 months.</t>
        </r>
      </text>
    </comment>
  </commentList>
</comments>
</file>

<file path=xl/comments2.xml><?xml version="1.0" encoding="utf-8"?>
<comments xmlns="http://schemas.openxmlformats.org/spreadsheetml/2006/main">
  <authors>
    <author>Jaa0175</author>
  </authors>
  <commentList>
    <comment ref="B32" authorId="0" shapeId="0">
      <text>
        <r>
          <rPr>
            <b/>
            <sz val="9"/>
            <color indexed="81"/>
            <rFont val="Tahoma"/>
            <family val="2"/>
          </rPr>
          <t>Jaa0175:</t>
        </r>
        <r>
          <rPr>
            <sz val="9"/>
            <color indexed="81"/>
            <rFont val="Tahoma"/>
            <family val="2"/>
          </rPr>
          <t xml:space="preserve">
Average of the previous 4 months</t>
        </r>
      </text>
    </comment>
  </commentList>
</comments>
</file>

<file path=xl/sharedStrings.xml><?xml version="1.0" encoding="utf-8"?>
<sst xmlns="http://schemas.openxmlformats.org/spreadsheetml/2006/main" count="1215" uniqueCount="168">
  <si>
    <t>Months to Amortize</t>
  </si>
  <si>
    <t>WA</t>
  </si>
  <si>
    <t>Total</t>
  </si>
  <si>
    <t>Date</t>
  </si>
  <si>
    <t>Total Monthly Amortization Expense (Benefit)</t>
  </si>
  <si>
    <t xml:space="preserve">Monthly Entry Regulatory Asset </t>
  </si>
  <si>
    <t>Regulatory Asset - Balance</t>
  </si>
  <si>
    <t>DFIT - Operating Expense (Benefit)</t>
  </si>
  <si>
    <t>ADFIT - Monthly Entry</t>
  </si>
  <si>
    <t>ADFIT - Balance</t>
  </si>
  <si>
    <t xml:space="preserve"> </t>
  </si>
  <si>
    <t>Schedule M operating Deduction</t>
  </si>
  <si>
    <t>DR (CR)</t>
  </si>
  <si>
    <t>Avista Utilites</t>
  </si>
  <si>
    <t>Annual Expense</t>
  </si>
  <si>
    <t>Pro Forma Amortization</t>
  </si>
  <si>
    <t>Test Year Amortization</t>
  </si>
  <si>
    <t>Adjustment</t>
  </si>
  <si>
    <t>Tax Reform Transfer to Excess Tax Regulatory Liability</t>
  </si>
  <si>
    <t>Rate Period Expense</t>
  </si>
  <si>
    <t>G-DDC-1</t>
  </si>
  <si>
    <t>182314
GDWA</t>
  </si>
  <si>
    <t>182314 GD WA</t>
  </si>
  <si>
    <t>283314 
GD WA</t>
  </si>
  <si>
    <t>ROO E-OPS-12A</t>
  </si>
  <si>
    <t>ROO G-OPS-12A</t>
  </si>
  <si>
    <t>182314
EDWA</t>
  </si>
  <si>
    <t>182314 ED WA</t>
  </si>
  <si>
    <t>283314 
ED WA</t>
  </si>
  <si>
    <t xml:space="preserve"> ED WA</t>
  </si>
  <si>
    <t xml:space="preserve"> GD WA</t>
  </si>
  <si>
    <t>Pro Forma Expense</t>
  </si>
  <si>
    <t>FERC Account</t>
  </si>
  <si>
    <t>FERC Account Description</t>
  </si>
  <si>
    <t>Vendor Name</t>
  </si>
  <si>
    <t>Jurisdiction</t>
  </si>
  <si>
    <t>Service</t>
  </si>
  <si>
    <t>Voucher Number</t>
  </si>
  <si>
    <t>Organization Description</t>
  </si>
  <si>
    <t>Expenditure Org</t>
  </si>
  <si>
    <t>Accounting Period</t>
  </si>
  <si>
    <t>Project Number</t>
  </si>
  <si>
    <t>Journal Name</t>
  </si>
  <si>
    <t>Transaction Description</t>
  </si>
  <si>
    <t>AVA Jet</t>
  </si>
  <si>
    <t>Expenditure Category</t>
  </si>
  <si>
    <t>Invoice Number</t>
  </si>
  <si>
    <t>Report Category</t>
  </si>
  <si>
    <t>Accounting Year</t>
  </si>
  <si>
    <t>Task Number</t>
  </si>
  <si>
    <t>Summary EXP Category</t>
  </si>
  <si>
    <t>Expenditure Type</t>
  </si>
  <si>
    <t>Source ID</t>
  </si>
  <si>
    <t>Transaction Amount</t>
  </si>
  <si>
    <t>Electric Amount</t>
  </si>
  <si>
    <t>Gas North Amount</t>
  </si>
  <si>
    <t>Gas South Amount</t>
  </si>
  <si>
    <t>Project Description</t>
  </si>
  <si>
    <t>Company</t>
  </si>
  <si>
    <t>Vendor Number</t>
  </si>
  <si>
    <t>Employee Name</t>
  </si>
  <si>
    <t>Employee Number</t>
  </si>
  <si>
    <t>903314</t>
  </si>
  <si>
    <t>CUST RECORD &amp; COLLECT EXP-FISE</t>
  </si>
  <si>
    <t>FISERV INC</t>
  </si>
  <si>
    <t>ID</t>
  </si>
  <si>
    <t>CD</t>
  </si>
  <si>
    <t>F54 - Treasury &amp; Trust Mgmt</t>
  </si>
  <si>
    <t>F54</t>
  </si>
  <si>
    <t>201805</t>
  </si>
  <si>
    <t>03801330</t>
  </si>
  <si>
    <t>Purchase Invoices USD</t>
  </si>
  <si>
    <t>Voucher</t>
  </si>
  <si>
    <t>91297796</t>
  </si>
  <si>
    <t>OPER</t>
  </si>
  <si>
    <t>2018</t>
  </si>
  <si>
    <t>Non-Labor</t>
  </si>
  <si>
    <t>885 Miscellaneous</t>
  </si>
  <si>
    <t>AP</t>
  </si>
  <si>
    <t xml:space="preserve">ID Resid Payment Fee - FISERV	</t>
  </si>
  <si>
    <t>001</t>
  </si>
  <si>
    <t>47821</t>
  </si>
  <si>
    <t>1240403</t>
  </si>
  <si>
    <t>201802</t>
  </si>
  <si>
    <t>02801330</t>
  </si>
  <si>
    <t>DEC.</t>
  </si>
  <si>
    <t>91242247</t>
  </si>
  <si>
    <t>WA Resid Payment Fee-FISERV</t>
  </si>
  <si>
    <t>91312355</t>
  </si>
  <si>
    <t>201811</t>
  </si>
  <si>
    <t>FISERV-OCTOBER</t>
  </si>
  <si>
    <t>91415472</t>
  </si>
  <si>
    <t>DEC</t>
  </si>
  <si>
    <t>201809</t>
  </si>
  <si>
    <t>91359655</t>
  </si>
  <si>
    <t>201812</t>
  </si>
  <si>
    <t>Fiserv</t>
  </si>
  <si>
    <t>91437184</t>
  </si>
  <si>
    <t>91375331</t>
  </si>
  <si>
    <t>201807</t>
  </si>
  <si>
    <t>91343127</t>
  </si>
  <si>
    <t>201803</t>
  </si>
  <si>
    <t>91277376</t>
  </si>
  <si>
    <t>201806</t>
  </si>
  <si>
    <t>91329912</t>
  </si>
  <si>
    <t>1274067</t>
  </si>
  <si>
    <t>201810</t>
  </si>
  <si>
    <t>91398802</t>
  </si>
  <si>
    <r>
      <rPr>
        <b/>
        <sz val="10"/>
        <color rgb="FF31455E"/>
        <rFont val="Arial"/>
        <family val="2"/>
      </rPr>
      <t>Overall</t>
    </r>
    <r>
      <rPr>
        <b/>
        <sz val="10"/>
        <color rgb="FF31455E"/>
        <rFont val="Arial"/>
        <family val="2"/>
      </rPr>
      <t xml:space="preserve"> - </t>
    </r>
    <r>
      <rPr>
        <b/>
        <sz val="10"/>
        <color rgb="FF31455E"/>
        <rFont val="Arial"/>
        <family val="2"/>
      </rPr>
      <t>Summary</t>
    </r>
  </si>
  <si>
    <r>
      <rPr>
        <sz val="8"/>
        <color rgb="FF222222"/>
        <rFont val="Arial"/>
        <family val="2"/>
      </rPr>
      <t xml:space="preserve">Page </t>
    </r>
    <r>
      <rPr>
        <sz val="8"/>
        <color rgb="FF222222"/>
        <rFont val="Arial"/>
        <family val="2"/>
      </rPr>
      <t>1</t>
    </r>
    <r>
      <rPr>
        <sz val="8"/>
        <color rgb="FF222222"/>
        <rFont val="Arial"/>
        <family val="2"/>
      </rPr>
      <t xml:space="preserve"> of </t>
    </r>
    <r>
      <rPr>
        <sz val="8"/>
        <color rgb="FF222222"/>
        <rFont val="Arial"/>
        <family val="2"/>
      </rPr>
      <t>2</t>
    </r>
  </si>
  <si>
    <r>
      <rPr>
        <sz val="8"/>
        <color rgb="FF222222"/>
        <rFont val="Arial"/>
        <family val="2"/>
      </rPr>
      <t xml:space="preserve">Run Date:  </t>
    </r>
    <r>
      <rPr>
        <sz val="8"/>
        <color rgb="FF222222"/>
        <rFont val="Arial"/>
        <family val="2"/>
      </rPr>
      <t>Mar 7, 2019</t>
    </r>
  </si>
  <si>
    <t>Row Labels</t>
  </si>
  <si>
    <t>Grand Total</t>
  </si>
  <si>
    <t>Column Labels</t>
  </si>
  <si>
    <t>Customer Collections</t>
  </si>
  <si>
    <t>Regulatory Credits Deferral</t>
  </si>
  <si>
    <t>Sum of Electric Amount</t>
  </si>
  <si>
    <t>Total Sum of Electric Amount</t>
  </si>
  <si>
    <t>Total Sum of Gas North Amount</t>
  </si>
  <si>
    <t>Sum of Gas North Amount</t>
  </si>
  <si>
    <t>407414</t>
  </si>
  <si>
    <t>REG CREDITS-DEFERRAL-FISERV</t>
  </si>
  <si>
    <t>03801331</t>
  </si>
  <si>
    <t>Miscellaneous Transaction USD</t>
  </si>
  <si>
    <t>DJ204-April-18 FISERV deferral</t>
  </si>
  <si>
    <t>204-FISERV</t>
  </si>
  <si>
    <t>PA</t>
  </si>
  <si>
    <t>ID Defer Resid Pmt Fee-FISERV</t>
  </si>
  <si>
    <t>903315</t>
  </si>
  <si>
    <t>02801331</t>
  </si>
  <si>
    <t>91312356</t>
  </si>
  <si>
    <t>47822</t>
  </si>
  <si>
    <t>DJ204-August-18 FISERV deferral</t>
  </si>
  <si>
    <t>WA Defer Resid Pmt Fee-FISERV</t>
  </si>
  <si>
    <t>201808</t>
  </si>
  <si>
    <t>DJ204-June-18 FISERV deferral</t>
  </si>
  <si>
    <t>DJ204-November-18 FISERV deferral</t>
  </si>
  <si>
    <t>DJ204-December-17 FISERV deferral</t>
  </si>
  <si>
    <t>DJ204-October-18 FISERV deferral</t>
  </si>
  <si>
    <t>DJ204-May-18 FISERV deferral</t>
  </si>
  <si>
    <t>DJ204-July-18 FISERV deferral</t>
  </si>
  <si>
    <t>DJ204-September-18 FISERV deferral</t>
  </si>
  <si>
    <t>DJ204-March-18 FISERV deferral</t>
  </si>
  <si>
    <t>DJ204-January-18 FISERV deferral</t>
  </si>
  <si>
    <t>DJ204-February-18 FISERV deferral</t>
  </si>
  <si>
    <t>2018 Test Year</t>
  </si>
  <si>
    <t>Record Amortization of Deferral</t>
  </si>
  <si>
    <t>Record Rate Year Expense</t>
  </si>
  <si>
    <t>Reverse Deferral</t>
  </si>
  <si>
    <t>Net Impact</t>
  </si>
  <si>
    <t>E-FFA-2</t>
  </si>
  <si>
    <t>G-FFA-2</t>
  </si>
  <si>
    <t>Rate Year Expense</t>
  </si>
  <si>
    <r>
      <rPr>
        <sz val="10"/>
        <color rgb="FFFF0000"/>
        <rFont val="Arial"/>
        <family val="2"/>
      </rPr>
      <t xml:space="preserve">1  </t>
    </r>
    <r>
      <rPr>
        <sz val="10"/>
        <rFont val="Arial"/>
      </rPr>
      <t xml:space="preserve"> Monthy amounts per deferral and amounts recorded per GL vary from monthly billing from FISERV due to timing lag of recording the expense. Actual expense for calendar year 2018 totaled $338,779. Monthly amounts above represent actual activity used to determine the two-year amortization expense.</t>
    </r>
  </si>
  <si>
    <r>
      <rPr>
        <sz val="10"/>
        <color rgb="FFFF0000"/>
        <rFont val="Arial"/>
        <family val="2"/>
      </rPr>
      <t>2</t>
    </r>
    <r>
      <rPr>
        <sz val="10"/>
        <rFont val="Arial"/>
        <family val="2"/>
      </rPr>
      <t xml:space="preserve">  Monthly expense for the period 1/31/2019 - 3/31/2020 is estimated based on the previous four monthly invoices billed.  The Company will update the actual balances during the process of this case.</t>
    </r>
  </si>
  <si>
    <r>
      <rPr>
        <sz val="10"/>
        <color rgb="FFFF0000"/>
        <rFont val="Arial"/>
        <family val="2"/>
      </rPr>
      <t xml:space="preserve">1  </t>
    </r>
    <r>
      <rPr>
        <sz val="10"/>
        <rFont val="Arial"/>
        <family val="2"/>
      </rPr>
      <t xml:space="preserve"> Monthy amounts per deferral and amounts recorded per GL vary from monthly billing from FISERV due to timing lag of recording the expense. Actual expense for calendar year 2018 totaled $527,265. Monthly amounts above represent actual activity used to determine the two-year amortization expense.</t>
    </r>
  </si>
  <si>
    <t>201708</t>
  </si>
  <si>
    <t>201709</t>
  </si>
  <si>
    <t>201710</t>
  </si>
  <si>
    <t>201711</t>
  </si>
  <si>
    <t>201712</t>
  </si>
  <si>
    <t>Rate year monthy expense for the period 4/1/2020 through 3/31/2021 is estimated based on last 4-months of actual invoices in 2018.</t>
  </si>
  <si>
    <t>WASHINGTON RATE YEAR 04/01/2020 - 03/31/2021</t>
  </si>
  <si>
    <t>FEE FREE DEFERRAL &amp; REGULATORY ASSET</t>
  </si>
  <si>
    <t>4/1/2020 - 3/31/2022</t>
  </si>
  <si>
    <t xml:space="preserve">Monthly Deferral of Expense </t>
  </si>
  <si>
    <t>FEE FEE DEFERRAL</t>
  </si>
  <si>
    <t xml:space="preserve">Total Monthly Amortization Expense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</si>
</sst>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.00000000_);_(* \(#,##0.00000000\);_(* &quot;-&quot;??_);_(@_)"/>
    <numFmt numFmtId="166" formatCode="#,##0\ ;\(#,##0\)"/>
    <numFmt numFmtId="167" formatCode="_(* #,##0_);_(* \(#,##0\);_(* &quot;-&quot;??_);_(@_)"/>
    <numFmt numFmtId="168" formatCode="#,##0.##"/>
    <numFmt numFmtId="169" formatCode="_(&quot;$&quot;* #,##0_);_(&quot;$&quot;* \(#,##0\);_(&quot;$&quot;* &quot;-&quot;??_);_(@_)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9"/>
      <name val="Times New Roman"/>
      <family val="1"/>
    </font>
    <font>
      <sz val="10"/>
      <color rgb="FFFF0000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222222"/>
      <name val="Arial"/>
      <family val="2"/>
    </font>
    <font>
      <b/>
      <sz val="10"/>
      <color rgb="FF31455E"/>
      <name val="Arial"/>
      <family val="2"/>
    </font>
    <font>
      <sz val="8"/>
      <color rgb="FF222222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rgb="FFE7E5E5"/>
      </patternFill>
    </fill>
    <fill>
      <patternFill patternType="solid">
        <fgColor rgb="FFBDDAF3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10" fontId="3" fillId="0" borderId="0" xfId="1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165" fontId="0" fillId="0" borderId="0" xfId="1" applyNumberFormat="1" applyFont="1" applyBorder="1" applyAlignment="1"/>
    <xf numFmtId="43" fontId="0" fillId="0" borderId="0" xfId="1" applyFont="1" applyBorder="1" applyAlignment="1"/>
    <xf numFmtId="0" fontId="0" fillId="0" borderId="0" xfId="0" applyBorder="1" applyAlignment="1"/>
    <xf numFmtId="0" fontId="3" fillId="0" borderId="3" xfId="0" applyFont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1" fontId="2" fillId="0" borderId="0" xfId="1" applyNumberFormat="1" applyBorder="1" applyAlignment="1">
      <alignment horizontal="center"/>
    </xf>
    <xf numFmtId="43" fontId="0" fillId="0" borderId="0" xfId="1" applyFont="1" applyAlignment="1"/>
    <xf numFmtId="0" fontId="0" fillId="0" borderId="7" xfId="0" applyBorder="1" applyAlignment="1">
      <alignment horizontal="center" vertical="top" wrapText="1"/>
    </xf>
    <xf numFmtId="43" fontId="2" fillId="0" borderId="8" xfId="1" applyFont="1" applyBorder="1" applyAlignment="1">
      <alignment horizontal="center" vertical="top" wrapText="1"/>
    </xf>
    <xf numFmtId="43" fontId="0" fillId="0" borderId="8" xfId="1" applyFont="1" applyBorder="1" applyAlignment="1">
      <alignment horizontal="center" vertical="top" wrapText="1"/>
    </xf>
    <xf numFmtId="43" fontId="4" fillId="0" borderId="9" xfId="1" applyFont="1" applyFill="1" applyBorder="1" applyAlignment="1">
      <alignment horizontal="center" vertical="top" wrapText="1"/>
    </xf>
    <xf numFmtId="43" fontId="0" fillId="0" borderId="0" xfId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3" fontId="1" fillId="2" borderId="8" xfId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3" fontId="0" fillId="0" borderId="5" xfId="1" applyFont="1" applyFill="1" applyBorder="1" applyAlignment="1">
      <alignment horizontal="center" vertical="top" wrapText="1"/>
    </xf>
    <xf numFmtId="43" fontId="4" fillId="0" borderId="6" xfId="1" applyFont="1" applyFill="1" applyBorder="1" applyAlignment="1">
      <alignment horizontal="center" vertical="top" wrapText="1"/>
    </xf>
    <xf numFmtId="14" fontId="0" fillId="0" borderId="0" xfId="0" applyNumberFormat="1" applyAlignment="1"/>
    <xf numFmtId="43" fontId="3" fillId="0" borderId="0" xfId="1" applyFont="1" applyFill="1" applyAlignment="1"/>
    <xf numFmtId="14" fontId="2" fillId="0" borderId="0" xfId="0" applyNumberFormat="1" applyFont="1" applyBorder="1"/>
    <xf numFmtId="43" fontId="2" fillId="0" borderId="0" xfId="1" applyFont="1" applyFill="1" applyAlignment="1"/>
    <xf numFmtId="43" fontId="1" fillId="0" borderId="0" xfId="1" applyFont="1" applyFill="1" applyAlignment="1"/>
    <xf numFmtId="0" fontId="2" fillId="0" borderId="0" xfId="0" applyFont="1" applyAlignment="1"/>
    <xf numFmtId="0" fontId="2" fillId="0" borderId="0" xfId="0" applyFont="1" applyFill="1" applyAlignment="1"/>
    <xf numFmtId="0" fontId="1" fillId="0" borderId="0" xfId="0" applyFont="1" applyFill="1" applyAlignment="1"/>
    <xf numFmtId="43" fontId="0" fillId="0" borderId="0" xfId="1" applyFont="1" applyFill="1" applyAlignment="1"/>
    <xf numFmtId="0" fontId="0" fillId="0" borderId="0" xfId="0" applyFill="1" applyAlignment="1"/>
    <xf numFmtId="43" fontId="0" fillId="0" borderId="10" xfId="1" applyFont="1" applyBorder="1" applyAlignment="1"/>
    <xf numFmtId="43" fontId="1" fillId="0" borderId="10" xfId="1" applyFont="1" applyFill="1" applyBorder="1" applyAlignment="1"/>
    <xf numFmtId="43" fontId="0" fillId="0" borderId="0" xfId="1" applyFont="1" applyAlignment="1">
      <alignment horizontal="right"/>
    </xf>
    <xf numFmtId="43" fontId="5" fillId="0" borderId="11" xfId="1" applyNumberFormat="1" applyFont="1" applyBorder="1" applyAlignment="1">
      <alignment horizontal="right"/>
    </xf>
    <xf numFmtId="14" fontId="2" fillId="0" borderId="0" xfId="0" applyNumberFormat="1" applyFont="1" applyFill="1" applyBorder="1"/>
    <xf numFmtId="43" fontId="2" fillId="0" borderId="4" xfId="1" applyFont="1" applyBorder="1" applyAlignment="1">
      <alignment horizontal="left"/>
    </xf>
    <xf numFmtId="43" fontId="6" fillId="0" borderId="0" xfId="1" applyFont="1" applyFill="1" applyAlignment="1"/>
    <xf numFmtId="0" fontId="0" fillId="0" borderId="5" xfId="0" applyBorder="1" applyAlignment="1"/>
    <xf numFmtId="0" fontId="7" fillId="0" borderId="0" xfId="0" applyFont="1" applyAlignment="1"/>
    <xf numFmtId="0" fontId="9" fillId="0" borderId="0" xfId="0" applyFont="1"/>
    <xf numFmtId="0" fontId="9" fillId="0" borderId="14" xfId="0" applyFont="1" applyBorder="1"/>
    <xf numFmtId="166" fontId="9" fillId="0" borderId="0" xfId="0" applyNumberFormat="1" applyFont="1" applyBorder="1"/>
    <xf numFmtId="0" fontId="9" fillId="0" borderId="0" xfId="0" applyNumberFormat="1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0" fontId="8" fillId="0" borderId="14" xfId="0" applyFont="1" applyBorder="1"/>
    <xf numFmtId="0" fontId="9" fillId="0" borderId="14" xfId="0" applyNumberFormat="1" applyFont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0" fontId="2" fillId="0" borderId="0" xfId="0" applyFont="1"/>
    <xf numFmtId="0" fontId="0" fillId="0" borderId="0" xfId="0" applyBorder="1"/>
    <xf numFmtId="43" fontId="2" fillId="0" borderId="0" xfId="1" applyFont="1" applyAlignment="1">
      <alignment horizontal="right"/>
    </xf>
    <xf numFmtId="43" fontId="2" fillId="0" borderId="0" xfId="1" applyFont="1" applyAlignment="1"/>
    <xf numFmtId="43" fontId="2" fillId="0" borderId="0" xfId="1" applyNumberFormat="1" applyFont="1" applyFill="1" applyBorder="1" applyAlignment="1"/>
    <xf numFmtId="43" fontId="2" fillId="0" borderId="0" xfId="0" applyNumberFormat="1" applyFont="1" applyBorder="1" applyAlignment="1"/>
    <xf numFmtId="43" fontId="2" fillId="0" borderId="0" xfId="0" applyNumberFormat="1" applyFont="1" applyFill="1" applyBorder="1" applyAlignment="1"/>
    <xf numFmtId="43" fontId="0" fillId="0" borderId="0" xfId="1" applyFont="1" applyFill="1" applyBorder="1" applyAlignment="1"/>
    <xf numFmtId="43" fontId="2" fillId="0" borderId="0" xfId="1" applyFont="1" applyFill="1" applyBorder="1" applyAlignment="1"/>
    <xf numFmtId="43" fontId="0" fillId="0" borderId="17" xfId="1" applyFont="1" applyFill="1" applyBorder="1" applyAlignment="1"/>
    <xf numFmtId="43" fontId="0" fillId="0" borderId="12" xfId="1" applyFont="1" applyFill="1" applyBorder="1" applyAlignment="1"/>
    <xf numFmtId="43" fontId="0" fillId="0" borderId="18" xfId="1" applyFont="1" applyFill="1" applyBorder="1" applyAlignment="1"/>
    <xf numFmtId="14" fontId="1" fillId="0" borderId="0" xfId="0" applyNumberFormat="1" applyFont="1" applyBorder="1"/>
    <xf numFmtId="43" fontId="1" fillId="0" borderId="0" xfId="0" applyNumberFormat="1" applyFont="1" applyFill="1" applyBorder="1" applyAlignment="1"/>
    <xf numFmtId="0" fontId="0" fillId="0" borderId="0" xfId="0" applyAlignment="1">
      <alignment shrinkToFit="1"/>
    </xf>
    <xf numFmtId="0" fontId="2" fillId="0" borderId="0" xfId="0" applyFont="1" applyAlignment="1">
      <alignment horizontal="right"/>
    </xf>
    <xf numFmtId="0" fontId="1" fillId="0" borderId="0" xfId="0" applyFont="1" applyBorder="1" applyAlignment="1"/>
    <xf numFmtId="43" fontId="2" fillId="0" borderId="5" xfId="1" applyFont="1" applyFill="1" applyBorder="1" applyAlignment="1">
      <alignment horizontal="center" vertical="top" wrapText="1"/>
    </xf>
    <xf numFmtId="0" fontId="8" fillId="0" borderId="0" xfId="0" applyFont="1" applyBorder="1"/>
    <xf numFmtId="0" fontId="9" fillId="0" borderId="0" xfId="0" applyFont="1" applyBorder="1"/>
    <xf numFmtId="0" fontId="10" fillId="3" borderId="19" xfId="0" applyFont="1" applyFill="1" applyBorder="1" applyAlignment="1">
      <alignment horizontal="center" vertical="top"/>
    </xf>
    <xf numFmtId="0" fontId="10" fillId="0" borderId="20" xfId="0" applyFont="1" applyBorder="1" applyAlignment="1">
      <alignment horizontal="left" vertical="top"/>
    </xf>
    <xf numFmtId="0" fontId="0" fillId="0" borderId="20" xfId="0" applyBorder="1"/>
    <xf numFmtId="168" fontId="10" fillId="0" borderId="20" xfId="0" applyNumberFormat="1" applyFont="1" applyBorder="1" applyAlignment="1">
      <alignment horizontal="right" vertical="top"/>
    </xf>
    <xf numFmtId="0" fontId="10" fillId="0" borderId="21" xfId="0" applyFont="1" applyBorder="1" applyAlignment="1">
      <alignment horizontal="left" vertical="top"/>
    </xf>
    <xf numFmtId="0" fontId="0" fillId="0" borderId="21" xfId="0" applyBorder="1"/>
    <xf numFmtId="168" fontId="10" fillId="0" borderId="21" xfId="0" applyNumberFormat="1" applyFont="1" applyBorder="1" applyAlignment="1">
      <alignment horizontal="right" vertical="top"/>
    </xf>
    <xf numFmtId="3" fontId="10" fillId="0" borderId="21" xfId="0" applyNumberFormat="1" applyFont="1" applyBorder="1" applyAlignment="1">
      <alignment horizontal="right" vertical="top"/>
    </xf>
    <xf numFmtId="0" fontId="11" fillId="4" borderId="22" xfId="0" applyFont="1" applyFill="1" applyBorder="1" applyAlignment="1">
      <alignment vertical="top"/>
    </xf>
    <xf numFmtId="0" fontId="0" fillId="4" borderId="23" xfId="0" applyFill="1" applyBorder="1" applyAlignment="1"/>
    <xf numFmtId="0" fontId="0" fillId="4" borderId="24" xfId="0" applyFill="1" applyBorder="1" applyAlignment="1"/>
    <xf numFmtId="168" fontId="11" fillId="4" borderId="25" xfId="0" applyNumberFormat="1" applyFont="1" applyFill="1" applyBorder="1" applyAlignment="1">
      <alignment horizontal="right" vertical="top"/>
    </xf>
    <xf numFmtId="0" fontId="0" fillId="4" borderId="25" xfId="0" applyFill="1" applyBorder="1"/>
    <xf numFmtId="0" fontId="0" fillId="4" borderId="22" xfId="0" applyFill="1" applyBorder="1" applyAlignment="1"/>
    <xf numFmtId="0" fontId="12" fillId="0" borderId="0" xfId="0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9" fontId="0" fillId="0" borderId="0" xfId="0" applyNumberFormat="1"/>
    <xf numFmtId="168" fontId="10" fillId="0" borderId="21" xfId="0" applyNumberFormat="1" applyFont="1" applyFill="1" applyBorder="1" applyAlignment="1">
      <alignment horizontal="right" vertical="top"/>
    </xf>
    <xf numFmtId="0" fontId="10" fillId="0" borderId="0" xfId="0" applyFont="1" applyBorder="1" applyAlignment="1">
      <alignment horizontal="left" vertical="top"/>
    </xf>
    <xf numFmtId="168" fontId="10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4" xfId="0" applyFont="1" applyBorder="1"/>
    <xf numFmtId="0" fontId="2" fillId="0" borderId="14" xfId="0" applyNumberFormat="1" applyFont="1" applyBorder="1" applyAlignment="1">
      <alignment horizontal="center"/>
    </xf>
    <xf numFmtId="0" fontId="2" fillId="0" borderId="14" xfId="0" applyFont="1" applyBorder="1"/>
    <xf numFmtId="0" fontId="1" fillId="0" borderId="0" xfId="0" applyFont="1" applyBorder="1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167" fontId="2" fillId="0" borderId="0" xfId="0" applyNumberFormat="1" applyFont="1" applyBorder="1"/>
    <xf numFmtId="166" fontId="2" fillId="0" borderId="0" xfId="0" applyNumberFormat="1" applyFont="1" applyBorder="1"/>
    <xf numFmtId="0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13" xfId="0" applyFont="1" applyBorder="1" applyAlignment="1">
      <alignment horizontal="center" wrapText="1"/>
    </xf>
    <xf numFmtId="0" fontId="1" fillId="0" borderId="0" xfId="0" applyFont="1"/>
    <xf numFmtId="0" fontId="2" fillId="0" borderId="26" xfId="0" applyFont="1" applyBorder="1" applyAlignment="1">
      <alignment horizontal="center" wrapText="1"/>
    </xf>
    <xf numFmtId="166" fontId="2" fillId="0" borderId="27" xfId="0" applyNumberFormat="1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169" fontId="2" fillId="0" borderId="16" xfId="0" applyNumberFormat="1" applyFont="1" applyBorder="1"/>
    <xf numFmtId="0" fontId="1" fillId="0" borderId="28" xfId="0" applyFont="1" applyBorder="1" applyAlignment="1">
      <alignment horizontal="center" wrapText="1"/>
    </xf>
    <xf numFmtId="43" fontId="13" fillId="0" borderId="32" xfId="1" applyNumberFormat="1" applyFont="1" applyBorder="1" applyAlignment="1">
      <alignment horizontal="right"/>
    </xf>
    <xf numFmtId="43" fontId="9" fillId="0" borderId="0" xfId="0" applyNumberFormat="1" applyFont="1" applyAlignment="1">
      <alignment horizontal="center"/>
    </xf>
    <xf numFmtId="43" fontId="9" fillId="0" borderId="0" xfId="0" applyNumberFormat="1" applyFont="1" applyBorder="1"/>
    <xf numFmtId="43" fontId="5" fillId="0" borderId="32" xfId="1" applyNumberFormat="1" applyFont="1" applyBorder="1" applyAlignment="1">
      <alignment horizontal="right"/>
    </xf>
    <xf numFmtId="0" fontId="0" fillId="0" borderId="13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43" fontId="2" fillId="0" borderId="0" xfId="1" applyFont="1" applyBorder="1" applyAlignment="1"/>
    <xf numFmtId="14" fontId="2" fillId="0" borderId="0" xfId="0" applyNumberFormat="1" applyFont="1"/>
    <xf numFmtId="43" fontId="2" fillId="0" borderId="0" xfId="0" applyNumberFormat="1" applyFont="1"/>
    <xf numFmtId="43" fontId="2" fillId="0" borderId="17" xfId="0" applyNumberFormat="1" applyFont="1" applyBorder="1"/>
    <xf numFmtId="43" fontId="2" fillId="0" borderId="12" xfId="0" applyNumberFormat="1" applyFont="1" applyBorder="1"/>
    <xf numFmtId="43" fontId="2" fillId="0" borderId="18" xfId="0" applyNumberFormat="1" applyFont="1" applyBorder="1"/>
    <xf numFmtId="0" fontId="6" fillId="0" borderId="0" xfId="1" applyNumberFormat="1" applyFont="1" applyFill="1" applyBorder="1" applyAlignment="1">
      <alignment horizontal="left"/>
    </xf>
    <xf numFmtId="0" fontId="6" fillId="0" borderId="0" xfId="0" applyFont="1" applyAlignment="1"/>
    <xf numFmtId="43" fontId="2" fillId="0" borderId="0" xfId="1" applyFont="1" applyAlignment="1">
      <alignment horizontal="left"/>
    </xf>
    <xf numFmtId="0" fontId="6" fillId="0" borderId="0" xfId="1" applyNumberFormat="1" applyFont="1" applyFill="1" applyAlignment="1">
      <alignment horizontal="left"/>
    </xf>
    <xf numFmtId="43" fontId="0" fillId="0" borderId="0" xfId="1" applyFont="1" applyBorder="1"/>
    <xf numFmtId="43" fontId="1" fillId="0" borderId="0" xfId="1" applyFont="1" applyBorder="1"/>
    <xf numFmtId="0" fontId="1" fillId="0" borderId="13" xfId="0" applyFont="1" applyBorder="1"/>
    <xf numFmtId="43" fontId="1" fillId="0" borderId="13" xfId="1" applyFont="1" applyBorder="1"/>
    <xf numFmtId="0" fontId="0" fillId="0" borderId="13" xfId="0" applyBorder="1"/>
    <xf numFmtId="43" fontId="0" fillId="0" borderId="13" xfId="1" applyFont="1" applyBorder="1"/>
    <xf numFmtId="43" fontId="3" fillId="0" borderId="0" xfId="1" applyNumberFormat="1" applyFont="1" applyFill="1" applyAlignment="1"/>
    <xf numFmtId="169" fontId="0" fillId="0" borderId="15" xfId="0" applyNumberFormat="1" applyBorder="1"/>
    <xf numFmtId="169" fontId="0" fillId="0" borderId="0" xfId="0" applyNumberFormat="1" applyBorder="1"/>
    <xf numFmtId="169" fontId="0" fillId="0" borderId="29" xfId="0" applyNumberFormat="1" applyBorder="1"/>
    <xf numFmtId="169" fontId="0" fillId="0" borderId="13" xfId="0" applyNumberFormat="1" applyBorder="1"/>
    <xf numFmtId="169" fontId="0" fillId="0" borderId="16" xfId="0" applyNumberFormat="1" applyBorder="1"/>
    <xf numFmtId="169" fontId="0" fillId="0" borderId="30" xfId="0" applyNumberFormat="1" applyBorder="1"/>
    <xf numFmtId="169" fontId="0" fillId="0" borderId="31" xfId="0" applyNumberFormat="1" applyBorder="1"/>
    <xf numFmtId="169" fontId="2" fillId="0" borderId="0" xfId="0" applyNumberFormat="1" applyFont="1"/>
    <xf numFmtId="169" fontId="2" fillId="0" borderId="15" xfId="0" applyNumberFormat="1" applyFont="1" applyBorder="1"/>
    <xf numFmtId="169" fontId="2" fillId="0" borderId="0" xfId="0" applyNumberFormat="1" applyFont="1" applyBorder="1"/>
    <xf numFmtId="169" fontId="1" fillId="0" borderId="29" xfId="0" applyNumberFormat="1" applyFont="1" applyBorder="1"/>
    <xf numFmtId="169" fontId="2" fillId="0" borderId="13" xfId="0" applyNumberFormat="1" applyFont="1" applyBorder="1"/>
    <xf numFmtId="169" fontId="1" fillId="0" borderId="30" xfId="0" applyNumberFormat="1" applyFont="1" applyBorder="1"/>
    <xf numFmtId="169" fontId="1" fillId="0" borderId="31" xfId="0" applyNumberFormat="1" applyFont="1" applyBorder="1"/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2">
    <dxf>
      <numFmt numFmtId="169" formatCode="_(&quot;$&quot;* #,##0_);_(&quot;$&quot;* \(#,##0\);_(&quot;$&quot;* &quot;-&quot;??_);_(@_)"/>
    </dxf>
    <dxf>
      <numFmt numFmtId="169" formatCode="_(&quot;$&quot;* #,##0_);_(&quot;$&quot;* \(#,##0\);_(&quot;$&quot;* &quot;-&quot;??_);_(@_)"/>
    </dxf>
  </dxfs>
  <tableStyles count="0" defaultTableStyle="TableStyleMedium2" defaultPivotStyle="PivotStyleLight16"/>
  <colors>
    <mruColors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a0175" refreshedDate="43531.553648726855" createdVersion="5" refreshedVersion="5" minRefreshableVersion="3" recordCount="24">
  <cacheSource type="worksheet">
    <worksheetSource ref="A29:AE53" sheet="Sheet1"/>
  </cacheSource>
  <cacheFields count="31">
    <cacheField name="FERC Account" numFmtId="0">
      <sharedItems count="1">
        <s v="407414"/>
      </sharedItems>
    </cacheField>
    <cacheField name="FERC Account Description" numFmtId="0">
      <sharedItems/>
    </cacheField>
    <cacheField name="Vendor Name" numFmtId="0">
      <sharedItems containsNonDate="0" containsString="0" containsBlank="1"/>
    </cacheField>
    <cacheField name="Jurisdiction" numFmtId="0">
      <sharedItems count="2">
        <s v="WA"/>
        <s v="ID"/>
      </sharedItems>
    </cacheField>
    <cacheField name="Service" numFmtId="0">
      <sharedItems/>
    </cacheField>
    <cacheField name="Voucher Number" numFmtId="0">
      <sharedItems containsNonDate="0" containsString="0" containsBlank="1"/>
    </cacheField>
    <cacheField name="Organization Description" numFmtId="0">
      <sharedItems/>
    </cacheField>
    <cacheField name="Expenditure Org" numFmtId="0">
      <sharedItems/>
    </cacheField>
    <cacheField name="Accounting Period" numFmtId="0">
      <sharedItems count="7">
        <s v="201809"/>
        <s v="201808"/>
        <s v="201812"/>
        <s v="201806"/>
        <s v="201802"/>
        <s v="201811"/>
        <s v="201803"/>
      </sharedItems>
    </cacheField>
    <cacheField name="Project Number" numFmtId="0">
      <sharedItems/>
    </cacheField>
    <cacheField name="Journal Name" numFmtId="0">
      <sharedItems/>
    </cacheField>
    <cacheField name="Transaction Description" numFmtId="0">
      <sharedItems/>
    </cacheField>
    <cacheField name="AVA Jet" numFmtId="0">
      <sharedItems/>
    </cacheField>
    <cacheField name="Expenditure Category" numFmtId="0">
      <sharedItems/>
    </cacheField>
    <cacheField name="Invoice Number" numFmtId="0">
      <sharedItems containsNonDate="0" containsString="0" containsBlank="1"/>
    </cacheField>
    <cacheField name="Report Category" numFmtId="0">
      <sharedItems/>
    </cacheField>
    <cacheField name="Accounting Year" numFmtId="0">
      <sharedItems/>
    </cacheField>
    <cacheField name="Task Number" numFmtId="0">
      <sharedItems/>
    </cacheField>
    <cacheField name="Summary EXP Category" numFmtId="0">
      <sharedItems/>
    </cacheField>
    <cacheField name="Expenditure Type" numFmtId="0">
      <sharedItems/>
    </cacheField>
    <cacheField name="Source ID" numFmtId="0">
      <sharedItems/>
    </cacheField>
    <cacheField name="Transaction Amount" numFmtId="0">
      <sharedItems containsSemiMixedTypes="0" containsString="0" containsNumber="1" minValue="-82168.600000000006" maxValue="-25944.85"/>
    </cacheField>
    <cacheField name="Electric Amount" numFmtId="0">
      <sharedItems containsSemiMixedTypes="0" containsString="0" containsNumber="1" minValue="-50025.88" maxValue="-15795.74"/>
    </cacheField>
    <cacheField name="Gas North Amount" numFmtId="0">
      <sharedItems containsSemiMixedTypes="0" containsString="0" containsNumber="1" minValue="-32142.720000000001" maxValue="-10149.11"/>
    </cacheField>
    <cacheField name="Gas South Amount" numFmtId="0">
      <sharedItems containsNonDate="0" containsString="0" containsBlank="1"/>
    </cacheField>
    <cacheField name="Project Description" numFmtId="0">
      <sharedItems/>
    </cacheField>
    <cacheField name="Company" numFmtId="0">
      <sharedItems/>
    </cacheField>
    <cacheField name="Vendor Number" numFmtId="0">
      <sharedItems containsNonDate="0" containsString="0" containsBlank="1"/>
    </cacheField>
    <cacheField name="Vendor Name2" numFmtId="0">
      <sharedItems containsNonDate="0" containsString="0" containsBlank="1"/>
    </cacheField>
    <cacheField name="Employee Name" numFmtId="0">
      <sharedItems containsNonDate="0" containsString="0" containsBlank="1"/>
    </cacheField>
    <cacheField name="Employee Number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aa0175" refreshedDate="43531.564032523151" createdVersion="5" refreshedVersion="5" minRefreshableVersion="3" recordCount="24">
  <cacheSource type="worksheet">
    <worksheetSource ref="A1:AE25" sheet="Sheet1"/>
  </cacheSource>
  <cacheFields count="31">
    <cacheField name="FERC Account" numFmtId="0">
      <sharedItems containsSemiMixedTypes="0" containsString="0" containsNumber="1" containsInteger="1" minValue="903314" maxValue="903314" count="1">
        <n v="903314"/>
      </sharedItems>
    </cacheField>
    <cacheField name="FERC Account Description" numFmtId="0">
      <sharedItems/>
    </cacheField>
    <cacheField name="Vendor Name" numFmtId="0">
      <sharedItems/>
    </cacheField>
    <cacheField name="Jurisdiction" numFmtId="0">
      <sharedItems count="2">
        <s v="ID"/>
        <s v="WA"/>
      </sharedItems>
    </cacheField>
    <cacheField name="Service" numFmtId="0">
      <sharedItems/>
    </cacheField>
    <cacheField name="Voucher Number" numFmtId="0">
      <sharedItems containsBlank="1"/>
    </cacheField>
    <cacheField name="Organization Description" numFmtId="0">
      <sharedItems/>
    </cacheField>
    <cacheField name="Expenditure Org" numFmtId="0">
      <sharedItems/>
    </cacheField>
    <cacheField name="Accounting Period" numFmtId="0">
      <sharedItems count="9">
        <s v="201802"/>
        <s v="201803"/>
        <s v="201806"/>
        <s v="201807"/>
        <s v="201809"/>
        <s v="201810"/>
        <s v="201805"/>
        <s v="201812"/>
        <s v="201811"/>
      </sharedItems>
    </cacheField>
    <cacheField name="Project Number" numFmtId="0">
      <sharedItems/>
    </cacheField>
    <cacheField name="Journal Name" numFmtId="0">
      <sharedItems/>
    </cacheField>
    <cacheField name="Transaction Description" numFmtId="0">
      <sharedItems containsBlank="1"/>
    </cacheField>
    <cacheField name="AVA Jet" numFmtId="0">
      <sharedItems containsNonDate="0" containsString="0" containsBlank="1"/>
    </cacheField>
    <cacheField name="Expenditure Category" numFmtId="0">
      <sharedItems/>
    </cacheField>
    <cacheField name="Invoice Number" numFmtId="0">
      <sharedItems/>
    </cacheField>
    <cacheField name="Report Category" numFmtId="0">
      <sharedItems/>
    </cacheField>
    <cacheField name="Accounting Year" numFmtId="0">
      <sharedItems/>
    </cacheField>
    <cacheField name="Task Number" numFmtId="0">
      <sharedItems/>
    </cacheField>
    <cacheField name="Summary EXP Category" numFmtId="0">
      <sharedItems/>
    </cacheField>
    <cacheField name="Expenditure Type" numFmtId="0">
      <sharedItems/>
    </cacheField>
    <cacheField name="Source ID" numFmtId="0">
      <sharedItems/>
    </cacheField>
    <cacheField name="Transaction Amount" numFmtId="0">
      <sharedItems containsSemiMixedTypes="0" containsString="0" containsNumber="1" minValue="25944.85" maxValue="82168.600000000006"/>
    </cacheField>
    <cacheField name="Electric Amount" numFmtId="168">
      <sharedItems containsSemiMixedTypes="0" containsString="0" containsNumber="1" minValue="15795.74" maxValue="50025.89"/>
    </cacheField>
    <cacheField name="Gas North Amount" numFmtId="0">
      <sharedItems containsSemiMixedTypes="0" containsString="0" containsNumber="1" minValue="10149.11" maxValue="32142.71"/>
    </cacheField>
    <cacheField name="Gas South Amount" numFmtId="0">
      <sharedItems containsNonDate="0" containsString="0" containsBlank="1"/>
    </cacheField>
    <cacheField name="Project Description" numFmtId="0">
      <sharedItems/>
    </cacheField>
    <cacheField name="Company" numFmtId="0">
      <sharedItems/>
    </cacheField>
    <cacheField name="Vendor Number" numFmtId="0">
      <sharedItems/>
    </cacheField>
    <cacheField name="Vendor Name2" numFmtId="0">
      <sharedItems/>
    </cacheField>
    <cacheField name="Employee Name" numFmtId="0">
      <sharedItems containsNonDate="0" containsString="0" containsBlank="1"/>
    </cacheField>
    <cacheField name="Employee Number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s v="REG CREDITS-DEFERRAL-FISERV"/>
    <m/>
    <x v="0"/>
    <s v="CD"/>
    <m/>
    <s v="F54 - Treasury &amp; Trust Mgmt"/>
    <s v="F54"/>
    <x v="0"/>
    <s v="02801331"/>
    <s v="Miscellaneous Transaction USD"/>
    <s v="DJ204-August-18 FISERV deferral"/>
    <s v="204-FISERV"/>
    <s v="Voucher"/>
    <m/>
    <s v="OPER"/>
    <s v="2018"/>
    <s v="407414"/>
    <s v="Non-Labor"/>
    <s v="885 Miscellaneous"/>
    <s v="PA"/>
    <n v="-75736.399999999994"/>
    <n v="-46109.83"/>
    <n v="-29626.57"/>
    <m/>
    <s v="WA Defer Resid Pmt Fee-FISERV"/>
    <s v="001"/>
    <m/>
    <m/>
    <m/>
    <m/>
  </r>
  <r>
    <x v="0"/>
    <s v="REG CREDITS-DEFERRAL-FISERV"/>
    <m/>
    <x v="1"/>
    <s v="CD"/>
    <m/>
    <s v="F54 - Treasury &amp; Trust Mgmt"/>
    <s v="F54"/>
    <x v="1"/>
    <s v="03801331"/>
    <s v="Miscellaneous Transaction USD"/>
    <s v="DJ204-June-18 FISERV deferral"/>
    <s v="204-FISERV"/>
    <s v="Voucher"/>
    <m/>
    <s v="OPER"/>
    <s v="2018"/>
    <s v="407414"/>
    <s v="Non-Labor"/>
    <s v="885 Miscellaneous"/>
    <s v="PA"/>
    <n v="-33516.75"/>
    <n v="-20405.669999999998"/>
    <n v="-13111.08"/>
    <m/>
    <s v="ID Defer Resid Pmt Fee-FISERV"/>
    <s v="001"/>
    <m/>
    <m/>
    <m/>
    <m/>
  </r>
  <r>
    <x v="0"/>
    <s v="REG CREDITS-DEFERRAL-FISERV"/>
    <m/>
    <x v="0"/>
    <s v="CD"/>
    <m/>
    <s v="F54 - Treasury &amp; Trust Mgmt"/>
    <s v="F54"/>
    <x v="2"/>
    <s v="02801331"/>
    <s v="Miscellaneous Transaction USD"/>
    <s v="DJ204-November-18 FISERV deferral"/>
    <s v="204-FISERV"/>
    <s v="Voucher"/>
    <m/>
    <s v="OPER"/>
    <s v="2018"/>
    <s v="407414"/>
    <s v="Non-Labor"/>
    <s v="885 Miscellaneous"/>
    <s v="PA"/>
    <n v="-79119.25"/>
    <n v="-48169.38"/>
    <n v="-30949.87"/>
    <m/>
    <s v="WA Defer Resid Pmt Fee-FISERV"/>
    <s v="001"/>
    <m/>
    <m/>
    <m/>
    <m/>
  </r>
  <r>
    <x v="0"/>
    <s v="REG CREDITS-DEFERRAL-FISERV"/>
    <m/>
    <x v="0"/>
    <s v="CD"/>
    <m/>
    <s v="F54 - Treasury &amp; Trust Mgmt"/>
    <s v="F54"/>
    <x v="3"/>
    <s v="02801331"/>
    <s v="Miscellaneous Transaction USD"/>
    <s v="DJ204-April-18 FISERV deferral"/>
    <s v="204-FISERV"/>
    <s v="Voucher"/>
    <m/>
    <s v="OPER"/>
    <s v="2018"/>
    <s v="407414"/>
    <s v="Non-Labor"/>
    <s v="885 Miscellaneous"/>
    <s v="PA"/>
    <n v="-69205.600000000006"/>
    <n v="-42133.75"/>
    <n v="-27071.85"/>
    <m/>
    <s v="WA Defer Resid Pmt Fee-FISERV"/>
    <s v="001"/>
    <m/>
    <m/>
    <m/>
    <m/>
  </r>
  <r>
    <x v="0"/>
    <s v="REG CREDITS-DEFERRAL-FISERV"/>
    <m/>
    <x v="1"/>
    <s v="CD"/>
    <m/>
    <s v="F54 - Treasury &amp; Trust Mgmt"/>
    <s v="F54"/>
    <x v="4"/>
    <s v="03801331"/>
    <s v="Miscellaneous Transaction USD"/>
    <s v="DJ204-December-17 FISERV deferral"/>
    <s v="204-FISERV"/>
    <s v="Voucher"/>
    <m/>
    <s v="OPER"/>
    <s v="2018"/>
    <s v="407414"/>
    <s v="Non-Labor"/>
    <s v="885 Miscellaneous"/>
    <s v="PA"/>
    <n v="-25944.85"/>
    <n v="-15795.74"/>
    <n v="-10149.11"/>
    <m/>
    <s v="ID Defer Resid Pmt Fee-FISERV"/>
    <s v="001"/>
    <m/>
    <m/>
    <m/>
    <m/>
  </r>
  <r>
    <x v="0"/>
    <s v="REG CREDITS-DEFERRAL-FISERV"/>
    <m/>
    <x v="0"/>
    <s v="CD"/>
    <m/>
    <s v="F54 - Treasury &amp; Trust Mgmt"/>
    <s v="F54"/>
    <x v="4"/>
    <s v="02801331"/>
    <s v="Miscellaneous Transaction USD"/>
    <s v="DJ204-December-17 FISERV deferral"/>
    <s v="204-FISERV"/>
    <s v="Voucher"/>
    <m/>
    <s v="OPER"/>
    <s v="2018"/>
    <s v="407414"/>
    <s v="Non-Labor"/>
    <s v="885 Miscellaneous"/>
    <s v="PA"/>
    <n v="-59629.8"/>
    <n v="-36303.82"/>
    <n v="-23325.98"/>
    <m/>
    <s v="WA Defer Resid Pmt Fee-FISERV"/>
    <s v="001"/>
    <m/>
    <m/>
    <m/>
    <m/>
  </r>
  <r>
    <x v="0"/>
    <s v="REG CREDITS-DEFERRAL-FISERV"/>
    <m/>
    <x v="1"/>
    <s v="CD"/>
    <m/>
    <s v="F54 - Treasury &amp; Trust Mgmt"/>
    <s v="F54"/>
    <x v="5"/>
    <s v="03801331"/>
    <s v="Miscellaneous Transaction USD"/>
    <s v="DJ204-October-18 FISERV deferral"/>
    <s v="204-FISERV"/>
    <s v="Voucher"/>
    <m/>
    <s v="OPER"/>
    <s v="2018"/>
    <s v="407414"/>
    <s v="Non-Labor"/>
    <s v="885 Miscellaneous"/>
    <s v="PA"/>
    <n v="-39223.949999999997"/>
    <n v="-23880.32"/>
    <n v="-15343.63"/>
    <m/>
    <s v="ID Defer Resid Pmt Fee-FISERV"/>
    <s v="001"/>
    <m/>
    <m/>
    <m/>
    <m/>
  </r>
  <r>
    <x v="0"/>
    <s v="REG CREDITS-DEFERRAL-FISERV"/>
    <m/>
    <x v="1"/>
    <s v="CD"/>
    <m/>
    <s v="F54 - Treasury &amp; Trust Mgmt"/>
    <s v="F54"/>
    <x v="0"/>
    <s v="03801331"/>
    <s v="Miscellaneous Transaction USD"/>
    <s v="DJ204-August-18 FISERV deferral"/>
    <s v="204-FISERV"/>
    <s v="Voucher"/>
    <m/>
    <s v="OPER"/>
    <s v="2018"/>
    <s v="407414"/>
    <s v="Non-Labor"/>
    <s v="885 Miscellaneous"/>
    <s v="PA"/>
    <n v="-35558.35"/>
    <n v="-21648.639999999999"/>
    <n v="-13909.71"/>
    <m/>
    <s v="ID Defer Resid Pmt Fee-FISERV"/>
    <s v="001"/>
    <m/>
    <m/>
    <m/>
    <m/>
  </r>
  <r>
    <x v="0"/>
    <s v="REG CREDITS-DEFERRAL-FISERV"/>
    <m/>
    <x v="1"/>
    <s v="CD"/>
    <m/>
    <s v="F54 - Treasury &amp; Trust Mgmt"/>
    <s v="F54"/>
    <x v="3"/>
    <s v="03801331"/>
    <s v="Miscellaneous Transaction USD"/>
    <s v="DJ204-May-18 FISERV deferral"/>
    <s v="204-FISERV"/>
    <s v="Voucher"/>
    <m/>
    <s v="OPER"/>
    <s v="2018"/>
    <s v="407414"/>
    <s v="Non-Labor"/>
    <s v="885 Miscellaneous"/>
    <s v="PA"/>
    <n v="-34945"/>
    <n v="-21275.21"/>
    <n v="-13669.79"/>
    <m/>
    <s v="ID Defer Resid Pmt Fee-FISERV"/>
    <s v="001"/>
    <m/>
    <m/>
    <m/>
    <m/>
  </r>
  <r>
    <x v="0"/>
    <s v="REG CREDITS-DEFERRAL-FISERV"/>
    <m/>
    <x v="0"/>
    <s v="CD"/>
    <m/>
    <s v="F54 - Treasury &amp; Trust Mgmt"/>
    <s v="F54"/>
    <x v="0"/>
    <s v="02801331"/>
    <s v="Miscellaneous Transaction USD"/>
    <s v="DJ204-July-18 FISERV deferral"/>
    <s v="204-FISERV"/>
    <s v="Voucher"/>
    <m/>
    <s v="OPER"/>
    <s v="2018"/>
    <s v="407414"/>
    <s v="Non-Labor"/>
    <s v="885 Miscellaneous"/>
    <s v="PA"/>
    <n v="-70980.399999999994"/>
    <n v="-43214.28"/>
    <n v="-27766.12"/>
    <m/>
    <s v="WA Defer Resid Pmt Fee-FISERV"/>
    <s v="001"/>
    <m/>
    <m/>
    <m/>
    <m/>
  </r>
  <r>
    <x v="0"/>
    <s v="REG CREDITS-DEFERRAL-FISERV"/>
    <m/>
    <x v="0"/>
    <s v="CD"/>
    <m/>
    <s v="F54 - Treasury &amp; Trust Mgmt"/>
    <s v="F54"/>
    <x v="3"/>
    <s v="02801331"/>
    <s v="Miscellaneous Transaction USD"/>
    <s v="DJ204-May-18 FISERV deferral"/>
    <s v="204-FISERV"/>
    <s v="Voucher"/>
    <m/>
    <s v="OPER"/>
    <s v="2018"/>
    <s v="407414"/>
    <s v="Non-Labor"/>
    <s v="885 Miscellaneous"/>
    <s v="PA"/>
    <n v="-72639.199999999997"/>
    <n v="-44224.2"/>
    <n v="-28415"/>
    <m/>
    <s v="WA Defer Resid Pmt Fee-FISERV"/>
    <s v="001"/>
    <m/>
    <m/>
    <m/>
    <m/>
  </r>
  <r>
    <x v="0"/>
    <s v="REG CREDITS-DEFERRAL-FISERV"/>
    <m/>
    <x v="1"/>
    <s v="CD"/>
    <m/>
    <s v="F54 - Treasury &amp; Trust Mgmt"/>
    <s v="F54"/>
    <x v="3"/>
    <s v="03801331"/>
    <s v="Miscellaneous Transaction USD"/>
    <s v="DJ204-April-18 FISERV deferral"/>
    <s v="204-FISERV"/>
    <s v="Voucher"/>
    <m/>
    <s v="OPER"/>
    <s v="2018"/>
    <s v="407414"/>
    <s v="Non-Labor"/>
    <s v="885 Miscellaneous"/>
    <s v="PA"/>
    <n v="-33339.85"/>
    <n v="-20297.97"/>
    <n v="-13041.88"/>
    <m/>
    <s v="ID Defer Resid Pmt Fee-FISERV"/>
    <s v="001"/>
    <m/>
    <m/>
    <m/>
    <m/>
  </r>
  <r>
    <x v="0"/>
    <s v="REG CREDITS-DEFERRAL-FISERV"/>
    <m/>
    <x v="0"/>
    <s v="CD"/>
    <m/>
    <s v="F54 - Treasury &amp; Trust Mgmt"/>
    <s v="F54"/>
    <x v="5"/>
    <s v="02801331"/>
    <s v="Miscellaneous Transaction USD"/>
    <s v="DJ204-September-18 FISERV deferral"/>
    <s v="204-FISERV"/>
    <s v="Voucher"/>
    <m/>
    <s v="OPER"/>
    <s v="2018"/>
    <s v="407414"/>
    <s v="Non-Labor"/>
    <s v="885 Miscellaneous"/>
    <s v="PA"/>
    <n v="-75053.45"/>
    <n v="-45694.05"/>
    <n v="-29359.4"/>
    <m/>
    <s v="WA Defer Resid Pmt Fee-FISERV"/>
    <s v="001"/>
    <m/>
    <m/>
    <m/>
    <m/>
  </r>
  <r>
    <x v="0"/>
    <s v="REG CREDITS-DEFERRAL-FISERV"/>
    <m/>
    <x v="0"/>
    <s v="CD"/>
    <m/>
    <s v="F54 - Treasury &amp; Trust Mgmt"/>
    <s v="F54"/>
    <x v="3"/>
    <s v="02801331"/>
    <s v="Miscellaneous Transaction USD"/>
    <s v="DJ204-March-18 FISERV deferral"/>
    <s v="204-FISERV"/>
    <s v="Voucher"/>
    <m/>
    <s v="OPER"/>
    <s v="2018"/>
    <s v="407414"/>
    <s v="Non-Labor"/>
    <s v="885 Miscellaneous"/>
    <s v="PA"/>
    <n v="-74084.850000000006"/>
    <n v="-45104.33"/>
    <n v="-28980.52"/>
    <m/>
    <s v="WA Defer Resid Pmt Fee-FISERV"/>
    <s v="001"/>
    <m/>
    <m/>
    <m/>
    <m/>
  </r>
  <r>
    <x v="0"/>
    <s v="REG CREDITS-DEFERRAL-FISERV"/>
    <m/>
    <x v="0"/>
    <s v="CD"/>
    <m/>
    <s v="F54 - Treasury &amp; Trust Mgmt"/>
    <s v="F54"/>
    <x v="6"/>
    <s v="02801331"/>
    <s v="Miscellaneous Transaction USD"/>
    <s v="DJ204-January-18 FISERV deferral"/>
    <s v="204-FISERV"/>
    <s v="Voucher"/>
    <m/>
    <s v="OPER"/>
    <s v="2018"/>
    <s v="407414"/>
    <s v="Non-Labor"/>
    <s v="885 Miscellaneous"/>
    <s v="PA"/>
    <n v="-67556.95"/>
    <n v="-41130.019999999997"/>
    <n v="-26426.93"/>
    <m/>
    <s v="WA Defer Resid Pmt Fee-FISERV"/>
    <s v="001"/>
    <m/>
    <m/>
    <m/>
    <m/>
  </r>
  <r>
    <x v="0"/>
    <s v="REG CREDITS-DEFERRAL-FISERV"/>
    <m/>
    <x v="1"/>
    <s v="CD"/>
    <m/>
    <s v="F54 - Treasury &amp; Trust Mgmt"/>
    <s v="F54"/>
    <x v="2"/>
    <s v="03801331"/>
    <s v="Miscellaneous Transaction USD"/>
    <s v="DJ204-November-18 FISERV deferral"/>
    <s v="204-FISERV"/>
    <s v="Voucher"/>
    <m/>
    <s v="OPER"/>
    <s v="2018"/>
    <s v="407414"/>
    <s v="Non-Labor"/>
    <s v="885 Miscellaneous"/>
    <s v="PA"/>
    <n v="-36802.449999999997"/>
    <n v="-22406.06"/>
    <n v="-14396.39"/>
    <m/>
    <s v="ID Defer Resid Pmt Fee-FISERV"/>
    <s v="001"/>
    <m/>
    <m/>
    <m/>
    <m/>
  </r>
  <r>
    <x v="0"/>
    <s v="REG CREDITS-DEFERRAL-FISERV"/>
    <m/>
    <x v="1"/>
    <s v="CD"/>
    <m/>
    <s v="F54 - Treasury &amp; Trust Mgmt"/>
    <s v="F54"/>
    <x v="6"/>
    <s v="03801331"/>
    <s v="Miscellaneous Transaction USD"/>
    <s v="DJ204-February-18 FISERV deferral"/>
    <s v="204-FISERV"/>
    <s v="Voucher"/>
    <m/>
    <s v="OPER"/>
    <s v="2018"/>
    <s v="407414"/>
    <s v="Non-Labor"/>
    <s v="885 Miscellaneous"/>
    <s v="PA"/>
    <n v="-31524.45"/>
    <n v="-19192.71"/>
    <n v="-12331.74"/>
    <m/>
    <s v="ID Defer Resid Pmt Fee-FISERV"/>
    <s v="001"/>
    <m/>
    <m/>
    <m/>
    <m/>
  </r>
  <r>
    <x v="0"/>
    <s v="REG CREDITS-DEFERRAL-FISERV"/>
    <m/>
    <x v="0"/>
    <s v="CD"/>
    <m/>
    <s v="F54 - Treasury &amp; Trust Mgmt"/>
    <s v="F54"/>
    <x v="6"/>
    <s v="02801331"/>
    <s v="Miscellaneous Transaction USD"/>
    <s v="DJ204-February-18 FISERV deferral"/>
    <s v="204-FISERV"/>
    <s v="Voucher"/>
    <m/>
    <s v="OPER"/>
    <s v="2018"/>
    <s v="407414"/>
    <s v="Non-Labor"/>
    <s v="885 Miscellaneous"/>
    <s v="PA"/>
    <n v="-68374.75"/>
    <n v="-41627.919999999998"/>
    <n v="-26746.83"/>
    <m/>
    <s v="WA Defer Resid Pmt Fee-FISERV"/>
    <s v="001"/>
    <m/>
    <m/>
    <m/>
    <m/>
  </r>
  <r>
    <x v="0"/>
    <s v="REG CREDITS-DEFERRAL-FISERV"/>
    <m/>
    <x v="1"/>
    <s v="CD"/>
    <m/>
    <s v="F54 - Treasury &amp; Trust Mgmt"/>
    <s v="F54"/>
    <x v="6"/>
    <s v="03801331"/>
    <s v="Miscellaneous Transaction USD"/>
    <s v="DJ204-January-18 FISERV deferral"/>
    <s v="204-FISERV"/>
    <s v="Voucher"/>
    <m/>
    <s v="OPER"/>
    <s v="2018"/>
    <s v="407414"/>
    <s v="Non-Labor"/>
    <s v="885 Miscellaneous"/>
    <s v="PA"/>
    <n v="-31275.05"/>
    <n v="-19040.88"/>
    <n v="-12234.17"/>
    <m/>
    <s v="ID Defer Resid Pmt Fee-FISERV"/>
    <s v="001"/>
    <m/>
    <m/>
    <m/>
    <m/>
  </r>
  <r>
    <x v="0"/>
    <s v="REG CREDITS-DEFERRAL-FISERV"/>
    <m/>
    <x v="0"/>
    <s v="CD"/>
    <m/>
    <s v="F54 - Treasury &amp; Trust Mgmt"/>
    <s v="F54"/>
    <x v="5"/>
    <s v="02801331"/>
    <s v="Miscellaneous Transaction USD"/>
    <s v="DJ204-October-18 FISERV deferral"/>
    <s v="204-FISERV"/>
    <s v="Voucher"/>
    <m/>
    <s v="OPER"/>
    <s v="2018"/>
    <s v="407414"/>
    <s v="Non-Labor"/>
    <s v="885 Miscellaneous"/>
    <s v="PA"/>
    <n v="-82168.600000000006"/>
    <n v="-50025.88"/>
    <n v="-32142.720000000001"/>
    <m/>
    <s v="WA Defer Resid Pmt Fee-FISERV"/>
    <s v="001"/>
    <m/>
    <m/>
    <m/>
    <m/>
  </r>
  <r>
    <x v="0"/>
    <s v="REG CREDITS-DEFERRAL-FISERV"/>
    <m/>
    <x v="0"/>
    <s v="CD"/>
    <m/>
    <s v="F54 - Treasury &amp; Trust Mgmt"/>
    <s v="F54"/>
    <x v="1"/>
    <s v="02801331"/>
    <s v="Miscellaneous Transaction USD"/>
    <s v="DJ204-June-18 FISERV deferral"/>
    <s v="204-FISERV"/>
    <s v="Voucher"/>
    <m/>
    <s v="OPER"/>
    <s v="2018"/>
    <s v="407414"/>
    <s v="Non-Labor"/>
    <s v="885 Miscellaneous"/>
    <s v="PA"/>
    <n v="-71495.149999999994"/>
    <n v="-43527.68"/>
    <n v="-27967.47"/>
    <m/>
    <s v="WA Defer Resid Pmt Fee-FISERV"/>
    <s v="001"/>
    <m/>
    <m/>
    <m/>
    <m/>
  </r>
  <r>
    <x v="0"/>
    <s v="REG CREDITS-DEFERRAL-FISERV"/>
    <m/>
    <x v="1"/>
    <s v="CD"/>
    <m/>
    <s v="F54 - Treasury &amp; Trust Mgmt"/>
    <s v="F54"/>
    <x v="5"/>
    <s v="03801331"/>
    <s v="Miscellaneous Transaction USD"/>
    <s v="DJ204-September-18 FISERV deferral"/>
    <s v="204-FISERV"/>
    <s v="Voucher"/>
    <m/>
    <s v="OPER"/>
    <s v="2018"/>
    <s v="407414"/>
    <s v="Non-Labor"/>
    <s v="885 Miscellaneous"/>
    <s v="PA"/>
    <n v="-34011.199999999997"/>
    <n v="-20706.7"/>
    <n v="-13304.5"/>
    <m/>
    <s v="ID Defer Resid Pmt Fee-FISERV"/>
    <s v="001"/>
    <m/>
    <m/>
    <m/>
    <m/>
  </r>
  <r>
    <x v="0"/>
    <s v="REG CREDITS-DEFERRAL-FISERV"/>
    <m/>
    <x v="1"/>
    <s v="CD"/>
    <m/>
    <s v="F54 - Treasury &amp; Trust Mgmt"/>
    <s v="F54"/>
    <x v="0"/>
    <s v="03801331"/>
    <s v="Miscellaneous Transaction USD"/>
    <s v="DJ204-July-18 FISERV deferral"/>
    <s v="204-FISERV"/>
    <s v="Voucher"/>
    <m/>
    <s v="OPER"/>
    <s v="2018"/>
    <s v="407414"/>
    <s v="Non-Labor"/>
    <s v="885 Miscellaneous"/>
    <s v="PA"/>
    <n v="-33673.35"/>
    <n v="-20501"/>
    <n v="-13172.35"/>
    <m/>
    <s v="ID Defer Resid Pmt Fee-FISERV"/>
    <s v="001"/>
    <m/>
    <m/>
    <m/>
    <m/>
  </r>
  <r>
    <x v="0"/>
    <s v="REG CREDITS-DEFERRAL-FISERV"/>
    <m/>
    <x v="1"/>
    <s v="CD"/>
    <m/>
    <s v="F54 - Treasury &amp; Trust Mgmt"/>
    <s v="F54"/>
    <x v="3"/>
    <s v="03801331"/>
    <s v="Miscellaneous Transaction USD"/>
    <s v="DJ204-March-18 FISERV deferral"/>
    <s v="204-FISERV"/>
    <s v="Voucher"/>
    <m/>
    <s v="OPER"/>
    <s v="2018"/>
    <s v="407414"/>
    <s v="Non-Labor"/>
    <s v="885 Miscellaneous"/>
    <s v="PA"/>
    <n v="-35516.300000000003"/>
    <n v="-21623.03"/>
    <n v="-13893.27"/>
    <m/>
    <s v="ID Defer Resid Pmt Fee-FISERV"/>
    <s v="001"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4">
  <r>
    <x v="0"/>
    <s v="CUST RECORD &amp; COLLECT EXP-FISE"/>
    <s v="FISERV INC"/>
    <x v="0"/>
    <s v="CD"/>
    <s v="1240403"/>
    <s v="F54 - Treasury &amp; Trust Mgmt"/>
    <s v="F54"/>
    <x v="0"/>
    <s v="03801330"/>
    <s v="Purchase Invoices USD"/>
    <s v="DEC"/>
    <m/>
    <s v="Voucher"/>
    <s v="91242247"/>
    <s v="OPER"/>
    <s v="2018"/>
    <s v="903314"/>
    <s v="Non-Labor"/>
    <s v="885 Miscellaneous"/>
    <s v="AP"/>
    <n v="25944.85"/>
    <n v="15795.74"/>
    <n v="10149.11"/>
    <m/>
    <s v="ID Resid Payment Fee - FISERV_x0009_"/>
    <s v="001"/>
    <s v="47821"/>
    <s v="FISERV INC"/>
    <m/>
    <m/>
  </r>
  <r>
    <x v="0"/>
    <s v="CUST RECORD &amp; COLLECT EXP-FISE"/>
    <s v="FISERV INC"/>
    <x v="0"/>
    <s v="CD"/>
    <m/>
    <s v="F54 - Treasury &amp; Trust Mgmt"/>
    <s v="F54"/>
    <x v="1"/>
    <s v="03801330"/>
    <s v="Purchase Invoices USD"/>
    <m/>
    <m/>
    <s v="Voucher"/>
    <s v="1274067"/>
    <s v="OPER"/>
    <s v="2018"/>
    <s v="903314"/>
    <s v="Non-Labor"/>
    <s v="885 Miscellaneous"/>
    <s v="AP"/>
    <n v="31275.05"/>
    <n v="19040.88"/>
    <n v="12234.17"/>
    <m/>
    <s v="ID Resid Payment Fee - FISERV_x0009_"/>
    <s v="001"/>
    <s v="47821"/>
    <s v="FISERV INC"/>
    <m/>
    <m/>
  </r>
  <r>
    <x v="0"/>
    <s v="CUST RECORD &amp; COLLECT EXP-FISE"/>
    <s v="FISERV INC"/>
    <x v="0"/>
    <s v="CD"/>
    <m/>
    <s v="F54 - Treasury &amp; Trust Mgmt"/>
    <s v="F54"/>
    <x v="1"/>
    <s v="03801330"/>
    <s v="Purchase Invoices USD"/>
    <m/>
    <m/>
    <s v="Voucher"/>
    <s v="91277376"/>
    <s v="OPER"/>
    <s v="2018"/>
    <s v="903314"/>
    <s v="Non-Labor"/>
    <s v="885 Miscellaneous"/>
    <s v="AP"/>
    <n v="31524.45"/>
    <n v="19192.72"/>
    <n v="12331.73"/>
    <m/>
    <s v="ID Resid Payment Fee - FISERV_x0009_"/>
    <s v="001"/>
    <s v="47821"/>
    <s v="FISERV INC"/>
    <m/>
    <m/>
  </r>
  <r>
    <x v="0"/>
    <s v="CUST RECORD &amp; COLLECT EXP-FISE"/>
    <s v="FISERV INC"/>
    <x v="0"/>
    <s v="CD"/>
    <m/>
    <s v="F54 - Treasury &amp; Trust Mgmt"/>
    <s v="F54"/>
    <x v="2"/>
    <s v="02801331"/>
    <s v="Purchase Invoices USD"/>
    <m/>
    <m/>
    <s v="Voucher"/>
    <s v="91312356"/>
    <s v="OPER"/>
    <s v="2018"/>
    <s v="903315"/>
    <s v="Non-Labor"/>
    <s v="885 Miscellaneous"/>
    <s v="AP"/>
    <n v="33339.85"/>
    <n v="20297.97"/>
    <n v="13041.88"/>
    <m/>
    <s v="ID Defer Resid Pmt Fee-FISERV"/>
    <s v="001"/>
    <s v="47822"/>
    <s v="FISERV INC"/>
    <m/>
    <m/>
  </r>
  <r>
    <x v="0"/>
    <s v="CUST RECORD &amp; COLLECT EXP-FISE"/>
    <s v="FISERV INC"/>
    <x v="0"/>
    <s v="CD"/>
    <m/>
    <s v="F54 - Treasury &amp; Trust Mgmt"/>
    <s v="F54"/>
    <x v="3"/>
    <s v="03801330"/>
    <s v="Purchase Invoices USD"/>
    <m/>
    <m/>
    <s v="Voucher"/>
    <s v="91343127"/>
    <s v="OPER"/>
    <s v="2018"/>
    <s v="903314"/>
    <s v="Non-Labor"/>
    <s v="885 Miscellaneous"/>
    <s v="AP"/>
    <n v="33516.75"/>
    <n v="20405.669999999998"/>
    <n v="13111.08"/>
    <m/>
    <s v="ID Resid Payment Fee - FISERV_x0009_"/>
    <s v="001"/>
    <s v="47821"/>
    <s v="FISERV INC"/>
    <m/>
    <m/>
  </r>
  <r>
    <x v="0"/>
    <s v="CUST RECORD &amp; COLLECT EXP-FISE"/>
    <s v="FISERV INC"/>
    <x v="0"/>
    <s v="CD"/>
    <m/>
    <s v="F54 - Treasury &amp; Trust Mgmt"/>
    <s v="F54"/>
    <x v="4"/>
    <s v="03801330"/>
    <s v="Purchase Invoices USD"/>
    <m/>
    <m/>
    <s v="Voucher"/>
    <s v="91359655"/>
    <s v="OPER"/>
    <s v="2018"/>
    <s v="903314"/>
    <s v="Non-Labor"/>
    <s v="885 Miscellaneous"/>
    <s v="AP"/>
    <n v="33673.35"/>
    <n v="20501.009999999998"/>
    <n v="13172.34"/>
    <m/>
    <s v="ID Resid Payment Fee - FISERV_x0009_"/>
    <s v="001"/>
    <s v="47821"/>
    <s v="FISERV INC"/>
    <m/>
    <m/>
  </r>
  <r>
    <x v="0"/>
    <s v="CUST RECORD &amp; COLLECT EXP-FISE"/>
    <s v="FISERV INC"/>
    <x v="0"/>
    <s v="CD"/>
    <m/>
    <s v="F54 - Treasury &amp; Trust Mgmt"/>
    <s v="F54"/>
    <x v="5"/>
    <s v="03801330"/>
    <s v="Purchase Invoices USD"/>
    <m/>
    <m/>
    <s v="Voucher"/>
    <s v="91398802"/>
    <s v="OPER"/>
    <s v="2018"/>
    <s v="903314"/>
    <s v="Non-Labor"/>
    <s v="885 Miscellaneous"/>
    <s v="AP"/>
    <n v="34011.199999999997"/>
    <n v="20706.7"/>
    <n v="13304.5"/>
    <m/>
    <s v="ID Resid Payment Fee - FISERV_x0009_"/>
    <s v="001"/>
    <s v="47821"/>
    <s v="FISERV INC"/>
    <m/>
    <m/>
  </r>
  <r>
    <x v="0"/>
    <s v="CUST RECORD &amp; COLLECT EXP-FISE"/>
    <s v="FISERV INC"/>
    <x v="0"/>
    <s v="CD"/>
    <m/>
    <s v="F54 - Treasury &amp; Trust Mgmt"/>
    <s v="F54"/>
    <x v="2"/>
    <s v="03801330"/>
    <s v="Purchase Invoices USD"/>
    <m/>
    <m/>
    <s v="Voucher"/>
    <s v="91329912"/>
    <s v="OPER"/>
    <s v="2018"/>
    <s v="903314"/>
    <s v="Non-Labor"/>
    <s v="885 Miscellaneous"/>
    <s v="AP"/>
    <n v="34945"/>
    <n v="21275.21"/>
    <n v="13669.79"/>
    <m/>
    <s v="ID Resid Payment Fee - FISERV_x0009_"/>
    <s v="001"/>
    <s v="47821"/>
    <s v="FISERV INC"/>
    <m/>
    <m/>
  </r>
  <r>
    <x v="0"/>
    <s v="CUST RECORD &amp; COLLECT EXP-FISE"/>
    <s v="FISERV INC"/>
    <x v="0"/>
    <s v="CD"/>
    <m/>
    <s v="F54 - Treasury &amp; Trust Mgmt"/>
    <s v="F54"/>
    <x v="6"/>
    <s v="03801330"/>
    <s v="Purchase Invoices USD"/>
    <m/>
    <m/>
    <s v="Voucher"/>
    <s v="91297796"/>
    <s v="OPER"/>
    <s v="2018"/>
    <s v="903314"/>
    <s v="Non-Labor"/>
    <s v="885 Miscellaneous"/>
    <s v="AP"/>
    <n v="35516.300000000003"/>
    <n v="21623.03"/>
    <n v="13893.27"/>
    <m/>
    <s v="ID Resid Payment Fee - FISERV_x0009_"/>
    <s v="001"/>
    <s v="47821"/>
    <s v="FISERV INC"/>
    <m/>
    <m/>
  </r>
  <r>
    <x v="0"/>
    <s v="CUST RECORD &amp; COLLECT EXP-FISE"/>
    <s v="FISERV INC"/>
    <x v="0"/>
    <s v="CD"/>
    <m/>
    <s v="F54 - Treasury &amp; Trust Mgmt"/>
    <s v="F54"/>
    <x v="4"/>
    <s v="03801330"/>
    <s v="Purchase Invoices USD"/>
    <m/>
    <m/>
    <s v="Voucher"/>
    <s v="91375331"/>
    <s v="OPER"/>
    <s v="2018"/>
    <s v="903314"/>
    <s v="Non-Labor"/>
    <s v="885 Miscellaneous"/>
    <s v="AP"/>
    <n v="35558.35"/>
    <n v="21648.63"/>
    <n v="13909.72"/>
    <m/>
    <s v="ID Resid Payment Fee - FISERV_x0009_"/>
    <s v="001"/>
    <s v="47821"/>
    <s v="FISERV INC"/>
    <m/>
    <m/>
  </r>
  <r>
    <x v="0"/>
    <s v="CUST RECORD &amp; COLLECT EXP-FISE"/>
    <s v="FISERV INC"/>
    <x v="0"/>
    <s v="CD"/>
    <m/>
    <s v="F54 - Treasury &amp; Trust Mgmt"/>
    <s v="F54"/>
    <x v="7"/>
    <s v="03801330"/>
    <s v="Purchase Invoices USD"/>
    <m/>
    <m/>
    <s v="Voucher"/>
    <s v="91437184"/>
    <s v="OPER"/>
    <s v="2018"/>
    <s v="903314"/>
    <s v="Non-Labor"/>
    <s v="885 Miscellaneous"/>
    <s v="AP"/>
    <n v="36802.449999999997"/>
    <n v="22406.07"/>
    <n v="14396.38"/>
    <m/>
    <s v="ID Resid Payment Fee - FISERV_x0009_"/>
    <s v="001"/>
    <s v="47821"/>
    <s v="FISERV INC"/>
    <m/>
    <m/>
  </r>
  <r>
    <x v="0"/>
    <s v="CUST RECORD &amp; COLLECT EXP-FISE"/>
    <s v="FISERV INC"/>
    <x v="0"/>
    <s v="CD"/>
    <m/>
    <s v="F54 - Treasury &amp; Trust Mgmt"/>
    <s v="F54"/>
    <x v="8"/>
    <s v="03801330"/>
    <s v="Purchase Invoices USD"/>
    <s v="FISERV-OCTOBER"/>
    <m/>
    <s v="Voucher"/>
    <s v="91415472"/>
    <s v="OPER"/>
    <s v="2018"/>
    <s v="903314"/>
    <s v="Non-Labor"/>
    <s v="885 Miscellaneous"/>
    <s v="AP"/>
    <n v="39223.949999999997"/>
    <n v="23880.33"/>
    <n v="15343.62"/>
    <m/>
    <s v="ID Resid Payment Fee - FISERV_x0009_"/>
    <s v="001"/>
    <s v="47821"/>
    <s v="FISERV INC"/>
    <m/>
    <m/>
  </r>
  <r>
    <x v="0"/>
    <s v="CUST RECORD &amp; COLLECT EXP-FISE"/>
    <s v="FISERV INC"/>
    <x v="1"/>
    <s v="CD"/>
    <s v="1240403"/>
    <s v="F54 - Treasury &amp; Trust Mgmt"/>
    <s v="F54"/>
    <x v="0"/>
    <s v="02801330"/>
    <s v="Purchase Invoices USD"/>
    <s v="DEC."/>
    <m/>
    <s v="Voucher"/>
    <s v="91242247"/>
    <s v="OPER"/>
    <s v="2018"/>
    <s v="903314"/>
    <s v="Non-Labor"/>
    <s v="885 Miscellaneous"/>
    <s v="AP"/>
    <n v="59629.8"/>
    <n v="36303.81"/>
    <n v="23325.99"/>
    <m/>
    <s v="WA Resid Payment Fee-FISERV"/>
    <s v="001"/>
    <s v="47821"/>
    <s v="FISERV INC"/>
    <m/>
    <m/>
  </r>
  <r>
    <x v="0"/>
    <s v="CUST RECORD &amp; COLLECT EXP-FISE"/>
    <s v="FISERV INC"/>
    <x v="1"/>
    <s v="CD"/>
    <m/>
    <s v="F54 - Treasury &amp; Trust Mgmt"/>
    <s v="F54"/>
    <x v="1"/>
    <s v="02801330"/>
    <s v="Purchase Invoices USD"/>
    <m/>
    <m/>
    <s v="Voucher"/>
    <s v="1274067"/>
    <s v="OPER"/>
    <s v="2018"/>
    <s v="903314"/>
    <s v="Non-Labor"/>
    <s v="885 Miscellaneous"/>
    <s v="AP"/>
    <n v="67556.95"/>
    <n v="41130.019999999997"/>
    <n v="26426.93"/>
    <m/>
    <s v="WA Resid Payment Fee-FISERV"/>
    <s v="001"/>
    <s v="47821"/>
    <s v="FISERV INC"/>
    <m/>
    <m/>
  </r>
  <r>
    <x v="0"/>
    <s v="CUST RECORD &amp; COLLECT EXP-FISE"/>
    <s v="FISERV INC"/>
    <x v="1"/>
    <s v="CD"/>
    <m/>
    <s v="F54 - Treasury &amp; Trust Mgmt"/>
    <s v="F54"/>
    <x v="1"/>
    <s v="02801330"/>
    <s v="Purchase Invoices USD"/>
    <m/>
    <m/>
    <s v="Voucher"/>
    <s v="91277376"/>
    <s v="OPER"/>
    <s v="2018"/>
    <s v="903314"/>
    <s v="Non-Labor"/>
    <s v="885 Miscellaneous"/>
    <s v="AP"/>
    <n v="68374.75"/>
    <n v="41627.919999999998"/>
    <n v="26746.83"/>
    <m/>
    <s v="WA Resid Payment Fee-FISERV"/>
    <s v="001"/>
    <s v="47821"/>
    <s v="FISERV INC"/>
    <m/>
    <m/>
  </r>
  <r>
    <x v="0"/>
    <s v="CUST RECORD &amp; COLLECT EXP-FISE"/>
    <s v="FISERV INC"/>
    <x v="1"/>
    <s v="CD"/>
    <m/>
    <s v="F54 - Treasury &amp; Trust Mgmt"/>
    <s v="F54"/>
    <x v="6"/>
    <s v="02801330"/>
    <s v="Purchase Invoices USD"/>
    <m/>
    <m/>
    <s v="Voucher"/>
    <s v="91312355"/>
    <s v="OPER"/>
    <s v="2018"/>
    <s v="903314"/>
    <s v="Non-Labor"/>
    <s v="885 Miscellaneous"/>
    <s v="AP"/>
    <n v="69205.600000000006"/>
    <n v="42133.75"/>
    <n v="27071.85"/>
    <m/>
    <s v="WA Resid Payment Fee-FISERV"/>
    <s v="001"/>
    <s v="47821"/>
    <s v="FISERV INC"/>
    <m/>
    <m/>
  </r>
  <r>
    <x v="0"/>
    <s v="CUST RECORD &amp; COLLECT EXP-FISE"/>
    <s v="FISERV INC"/>
    <x v="1"/>
    <s v="CD"/>
    <m/>
    <s v="F54 - Treasury &amp; Trust Mgmt"/>
    <s v="F54"/>
    <x v="4"/>
    <s v="02801330"/>
    <s v="Purchase Invoices USD"/>
    <m/>
    <m/>
    <s v="Voucher"/>
    <s v="91359655"/>
    <s v="OPER"/>
    <s v="2018"/>
    <s v="903314"/>
    <s v="Non-Labor"/>
    <s v="885 Miscellaneous"/>
    <s v="AP"/>
    <n v="70980.399999999994"/>
    <n v="43214.29"/>
    <n v="27766.11"/>
    <m/>
    <s v="WA Resid Payment Fee-FISERV"/>
    <s v="001"/>
    <s v="47821"/>
    <s v="FISERV INC"/>
    <m/>
    <m/>
  </r>
  <r>
    <x v="0"/>
    <s v="CUST RECORD &amp; COLLECT EXP-FISE"/>
    <s v="FISERV INC"/>
    <x v="1"/>
    <s v="CD"/>
    <m/>
    <s v="F54 - Treasury &amp; Trust Mgmt"/>
    <s v="F54"/>
    <x v="3"/>
    <s v="02801330"/>
    <s v="Purchase Invoices USD"/>
    <m/>
    <m/>
    <s v="Voucher"/>
    <s v="91343127"/>
    <s v="OPER"/>
    <s v="2018"/>
    <s v="903314"/>
    <s v="Non-Labor"/>
    <s v="885 Miscellaneous"/>
    <s v="AP"/>
    <n v="71495.149999999994"/>
    <n v="43527.68"/>
    <n v="27967.47"/>
    <m/>
    <s v="WA Resid Payment Fee-FISERV"/>
    <s v="001"/>
    <s v="47821"/>
    <s v="FISERV INC"/>
    <m/>
    <m/>
  </r>
  <r>
    <x v="0"/>
    <s v="CUST RECORD &amp; COLLECT EXP-FISE"/>
    <s v="FISERV INC"/>
    <x v="1"/>
    <s v="CD"/>
    <m/>
    <s v="F54 - Treasury &amp; Trust Mgmt"/>
    <s v="F54"/>
    <x v="2"/>
    <s v="02801330"/>
    <s v="Purchase Invoices USD"/>
    <m/>
    <m/>
    <s v="Voucher"/>
    <s v="91329912"/>
    <s v="OPER"/>
    <s v="2018"/>
    <s v="903314"/>
    <s v="Non-Labor"/>
    <s v="885 Miscellaneous"/>
    <s v="AP"/>
    <n v="72639.199999999997"/>
    <n v="44224.2"/>
    <n v="28415"/>
    <m/>
    <s v="WA Resid Payment Fee-FISERV"/>
    <s v="001"/>
    <s v="47821"/>
    <s v="FISERV INC"/>
    <m/>
    <m/>
  </r>
  <r>
    <x v="0"/>
    <s v="CUST RECORD &amp; COLLECT EXP-FISE"/>
    <s v="FISERV INC"/>
    <x v="1"/>
    <s v="CD"/>
    <m/>
    <s v="F54 - Treasury &amp; Trust Mgmt"/>
    <s v="F54"/>
    <x v="6"/>
    <s v="02801330"/>
    <s v="Purchase Invoices USD"/>
    <m/>
    <m/>
    <s v="Voucher"/>
    <s v="91297796"/>
    <s v="OPER"/>
    <s v="2018"/>
    <s v="903314"/>
    <s v="Non-Labor"/>
    <s v="885 Miscellaneous"/>
    <s v="AP"/>
    <n v="74084.850000000006"/>
    <n v="45104.34"/>
    <n v="28980.51"/>
    <m/>
    <s v="WA Resid Payment Fee-FISERV"/>
    <s v="001"/>
    <s v="47821"/>
    <s v="FISERV INC"/>
    <m/>
    <m/>
  </r>
  <r>
    <x v="0"/>
    <s v="CUST RECORD &amp; COLLECT EXP-FISE"/>
    <s v="FISERV INC"/>
    <x v="1"/>
    <s v="CD"/>
    <m/>
    <s v="F54 - Treasury &amp; Trust Mgmt"/>
    <s v="F54"/>
    <x v="5"/>
    <s v="02801330"/>
    <s v="Purchase Invoices USD"/>
    <m/>
    <m/>
    <s v="Voucher"/>
    <s v="91398802"/>
    <s v="OPER"/>
    <s v="2018"/>
    <s v="903314"/>
    <s v="Non-Labor"/>
    <s v="885 Miscellaneous"/>
    <s v="AP"/>
    <n v="75053.45"/>
    <n v="45694.04"/>
    <n v="29359.41"/>
    <m/>
    <s v="WA Resid Payment Fee-FISERV"/>
    <s v="001"/>
    <s v="47821"/>
    <s v="FISERV INC"/>
    <m/>
    <m/>
  </r>
  <r>
    <x v="0"/>
    <s v="CUST RECORD &amp; COLLECT EXP-FISE"/>
    <s v="FISERV INC"/>
    <x v="1"/>
    <s v="CD"/>
    <m/>
    <s v="F54 - Treasury &amp; Trust Mgmt"/>
    <s v="F54"/>
    <x v="4"/>
    <s v="02801330"/>
    <s v="Purchase Invoices USD"/>
    <m/>
    <m/>
    <s v="Voucher"/>
    <s v="91375331"/>
    <s v="OPER"/>
    <s v="2018"/>
    <s v="903314"/>
    <s v="Non-Labor"/>
    <s v="885 Miscellaneous"/>
    <s v="AP"/>
    <n v="75736.399999999994"/>
    <n v="46109.84"/>
    <n v="29626.560000000001"/>
    <m/>
    <s v="WA Resid Payment Fee-FISERV"/>
    <s v="001"/>
    <s v="47821"/>
    <s v="FISERV INC"/>
    <m/>
    <m/>
  </r>
  <r>
    <x v="0"/>
    <s v="CUST RECORD &amp; COLLECT EXP-FISE"/>
    <s v="FISERV INC"/>
    <x v="1"/>
    <s v="CD"/>
    <m/>
    <s v="F54 - Treasury &amp; Trust Mgmt"/>
    <s v="F54"/>
    <x v="7"/>
    <s v="02801330"/>
    <s v="Purchase Invoices USD"/>
    <s v="Fiserv"/>
    <m/>
    <s v="Voucher"/>
    <s v="91437184"/>
    <s v="OPER"/>
    <s v="2018"/>
    <s v="903314"/>
    <s v="Non-Labor"/>
    <s v="885 Miscellaneous"/>
    <s v="AP"/>
    <n v="79119.25"/>
    <n v="48169.38"/>
    <n v="30949.87"/>
    <m/>
    <s v="WA Resid Payment Fee-FISERV"/>
    <s v="001"/>
    <s v="47821"/>
    <s v="FISERV INC"/>
    <m/>
    <m/>
  </r>
  <r>
    <x v="0"/>
    <s v="CUST RECORD &amp; COLLECT EXP-FISE"/>
    <s v="FISERV INC"/>
    <x v="1"/>
    <s v="CD"/>
    <m/>
    <s v="F54 - Treasury &amp; Trust Mgmt"/>
    <s v="F54"/>
    <x v="8"/>
    <s v="02801330"/>
    <s v="Purchase Invoices USD"/>
    <s v="FISERV-OCTOBER"/>
    <m/>
    <s v="Voucher"/>
    <s v="91415472"/>
    <s v="OPER"/>
    <s v="2018"/>
    <s v="903314"/>
    <s v="Non-Labor"/>
    <s v="885 Miscellaneous"/>
    <s v="AP"/>
    <n v="82168.600000000006"/>
    <n v="50025.89"/>
    <n v="32142.71"/>
    <m/>
    <s v="WA Resid Payment Fee-FISERV"/>
    <s v="001"/>
    <s v="47821"/>
    <s v="FISERV INC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22:G33" firstHeaderRow="1" firstDataRow="3" firstDataCol="1"/>
  <pivotFields count="31">
    <pivotField axis="axisRow" showAll="0">
      <items count="2">
        <item x="0"/>
        <item t="default"/>
      </items>
    </pivotField>
    <pivotField showAll="0"/>
    <pivotField showAll="0"/>
    <pivotField axis="axisCol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axis="axisRow" showAll="0">
      <items count="8">
        <item x="4"/>
        <item x="6"/>
        <item x="3"/>
        <item x="1"/>
        <item x="0"/>
        <item x="5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8"/>
  </rowFields>
  <rowItems count="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Fields count="2">
    <field x="3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Sum of Electric Amount" fld="22" baseField="8" baseItem="3"/>
    <dataField name="Sum of Gas North Amount" fld="23" baseField="8" baseItem="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G16" firstHeaderRow="1" firstDataRow="3" firstDataCol="1"/>
  <pivotFields count="31">
    <pivotField axis="axisRow" showAll="0">
      <items count="2">
        <item x="0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axis="axisRow" showAll="0">
      <items count="10">
        <item x="0"/>
        <item x="1"/>
        <item x="6"/>
        <item x="2"/>
        <item x="3"/>
        <item x="4"/>
        <item x="5"/>
        <item x="8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8" showAll="0"/>
    <pivotField dataField="1"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8"/>
  </rowFields>
  <rowItems count="11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grand">
      <x/>
    </i>
  </rowItems>
  <colFields count="2">
    <field x="3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Sum of Electric Amount" fld="22" baseField="0" baseItem="0"/>
    <dataField name="Sum of Gas North Amount" fld="23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33"/>
  <sheetViews>
    <sheetView zoomScaleNormal="100" workbookViewId="0">
      <selection activeCell="C15" sqref="C15"/>
    </sheetView>
  </sheetViews>
  <sheetFormatPr defaultRowHeight="12.75" x14ac:dyDescent="0.2"/>
  <cols>
    <col min="1" max="1" width="23.5703125" style="50" bestFit="1" customWidth="1"/>
    <col min="2" max="2" width="14" style="50" customWidth="1"/>
    <col min="3" max="3" width="13.7109375" style="50" customWidth="1"/>
    <col min="4" max="4" width="15.28515625" style="50" customWidth="1"/>
    <col min="5" max="5" width="15" style="50" customWidth="1"/>
    <col min="6" max="6" width="13.85546875" style="50" customWidth="1"/>
    <col min="7" max="7" width="14.5703125" style="50" bestFit="1" customWidth="1"/>
    <col min="8" max="8" width="14.140625" style="50" customWidth="1"/>
    <col min="9" max="16384" width="9.140625" style="50"/>
  </cols>
  <sheetData>
    <row r="1" spans="1:8" x14ac:dyDescent="0.2">
      <c r="A1" s="153" t="s">
        <v>13</v>
      </c>
      <c r="B1" s="153"/>
      <c r="C1" s="153"/>
      <c r="D1" s="153"/>
      <c r="E1" s="153"/>
    </row>
    <row r="2" spans="1:8" x14ac:dyDescent="0.2">
      <c r="A2" s="153" t="s">
        <v>166</v>
      </c>
      <c r="B2" s="153"/>
      <c r="C2" s="153"/>
      <c r="D2" s="153"/>
      <c r="E2" s="153"/>
    </row>
    <row r="3" spans="1:8" x14ac:dyDescent="0.2">
      <c r="A3" s="154" t="s">
        <v>162</v>
      </c>
      <c r="B3" s="154"/>
      <c r="C3" s="154"/>
      <c r="D3" s="154"/>
      <c r="E3" s="154"/>
    </row>
    <row r="4" spans="1:8" x14ac:dyDescent="0.2">
      <c r="A4" s="41"/>
      <c r="B4" s="41"/>
      <c r="C4" s="41"/>
      <c r="D4" s="41"/>
      <c r="E4" s="41"/>
    </row>
    <row r="5" spans="1:8" x14ac:dyDescent="0.2">
      <c r="A5" s="94" t="s">
        <v>14</v>
      </c>
      <c r="B5" s="95"/>
      <c r="C5" s="96"/>
      <c r="D5" s="96"/>
      <c r="E5" s="96"/>
    </row>
    <row r="6" spans="1:8" x14ac:dyDescent="0.2">
      <c r="A6" s="97"/>
      <c r="B6" s="98"/>
      <c r="C6" s="99"/>
      <c r="D6" s="99"/>
      <c r="E6" s="99"/>
    </row>
    <row r="7" spans="1:8" x14ac:dyDescent="0.2">
      <c r="A7" s="50" t="s">
        <v>31</v>
      </c>
      <c r="B7" s="100"/>
      <c r="C7" s="101">
        <f>-SUM('E-FFA-2'!B32:B43)</f>
        <v>576181.37288699998</v>
      </c>
      <c r="E7" s="102"/>
    </row>
    <row r="8" spans="1:8" x14ac:dyDescent="0.2">
      <c r="A8" s="50" t="s">
        <v>15</v>
      </c>
      <c r="B8" s="100"/>
      <c r="C8" s="103">
        <f>'E-FFA-2'!D74</f>
        <v>774990.41153687483</v>
      </c>
      <c r="E8" s="65" t="s">
        <v>150</v>
      </c>
    </row>
    <row r="9" spans="1:8" ht="13.5" thickBot="1" x14ac:dyDescent="0.25">
      <c r="A9" s="50" t="s">
        <v>16</v>
      </c>
      <c r="B9" s="100"/>
      <c r="C9" s="104"/>
      <c r="D9" s="50" t="s">
        <v>24</v>
      </c>
      <c r="E9" s="65" t="s">
        <v>150</v>
      </c>
    </row>
    <row r="10" spans="1:8" ht="13.5" thickBot="1" x14ac:dyDescent="0.25">
      <c r="B10" s="100" t="s">
        <v>17</v>
      </c>
      <c r="C10" s="114">
        <f>SUM(C7:C9)</f>
        <v>1351171.7844238747</v>
      </c>
      <c r="E10" s="104"/>
    </row>
    <row r="11" spans="1:8" ht="13.5" thickBot="1" x14ac:dyDescent="0.25">
      <c r="B11" s="100"/>
      <c r="E11" s="104"/>
    </row>
    <row r="12" spans="1:8" s="92" customFormat="1" ht="39" thickTop="1" x14ac:dyDescent="0.2">
      <c r="B12" s="105"/>
      <c r="C12" s="107" t="s">
        <v>145</v>
      </c>
      <c r="D12" s="109" t="s">
        <v>148</v>
      </c>
      <c r="E12" s="110" t="s">
        <v>146</v>
      </c>
      <c r="F12" s="111" t="s">
        <v>147</v>
      </c>
      <c r="G12" s="113" t="s">
        <v>17</v>
      </c>
      <c r="H12" s="107" t="s">
        <v>2</v>
      </c>
    </row>
    <row r="13" spans="1:8" x14ac:dyDescent="0.2">
      <c r="A13" s="108" t="s">
        <v>114</v>
      </c>
      <c r="C13" s="146">
        <f>GETPIVOTDATA("Sum of Electric Amount",'903-407 Transactions'!$A$3,"Jurisdiction","WA")</f>
        <v>527265.15999999992</v>
      </c>
      <c r="D13" s="147">
        <f>-C13</f>
        <v>-527265.15999999992</v>
      </c>
      <c r="E13" s="148"/>
      <c r="F13" s="148">
        <f>B33</f>
        <v>576181.37288699998</v>
      </c>
      <c r="G13" s="149">
        <f>SUM(D13:F13)</f>
        <v>48916.21288700006</v>
      </c>
      <c r="H13" s="146">
        <f>SUM(C13:F13)</f>
        <v>576181.37288699998</v>
      </c>
    </row>
    <row r="14" spans="1:8" x14ac:dyDescent="0.2">
      <c r="A14" s="106">
        <v>903314</v>
      </c>
      <c r="C14" s="146"/>
      <c r="D14" s="147"/>
      <c r="E14" s="148"/>
      <c r="F14" s="148"/>
      <c r="G14" s="149"/>
      <c r="H14" s="146"/>
    </row>
    <row r="15" spans="1:8" x14ac:dyDescent="0.2">
      <c r="A15" s="108" t="s">
        <v>115</v>
      </c>
      <c r="C15" s="150">
        <f>GETPIVOTDATA("Sum of Electric Amount",'903-407 Transactions'!$A$22,"Jurisdiction","WA")-0.02</f>
        <v>-527265.16</v>
      </c>
      <c r="D15" s="112">
        <f>-C15</f>
        <v>527265.16</v>
      </c>
      <c r="E15" s="150">
        <f>SUM('E-FFA-2'!C47:C58)</f>
        <v>774990.41153687483</v>
      </c>
      <c r="F15" s="150"/>
      <c r="G15" s="151">
        <f>SUM(D15:F15)</f>
        <v>1302255.5715368749</v>
      </c>
      <c r="H15" s="150">
        <f>SUM(C15:F15)</f>
        <v>774990.41153687483</v>
      </c>
    </row>
    <row r="16" spans="1:8" x14ac:dyDescent="0.2">
      <c r="A16" s="106">
        <v>407414</v>
      </c>
      <c r="C16" s="146"/>
      <c r="D16" s="147"/>
      <c r="E16" s="148"/>
      <c r="F16" s="148"/>
      <c r="G16" s="149"/>
      <c r="H16" s="146"/>
    </row>
    <row r="17" spans="1:8" ht="13.5" thickBot="1" x14ac:dyDescent="0.25">
      <c r="A17" s="108" t="s">
        <v>149</v>
      </c>
      <c r="C17" s="146">
        <f>SUM(C13:C16)</f>
        <v>0</v>
      </c>
      <c r="D17" s="112">
        <f>SUM(D13:D16)</f>
        <v>0</v>
      </c>
      <c r="E17" s="150">
        <f>SUM(E13:E16)</f>
        <v>774990.41153687483</v>
      </c>
      <c r="F17" s="150">
        <f>SUM(F13:F16)</f>
        <v>576181.37288699998</v>
      </c>
      <c r="G17" s="152">
        <f>SUM(G13:G15)</f>
        <v>1351171.7844238749</v>
      </c>
      <c r="H17" s="146">
        <f>SUM(H13:H16)</f>
        <v>1351171.7844238747</v>
      </c>
    </row>
    <row r="18" spans="1:8" ht="13.5" thickTop="1" x14ac:dyDescent="0.2"/>
    <row r="20" spans="1:8" x14ac:dyDescent="0.2">
      <c r="A20" s="50" t="s">
        <v>152</v>
      </c>
    </row>
    <row r="21" spans="1:8" x14ac:dyDescent="0.2">
      <c r="A21" s="123">
        <v>43922</v>
      </c>
      <c r="B21" s="125">
        <f>-'E-FFA-2'!B45</f>
        <v>48015.114407249996</v>
      </c>
      <c r="C21" s="50" t="s">
        <v>161</v>
      </c>
    </row>
    <row r="22" spans="1:8" x14ac:dyDescent="0.2">
      <c r="A22" s="123">
        <v>43952</v>
      </c>
      <c r="B22" s="126">
        <f>B21</f>
        <v>48015.114407249996</v>
      </c>
    </row>
    <row r="23" spans="1:8" x14ac:dyDescent="0.2">
      <c r="A23" s="123">
        <v>43983</v>
      </c>
      <c r="B23" s="126">
        <f t="shared" ref="B23:B32" si="0">B22</f>
        <v>48015.114407249996</v>
      </c>
    </row>
    <row r="24" spans="1:8" x14ac:dyDescent="0.2">
      <c r="A24" s="123">
        <v>44013</v>
      </c>
      <c r="B24" s="126">
        <f t="shared" si="0"/>
        <v>48015.114407249996</v>
      </c>
    </row>
    <row r="25" spans="1:8" x14ac:dyDescent="0.2">
      <c r="A25" s="123">
        <v>44044</v>
      </c>
      <c r="B25" s="126">
        <f t="shared" si="0"/>
        <v>48015.114407249996</v>
      </c>
    </row>
    <row r="26" spans="1:8" x14ac:dyDescent="0.2">
      <c r="A26" s="123">
        <v>44075</v>
      </c>
      <c r="B26" s="126">
        <f t="shared" si="0"/>
        <v>48015.114407249996</v>
      </c>
    </row>
    <row r="27" spans="1:8" x14ac:dyDescent="0.2">
      <c r="A27" s="123">
        <v>44105</v>
      </c>
      <c r="B27" s="126">
        <f t="shared" si="0"/>
        <v>48015.114407249996</v>
      </c>
    </row>
    <row r="28" spans="1:8" x14ac:dyDescent="0.2">
      <c r="A28" s="123">
        <v>44136</v>
      </c>
      <c r="B28" s="126">
        <f t="shared" si="0"/>
        <v>48015.114407249996</v>
      </c>
    </row>
    <row r="29" spans="1:8" x14ac:dyDescent="0.2">
      <c r="A29" s="123">
        <v>44166</v>
      </c>
      <c r="B29" s="126">
        <f t="shared" si="0"/>
        <v>48015.114407249996</v>
      </c>
    </row>
    <row r="30" spans="1:8" x14ac:dyDescent="0.2">
      <c r="A30" s="123">
        <v>44197</v>
      </c>
      <c r="B30" s="126">
        <f t="shared" si="0"/>
        <v>48015.114407249996</v>
      </c>
    </row>
    <row r="31" spans="1:8" x14ac:dyDescent="0.2">
      <c r="A31" s="123">
        <v>44228</v>
      </c>
      <c r="B31" s="126">
        <f t="shared" si="0"/>
        <v>48015.114407249996</v>
      </c>
    </row>
    <row r="32" spans="1:8" x14ac:dyDescent="0.2">
      <c r="A32" s="123">
        <v>44256</v>
      </c>
      <c r="B32" s="127">
        <f t="shared" si="0"/>
        <v>48015.114407249996</v>
      </c>
    </row>
    <row r="33" spans="2:2" x14ac:dyDescent="0.2">
      <c r="B33" s="124">
        <f>SUM(B21:B32)</f>
        <v>576181.37288699998</v>
      </c>
    </row>
  </sheetData>
  <mergeCells count="3">
    <mergeCell ref="A1:E1"/>
    <mergeCell ref="A2:E2"/>
    <mergeCell ref="A3:E3"/>
  </mergeCells>
  <pageMargins left="0.7" right="0.7" top="0.75" bottom="0.75" header="0.3" footer="0.3"/>
  <pageSetup scale="82" orientation="landscape" r:id="rId1"/>
  <headerFooter>
    <oddHeader>&amp;RAdjustment No.         .
Workpaper Ref. &amp;A</oddHeader>
    <oddFooter>&amp;L&amp;F
&amp;P of &amp;N&amp;RPrep by: ____________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64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J81"/>
  <sheetViews>
    <sheetView topLeftCell="A34" zoomScaleNormal="100" workbookViewId="0">
      <selection activeCell="C47" sqref="C47:C58"/>
    </sheetView>
  </sheetViews>
  <sheetFormatPr defaultColWidth="9.140625" defaultRowHeight="12.75" x14ac:dyDescent="0.2"/>
  <cols>
    <col min="1" max="1" width="12.5703125" style="2" bestFit="1" customWidth="1"/>
    <col min="2" max="2" width="15.28515625" style="12" customWidth="1"/>
    <col min="3" max="3" width="13.140625" style="12" customWidth="1"/>
    <col min="4" max="4" width="14.140625" style="12" customWidth="1"/>
    <col min="5" max="5" width="13.42578125" style="12" customWidth="1"/>
    <col min="6" max="6" width="14.7109375" style="12" customWidth="1"/>
    <col min="7" max="7" width="12.42578125" style="12" customWidth="1"/>
    <col min="8" max="8" width="16.28515625" style="12" bestFit="1" customWidth="1"/>
    <col min="9" max="9" width="14.7109375" style="31" customWidth="1"/>
    <col min="10" max="10" width="15.140625" style="12" bestFit="1" customWidth="1"/>
    <col min="11" max="11" width="11.85546875" style="2" bestFit="1" customWidth="1"/>
    <col min="12" max="16384" width="9.140625" style="2"/>
  </cols>
  <sheetData>
    <row r="1" spans="1:10" ht="13.5" thickBot="1" x14ac:dyDescent="0.25">
      <c r="A1" s="155" t="s">
        <v>163</v>
      </c>
      <c r="B1" s="156"/>
      <c r="C1" s="156"/>
      <c r="D1" s="156"/>
      <c r="E1" s="156"/>
      <c r="F1" s="156"/>
      <c r="G1" s="156"/>
      <c r="H1" s="156"/>
      <c r="I1" s="66"/>
      <c r="J1" s="1"/>
    </row>
    <row r="2" spans="1:10" s="8" customFormat="1" ht="13.5" thickBot="1" x14ac:dyDescent="0.25">
      <c r="A2" s="3"/>
      <c r="B2" s="4"/>
      <c r="C2" s="4"/>
      <c r="D2" s="38" t="s">
        <v>0</v>
      </c>
      <c r="E2" s="40"/>
      <c r="F2" s="5">
        <v>24</v>
      </c>
      <c r="G2" s="6"/>
      <c r="H2" s="7"/>
      <c r="I2" s="57"/>
      <c r="J2" s="7"/>
    </row>
    <row r="3" spans="1:10" x14ac:dyDescent="0.2">
      <c r="A3" s="9" t="s">
        <v>1</v>
      </c>
      <c r="B3" s="10" t="s">
        <v>2</v>
      </c>
      <c r="C3" s="10"/>
      <c r="D3" s="11"/>
      <c r="E3" s="10"/>
      <c r="F3" s="7"/>
      <c r="G3" s="7"/>
      <c r="H3" s="7"/>
      <c r="I3" s="57"/>
    </row>
    <row r="4" spans="1:10" s="18" customFormat="1" ht="51.75" thickBot="1" x14ac:dyDescent="0.25">
      <c r="A4" s="13" t="s">
        <v>3</v>
      </c>
      <c r="B4" s="14" t="s">
        <v>165</v>
      </c>
      <c r="C4" s="14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17" t="s">
        <v>10</v>
      </c>
      <c r="J4" s="17"/>
    </row>
    <row r="5" spans="1:10" s="18" customFormat="1" ht="39" hidden="1" customHeight="1" thickBot="1" x14ac:dyDescent="0.25">
      <c r="A5" s="13"/>
      <c r="B5" s="19" t="s">
        <v>11</v>
      </c>
      <c r="C5" s="19"/>
      <c r="D5" s="15"/>
      <c r="E5" s="15"/>
      <c r="F5" s="15"/>
      <c r="G5" s="15"/>
      <c r="H5" s="16"/>
      <c r="I5" s="17"/>
      <c r="J5" s="17"/>
    </row>
    <row r="6" spans="1:10" s="18" customFormat="1" ht="26.25" thickBot="1" x14ac:dyDescent="0.25">
      <c r="A6" s="20" t="s">
        <v>12</v>
      </c>
      <c r="B6" s="67"/>
      <c r="C6" s="67" t="s">
        <v>164</v>
      </c>
      <c r="D6" s="67" t="s">
        <v>26</v>
      </c>
      <c r="E6" s="21" t="s">
        <v>27</v>
      </c>
      <c r="F6" s="21" t="s">
        <v>29</v>
      </c>
      <c r="G6" s="21" t="s">
        <v>28</v>
      </c>
      <c r="H6" s="22" t="s">
        <v>28</v>
      </c>
      <c r="I6" s="17"/>
      <c r="J6" s="17"/>
    </row>
    <row r="7" spans="1:10" x14ac:dyDescent="0.2">
      <c r="A7" s="23"/>
      <c r="H7" s="24"/>
      <c r="I7" s="12"/>
      <c r="J7" s="2"/>
    </row>
    <row r="8" spans="1:10" s="29" customFormat="1" ht="12.75" customHeight="1" x14ac:dyDescent="0.2">
      <c r="A8" s="37">
        <v>42794</v>
      </c>
      <c r="B8" s="54">
        <v>-7238.2806650000002</v>
      </c>
      <c r="C8" s="26"/>
      <c r="D8" s="26">
        <f t="shared" ref="D8:D18" si="0">-B8+-C8</f>
        <v>7238.2806650000002</v>
      </c>
      <c r="E8" s="26">
        <f>+D8</f>
        <v>7238.2806650000002</v>
      </c>
      <c r="F8" s="26">
        <f>-(B8+C8)*0.35</f>
        <v>2533.3982327499998</v>
      </c>
      <c r="G8" s="26">
        <f>-F8</f>
        <v>-2533.3982327499998</v>
      </c>
      <c r="H8" s="24">
        <f>G8</f>
        <v>-2533.3982327499998</v>
      </c>
      <c r="I8" s="27"/>
      <c r="J8" s="28"/>
    </row>
    <row r="9" spans="1:10" s="29" customFormat="1" ht="12.75" customHeight="1" x14ac:dyDescent="0.2">
      <c r="A9" s="25">
        <v>42825</v>
      </c>
      <c r="B9" s="55">
        <v>-23366.393358000001</v>
      </c>
      <c r="C9" s="26"/>
      <c r="D9" s="26">
        <f t="shared" si="0"/>
        <v>23366.393358000001</v>
      </c>
      <c r="E9" s="26">
        <f>E8+D9</f>
        <v>30604.674023</v>
      </c>
      <c r="F9" s="26">
        <f t="shared" ref="F9:F18" si="1">-(B9+C9)*0.35</f>
        <v>8178.2376752999999</v>
      </c>
      <c r="G9" s="26">
        <f t="shared" ref="G9:G69" si="2">-F9</f>
        <v>-8178.2376752999999</v>
      </c>
      <c r="H9" s="24">
        <f>H8+G9</f>
        <v>-10711.635908050001</v>
      </c>
      <c r="I9" s="27"/>
      <c r="J9" s="28"/>
    </row>
    <row r="10" spans="1:10" s="29" customFormat="1" ht="12.75" customHeight="1" x14ac:dyDescent="0.2">
      <c r="A10" s="37">
        <v>42855</v>
      </c>
      <c r="B10" s="56">
        <v>-21303.505530999999</v>
      </c>
      <c r="C10" s="26"/>
      <c r="D10" s="26">
        <f t="shared" si="0"/>
        <v>21303.505530999999</v>
      </c>
      <c r="E10" s="26">
        <f t="shared" ref="E10:E41" si="3">E9+D10</f>
        <v>51908.179554000002</v>
      </c>
      <c r="F10" s="26">
        <f t="shared" si="1"/>
        <v>7456.2269358499989</v>
      </c>
      <c r="G10" s="26">
        <f t="shared" si="2"/>
        <v>-7456.2269358499989</v>
      </c>
      <c r="H10" s="24">
        <f t="shared" ref="H10:H17" si="4">H9+G10</f>
        <v>-18167.862843899999</v>
      </c>
      <c r="I10" s="27"/>
      <c r="J10" s="28"/>
    </row>
    <row r="11" spans="1:10" s="29" customFormat="1" ht="12.75" customHeight="1" x14ac:dyDescent="0.2">
      <c r="A11" s="37">
        <v>42886</v>
      </c>
      <c r="B11" s="56">
        <v>-23104.875563000001</v>
      </c>
      <c r="C11" s="26"/>
      <c r="D11" s="26">
        <f t="shared" si="0"/>
        <v>23104.875563000001</v>
      </c>
      <c r="E11" s="26">
        <f t="shared" si="3"/>
        <v>75013.055117000011</v>
      </c>
      <c r="F11" s="26">
        <f t="shared" si="1"/>
        <v>8086.70644705</v>
      </c>
      <c r="G11" s="26">
        <f t="shared" si="2"/>
        <v>-8086.70644705</v>
      </c>
      <c r="H11" s="24">
        <f t="shared" si="4"/>
        <v>-26254.569290949999</v>
      </c>
      <c r="I11" s="27"/>
      <c r="J11" s="28"/>
    </row>
    <row r="12" spans="1:10" s="28" customFormat="1" ht="12.75" customHeight="1" x14ac:dyDescent="0.2">
      <c r="A12" s="25">
        <v>42916</v>
      </c>
      <c r="B12" s="56">
        <v>-24872.558557</v>
      </c>
      <c r="C12" s="26"/>
      <c r="D12" s="26">
        <f t="shared" si="0"/>
        <v>24872.558557</v>
      </c>
      <c r="E12" s="26">
        <f t="shared" si="3"/>
        <v>99885.613674000007</v>
      </c>
      <c r="F12" s="26">
        <f t="shared" si="1"/>
        <v>8705.3954949500003</v>
      </c>
      <c r="G12" s="26">
        <f t="shared" si="2"/>
        <v>-8705.3954949500003</v>
      </c>
      <c r="H12" s="24">
        <f t="shared" si="4"/>
        <v>-34959.964785899996</v>
      </c>
      <c r="I12" s="27"/>
    </row>
    <row r="13" spans="1:10" s="28" customFormat="1" ht="12.75" customHeight="1" x14ac:dyDescent="0.2">
      <c r="A13" s="37">
        <v>42947</v>
      </c>
      <c r="B13" s="56">
        <v>-26713.821134000002</v>
      </c>
      <c r="C13" s="26"/>
      <c r="D13" s="26">
        <f t="shared" si="0"/>
        <v>26713.821134000002</v>
      </c>
      <c r="E13" s="26">
        <f t="shared" si="3"/>
        <v>126599.43480800001</v>
      </c>
      <c r="F13" s="26">
        <f t="shared" si="1"/>
        <v>9349.8373969000004</v>
      </c>
      <c r="G13" s="26">
        <f t="shared" si="2"/>
        <v>-9349.8373969000004</v>
      </c>
      <c r="H13" s="24">
        <f t="shared" si="4"/>
        <v>-44309.802182799998</v>
      </c>
      <c r="I13" s="27"/>
      <c r="J13" s="29"/>
    </row>
    <row r="14" spans="1:10" s="28" customFormat="1" ht="12.75" customHeight="1" x14ac:dyDescent="0.2">
      <c r="A14" s="37">
        <v>42978</v>
      </c>
      <c r="B14" s="56">
        <v>-28942.484648000001</v>
      </c>
      <c r="C14" s="26"/>
      <c r="D14" s="26">
        <f t="shared" si="0"/>
        <v>28942.484648000001</v>
      </c>
      <c r="E14" s="26">
        <f t="shared" si="3"/>
        <v>155541.919456</v>
      </c>
      <c r="F14" s="26">
        <f t="shared" si="1"/>
        <v>10129.8696268</v>
      </c>
      <c r="G14" s="26">
        <f t="shared" si="2"/>
        <v>-10129.8696268</v>
      </c>
      <c r="H14" s="24">
        <f t="shared" si="4"/>
        <v>-54439.671809599997</v>
      </c>
      <c r="I14" s="27"/>
    </row>
    <row r="15" spans="1:10" s="30" customFormat="1" ht="12.75" customHeight="1" x14ac:dyDescent="0.2">
      <c r="A15" s="25">
        <v>43008</v>
      </c>
      <c r="B15" s="56">
        <v>-30512.477919000001</v>
      </c>
      <c r="C15" s="26"/>
      <c r="D15" s="26">
        <f t="shared" si="0"/>
        <v>30512.477919000001</v>
      </c>
      <c r="E15" s="26">
        <f t="shared" si="3"/>
        <v>186054.397375</v>
      </c>
      <c r="F15" s="26">
        <f t="shared" si="1"/>
        <v>10679.36727165</v>
      </c>
      <c r="G15" s="26">
        <f t="shared" si="2"/>
        <v>-10679.36727165</v>
      </c>
      <c r="H15" s="24">
        <f t="shared" si="4"/>
        <v>-65119.039081249997</v>
      </c>
      <c r="I15" s="27"/>
      <c r="J15" s="28"/>
    </row>
    <row r="16" spans="1:10" s="30" customFormat="1" ht="12.75" customHeight="1" x14ac:dyDescent="0.2">
      <c r="A16" s="37">
        <v>43039</v>
      </c>
      <c r="B16" s="56">
        <v>-32341.329482000001</v>
      </c>
      <c r="C16" s="26"/>
      <c r="D16" s="26">
        <f t="shared" si="0"/>
        <v>32341.329482000001</v>
      </c>
      <c r="E16" s="26">
        <f t="shared" si="3"/>
        <v>218395.726857</v>
      </c>
      <c r="F16" s="26">
        <f t="shared" si="1"/>
        <v>11319.4653187</v>
      </c>
      <c r="G16" s="26">
        <f t="shared" si="2"/>
        <v>-11319.4653187</v>
      </c>
      <c r="H16" s="39">
        <f t="shared" si="4"/>
        <v>-76438.504399950005</v>
      </c>
      <c r="I16" s="27"/>
      <c r="J16" s="28"/>
    </row>
    <row r="17" spans="1:10" s="32" customFormat="1" ht="12.75" customHeight="1" x14ac:dyDescent="0.2">
      <c r="A17" s="37">
        <v>43069</v>
      </c>
      <c r="B17" s="56">
        <v>-35769.428849000004</v>
      </c>
      <c r="C17" s="31"/>
      <c r="D17" s="26">
        <f t="shared" si="0"/>
        <v>35769.428849000004</v>
      </c>
      <c r="E17" s="26">
        <f t="shared" si="3"/>
        <v>254165.15570599999</v>
      </c>
      <c r="F17" s="26">
        <f t="shared" si="1"/>
        <v>12519.300097150001</v>
      </c>
      <c r="G17" s="26">
        <f t="shared" si="2"/>
        <v>-12519.300097150001</v>
      </c>
      <c r="H17" s="24">
        <f t="shared" si="4"/>
        <v>-88957.804497100005</v>
      </c>
      <c r="I17" s="31"/>
      <c r="J17" s="28"/>
    </row>
    <row r="18" spans="1:10" s="32" customFormat="1" x14ac:dyDescent="0.2">
      <c r="A18" s="25">
        <v>43100</v>
      </c>
      <c r="B18" s="56">
        <v>-36456.467124000003</v>
      </c>
      <c r="C18" s="31"/>
      <c r="D18" s="26">
        <f t="shared" si="0"/>
        <v>36456.467124000003</v>
      </c>
      <c r="E18" s="26">
        <f t="shared" si="3"/>
        <v>290621.62283000001</v>
      </c>
      <c r="F18" s="26">
        <f t="shared" si="1"/>
        <v>12759.7634934</v>
      </c>
      <c r="G18" s="26">
        <f t="shared" si="2"/>
        <v>-12759.7634934</v>
      </c>
      <c r="H18" s="24">
        <f>H17+G18</f>
        <v>-101717.5679905</v>
      </c>
      <c r="I18" s="31"/>
      <c r="J18" s="28"/>
    </row>
    <row r="19" spans="1:10" s="32" customFormat="1" x14ac:dyDescent="0.2">
      <c r="A19" s="62">
        <v>43100</v>
      </c>
      <c r="B19" s="63" t="s">
        <v>18</v>
      </c>
      <c r="C19" s="31"/>
      <c r="D19" s="26"/>
      <c r="E19" s="26"/>
      <c r="F19" s="26"/>
      <c r="G19" s="26">
        <f>E18*-0.21-H18</f>
        <v>40687.027196199997</v>
      </c>
      <c r="H19" s="24">
        <f>H18+G19</f>
        <v>-61030.540794300003</v>
      </c>
      <c r="I19" s="31"/>
      <c r="J19" s="28"/>
    </row>
    <row r="20" spans="1:10" s="32" customFormat="1" x14ac:dyDescent="0.2">
      <c r="A20" s="37">
        <v>43131</v>
      </c>
      <c r="B20" s="122">
        <v>-41130.022298999997</v>
      </c>
      <c r="C20" s="128">
        <v>1</v>
      </c>
      <c r="D20" s="58">
        <f>-B20</f>
        <v>41130.022298999997</v>
      </c>
      <c r="E20" s="26">
        <f>E18+D20</f>
        <v>331751.64512900001</v>
      </c>
      <c r="F20" s="26">
        <f>-(B20)*0.21</f>
        <v>8637.3046827899998</v>
      </c>
      <c r="G20" s="26">
        <f t="shared" si="2"/>
        <v>-8637.3046827899998</v>
      </c>
      <c r="H20" s="24">
        <f>H19+G20</f>
        <v>-69667.845477089999</v>
      </c>
      <c r="I20" s="31"/>
      <c r="J20" s="28"/>
    </row>
    <row r="21" spans="1:10" s="32" customFormat="1" x14ac:dyDescent="0.2">
      <c r="A21" s="37">
        <v>43159</v>
      </c>
      <c r="B21" s="122">
        <v>-41627.915294999999</v>
      </c>
      <c r="C21" s="57"/>
      <c r="D21" s="58">
        <f t="shared" ref="D21:D51" si="5">-B21+-C21</f>
        <v>41627.915294999999</v>
      </c>
      <c r="E21" s="26">
        <f t="shared" si="3"/>
        <v>373379.56042400002</v>
      </c>
      <c r="F21" s="26">
        <f t="shared" ref="F21:F51" si="6">-(B21+C21)*0.21</f>
        <v>8741.8622119499996</v>
      </c>
      <c r="G21" s="26">
        <f t="shared" si="2"/>
        <v>-8741.8622119499996</v>
      </c>
      <c r="H21" s="24">
        <f t="shared" ref="H21:H69" si="7">H20+G21</f>
        <v>-78409.707689039991</v>
      </c>
      <c r="I21" s="31"/>
      <c r="J21" s="28"/>
    </row>
    <row r="22" spans="1:10" s="32" customFormat="1" x14ac:dyDescent="0.2">
      <c r="A22" s="25">
        <v>43190</v>
      </c>
      <c r="B22" s="122">
        <v>-45104.338377</v>
      </c>
      <c r="C22" s="57"/>
      <c r="D22" s="58">
        <f t="shared" si="5"/>
        <v>45104.338377</v>
      </c>
      <c r="E22" s="26">
        <f t="shared" si="3"/>
        <v>418483.89880100003</v>
      </c>
      <c r="F22" s="26">
        <f t="shared" si="6"/>
        <v>9471.9110591699991</v>
      </c>
      <c r="G22" s="26">
        <f t="shared" si="2"/>
        <v>-9471.9110591699991</v>
      </c>
      <c r="H22" s="24">
        <f t="shared" si="7"/>
        <v>-87881.618748209992</v>
      </c>
      <c r="I22" s="31"/>
      <c r="J22" s="28"/>
    </row>
    <row r="23" spans="1:10" s="32" customFormat="1" x14ac:dyDescent="0.2">
      <c r="A23" s="37">
        <v>43220</v>
      </c>
      <c r="B23" s="122">
        <v>-42133.753391999999</v>
      </c>
      <c r="C23" s="57"/>
      <c r="D23" s="58">
        <f t="shared" si="5"/>
        <v>42133.753391999999</v>
      </c>
      <c r="E23" s="26">
        <f t="shared" si="3"/>
        <v>460617.65219300002</v>
      </c>
      <c r="F23" s="26">
        <f t="shared" si="6"/>
        <v>8848.088212319999</v>
      </c>
      <c r="G23" s="26">
        <f t="shared" si="2"/>
        <v>-8848.088212319999</v>
      </c>
      <c r="H23" s="24">
        <f t="shared" si="7"/>
        <v>-96729.706960529991</v>
      </c>
      <c r="I23" s="31"/>
      <c r="J23" s="28"/>
    </row>
    <row r="24" spans="1:10" s="32" customFormat="1" x14ac:dyDescent="0.2">
      <c r="A24" s="37">
        <v>43251</v>
      </c>
      <c r="B24" s="122">
        <v>-44224.197743999997</v>
      </c>
      <c r="C24" s="57"/>
      <c r="D24" s="58">
        <f t="shared" si="5"/>
        <v>44224.197743999997</v>
      </c>
      <c r="E24" s="26">
        <f t="shared" si="3"/>
        <v>504841.84993700002</v>
      </c>
      <c r="F24" s="26">
        <f t="shared" si="6"/>
        <v>9287.0815262399992</v>
      </c>
      <c r="G24" s="26">
        <f t="shared" si="2"/>
        <v>-9287.0815262399992</v>
      </c>
      <c r="H24" s="24">
        <f>H23+G24</f>
        <v>-106016.78848676999</v>
      </c>
      <c r="I24" s="31"/>
      <c r="J24" s="28"/>
    </row>
    <row r="25" spans="1:10" s="32" customFormat="1" x14ac:dyDescent="0.2">
      <c r="A25" s="25">
        <v>43281</v>
      </c>
      <c r="B25" s="122">
        <v>-43527.677222999999</v>
      </c>
      <c r="C25" s="57"/>
      <c r="D25" s="58">
        <f t="shared" si="5"/>
        <v>43527.677222999999</v>
      </c>
      <c r="E25" s="26">
        <f>E24+D25</f>
        <v>548369.52716000006</v>
      </c>
      <c r="F25" s="26">
        <f t="shared" si="6"/>
        <v>9140.8122168299997</v>
      </c>
      <c r="G25" s="26">
        <f t="shared" si="2"/>
        <v>-9140.8122168299997</v>
      </c>
      <c r="H25" s="24">
        <f t="shared" si="7"/>
        <v>-115157.60070359999</v>
      </c>
      <c r="I25" s="31"/>
      <c r="J25" s="28"/>
    </row>
    <row r="26" spans="1:10" s="32" customFormat="1" x14ac:dyDescent="0.2">
      <c r="A26" s="37">
        <v>43312</v>
      </c>
      <c r="B26" s="122">
        <v>-43214.287128000004</v>
      </c>
      <c r="C26" s="57"/>
      <c r="D26" s="58">
        <f t="shared" si="5"/>
        <v>43214.287128000004</v>
      </c>
      <c r="E26" s="26">
        <f t="shared" si="3"/>
        <v>591583.81428800011</v>
      </c>
      <c r="F26" s="26">
        <f t="shared" si="6"/>
        <v>9075.00029688</v>
      </c>
      <c r="G26" s="26">
        <f t="shared" si="2"/>
        <v>-9075.00029688</v>
      </c>
      <c r="H26" s="24">
        <f t="shared" si="7"/>
        <v>-124232.60100047999</v>
      </c>
      <c r="I26" s="31"/>
      <c r="J26" s="28"/>
    </row>
    <row r="27" spans="1:10" x14ac:dyDescent="0.2">
      <c r="A27" s="37">
        <v>43343</v>
      </c>
      <c r="B27" s="122">
        <v>-46109.835048000001</v>
      </c>
      <c r="C27" s="57"/>
      <c r="D27" s="58">
        <f t="shared" si="5"/>
        <v>46109.835048000001</v>
      </c>
      <c r="E27" s="26">
        <f t="shared" si="3"/>
        <v>637693.64933600009</v>
      </c>
      <c r="F27" s="26">
        <f t="shared" si="6"/>
        <v>9683.0653600799997</v>
      </c>
      <c r="G27" s="26">
        <f t="shared" si="2"/>
        <v>-9683.0653600799997</v>
      </c>
      <c r="H27" s="24">
        <f t="shared" si="7"/>
        <v>-133915.66636055999</v>
      </c>
      <c r="I27" s="12"/>
      <c r="J27" s="2"/>
    </row>
    <row r="28" spans="1:10" x14ac:dyDescent="0.2">
      <c r="A28" s="25">
        <v>43373</v>
      </c>
      <c r="B28" s="122">
        <v>-45694.041428999997</v>
      </c>
      <c r="C28" s="57"/>
      <c r="D28" s="58">
        <f t="shared" si="5"/>
        <v>45694.041428999997</v>
      </c>
      <c r="E28" s="26">
        <f t="shared" si="3"/>
        <v>683387.69076500006</v>
      </c>
      <c r="F28" s="26">
        <f t="shared" si="6"/>
        <v>9595.7487000899982</v>
      </c>
      <c r="G28" s="26">
        <f t="shared" si="2"/>
        <v>-9595.7487000899982</v>
      </c>
      <c r="H28" s="24">
        <f t="shared" si="7"/>
        <v>-143511.41506064998</v>
      </c>
      <c r="I28" s="12"/>
      <c r="J28" s="2"/>
    </row>
    <row r="29" spans="1:10" x14ac:dyDescent="0.2">
      <c r="A29" s="37">
        <v>43404</v>
      </c>
      <c r="B29" s="122">
        <v>-50025.887051999998</v>
      </c>
      <c r="C29" s="57"/>
      <c r="D29" s="58">
        <f t="shared" si="5"/>
        <v>50025.887051999998</v>
      </c>
      <c r="E29" s="26">
        <f t="shared" si="3"/>
        <v>733413.5778170001</v>
      </c>
      <c r="F29" s="26">
        <f t="shared" si="6"/>
        <v>10505.436280919999</v>
      </c>
      <c r="G29" s="26">
        <f t="shared" si="2"/>
        <v>-10505.436280919999</v>
      </c>
      <c r="H29" s="24">
        <f t="shared" si="7"/>
        <v>-154016.85134156997</v>
      </c>
      <c r="I29" s="12"/>
      <c r="J29" s="2"/>
    </row>
    <row r="30" spans="1:10" x14ac:dyDescent="0.2">
      <c r="A30" s="37">
        <v>43434</v>
      </c>
      <c r="B30" s="122">
        <v>-48169.381784999998</v>
      </c>
      <c r="C30" s="57"/>
      <c r="D30" s="58">
        <f t="shared" si="5"/>
        <v>48169.381784999998</v>
      </c>
      <c r="E30" s="26">
        <f>E29+D30</f>
        <v>781582.95960200008</v>
      </c>
      <c r="F30" s="26">
        <f t="shared" si="6"/>
        <v>10115.57017485</v>
      </c>
      <c r="G30" s="26">
        <f>-F30</f>
        <v>-10115.57017485</v>
      </c>
      <c r="H30" s="24">
        <f t="shared" si="7"/>
        <v>-164132.42151641997</v>
      </c>
      <c r="I30" s="12"/>
      <c r="J30" s="2"/>
    </row>
    <row r="31" spans="1:10" x14ac:dyDescent="0.2">
      <c r="A31" s="25">
        <v>43465</v>
      </c>
      <c r="B31" s="57">
        <v>-48171.147362999996</v>
      </c>
      <c r="C31" s="57"/>
      <c r="D31" s="58">
        <f t="shared" si="5"/>
        <v>48171.147362999996</v>
      </c>
      <c r="E31" s="26">
        <f t="shared" si="3"/>
        <v>829754.10696500004</v>
      </c>
      <c r="F31" s="26">
        <f t="shared" si="6"/>
        <v>10115.940946229999</v>
      </c>
      <c r="G31" s="26">
        <f t="shared" si="2"/>
        <v>-10115.940946229999</v>
      </c>
      <c r="H31" s="24">
        <f>H30+G31</f>
        <v>-174248.36246264997</v>
      </c>
      <c r="I31" s="12"/>
      <c r="J31" s="2"/>
    </row>
    <row r="32" spans="1:10" x14ac:dyDescent="0.2">
      <c r="A32" s="37">
        <v>43496</v>
      </c>
      <c r="B32" s="57">
        <f>AVERAGE(B28:B31)</f>
        <v>-48015.114407249996</v>
      </c>
      <c r="C32" s="131">
        <v>2</v>
      </c>
      <c r="D32" s="26">
        <f>-B32</f>
        <v>48015.114407249996</v>
      </c>
      <c r="E32" s="26">
        <f t="shared" si="3"/>
        <v>877769.22137225</v>
      </c>
      <c r="F32" s="26">
        <f>-(B32)*0.21</f>
        <v>10083.1740255225</v>
      </c>
      <c r="G32" s="26">
        <f t="shared" si="2"/>
        <v>-10083.1740255225</v>
      </c>
      <c r="H32" s="24">
        <f t="shared" si="7"/>
        <v>-184331.53648817245</v>
      </c>
      <c r="I32" s="12"/>
      <c r="J32" s="2"/>
    </row>
    <row r="33" spans="1:10" x14ac:dyDescent="0.2">
      <c r="A33" s="37">
        <v>43524</v>
      </c>
      <c r="B33" s="57">
        <f t="shared" ref="B33:B46" si="8">B32</f>
        <v>-48015.114407249996</v>
      </c>
      <c r="C33" s="31"/>
      <c r="D33" s="26">
        <f t="shared" si="5"/>
        <v>48015.114407249996</v>
      </c>
      <c r="E33" s="26">
        <f t="shared" si="3"/>
        <v>925784.33577949996</v>
      </c>
      <c r="F33" s="26">
        <f t="shared" si="6"/>
        <v>10083.1740255225</v>
      </c>
      <c r="G33" s="26">
        <f t="shared" si="2"/>
        <v>-10083.1740255225</v>
      </c>
      <c r="H33" s="24">
        <f t="shared" si="7"/>
        <v>-194414.71051369494</v>
      </c>
      <c r="I33" s="12"/>
      <c r="J33" s="2"/>
    </row>
    <row r="34" spans="1:10" x14ac:dyDescent="0.2">
      <c r="A34" s="25">
        <v>43555</v>
      </c>
      <c r="B34" s="57">
        <f t="shared" si="8"/>
        <v>-48015.114407249996</v>
      </c>
      <c r="C34" s="31"/>
      <c r="D34" s="26">
        <f t="shared" si="5"/>
        <v>48015.114407249996</v>
      </c>
      <c r="E34" s="26">
        <f t="shared" si="3"/>
        <v>973799.45018674992</v>
      </c>
      <c r="F34" s="26">
        <f t="shared" si="6"/>
        <v>10083.1740255225</v>
      </c>
      <c r="G34" s="26">
        <f t="shared" si="2"/>
        <v>-10083.1740255225</v>
      </c>
      <c r="H34" s="24">
        <f t="shared" si="7"/>
        <v>-204497.88453921743</v>
      </c>
      <c r="I34" s="12"/>
      <c r="J34" s="2"/>
    </row>
    <row r="35" spans="1:10" x14ac:dyDescent="0.2">
      <c r="A35" s="37">
        <v>43585</v>
      </c>
      <c r="B35" s="57">
        <f t="shared" si="8"/>
        <v>-48015.114407249996</v>
      </c>
      <c r="C35" s="31"/>
      <c r="D35" s="26">
        <f t="shared" si="5"/>
        <v>48015.114407249996</v>
      </c>
      <c r="E35" s="26">
        <f t="shared" si="3"/>
        <v>1021814.5645939999</v>
      </c>
      <c r="F35" s="26">
        <f t="shared" si="6"/>
        <v>10083.1740255225</v>
      </c>
      <c r="G35" s="26">
        <f t="shared" si="2"/>
        <v>-10083.1740255225</v>
      </c>
      <c r="H35" s="24">
        <f t="shared" si="7"/>
        <v>-214581.05856473991</v>
      </c>
      <c r="I35" s="12"/>
      <c r="J35" s="2"/>
    </row>
    <row r="36" spans="1:10" x14ac:dyDescent="0.2">
      <c r="A36" s="37">
        <v>43616</v>
      </c>
      <c r="B36" s="57">
        <f t="shared" si="8"/>
        <v>-48015.114407249996</v>
      </c>
      <c r="C36" s="31"/>
      <c r="D36" s="26">
        <f t="shared" si="5"/>
        <v>48015.114407249996</v>
      </c>
      <c r="E36" s="26">
        <f t="shared" si="3"/>
        <v>1069829.6790012498</v>
      </c>
      <c r="F36" s="26">
        <f t="shared" si="6"/>
        <v>10083.1740255225</v>
      </c>
      <c r="G36" s="26">
        <f t="shared" si="2"/>
        <v>-10083.1740255225</v>
      </c>
      <c r="H36" s="24">
        <f t="shared" si="7"/>
        <v>-224664.2325902624</v>
      </c>
      <c r="I36" s="12"/>
      <c r="J36" s="2"/>
    </row>
    <row r="37" spans="1:10" x14ac:dyDescent="0.2">
      <c r="A37" s="25">
        <v>43646</v>
      </c>
      <c r="B37" s="57">
        <f t="shared" si="8"/>
        <v>-48015.114407249996</v>
      </c>
      <c r="C37" s="31"/>
      <c r="D37" s="26">
        <f t="shared" si="5"/>
        <v>48015.114407249996</v>
      </c>
      <c r="E37" s="26">
        <f t="shared" si="3"/>
        <v>1117844.7934084998</v>
      </c>
      <c r="F37" s="26">
        <f t="shared" si="6"/>
        <v>10083.1740255225</v>
      </c>
      <c r="G37" s="26">
        <f t="shared" si="2"/>
        <v>-10083.1740255225</v>
      </c>
      <c r="H37" s="24">
        <f t="shared" si="7"/>
        <v>-234747.40661578489</v>
      </c>
      <c r="I37" s="12"/>
      <c r="J37" s="2"/>
    </row>
    <row r="38" spans="1:10" x14ac:dyDescent="0.2">
      <c r="A38" s="37">
        <v>43677</v>
      </c>
      <c r="B38" s="57">
        <f t="shared" si="8"/>
        <v>-48015.114407249996</v>
      </c>
      <c r="C38" s="31"/>
      <c r="D38" s="26">
        <f t="shared" si="5"/>
        <v>48015.114407249996</v>
      </c>
      <c r="E38" s="26">
        <f t="shared" si="3"/>
        <v>1165859.9078157498</v>
      </c>
      <c r="F38" s="26">
        <f t="shared" si="6"/>
        <v>10083.1740255225</v>
      </c>
      <c r="G38" s="26">
        <f t="shared" si="2"/>
        <v>-10083.1740255225</v>
      </c>
      <c r="H38" s="24">
        <f t="shared" si="7"/>
        <v>-244830.58064130737</v>
      </c>
      <c r="I38" s="12"/>
      <c r="J38" s="2"/>
    </row>
    <row r="39" spans="1:10" x14ac:dyDescent="0.2">
      <c r="A39" s="37">
        <v>43708</v>
      </c>
      <c r="B39" s="57">
        <f t="shared" si="8"/>
        <v>-48015.114407249996</v>
      </c>
      <c r="C39" s="31"/>
      <c r="D39" s="26">
        <f t="shared" si="5"/>
        <v>48015.114407249996</v>
      </c>
      <c r="E39" s="26">
        <f t="shared" si="3"/>
        <v>1213875.0222229997</v>
      </c>
      <c r="F39" s="26">
        <f t="shared" si="6"/>
        <v>10083.1740255225</v>
      </c>
      <c r="G39" s="26">
        <f t="shared" si="2"/>
        <v>-10083.1740255225</v>
      </c>
      <c r="H39" s="24">
        <f t="shared" si="7"/>
        <v>-254913.75466682986</v>
      </c>
      <c r="I39" s="12"/>
      <c r="J39" s="2"/>
    </row>
    <row r="40" spans="1:10" x14ac:dyDescent="0.2">
      <c r="A40" s="25">
        <v>43738</v>
      </c>
      <c r="B40" s="57">
        <f t="shared" si="8"/>
        <v>-48015.114407249996</v>
      </c>
      <c r="C40" s="31"/>
      <c r="D40" s="26">
        <f t="shared" si="5"/>
        <v>48015.114407249996</v>
      </c>
      <c r="E40" s="26">
        <f t="shared" si="3"/>
        <v>1261890.1366302497</v>
      </c>
      <c r="F40" s="26">
        <f t="shared" si="6"/>
        <v>10083.1740255225</v>
      </c>
      <c r="G40" s="26">
        <f t="shared" si="2"/>
        <v>-10083.1740255225</v>
      </c>
      <c r="H40" s="24">
        <f t="shared" si="7"/>
        <v>-264996.92869235238</v>
      </c>
      <c r="I40" s="12"/>
      <c r="J40" s="2"/>
    </row>
    <row r="41" spans="1:10" x14ac:dyDescent="0.2">
      <c r="A41" s="37">
        <v>43769</v>
      </c>
      <c r="B41" s="57">
        <f t="shared" si="8"/>
        <v>-48015.114407249996</v>
      </c>
      <c r="C41" s="31"/>
      <c r="D41" s="26">
        <f t="shared" si="5"/>
        <v>48015.114407249996</v>
      </c>
      <c r="E41" s="26">
        <f t="shared" si="3"/>
        <v>1309905.2510374996</v>
      </c>
      <c r="F41" s="26">
        <f t="shared" si="6"/>
        <v>10083.1740255225</v>
      </c>
      <c r="G41" s="26">
        <f t="shared" si="2"/>
        <v>-10083.1740255225</v>
      </c>
      <c r="H41" s="24">
        <f t="shared" si="7"/>
        <v>-275080.10271787486</v>
      </c>
      <c r="I41" s="12"/>
      <c r="J41" s="2"/>
    </row>
    <row r="42" spans="1:10" x14ac:dyDescent="0.2">
      <c r="A42" s="37">
        <v>43799</v>
      </c>
      <c r="B42" s="57">
        <f t="shared" si="8"/>
        <v>-48015.114407249996</v>
      </c>
      <c r="C42" s="31"/>
      <c r="D42" s="26">
        <f t="shared" si="5"/>
        <v>48015.114407249996</v>
      </c>
      <c r="E42" s="26">
        <f t="shared" ref="E42:E69" si="9">E41+D42</f>
        <v>1357920.3654447496</v>
      </c>
      <c r="F42" s="26">
        <f t="shared" si="6"/>
        <v>10083.1740255225</v>
      </c>
      <c r="G42" s="26">
        <f t="shared" si="2"/>
        <v>-10083.1740255225</v>
      </c>
      <c r="H42" s="24">
        <f t="shared" si="7"/>
        <v>-285163.27674339735</v>
      </c>
      <c r="I42" s="12"/>
      <c r="J42" s="2"/>
    </row>
    <row r="43" spans="1:10" x14ac:dyDescent="0.2">
      <c r="A43" s="25">
        <v>43830</v>
      </c>
      <c r="B43" s="57">
        <f t="shared" si="8"/>
        <v>-48015.114407249996</v>
      </c>
      <c r="C43" s="31"/>
      <c r="D43" s="26">
        <f t="shared" si="5"/>
        <v>48015.114407249996</v>
      </c>
      <c r="E43" s="26">
        <f t="shared" si="9"/>
        <v>1405935.4798519996</v>
      </c>
      <c r="F43" s="26">
        <f t="shared" si="6"/>
        <v>10083.1740255225</v>
      </c>
      <c r="G43" s="26">
        <f t="shared" si="2"/>
        <v>-10083.1740255225</v>
      </c>
      <c r="H43" s="24">
        <f t="shared" si="7"/>
        <v>-295246.45076891984</v>
      </c>
      <c r="I43" s="12"/>
      <c r="J43" s="2"/>
    </row>
    <row r="44" spans="1:10" x14ac:dyDescent="0.2">
      <c r="A44" s="37">
        <v>43861</v>
      </c>
      <c r="B44" s="57">
        <f t="shared" si="8"/>
        <v>-48015.114407249996</v>
      </c>
      <c r="C44" s="31"/>
      <c r="D44" s="26">
        <f t="shared" si="5"/>
        <v>48015.114407249996</v>
      </c>
      <c r="E44" s="26">
        <f t="shared" si="9"/>
        <v>1453950.5942592495</v>
      </c>
      <c r="F44" s="26">
        <f t="shared" si="6"/>
        <v>10083.1740255225</v>
      </c>
      <c r="G44" s="26">
        <f t="shared" si="2"/>
        <v>-10083.1740255225</v>
      </c>
      <c r="H44" s="24">
        <f t="shared" si="7"/>
        <v>-305329.62479444232</v>
      </c>
      <c r="I44" s="12"/>
      <c r="J44" s="2"/>
    </row>
    <row r="45" spans="1:10" x14ac:dyDescent="0.2">
      <c r="A45" s="37">
        <v>43890</v>
      </c>
      <c r="B45" s="57">
        <f t="shared" si="8"/>
        <v>-48015.114407249996</v>
      </c>
      <c r="C45" s="31"/>
      <c r="D45" s="26">
        <f t="shared" si="5"/>
        <v>48015.114407249996</v>
      </c>
      <c r="E45" s="26">
        <f t="shared" si="9"/>
        <v>1501965.7086664995</v>
      </c>
      <c r="F45" s="26">
        <f t="shared" si="6"/>
        <v>10083.1740255225</v>
      </c>
      <c r="G45" s="26">
        <f t="shared" si="2"/>
        <v>-10083.1740255225</v>
      </c>
      <c r="H45" s="24">
        <f t="shared" si="7"/>
        <v>-315412.79881996481</v>
      </c>
      <c r="I45" s="12"/>
      <c r="J45" s="2"/>
    </row>
    <row r="46" spans="1:10" x14ac:dyDescent="0.2">
      <c r="A46" s="25">
        <v>43921</v>
      </c>
      <c r="B46" s="57">
        <f t="shared" si="8"/>
        <v>-48015.114407249996</v>
      </c>
      <c r="C46" s="57"/>
      <c r="D46" s="26">
        <f t="shared" si="5"/>
        <v>48015.114407249996</v>
      </c>
      <c r="E46" s="26">
        <f>E45+D46</f>
        <v>1549980.8230737494</v>
      </c>
      <c r="F46" s="26">
        <f t="shared" si="6"/>
        <v>10083.1740255225</v>
      </c>
      <c r="G46" s="26">
        <f>-F46</f>
        <v>-10083.1740255225</v>
      </c>
      <c r="H46" s="24">
        <f t="shared" si="7"/>
        <v>-325495.9728454873</v>
      </c>
      <c r="I46" s="12"/>
      <c r="J46" s="2"/>
    </row>
    <row r="47" spans="1:10" x14ac:dyDescent="0.2">
      <c r="A47" s="37">
        <v>43951</v>
      </c>
      <c r="B47" s="57"/>
      <c r="C47" s="59">
        <f>E46/F2</f>
        <v>64582.534294739562</v>
      </c>
      <c r="D47" s="26">
        <f>-B47+-C47</f>
        <v>-64582.534294739562</v>
      </c>
      <c r="E47" s="26">
        <f>E46+D47</f>
        <v>1485398.2887790098</v>
      </c>
      <c r="F47" s="26">
        <f t="shared" si="6"/>
        <v>-13562.332201895308</v>
      </c>
      <c r="G47" s="26">
        <f>-F47</f>
        <v>13562.332201895308</v>
      </c>
      <c r="H47" s="24">
        <f t="shared" si="7"/>
        <v>-311933.64064359199</v>
      </c>
      <c r="I47" s="12"/>
      <c r="J47" s="2"/>
    </row>
    <row r="48" spans="1:10" x14ac:dyDescent="0.2">
      <c r="A48" s="37">
        <v>43982</v>
      </c>
      <c r="B48" s="57"/>
      <c r="C48" s="60">
        <f t="shared" ref="C48:C70" si="10">C47</f>
        <v>64582.534294739562</v>
      </c>
      <c r="D48" s="26">
        <f t="shared" si="5"/>
        <v>-64582.534294739562</v>
      </c>
      <c r="E48" s="26">
        <f t="shared" si="9"/>
        <v>1420815.7544842702</v>
      </c>
      <c r="F48" s="26">
        <f t="shared" si="6"/>
        <v>-13562.332201895308</v>
      </c>
      <c r="G48" s="26">
        <f t="shared" si="2"/>
        <v>13562.332201895308</v>
      </c>
      <c r="H48" s="24">
        <f t="shared" si="7"/>
        <v>-298371.30844169669</v>
      </c>
      <c r="I48" s="12"/>
      <c r="J48" s="2"/>
    </row>
    <row r="49" spans="1:10" x14ac:dyDescent="0.2">
      <c r="A49" s="25">
        <v>44012</v>
      </c>
      <c r="B49" s="57"/>
      <c r="C49" s="60">
        <f t="shared" si="10"/>
        <v>64582.534294739562</v>
      </c>
      <c r="D49" s="26">
        <f t="shared" si="5"/>
        <v>-64582.534294739562</v>
      </c>
      <c r="E49" s="26">
        <f t="shared" si="9"/>
        <v>1356233.2201895306</v>
      </c>
      <c r="F49" s="26">
        <f t="shared" si="6"/>
        <v>-13562.332201895308</v>
      </c>
      <c r="G49" s="26">
        <f t="shared" si="2"/>
        <v>13562.332201895308</v>
      </c>
      <c r="H49" s="24">
        <f t="shared" si="7"/>
        <v>-284808.97623980138</v>
      </c>
      <c r="I49" s="12"/>
      <c r="J49" s="2"/>
    </row>
    <row r="50" spans="1:10" x14ac:dyDescent="0.2">
      <c r="A50" s="37">
        <v>44043</v>
      </c>
      <c r="B50" s="57"/>
      <c r="C50" s="60">
        <f t="shared" si="10"/>
        <v>64582.534294739562</v>
      </c>
      <c r="D50" s="26">
        <f t="shared" si="5"/>
        <v>-64582.534294739562</v>
      </c>
      <c r="E50" s="26">
        <f t="shared" si="9"/>
        <v>1291650.685894791</v>
      </c>
      <c r="F50" s="26">
        <f t="shared" si="6"/>
        <v>-13562.332201895308</v>
      </c>
      <c r="G50" s="26">
        <f t="shared" si="2"/>
        <v>13562.332201895308</v>
      </c>
      <c r="H50" s="24">
        <f t="shared" si="7"/>
        <v>-271246.64403790608</v>
      </c>
      <c r="I50" s="12"/>
      <c r="J50" s="2"/>
    </row>
    <row r="51" spans="1:10" x14ac:dyDescent="0.2">
      <c r="A51" s="37">
        <v>44074</v>
      </c>
      <c r="B51" s="57"/>
      <c r="C51" s="60">
        <f t="shared" si="10"/>
        <v>64582.534294739562</v>
      </c>
      <c r="D51" s="26">
        <f t="shared" si="5"/>
        <v>-64582.534294739562</v>
      </c>
      <c r="E51" s="26">
        <f t="shared" si="9"/>
        <v>1227068.1516000514</v>
      </c>
      <c r="F51" s="26">
        <f t="shared" si="6"/>
        <v>-13562.332201895308</v>
      </c>
      <c r="G51" s="26">
        <f t="shared" si="2"/>
        <v>13562.332201895308</v>
      </c>
      <c r="H51" s="24">
        <f t="shared" si="7"/>
        <v>-257684.31183601078</v>
      </c>
      <c r="I51" s="12"/>
      <c r="J51" s="2"/>
    </row>
    <row r="52" spans="1:10" x14ac:dyDescent="0.2">
      <c r="A52" s="25">
        <v>44104</v>
      </c>
      <c r="B52" s="57"/>
      <c r="C52" s="60">
        <f t="shared" si="10"/>
        <v>64582.534294739562</v>
      </c>
      <c r="D52" s="26">
        <f t="shared" ref="D52:D69" si="11">-B52+-C52</f>
        <v>-64582.534294739562</v>
      </c>
      <c r="E52" s="26">
        <f t="shared" si="9"/>
        <v>1162485.6173053118</v>
      </c>
      <c r="F52" s="26">
        <f t="shared" ref="F52:F69" si="12">-(B52+C52)*0.21</f>
        <v>-13562.332201895308</v>
      </c>
      <c r="G52" s="26">
        <f t="shared" si="2"/>
        <v>13562.332201895308</v>
      </c>
      <c r="H52" s="24">
        <f t="shared" si="7"/>
        <v>-244121.97963411547</v>
      </c>
      <c r="I52" s="12"/>
      <c r="J52" s="2"/>
    </row>
    <row r="53" spans="1:10" x14ac:dyDescent="0.2">
      <c r="A53" s="37">
        <v>44135</v>
      </c>
      <c r="B53" s="57"/>
      <c r="C53" s="60">
        <f t="shared" si="10"/>
        <v>64582.534294739562</v>
      </c>
      <c r="D53" s="26">
        <f t="shared" si="11"/>
        <v>-64582.534294739562</v>
      </c>
      <c r="E53" s="26">
        <f t="shared" si="9"/>
        <v>1097903.0830105722</v>
      </c>
      <c r="F53" s="31">
        <f t="shared" si="12"/>
        <v>-13562.332201895308</v>
      </c>
      <c r="G53" s="26">
        <f t="shared" si="2"/>
        <v>13562.332201895308</v>
      </c>
      <c r="H53" s="24">
        <f t="shared" si="7"/>
        <v>-230559.64743222017</v>
      </c>
      <c r="I53" s="12"/>
      <c r="J53" s="2"/>
    </row>
    <row r="54" spans="1:10" x14ac:dyDescent="0.2">
      <c r="A54" s="37">
        <v>44165</v>
      </c>
      <c r="B54" s="57"/>
      <c r="C54" s="60">
        <f t="shared" si="10"/>
        <v>64582.534294739562</v>
      </c>
      <c r="D54" s="26">
        <f t="shared" si="11"/>
        <v>-64582.534294739562</v>
      </c>
      <c r="E54" s="26">
        <f t="shared" si="9"/>
        <v>1033320.5487158326</v>
      </c>
      <c r="F54" s="31">
        <f t="shared" si="12"/>
        <v>-13562.332201895308</v>
      </c>
      <c r="G54" s="26">
        <f t="shared" si="2"/>
        <v>13562.332201895308</v>
      </c>
      <c r="H54" s="24">
        <f t="shared" si="7"/>
        <v>-216997.31523032486</v>
      </c>
      <c r="I54" s="12"/>
      <c r="J54" s="2"/>
    </row>
    <row r="55" spans="1:10" x14ac:dyDescent="0.2">
      <c r="A55" s="25">
        <v>44196</v>
      </c>
      <c r="B55" s="57"/>
      <c r="C55" s="60">
        <f t="shared" si="10"/>
        <v>64582.534294739562</v>
      </c>
      <c r="D55" s="58">
        <f t="shared" si="11"/>
        <v>-64582.534294739562</v>
      </c>
      <c r="E55" s="58">
        <f t="shared" si="9"/>
        <v>968738.01442109304</v>
      </c>
      <c r="F55" s="57">
        <f t="shared" si="12"/>
        <v>-13562.332201895308</v>
      </c>
      <c r="G55" s="58">
        <f t="shared" si="2"/>
        <v>13562.332201895308</v>
      </c>
      <c r="H55" s="24">
        <f t="shared" si="7"/>
        <v>-203434.98302842956</v>
      </c>
      <c r="I55" s="12"/>
      <c r="J55" s="2"/>
    </row>
    <row r="56" spans="1:10" x14ac:dyDescent="0.2">
      <c r="A56" s="37">
        <v>44227</v>
      </c>
      <c r="B56" s="57"/>
      <c r="C56" s="60">
        <f t="shared" si="10"/>
        <v>64582.534294739562</v>
      </c>
      <c r="D56" s="58">
        <f t="shared" si="11"/>
        <v>-64582.534294739562</v>
      </c>
      <c r="E56" s="58">
        <f t="shared" si="9"/>
        <v>904155.48012635345</v>
      </c>
      <c r="F56" s="57">
        <f t="shared" si="12"/>
        <v>-13562.332201895308</v>
      </c>
      <c r="G56" s="58">
        <f t="shared" si="2"/>
        <v>13562.332201895308</v>
      </c>
      <c r="H56" s="24">
        <f t="shared" si="7"/>
        <v>-189872.65082653426</v>
      </c>
      <c r="I56" s="12"/>
      <c r="J56" s="2"/>
    </row>
    <row r="57" spans="1:10" x14ac:dyDescent="0.2">
      <c r="A57" s="37">
        <v>44255</v>
      </c>
      <c r="B57" s="57"/>
      <c r="C57" s="60">
        <f t="shared" si="10"/>
        <v>64582.534294739562</v>
      </c>
      <c r="D57" s="58">
        <f t="shared" si="11"/>
        <v>-64582.534294739562</v>
      </c>
      <c r="E57" s="58">
        <f t="shared" si="9"/>
        <v>839572.94583161385</v>
      </c>
      <c r="F57" s="57">
        <f t="shared" si="12"/>
        <v>-13562.332201895308</v>
      </c>
      <c r="G57" s="58">
        <f t="shared" si="2"/>
        <v>13562.332201895308</v>
      </c>
      <c r="H57" s="24">
        <f t="shared" si="7"/>
        <v>-176310.31862463895</v>
      </c>
      <c r="I57" s="12"/>
      <c r="J57" s="2"/>
    </row>
    <row r="58" spans="1:10" x14ac:dyDescent="0.2">
      <c r="A58" s="25">
        <v>44286</v>
      </c>
      <c r="B58" s="57"/>
      <c r="C58" s="61">
        <f t="shared" si="10"/>
        <v>64582.534294739562</v>
      </c>
      <c r="D58" s="58">
        <f t="shared" si="11"/>
        <v>-64582.534294739562</v>
      </c>
      <c r="E58" s="58">
        <f t="shared" si="9"/>
        <v>774990.41153687425</v>
      </c>
      <c r="F58" s="57">
        <f t="shared" si="12"/>
        <v>-13562.332201895308</v>
      </c>
      <c r="G58" s="58">
        <f t="shared" si="2"/>
        <v>13562.332201895308</v>
      </c>
      <c r="H58" s="24">
        <f t="shared" si="7"/>
        <v>-162747.98642274365</v>
      </c>
      <c r="I58" s="12"/>
      <c r="J58" s="2"/>
    </row>
    <row r="59" spans="1:10" x14ac:dyDescent="0.2">
      <c r="A59" s="37">
        <v>44316</v>
      </c>
      <c r="B59" s="57"/>
      <c r="C59" s="57">
        <f t="shared" si="10"/>
        <v>64582.534294739562</v>
      </c>
      <c r="D59" s="58">
        <f t="shared" si="11"/>
        <v>-64582.534294739562</v>
      </c>
      <c r="E59" s="58">
        <f t="shared" si="9"/>
        <v>710407.87724213465</v>
      </c>
      <c r="F59" s="57">
        <f t="shared" si="12"/>
        <v>-13562.332201895308</v>
      </c>
      <c r="G59" s="58">
        <f t="shared" si="2"/>
        <v>13562.332201895308</v>
      </c>
      <c r="H59" s="24">
        <f t="shared" si="7"/>
        <v>-149185.65422084834</v>
      </c>
      <c r="I59" s="12"/>
      <c r="J59" s="2"/>
    </row>
    <row r="60" spans="1:10" x14ac:dyDescent="0.2">
      <c r="A60" s="37">
        <v>44347</v>
      </c>
      <c r="B60" s="31"/>
      <c r="C60" s="57">
        <f t="shared" si="10"/>
        <v>64582.534294739562</v>
      </c>
      <c r="D60" s="58">
        <f t="shared" si="11"/>
        <v>-64582.534294739562</v>
      </c>
      <c r="E60" s="58">
        <f t="shared" si="9"/>
        <v>645825.34294739505</v>
      </c>
      <c r="F60" s="57">
        <f t="shared" si="12"/>
        <v>-13562.332201895308</v>
      </c>
      <c r="G60" s="58">
        <f t="shared" si="2"/>
        <v>13562.332201895308</v>
      </c>
      <c r="H60" s="24">
        <f t="shared" si="7"/>
        <v>-135623.32201895304</v>
      </c>
      <c r="I60" s="12"/>
      <c r="J60" s="2"/>
    </row>
    <row r="61" spans="1:10" x14ac:dyDescent="0.2">
      <c r="A61" s="25">
        <v>44377</v>
      </c>
      <c r="B61" s="31"/>
      <c r="C61" s="57">
        <f t="shared" si="10"/>
        <v>64582.534294739562</v>
      </c>
      <c r="D61" s="58">
        <f t="shared" si="11"/>
        <v>-64582.534294739562</v>
      </c>
      <c r="E61" s="58">
        <f t="shared" si="9"/>
        <v>581242.80865265545</v>
      </c>
      <c r="F61" s="57">
        <f t="shared" si="12"/>
        <v>-13562.332201895308</v>
      </c>
      <c r="G61" s="58">
        <f t="shared" si="2"/>
        <v>13562.332201895308</v>
      </c>
      <c r="H61" s="24">
        <f t="shared" si="7"/>
        <v>-122060.98981705774</v>
      </c>
      <c r="I61" s="12"/>
      <c r="J61" s="2"/>
    </row>
    <row r="62" spans="1:10" x14ac:dyDescent="0.2">
      <c r="A62" s="37">
        <v>44408</v>
      </c>
      <c r="B62" s="31"/>
      <c r="C62" s="57">
        <f t="shared" si="10"/>
        <v>64582.534294739562</v>
      </c>
      <c r="D62" s="58">
        <f t="shared" si="11"/>
        <v>-64582.534294739562</v>
      </c>
      <c r="E62" s="58">
        <f t="shared" si="9"/>
        <v>516660.27435791591</v>
      </c>
      <c r="F62" s="57">
        <f t="shared" si="12"/>
        <v>-13562.332201895308</v>
      </c>
      <c r="G62" s="58">
        <f t="shared" si="2"/>
        <v>13562.332201895308</v>
      </c>
      <c r="H62" s="24">
        <f t="shared" si="7"/>
        <v>-108498.65761516243</v>
      </c>
      <c r="I62" s="12"/>
      <c r="J62" s="2"/>
    </row>
    <row r="63" spans="1:10" x14ac:dyDescent="0.2">
      <c r="A63" s="37">
        <v>44439</v>
      </c>
      <c r="B63" s="31"/>
      <c r="C63" s="57">
        <f t="shared" si="10"/>
        <v>64582.534294739562</v>
      </c>
      <c r="D63" s="58">
        <f t="shared" si="11"/>
        <v>-64582.534294739562</v>
      </c>
      <c r="E63" s="58">
        <f t="shared" si="9"/>
        <v>452077.74006317637</v>
      </c>
      <c r="F63" s="57">
        <f t="shared" si="12"/>
        <v>-13562.332201895308</v>
      </c>
      <c r="G63" s="58">
        <f t="shared" si="2"/>
        <v>13562.332201895308</v>
      </c>
      <c r="H63" s="24">
        <f t="shared" si="7"/>
        <v>-94936.325413267128</v>
      </c>
      <c r="I63" s="12"/>
      <c r="J63" s="2"/>
    </row>
    <row r="64" spans="1:10" x14ac:dyDescent="0.2">
      <c r="A64" s="25">
        <v>44469</v>
      </c>
      <c r="B64" s="31"/>
      <c r="C64" s="57">
        <f t="shared" si="10"/>
        <v>64582.534294739562</v>
      </c>
      <c r="D64" s="58">
        <f t="shared" si="11"/>
        <v>-64582.534294739562</v>
      </c>
      <c r="E64" s="58">
        <f t="shared" si="9"/>
        <v>387495.20576843683</v>
      </c>
      <c r="F64" s="57">
        <f t="shared" si="12"/>
        <v>-13562.332201895308</v>
      </c>
      <c r="G64" s="58">
        <f t="shared" si="2"/>
        <v>13562.332201895308</v>
      </c>
      <c r="H64" s="24">
        <f t="shared" si="7"/>
        <v>-81373.993211371824</v>
      </c>
      <c r="I64" s="12"/>
      <c r="J64" s="2"/>
    </row>
    <row r="65" spans="1:10" x14ac:dyDescent="0.2">
      <c r="A65" s="37">
        <v>44500</v>
      </c>
      <c r="B65" s="31"/>
      <c r="C65" s="57">
        <f t="shared" si="10"/>
        <v>64582.534294739562</v>
      </c>
      <c r="D65" s="58">
        <f t="shared" si="11"/>
        <v>-64582.534294739562</v>
      </c>
      <c r="E65" s="58">
        <f t="shared" si="9"/>
        <v>322912.67147369729</v>
      </c>
      <c r="F65" s="57">
        <f t="shared" si="12"/>
        <v>-13562.332201895308</v>
      </c>
      <c r="G65" s="58">
        <f t="shared" si="2"/>
        <v>13562.332201895308</v>
      </c>
      <c r="H65" s="24">
        <f t="shared" si="7"/>
        <v>-67811.66100947652</v>
      </c>
      <c r="I65" s="12"/>
      <c r="J65" s="2"/>
    </row>
    <row r="66" spans="1:10" x14ac:dyDescent="0.2">
      <c r="A66" s="37">
        <v>44530</v>
      </c>
      <c r="B66" s="31"/>
      <c r="C66" s="57">
        <f t="shared" si="10"/>
        <v>64582.534294739562</v>
      </c>
      <c r="D66" s="58">
        <f t="shared" si="11"/>
        <v>-64582.534294739562</v>
      </c>
      <c r="E66" s="58">
        <f t="shared" si="9"/>
        <v>258330.13717895772</v>
      </c>
      <c r="F66" s="57">
        <f t="shared" si="12"/>
        <v>-13562.332201895308</v>
      </c>
      <c r="G66" s="58">
        <f t="shared" si="2"/>
        <v>13562.332201895308</v>
      </c>
      <c r="H66" s="24">
        <f t="shared" si="7"/>
        <v>-54249.328807581216</v>
      </c>
      <c r="I66" s="12"/>
      <c r="J66" s="2"/>
    </row>
    <row r="67" spans="1:10" x14ac:dyDescent="0.2">
      <c r="A67" s="25">
        <v>44561</v>
      </c>
      <c r="B67" s="31"/>
      <c r="C67" s="57">
        <f t="shared" si="10"/>
        <v>64582.534294739562</v>
      </c>
      <c r="D67" s="58">
        <f t="shared" si="11"/>
        <v>-64582.534294739562</v>
      </c>
      <c r="E67" s="58">
        <f t="shared" si="9"/>
        <v>193747.60288421815</v>
      </c>
      <c r="F67" s="57">
        <f t="shared" si="12"/>
        <v>-13562.332201895308</v>
      </c>
      <c r="G67" s="58">
        <f t="shared" si="2"/>
        <v>13562.332201895308</v>
      </c>
      <c r="H67" s="24">
        <f t="shared" si="7"/>
        <v>-40686.996605685912</v>
      </c>
      <c r="I67" s="12"/>
      <c r="J67" s="2"/>
    </row>
    <row r="68" spans="1:10" x14ac:dyDescent="0.2">
      <c r="A68" s="37">
        <v>44592</v>
      </c>
      <c r="B68" s="31"/>
      <c r="C68" s="57">
        <f t="shared" si="10"/>
        <v>64582.534294739562</v>
      </c>
      <c r="D68" s="58">
        <f t="shared" si="11"/>
        <v>-64582.534294739562</v>
      </c>
      <c r="E68" s="58">
        <f t="shared" si="9"/>
        <v>129165.06858947859</v>
      </c>
      <c r="F68" s="57">
        <f t="shared" si="12"/>
        <v>-13562.332201895308</v>
      </c>
      <c r="G68" s="58">
        <f t="shared" si="2"/>
        <v>13562.332201895308</v>
      </c>
      <c r="H68" s="24">
        <f t="shared" si="7"/>
        <v>-27124.664403790604</v>
      </c>
      <c r="I68" s="12"/>
      <c r="J68" s="2"/>
    </row>
    <row r="69" spans="1:10" x14ac:dyDescent="0.2">
      <c r="A69" s="37">
        <v>44620</v>
      </c>
      <c r="B69" s="31"/>
      <c r="C69" s="57">
        <f t="shared" si="10"/>
        <v>64582.534294739562</v>
      </c>
      <c r="D69" s="26">
        <f t="shared" si="11"/>
        <v>-64582.534294739562</v>
      </c>
      <c r="E69" s="26">
        <f t="shared" si="9"/>
        <v>64582.534294739024</v>
      </c>
      <c r="F69" s="31">
        <f t="shared" si="12"/>
        <v>-13562.332201895308</v>
      </c>
      <c r="G69" s="26">
        <f t="shared" si="2"/>
        <v>13562.332201895308</v>
      </c>
      <c r="H69" s="24">
        <f t="shared" si="7"/>
        <v>-13562.332201895297</v>
      </c>
      <c r="I69" s="12"/>
      <c r="J69" s="2"/>
    </row>
    <row r="70" spans="1:10" x14ac:dyDescent="0.2">
      <c r="A70" s="37">
        <v>44620</v>
      </c>
      <c r="B70" s="31"/>
      <c r="C70" s="57">
        <f t="shared" si="10"/>
        <v>64582.534294739562</v>
      </c>
      <c r="D70" s="26">
        <f t="shared" ref="D70" si="13">-B70+-C70</f>
        <v>-64582.534294739562</v>
      </c>
      <c r="E70" s="26">
        <f t="shared" ref="E70" si="14">E69+D70</f>
        <v>-5.3842086344957352E-10</v>
      </c>
      <c r="F70" s="31">
        <f t="shared" ref="F70" si="15">-(B70+C70)*0.21</f>
        <v>-13562.332201895308</v>
      </c>
      <c r="G70" s="26">
        <f>-F70</f>
        <v>13562.332201895308</v>
      </c>
      <c r="H70" s="138">
        <f t="shared" ref="H70" si="16">H69+G70</f>
        <v>0</v>
      </c>
      <c r="I70" s="12"/>
      <c r="J70" s="2"/>
    </row>
    <row r="71" spans="1:10" x14ac:dyDescent="0.2">
      <c r="A71" s="37"/>
      <c r="B71" s="31"/>
      <c r="C71" s="57"/>
      <c r="D71" s="26"/>
      <c r="E71" s="26"/>
      <c r="F71" s="31"/>
      <c r="G71" s="26"/>
      <c r="H71" s="24"/>
      <c r="I71" s="12"/>
      <c r="J71" s="2"/>
    </row>
    <row r="72" spans="1:10" ht="13.5" thickBot="1" x14ac:dyDescent="0.25">
      <c r="B72" s="33">
        <f>SUM(B8:B69)</f>
        <v>-1549980.8230737494</v>
      </c>
      <c r="C72" s="33">
        <f>SUM(C47:C70)</f>
        <v>1549980.8230737499</v>
      </c>
      <c r="D72" s="33">
        <f>SUM(D8:D70)</f>
        <v>-5.3842086344957352E-10</v>
      </c>
      <c r="E72" s="33"/>
      <c r="F72" s="34">
        <f>SUM(F8:F70)</f>
        <v>40687.027196199982</v>
      </c>
      <c r="G72" s="34">
        <f>SUM(G8:G70)</f>
        <v>0</v>
      </c>
      <c r="H72" s="33"/>
      <c r="I72" s="12"/>
      <c r="J72" s="2"/>
    </row>
    <row r="73" spans="1:10" ht="14.25" thickTop="1" thickBot="1" x14ac:dyDescent="0.25"/>
    <row r="74" spans="1:10" ht="14.25" thickTop="1" thickBot="1" x14ac:dyDescent="0.25">
      <c r="B74" s="52" t="s">
        <v>19</v>
      </c>
      <c r="C74" s="35"/>
      <c r="D74" s="36">
        <f>SUM(C47:C58)</f>
        <v>774990.41153687483</v>
      </c>
      <c r="E74" s="53" t="s">
        <v>20</v>
      </c>
      <c r="I74" s="12"/>
    </row>
    <row r="75" spans="1:10" ht="13.5" thickTop="1" x14ac:dyDescent="0.2">
      <c r="I75" s="12"/>
    </row>
    <row r="76" spans="1:10" x14ac:dyDescent="0.2">
      <c r="A76" s="129"/>
      <c r="B76" s="130"/>
      <c r="I76" s="12"/>
    </row>
    <row r="77" spans="1:10" x14ac:dyDescent="0.2">
      <c r="A77" s="157" t="s">
        <v>155</v>
      </c>
      <c r="B77" s="158"/>
      <c r="C77" s="158"/>
      <c r="D77" s="158"/>
      <c r="E77" s="158"/>
      <c r="F77" s="158"/>
      <c r="G77" s="158"/>
      <c r="H77" s="158"/>
      <c r="I77" s="12"/>
    </row>
    <row r="78" spans="1:10" x14ac:dyDescent="0.2">
      <c r="A78" s="158"/>
      <c r="B78" s="158"/>
      <c r="C78" s="158"/>
      <c r="D78" s="158"/>
      <c r="E78" s="158"/>
      <c r="F78" s="158"/>
      <c r="G78" s="158"/>
      <c r="H78" s="158"/>
      <c r="I78" s="12"/>
    </row>
    <row r="79" spans="1:10" x14ac:dyDescent="0.2">
      <c r="A79" s="158"/>
      <c r="B79" s="158"/>
      <c r="C79" s="158"/>
      <c r="D79" s="158"/>
      <c r="E79" s="158"/>
      <c r="F79" s="158"/>
      <c r="G79" s="158"/>
      <c r="H79" s="158"/>
    </row>
    <row r="80" spans="1:10" x14ac:dyDescent="0.2">
      <c r="A80" s="157" t="s">
        <v>154</v>
      </c>
      <c r="B80" s="158"/>
      <c r="C80" s="158"/>
      <c r="D80" s="158"/>
      <c r="E80" s="158"/>
      <c r="F80" s="158"/>
      <c r="G80" s="158"/>
      <c r="H80" s="158"/>
    </row>
    <row r="81" spans="1:8" x14ac:dyDescent="0.2">
      <c r="A81" s="158"/>
      <c r="B81" s="158"/>
      <c r="C81" s="158"/>
      <c r="D81" s="158"/>
      <c r="E81" s="158"/>
      <c r="F81" s="158"/>
      <c r="G81" s="158"/>
      <c r="H81" s="158"/>
    </row>
  </sheetData>
  <mergeCells count="3">
    <mergeCell ref="A1:H1"/>
    <mergeCell ref="A77:H79"/>
    <mergeCell ref="A80:H81"/>
  </mergeCells>
  <printOptions horizontalCentered="1" gridLines="1"/>
  <pageMargins left="0.5" right="0.5" top="1" bottom="1" header="0.5" footer="0.5"/>
  <pageSetup scale="85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Normal="100" workbookViewId="0">
      <selection activeCell="C13" sqref="C13:H17"/>
    </sheetView>
  </sheetViews>
  <sheetFormatPr defaultRowHeight="12.75" x14ac:dyDescent="0.2"/>
  <cols>
    <col min="1" max="1" width="23.5703125" bestFit="1" customWidth="1"/>
    <col min="2" max="2" width="14" customWidth="1"/>
    <col min="3" max="3" width="13.7109375" customWidth="1"/>
    <col min="4" max="4" width="15.28515625" customWidth="1"/>
    <col min="5" max="5" width="13.7109375" customWidth="1"/>
    <col min="6" max="6" width="14" customWidth="1"/>
    <col min="7" max="7" width="13.42578125" customWidth="1"/>
    <col min="8" max="8" width="13.140625" customWidth="1"/>
  </cols>
  <sheetData>
    <row r="1" spans="1:8" x14ac:dyDescent="0.2">
      <c r="A1" s="153" t="s">
        <v>13</v>
      </c>
      <c r="B1" s="153"/>
      <c r="C1" s="153"/>
      <c r="D1" s="153"/>
      <c r="E1" s="153"/>
    </row>
    <row r="2" spans="1:8" x14ac:dyDescent="0.2">
      <c r="A2" s="153" t="s">
        <v>166</v>
      </c>
      <c r="B2" s="153"/>
      <c r="C2" s="153"/>
      <c r="D2" s="153"/>
      <c r="E2" s="153"/>
    </row>
    <row r="3" spans="1:8" x14ac:dyDescent="0.2">
      <c r="A3" s="154" t="s">
        <v>162</v>
      </c>
      <c r="B3" s="154"/>
      <c r="C3" s="154"/>
      <c r="D3" s="154"/>
      <c r="E3" s="154"/>
    </row>
    <row r="4" spans="1:8" x14ac:dyDescent="0.2">
      <c r="A4" s="41"/>
      <c r="B4" s="41"/>
      <c r="C4" s="41"/>
      <c r="D4" s="41"/>
      <c r="E4" s="41"/>
    </row>
    <row r="5" spans="1:8" x14ac:dyDescent="0.2">
      <c r="A5" s="47" t="s">
        <v>14</v>
      </c>
      <c r="B5" s="48"/>
      <c r="C5" s="43"/>
      <c r="D5" s="43"/>
      <c r="E5" s="43"/>
    </row>
    <row r="6" spans="1:8" x14ac:dyDescent="0.2">
      <c r="A6" s="68"/>
      <c r="B6" s="45"/>
      <c r="C6" s="69"/>
      <c r="D6" s="69"/>
      <c r="E6" s="69"/>
    </row>
    <row r="7" spans="1:8" x14ac:dyDescent="0.2">
      <c r="A7" s="42" t="s">
        <v>31</v>
      </c>
      <c r="B7" s="46"/>
      <c r="C7" s="115">
        <f>-SUM('G-FFA-2'!B32:B43)</f>
        <v>370209</v>
      </c>
      <c r="E7" s="49"/>
    </row>
    <row r="8" spans="1:8" x14ac:dyDescent="0.2">
      <c r="A8" s="42" t="s">
        <v>15</v>
      </c>
      <c r="B8" s="46"/>
      <c r="C8" s="116">
        <f>'G-FFA-2'!D74</f>
        <v>496948.69651750004</v>
      </c>
      <c r="E8" s="65" t="s">
        <v>151</v>
      </c>
      <c r="F8" s="50"/>
    </row>
    <row r="9" spans="1:8" ht="13.5" thickBot="1" x14ac:dyDescent="0.25">
      <c r="A9" s="42" t="s">
        <v>16</v>
      </c>
      <c r="B9" s="46"/>
      <c r="C9" s="116"/>
      <c r="D9" s="50" t="s">
        <v>25</v>
      </c>
      <c r="E9" s="65" t="s">
        <v>151</v>
      </c>
      <c r="F9" s="50"/>
      <c r="G9" s="50"/>
    </row>
    <row r="10" spans="1:8" ht="13.5" thickBot="1" x14ac:dyDescent="0.25">
      <c r="A10" s="42"/>
      <c r="B10" s="46" t="s">
        <v>17</v>
      </c>
      <c r="C10" s="117">
        <f>SUM(C7:C9)</f>
        <v>867157.6965175001</v>
      </c>
      <c r="E10" s="44"/>
    </row>
    <row r="11" spans="1:8" ht="13.5" thickBot="1" x14ac:dyDescent="0.25"/>
    <row r="12" spans="1:8" s="93" customFormat="1" ht="39" thickTop="1" x14ac:dyDescent="0.2">
      <c r="C12" s="118" t="s">
        <v>145</v>
      </c>
      <c r="D12" s="119" t="s">
        <v>148</v>
      </c>
      <c r="E12" s="120" t="s">
        <v>146</v>
      </c>
      <c r="F12" s="120" t="s">
        <v>147</v>
      </c>
      <c r="G12" s="121" t="s">
        <v>17</v>
      </c>
      <c r="H12" s="118" t="s">
        <v>2</v>
      </c>
    </row>
    <row r="13" spans="1:8" x14ac:dyDescent="0.2">
      <c r="A13" s="108" t="s">
        <v>114</v>
      </c>
      <c r="C13" s="88">
        <f>GETPIVOTDATA("Sum of Gas North Amount",'903-407 Transactions'!$A$3,"Jurisdiction","WA")</f>
        <v>338779.24</v>
      </c>
      <c r="D13" s="139">
        <f>-C13</f>
        <v>-338779.24</v>
      </c>
      <c r="E13" s="140"/>
      <c r="F13" s="140">
        <f>-B34</f>
        <v>370209</v>
      </c>
      <c r="G13" s="141">
        <f>SUM(D13:F13)</f>
        <v>31429.760000000009</v>
      </c>
      <c r="H13" s="88">
        <f>SUM(C13:F13)</f>
        <v>370209</v>
      </c>
    </row>
    <row r="14" spans="1:8" x14ac:dyDescent="0.2">
      <c r="A14" s="86">
        <v>903314</v>
      </c>
      <c r="C14" s="88"/>
      <c r="D14" s="139"/>
      <c r="E14" s="140"/>
      <c r="F14" s="140"/>
      <c r="G14" s="141"/>
      <c r="H14" s="88"/>
    </row>
    <row r="15" spans="1:8" x14ac:dyDescent="0.2">
      <c r="A15" s="108" t="s">
        <v>115</v>
      </c>
      <c r="C15" s="142">
        <f>GETPIVOTDATA("Sum of Gas North Amount",'903-407 Transactions'!$A$22,"Jurisdiction","WA")+0.02</f>
        <v>-338779.24</v>
      </c>
      <c r="D15" s="143">
        <f>-C15</f>
        <v>338779.24</v>
      </c>
      <c r="E15" s="142">
        <f>SUM('G-FFA-2'!C47:C58)</f>
        <v>496948.69651750004</v>
      </c>
      <c r="F15" s="142"/>
      <c r="G15" s="144">
        <f>SUM(D15:F15)</f>
        <v>835727.93651750009</v>
      </c>
      <c r="H15" s="142">
        <f t="shared" ref="H15" si="0">SUM(C15:F15)</f>
        <v>496948.69651750004</v>
      </c>
    </row>
    <row r="16" spans="1:8" x14ac:dyDescent="0.2">
      <c r="A16" s="86">
        <v>407414</v>
      </c>
      <c r="C16" s="88"/>
      <c r="D16" s="139"/>
      <c r="E16" s="140"/>
      <c r="F16" s="140"/>
      <c r="G16" s="141"/>
      <c r="H16" s="88"/>
    </row>
    <row r="17" spans="1:8" ht="13.5" thickBot="1" x14ac:dyDescent="0.25">
      <c r="A17" s="108" t="s">
        <v>149</v>
      </c>
      <c r="C17" s="88">
        <f>SUM(C13:C16)</f>
        <v>0</v>
      </c>
      <c r="D17" s="143">
        <f t="shared" ref="D17:G17" si="1">SUM(D13:D16)</f>
        <v>0</v>
      </c>
      <c r="E17" s="142">
        <f t="shared" si="1"/>
        <v>496948.69651750004</v>
      </c>
      <c r="F17" s="142">
        <f t="shared" si="1"/>
        <v>370209</v>
      </c>
      <c r="G17" s="145">
        <f t="shared" si="1"/>
        <v>867157.6965175001</v>
      </c>
      <c r="H17" s="88">
        <f>SUM(H13:H16)</f>
        <v>867157.6965175001</v>
      </c>
    </row>
    <row r="18" spans="1:8" ht="13.5" thickTop="1" x14ac:dyDescent="0.2"/>
    <row r="21" spans="1:8" x14ac:dyDescent="0.2">
      <c r="A21" s="50" t="s">
        <v>152</v>
      </c>
      <c r="B21" s="50"/>
      <c r="C21" s="50"/>
    </row>
    <row r="22" spans="1:8" x14ac:dyDescent="0.2">
      <c r="A22" s="123">
        <v>43922</v>
      </c>
      <c r="B22" s="125">
        <f>'G-FFA-2'!B45</f>
        <v>-30850.75</v>
      </c>
      <c r="C22" s="50" t="s">
        <v>161</v>
      </c>
    </row>
    <row r="23" spans="1:8" x14ac:dyDescent="0.2">
      <c r="A23" s="123">
        <v>43952</v>
      </c>
      <c r="B23" s="126">
        <f>B22</f>
        <v>-30850.75</v>
      </c>
      <c r="C23" s="50"/>
    </row>
    <row r="24" spans="1:8" x14ac:dyDescent="0.2">
      <c r="A24" s="123">
        <v>43983</v>
      </c>
      <c r="B24" s="126">
        <f t="shared" ref="B24:B33" si="2">B23</f>
        <v>-30850.75</v>
      </c>
      <c r="C24" s="50"/>
    </row>
    <row r="25" spans="1:8" x14ac:dyDescent="0.2">
      <c r="A25" s="123">
        <v>44013</v>
      </c>
      <c r="B25" s="126">
        <f t="shared" si="2"/>
        <v>-30850.75</v>
      </c>
      <c r="C25" s="50"/>
    </row>
    <row r="26" spans="1:8" x14ac:dyDescent="0.2">
      <c r="A26" s="123">
        <v>44044</v>
      </c>
      <c r="B26" s="126">
        <f t="shared" si="2"/>
        <v>-30850.75</v>
      </c>
      <c r="C26" s="50"/>
    </row>
    <row r="27" spans="1:8" x14ac:dyDescent="0.2">
      <c r="A27" s="123">
        <v>44075</v>
      </c>
      <c r="B27" s="126">
        <f t="shared" si="2"/>
        <v>-30850.75</v>
      </c>
      <c r="C27" s="50"/>
    </row>
    <row r="28" spans="1:8" x14ac:dyDescent="0.2">
      <c r="A28" s="123">
        <v>44105</v>
      </c>
      <c r="B28" s="126">
        <f t="shared" si="2"/>
        <v>-30850.75</v>
      </c>
      <c r="C28" s="50"/>
    </row>
    <row r="29" spans="1:8" x14ac:dyDescent="0.2">
      <c r="A29" s="123">
        <v>44136</v>
      </c>
      <c r="B29" s="126">
        <f t="shared" si="2"/>
        <v>-30850.75</v>
      </c>
      <c r="C29" s="50"/>
    </row>
    <row r="30" spans="1:8" x14ac:dyDescent="0.2">
      <c r="A30" s="123">
        <v>44166</v>
      </c>
      <c r="B30" s="126">
        <f t="shared" si="2"/>
        <v>-30850.75</v>
      </c>
      <c r="C30" s="50"/>
    </row>
    <row r="31" spans="1:8" x14ac:dyDescent="0.2">
      <c r="A31" s="123">
        <v>44197</v>
      </c>
      <c r="B31" s="126">
        <f t="shared" si="2"/>
        <v>-30850.75</v>
      </c>
      <c r="C31" s="50"/>
    </row>
    <row r="32" spans="1:8" x14ac:dyDescent="0.2">
      <c r="A32" s="123">
        <v>44228</v>
      </c>
      <c r="B32" s="126">
        <f t="shared" si="2"/>
        <v>-30850.75</v>
      </c>
      <c r="C32" s="50"/>
    </row>
    <row r="33" spans="1:3" x14ac:dyDescent="0.2">
      <c r="A33" s="123">
        <v>44256</v>
      </c>
      <c r="B33" s="127">
        <f t="shared" si="2"/>
        <v>-30850.75</v>
      </c>
      <c r="C33" s="50"/>
    </row>
    <row r="34" spans="1:3" x14ac:dyDescent="0.2">
      <c r="A34" s="50"/>
      <c r="B34" s="124">
        <f>SUM(B22:B33)</f>
        <v>-370209</v>
      </c>
      <c r="C34" s="50"/>
    </row>
  </sheetData>
  <mergeCells count="3">
    <mergeCell ref="A1:E1"/>
    <mergeCell ref="A2:E2"/>
    <mergeCell ref="A3:E3"/>
  </mergeCells>
  <pageMargins left="0.7" right="0.7" top="0.75" bottom="0.75" header="0.3" footer="0.3"/>
  <pageSetup scale="84" orientation="landscape" r:id="rId1"/>
  <headerFooter>
    <oddHeader>&amp;RAdjustment No.         .
Workpaper Ref. &amp;A</oddHeader>
    <oddFooter>&amp;L&amp;F
&amp;P of &amp;N&amp;RPrep by: ____________
          Date:  &amp;D           Mgr. Review:__________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0"/>
  <sheetViews>
    <sheetView topLeftCell="A40" zoomScaleNormal="100" workbookViewId="0">
      <selection activeCell="D20" sqref="D20:D21"/>
    </sheetView>
  </sheetViews>
  <sheetFormatPr defaultColWidth="9.140625" defaultRowHeight="12.75" x14ac:dyDescent="0.2"/>
  <cols>
    <col min="1" max="1" width="10.140625" style="2" bestFit="1" customWidth="1"/>
    <col min="2" max="2" width="12.28515625" style="12" customWidth="1"/>
    <col min="3" max="3" width="13.140625" style="12" customWidth="1"/>
    <col min="4" max="4" width="14.140625" style="12" customWidth="1"/>
    <col min="5" max="5" width="13.42578125" style="12" customWidth="1"/>
    <col min="6" max="6" width="11.7109375" style="12" customWidth="1"/>
    <col min="7" max="7" width="12.42578125" style="12" customWidth="1"/>
    <col min="8" max="8" width="13.28515625" style="12" customWidth="1"/>
    <col min="9" max="9" width="14.7109375" style="31" customWidth="1"/>
    <col min="10" max="10" width="15.140625" style="12" bestFit="1" customWidth="1"/>
    <col min="11" max="11" width="11.85546875" style="2" bestFit="1" customWidth="1"/>
    <col min="12" max="16384" width="9.140625" style="2"/>
  </cols>
  <sheetData>
    <row r="1" spans="1:10" ht="13.5" thickBot="1" x14ac:dyDescent="0.25">
      <c r="A1" s="155" t="s">
        <v>163</v>
      </c>
      <c r="B1" s="156"/>
      <c r="C1" s="156"/>
      <c r="D1" s="156"/>
      <c r="E1" s="156"/>
      <c r="F1" s="156"/>
      <c r="G1" s="156"/>
      <c r="H1" s="156"/>
      <c r="I1" s="66"/>
      <c r="J1" s="1"/>
    </row>
    <row r="2" spans="1:10" s="8" customFormat="1" ht="13.5" thickBot="1" x14ac:dyDescent="0.25">
      <c r="A2" s="3"/>
      <c r="B2" s="4"/>
      <c r="C2" s="4"/>
      <c r="D2" s="38" t="s">
        <v>0</v>
      </c>
      <c r="E2" s="40"/>
      <c r="F2" s="5">
        <v>24</v>
      </c>
      <c r="G2" s="6"/>
      <c r="H2" s="7"/>
      <c r="I2" s="57"/>
      <c r="J2" s="7"/>
    </row>
    <row r="3" spans="1:10" x14ac:dyDescent="0.2">
      <c r="A3" s="9" t="s">
        <v>1</v>
      </c>
      <c r="B3" s="10" t="s">
        <v>2</v>
      </c>
      <c r="C3" s="10"/>
      <c r="D3" s="11"/>
      <c r="E3" s="10"/>
      <c r="F3" s="7"/>
      <c r="G3" s="7"/>
      <c r="H3" s="7"/>
      <c r="I3" s="57"/>
    </row>
    <row r="4" spans="1:10" s="18" customFormat="1" ht="51.75" thickBot="1" x14ac:dyDescent="0.25">
      <c r="A4" s="13" t="s">
        <v>3</v>
      </c>
      <c r="B4" s="14" t="s">
        <v>165</v>
      </c>
      <c r="C4" s="14" t="s">
        <v>167</v>
      </c>
      <c r="D4" s="15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17" t="s">
        <v>10</v>
      </c>
      <c r="J4" s="17"/>
    </row>
    <row r="5" spans="1:10" s="18" customFormat="1" ht="39" hidden="1" thickBot="1" x14ac:dyDescent="0.25">
      <c r="A5" s="13"/>
      <c r="B5" s="19" t="s">
        <v>11</v>
      </c>
      <c r="C5" s="19"/>
      <c r="D5" s="15"/>
      <c r="E5" s="15"/>
      <c r="F5" s="15"/>
      <c r="G5" s="15"/>
      <c r="H5" s="16"/>
      <c r="I5" s="17"/>
      <c r="J5" s="17"/>
    </row>
    <row r="6" spans="1:10" s="18" customFormat="1" ht="26.25" thickBot="1" x14ac:dyDescent="0.25">
      <c r="A6" s="20" t="s">
        <v>12</v>
      </c>
      <c r="B6" s="67"/>
      <c r="C6" s="67" t="s">
        <v>164</v>
      </c>
      <c r="D6" s="67" t="s">
        <v>21</v>
      </c>
      <c r="E6" s="21" t="s">
        <v>22</v>
      </c>
      <c r="F6" s="21" t="s">
        <v>30</v>
      </c>
      <c r="G6" s="21" t="s">
        <v>23</v>
      </c>
      <c r="H6" s="22" t="s">
        <v>23</v>
      </c>
      <c r="I6" s="17"/>
      <c r="J6" s="17"/>
    </row>
    <row r="7" spans="1:10" x14ac:dyDescent="0.2">
      <c r="A7" s="23"/>
      <c r="H7" s="24"/>
      <c r="I7" s="12"/>
      <c r="J7" s="2"/>
    </row>
    <row r="8" spans="1:10" s="29" customFormat="1" x14ac:dyDescent="0.2">
      <c r="A8" s="37">
        <v>42794</v>
      </c>
      <c r="B8" s="53">
        <v>-4600.9693349999998</v>
      </c>
      <c r="C8" s="26"/>
      <c r="D8" s="26">
        <f t="shared" ref="D8:D17" si="0">-B8+-C8</f>
        <v>4600.9693349999998</v>
      </c>
      <c r="E8" s="26">
        <f>+D8</f>
        <v>4600.9693349999998</v>
      </c>
      <c r="F8" s="26">
        <f>-(B8+C8)*0.35</f>
        <v>1610.3392672499999</v>
      </c>
      <c r="G8" s="26">
        <f>-F8</f>
        <v>-1610.3392672499999</v>
      </c>
      <c r="H8" s="24">
        <f>G8</f>
        <v>-1610.3392672499999</v>
      </c>
      <c r="I8" s="27"/>
      <c r="J8" s="28"/>
    </row>
    <row r="9" spans="1:10" s="29" customFormat="1" x14ac:dyDescent="0.2">
      <c r="A9" s="25">
        <v>42825</v>
      </c>
      <c r="B9" s="53">
        <v>-14852.706641999999</v>
      </c>
      <c r="C9" s="26"/>
      <c r="D9" s="26">
        <f t="shared" si="0"/>
        <v>14852.706641999999</v>
      </c>
      <c r="E9" s="26">
        <f>E8+D9</f>
        <v>19453.675976999999</v>
      </c>
      <c r="F9" s="26">
        <f t="shared" ref="F9:F18" si="1">-(B9+C9)*0.35</f>
        <v>5198.4473246999996</v>
      </c>
      <c r="G9" s="26">
        <f t="shared" ref="G9:G69" si="2">-F9</f>
        <v>-5198.4473246999996</v>
      </c>
      <c r="H9" s="24">
        <f>H8+G9</f>
        <v>-6808.78659195</v>
      </c>
      <c r="I9" s="27"/>
      <c r="J9" s="28"/>
    </row>
    <row r="10" spans="1:10" s="29" customFormat="1" x14ac:dyDescent="0.2">
      <c r="A10" s="37">
        <v>42855</v>
      </c>
      <c r="B10" s="53">
        <v>-13541.444469</v>
      </c>
      <c r="C10" s="26"/>
      <c r="D10" s="26">
        <f t="shared" si="0"/>
        <v>13541.444469</v>
      </c>
      <c r="E10" s="26">
        <f t="shared" ref="E10:E69" si="3">E9+D10</f>
        <v>32995.120446000001</v>
      </c>
      <c r="F10" s="26">
        <f t="shared" si="1"/>
        <v>4739.5055641499994</v>
      </c>
      <c r="G10" s="26">
        <f t="shared" si="2"/>
        <v>-4739.5055641499994</v>
      </c>
      <c r="H10" s="24">
        <f t="shared" ref="H10:H69" si="4">H9+G10</f>
        <v>-11548.2921561</v>
      </c>
      <c r="I10" s="27"/>
      <c r="J10" s="28"/>
    </row>
    <row r="11" spans="1:10" s="29" customFormat="1" x14ac:dyDescent="0.2">
      <c r="A11" s="37">
        <v>42886</v>
      </c>
      <c r="B11" s="53">
        <v>-14686.474437000001</v>
      </c>
      <c r="C11" s="26"/>
      <c r="D11" s="26">
        <f t="shared" si="0"/>
        <v>14686.474437000001</v>
      </c>
      <c r="E11" s="26">
        <f t="shared" si="3"/>
        <v>47681.594882999998</v>
      </c>
      <c r="F11" s="26">
        <f t="shared" si="1"/>
        <v>5140.2660529499999</v>
      </c>
      <c r="G11" s="26">
        <f t="shared" si="2"/>
        <v>-5140.2660529499999</v>
      </c>
      <c r="H11" s="24">
        <f t="shared" si="4"/>
        <v>-16688.558209049999</v>
      </c>
      <c r="I11" s="27"/>
      <c r="J11" s="28"/>
    </row>
    <row r="12" spans="1:10" s="28" customFormat="1" x14ac:dyDescent="0.2">
      <c r="A12" s="25">
        <v>42916</v>
      </c>
      <c r="B12" s="53">
        <v>-15810.091442999999</v>
      </c>
      <c r="C12" s="26"/>
      <c r="D12" s="26">
        <f t="shared" si="0"/>
        <v>15810.091442999999</v>
      </c>
      <c r="E12" s="26">
        <f t="shared" si="3"/>
        <v>63491.686325999995</v>
      </c>
      <c r="F12" s="26">
        <f t="shared" si="1"/>
        <v>5533.5320050499995</v>
      </c>
      <c r="G12" s="26">
        <f t="shared" si="2"/>
        <v>-5533.5320050499995</v>
      </c>
      <c r="H12" s="24">
        <f t="shared" si="4"/>
        <v>-22222.090214099997</v>
      </c>
      <c r="I12" s="27"/>
    </row>
    <row r="13" spans="1:10" s="28" customFormat="1" x14ac:dyDescent="0.2">
      <c r="A13" s="37">
        <v>42947</v>
      </c>
      <c r="B13" s="53">
        <v>-16980.478866000001</v>
      </c>
      <c r="C13" s="26"/>
      <c r="D13" s="26">
        <f t="shared" si="0"/>
        <v>16980.478866000001</v>
      </c>
      <c r="E13" s="26">
        <f>E12+D13</f>
        <v>80472.165192</v>
      </c>
      <c r="F13" s="26">
        <f t="shared" si="1"/>
        <v>5943.1676030999997</v>
      </c>
      <c r="G13" s="26">
        <f t="shared" si="2"/>
        <v>-5943.1676030999997</v>
      </c>
      <c r="H13" s="24">
        <f>H12+G13</f>
        <v>-28165.257817199996</v>
      </c>
      <c r="I13" s="27"/>
    </row>
    <row r="14" spans="1:10" s="28" customFormat="1" x14ac:dyDescent="0.2">
      <c r="A14" s="37">
        <v>42978</v>
      </c>
      <c r="B14" s="53">
        <v>-18397.115352000001</v>
      </c>
      <c r="C14" s="26"/>
      <c r="D14" s="26">
        <f t="shared" si="0"/>
        <v>18397.115352000001</v>
      </c>
      <c r="E14" s="26">
        <f t="shared" si="3"/>
        <v>98869.280544000008</v>
      </c>
      <c r="F14" s="26">
        <f t="shared" si="1"/>
        <v>6438.9903732000002</v>
      </c>
      <c r="G14" s="26">
        <f t="shared" si="2"/>
        <v>-6438.9903732000002</v>
      </c>
      <c r="H14" s="24">
        <f t="shared" si="4"/>
        <v>-34604.248190399994</v>
      </c>
      <c r="I14" s="27"/>
    </row>
    <row r="15" spans="1:10" s="30" customFormat="1" x14ac:dyDescent="0.2">
      <c r="A15" s="25">
        <v>43008</v>
      </c>
      <c r="B15" s="53">
        <v>-19395.072080999998</v>
      </c>
      <c r="C15" s="26"/>
      <c r="D15" s="26">
        <f t="shared" si="0"/>
        <v>19395.072080999998</v>
      </c>
      <c r="E15" s="26">
        <f t="shared" si="3"/>
        <v>118264.352625</v>
      </c>
      <c r="F15" s="26">
        <f t="shared" si="1"/>
        <v>6788.2752283499995</v>
      </c>
      <c r="G15" s="26">
        <f t="shared" si="2"/>
        <v>-6788.2752283499995</v>
      </c>
      <c r="H15" s="24">
        <f t="shared" si="4"/>
        <v>-41392.523418749995</v>
      </c>
      <c r="I15" s="27"/>
      <c r="J15" s="28"/>
    </row>
    <row r="16" spans="1:10" s="30" customFormat="1" x14ac:dyDescent="0.2">
      <c r="A16" s="37">
        <v>43039</v>
      </c>
      <c r="B16" s="53">
        <v>-20557.570518</v>
      </c>
      <c r="C16" s="26"/>
      <c r="D16" s="26">
        <f t="shared" si="0"/>
        <v>20557.570518</v>
      </c>
      <c r="E16" s="26">
        <f t="shared" si="3"/>
        <v>138821.92314299999</v>
      </c>
      <c r="F16" s="26">
        <f t="shared" si="1"/>
        <v>7195.1496812999994</v>
      </c>
      <c r="G16" s="26">
        <f t="shared" si="2"/>
        <v>-7195.1496812999994</v>
      </c>
      <c r="H16" s="39">
        <f t="shared" si="4"/>
        <v>-48587.673100049993</v>
      </c>
      <c r="I16" s="27"/>
      <c r="J16" s="28"/>
    </row>
    <row r="17" spans="1:10" s="32" customFormat="1" x14ac:dyDescent="0.2">
      <c r="A17" s="37">
        <v>43069</v>
      </c>
      <c r="B17" s="53">
        <v>-22736.621150999999</v>
      </c>
      <c r="C17" s="31"/>
      <c r="D17" s="26">
        <f t="shared" si="0"/>
        <v>22736.621150999999</v>
      </c>
      <c r="E17" s="26">
        <f t="shared" si="3"/>
        <v>161558.54429399999</v>
      </c>
      <c r="F17" s="26">
        <f t="shared" si="1"/>
        <v>7957.8174028499989</v>
      </c>
      <c r="G17" s="26">
        <f t="shared" si="2"/>
        <v>-7957.8174028499989</v>
      </c>
      <c r="H17" s="24">
        <f t="shared" si="4"/>
        <v>-56545.490502899993</v>
      </c>
      <c r="I17" s="31"/>
      <c r="J17" s="28"/>
    </row>
    <row r="18" spans="1:10" s="32" customFormat="1" x14ac:dyDescent="0.2">
      <c r="A18" s="25">
        <v>43100</v>
      </c>
      <c r="B18" s="53">
        <v>-23173.332876</v>
      </c>
      <c r="C18" s="31"/>
      <c r="D18" s="26">
        <f>-B18+-C18</f>
        <v>23173.332876</v>
      </c>
      <c r="E18" s="26">
        <f t="shared" si="3"/>
        <v>184731.87716999999</v>
      </c>
      <c r="F18" s="26">
        <f t="shared" si="1"/>
        <v>8110.6665065999996</v>
      </c>
      <c r="G18" s="26">
        <f t="shared" si="2"/>
        <v>-8110.6665065999996</v>
      </c>
      <c r="H18" s="24">
        <f t="shared" si="4"/>
        <v>-64656.157009499992</v>
      </c>
      <c r="I18" s="31"/>
      <c r="J18" s="28"/>
    </row>
    <row r="19" spans="1:10" s="32" customFormat="1" x14ac:dyDescent="0.2">
      <c r="A19" s="62">
        <v>43100</v>
      </c>
      <c r="B19" s="63" t="s">
        <v>18</v>
      </c>
      <c r="C19" s="31"/>
      <c r="D19" s="26"/>
      <c r="E19" s="26"/>
      <c r="F19" s="26"/>
      <c r="G19" s="26">
        <f>E18*-0.21-H18</f>
        <v>25862.462803799994</v>
      </c>
      <c r="H19" s="24">
        <f t="shared" si="4"/>
        <v>-38793.694205699998</v>
      </c>
      <c r="I19" s="31"/>
      <c r="J19" s="28"/>
    </row>
    <row r="20" spans="1:10" s="32" customFormat="1" x14ac:dyDescent="0.2">
      <c r="A20" s="37">
        <v>43131</v>
      </c>
      <c r="B20" s="53">
        <v>-26426.927701000001</v>
      </c>
      <c r="C20" s="128">
        <v>1</v>
      </c>
      <c r="D20" s="26">
        <f>-B20</f>
        <v>26426.927701000001</v>
      </c>
      <c r="E20" s="26">
        <f>E18+D20</f>
        <v>211158.804871</v>
      </c>
      <c r="F20" s="26">
        <f>-(B20)*0.21</f>
        <v>5549.6548172100001</v>
      </c>
      <c r="G20" s="26">
        <f t="shared" si="2"/>
        <v>-5549.6548172100001</v>
      </c>
      <c r="H20" s="24">
        <f t="shared" si="4"/>
        <v>-44343.349022909999</v>
      </c>
      <c r="I20" s="31"/>
      <c r="J20" s="28"/>
    </row>
    <row r="21" spans="1:10" s="32" customFormat="1" x14ac:dyDescent="0.2">
      <c r="A21" s="37">
        <v>43159</v>
      </c>
      <c r="B21" s="53">
        <v>-26746.834705000001</v>
      </c>
      <c r="C21" s="57"/>
      <c r="D21" s="26">
        <f>-B21+-C21</f>
        <v>26746.834705000001</v>
      </c>
      <c r="E21" s="26">
        <f t="shared" si="3"/>
        <v>237905.63957599999</v>
      </c>
      <c r="F21" s="26">
        <f t="shared" ref="F21:F69" si="5">-(B21+C21)*0.21</f>
        <v>5616.8352880499997</v>
      </c>
      <c r="G21" s="26">
        <f t="shared" si="2"/>
        <v>-5616.8352880499997</v>
      </c>
      <c r="H21" s="24">
        <f t="shared" si="4"/>
        <v>-49960.184310960001</v>
      </c>
      <c r="I21" s="31"/>
      <c r="J21" s="28"/>
    </row>
    <row r="22" spans="1:10" s="32" customFormat="1" x14ac:dyDescent="0.2">
      <c r="A22" s="25">
        <v>43190</v>
      </c>
      <c r="B22" s="53">
        <v>-28980.511622999999</v>
      </c>
      <c r="C22" s="57"/>
      <c r="D22" s="26">
        <f t="shared" ref="D22:D69" si="6">-B22+-C22</f>
        <v>28980.511622999999</v>
      </c>
      <c r="E22" s="26">
        <f t="shared" si="3"/>
        <v>266886.15119899996</v>
      </c>
      <c r="F22" s="26">
        <f t="shared" si="5"/>
        <v>6085.9074408299994</v>
      </c>
      <c r="G22" s="26">
        <f t="shared" si="2"/>
        <v>-6085.9074408299994</v>
      </c>
      <c r="H22" s="24">
        <f t="shared" si="4"/>
        <v>-56046.091751790002</v>
      </c>
      <c r="I22" s="31"/>
      <c r="J22" s="28"/>
    </row>
    <row r="23" spans="1:10" s="32" customFormat="1" x14ac:dyDescent="0.2">
      <c r="A23" s="37">
        <v>43220</v>
      </c>
      <c r="B23" s="53">
        <v>-27071.846608</v>
      </c>
      <c r="C23" s="57"/>
      <c r="D23" s="26">
        <f t="shared" si="6"/>
        <v>27071.846608</v>
      </c>
      <c r="E23" s="26">
        <f t="shared" si="3"/>
        <v>293957.99780699995</v>
      </c>
      <c r="F23" s="26">
        <f t="shared" si="5"/>
        <v>5685.0877876799996</v>
      </c>
      <c r="G23" s="26">
        <f t="shared" si="2"/>
        <v>-5685.0877876799996</v>
      </c>
      <c r="H23" s="24">
        <f t="shared" si="4"/>
        <v>-61731.179539470002</v>
      </c>
      <c r="I23" s="31"/>
      <c r="J23" s="28"/>
    </row>
    <row r="24" spans="1:10" s="32" customFormat="1" x14ac:dyDescent="0.2">
      <c r="A24" s="37">
        <v>43251</v>
      </c>
      <c r="B24" s="53">
        <v>-28415.002256</v>
      </c>
      <c r="C24" s="57"/>
      <c r="D24" s="26">
        <f t="shared" si="6"/>
        <v>28415.002256</v>
      </c>
      <c r="E24" s="26">
        <f t="shared" si="3"/>
        <v>322373.00006299996</v>
      </c>
      <c r="F24" s="26">
        <f t="shared" si="5"/>
        <v>5967.1504737599998</v>
      </c>
      <c r="G24" s="26">
        <f t="shared" si="2"/>
        <v>-5967.1504737599998</v>
      </c>
      <c r="H24" s="24">
        <f t="shared" si="4"/>
        <v>-67698.330013230006</v>
      </c>
      <c r="I24" s="31"/>
      <c r="J24" s="28"/>
    </row>
    <row r="25" spans="1:10" s="32" customFormat="1" x14ac:dyDescent="0.2">
      <c r="A25" s="25">
        <v>43281</v>
      </c>
      <c r="B25" s="53">
        <v>-27967.472776999999</v>
      </c>
      <c r="C25" s="57"/>
      <c r="D25" s="26">
        <f t="shared" si="6"/>
        <v>27967.472776999999</v>
      </c>
      <c r="E25" s="26">
        <f t="shared" si="3"/>
        <v>350340.47283999994</v>
      </c>
      <c r="F25" s="26">
        <f t="shared" si="5"/>
        <v>5873.1692831699993</v>
      </c>
      <c r="G25" s="26">
        <f t="shared" si="2"/>
        <v>-5873.1692831699993</v>
      </c>
      <c r="H25" s="24">
        <f t="shared" si="4"/>
        <v>-73571.499296400012</v>
      </c>
      <c r="I25" s="31"/>
      <c r="J25" s="28"/>
    </row>
    <row r="26" spans="1:10" s="32" customFormat="1" x14ac:dyDescent="0.2">
      <c r="A26" s="37">
        <v>43312</v>
      </c>
      <c r="B26" s="53">
        <v>-27766.112872000002</v>
      </c>
      <c r="C26" s="57"/>
      <c r="D26" s="26">
        <f t="shared" si="6"/>
        <v>27766.112872000002</v>
      </c>
      <c r="E26" s="26">
        <f t="shared" si="3"/>
        <v>378106.58571199997</v>
      </c>
      <c r="F26" s="26">
        <f t="shared" si="5"/>
        <v>5830.8837031200001</v>
      </c>
      <c r="G26" s="26">
        <f t="shared" si="2"/>
        <v>-5830.8837031200001</v>
      </c>
      <c r="H26" s="24">
        <f t="shared" si="4"/>
        <v>-79402.382999520007</v>
      </c>
      <c r="I26" s="31"/>
      <c r="J26" s="28"/>
    </row>
    <row r="27" spans="1:10" x14ac:dyDescent="0.2">
      <c r="A27" s="37">
        <v>43343</v>
      </c>
      <c r="B27" s="53">
        <v>-29626.564952000001</v>
      </c>
      <c r="C27" s="57"/>
      <c r="D27" s="26">
        <f t="shared" si="6"/>
        <v>29626.564952000001</v>
      </c>
      <c r="E27" s="26">
        <f t="shared" si="3"/>
        <v>407733.15066399996</v>
      </c>
      <c r="F27" s="26">
        <f t="shared" si="5"/>
        <v>6221.5786399199997</v>
      </c>
      <c r="G27" s="26">
        <f t="shared" si="2"/>
        <v>-6221.5786399199997</v>
      </c>
      <c r="H27" s="24">
        <f t="shared" si="4"/>
        <v>-85623.961639440007</v>
      </c>
      <c r="I27" s="12"/>
      <c r="J27" s="32"/>
    </row>
    <row r="28" spans="1:10" x14ac:dyDescent="0.2">
      <c r="A28" s="25">
        <v>43373</v>
      </c>
      <c r="B28" s="53">
        <v>-29359.408571</v>
      </c>
      <c r="C28" s="57"/>
      <c r="D28" s="26">
        <f t="shared" si="6"/>
        <v>29359.408571</v>
      </c>
      <c r="E28" s="26">
        <f t="shared" si="3"/>
        <v>437092.55923499994</v>
      </c>
      <c r="F28" s="26">
        <f t="shared" si="5"/>
        <v>6165.4757999100002</v>
      </c>
      <c r="G28" s="26">
        <f t="shared" si="2"/>
        <v>-6165.4757999100002</v>
      </c>
      <c r="H28" s="24">
        <f t="shared" si="4"/>
        <v>-91789.437439350004</v>
      </c>
      <c r="I28" s="12"/>
      <c r="J28" s="32"/>
    </row>
    <row r="29" spans="1:10" x14ac:dyDescent="0.2">
      <c r="A29" s="37">
        <v>43404</v>
      </c>
      <c r="B29" s="53">
        <v>-32142.712948</v>
      </c>
      <c r="C29" s="57"/>
      <c r="D29" s="26">
        <f t="shared" si="6"/>
        <v>32142.712948</v>
      </c>
      <c r="E29" s="26">
        <f t="shared" si="3"/>
        <v>469235.27218299994</v>
      </c>
      <c r="F29" s="26">
        <f t="shared" si="5"/>
        <v>6749.9697190799998</v>
      </c>
      <c r="G29" s="26">
        <f t="shared" si="2"/>
        <v>-6749.9697190799998</v>
      </c>
      <c r="H29" s="24">
        <f t="shared" si="4"/>
        <v>-98539.407158429996</v>
      </c>
      <c r="I29" s="12"/>
      <c r="J29" s="32"/>
    </row>
    <row r="30" spans="1:10" x14ac:dyDescent="0.2">
      <c r="A30" s="37">
        <v>43434</v>
      </c>
      <c r="B30" s="53">
        <v>-30949.868214999999</v>
      </c>
      <c r="C30" s="57"/>
      <c r="D30" s="26">
        <f t="shared" si="6"/>
        <v>30949.868214999999</v>
      </c>
      <c r="E30" s="26">
        <f>E29+D30</f>
        <v>500185.14039799996</v>
      </c>
      <c r="F30" s="26">
        <f t="shared" si="5"/>
        <v>6499.4723251499991</v>
      </c>
      <c r="G30" s="26">
        <f>-F30</f>
        <v>-6499.4723251499991</v>
      </c>
      <c r="H30" s="24">
        <f t="shared" si="4"/>
        <v>-105038.87948357999</v>
      </c>
      <c r="I30" s="12"/>
      <c r="J30" s="32"/>
    </row>
    <row r="31" spans="1:10" x14ac:dyDescent="0.2">
      <c r="A31" s="25">
        <v>43465</v>
      </c>
      <c r="B31" s="57">
        <v>-30951.002637000001</v>
      </c>
      <c r="C31" s="57"/>
      <c r="D31" s="26">
        <f t="shared" si="6"/>
        <v>30951.002637000001</v>
      </c>
      <c r="E31" s="26">
        <f t="shared" si="3"/>
        <v>531136.14303499996</v>
      </c>
      <c r="F31" s="26">
        <f t="shared" si="5"/>
        <v>6499.7105537699999</v>
      </c>
      <c r="G31" s="26">
        <f t="shared" si="2"/>
        <v>-6499.7105537699999</v>
      </c>
      <c r="H31" s="24">
        <f t="shared" si="4"/>
        <v>-111538.59003734999</v>
      </c>
      <c r="I31" s="12"/>
      <c r="J31" s="32"/>
    </row>
    <row r="32" spans="1:10" x14ac:dyDescent="0.2">
      <c r="A32" s="37">
        <v>43496</v>
      </c>
      <c r="B32" s="57">
        <v>-30850.75</v>
      </c>
      <c r="C32" s="131">
        <v>2</v>
      </c>
      <c r="D32" s="26">
        <f>-B32</f>
        <v>30850.75</v>
      </c>
      <c r="E32" s="26">
        <f>E31+D32</f>
        <v>561986.89303499996</v>
      </c>
      <c r="F32" s="26">
        <f>-(B32)*0.21</f>
        <v>6478.6574999999993</v>
      </c>
      <c r="G32" s="26">
        <f t="shared" si="2"/>
        <v>-6478.6574999999993</v>
      </c>
      <c r="H32" s="24">
        <f t="shared" si="4"/>
        <v>-118017.24753734999</v>
      </c>
      <c r="I32" s="12"/>
      <c r="J32" s="2"/>
    </row>
    <row r="33" spans="1:10" x14ac:dyDescent="0.2">
      <c r="A33" s="37">
        <v>43524</v>
      </c>
      <c r="B33" s="57">
        <f t="shared" ref="B33:B46" si="7">B32</f>
        <v>-30850.75</v>
      </c>
      <c r="C33" s="31"/>
      <c r="D33" s="26">
        <f>-B33+-C33</f>
        <v>30850.75</v>
      </c>
      <c r="E33" s="26">
        <f t="shared" si="3"/>
        <v>592837.64303499996</v>
      </c>
      <c r="F33" s="26">
        <f t="shared" si="5"/>
        <v>6478.6574999999993</v>
      </c>
      <c r="G33" s="26">
        <f t="shared" si="2"/>
        <v>-6478.6574999999993</v>
      </c>
      <c r="H33" s="24">
        <f t="shared" si="4"/>
        <v>-124495.90503734999</v>
      </c>
      <c r="I33" s="12"/>
      <c r="J33" s="2"/>
    </row>
    <row r="34" spans="1:10" x14ac:dyDescent="0.2">
      <c r="A34" s="25">
        <v>43555</v>
      </c>
      <c r="B34" s="57">
        <f t="shared" si="7"/>
        <v>-30850.75</v>
      </c>
      <c r="C34" s="31"/>
      <c r="D34" s="26">
        <f t="shared" si="6"/>
        <v>30850.75</v>
      </c>
      <c r="E34" s="26">
        <f t="shared" si="3"/>
        <v>623688.39303499996</v>
      </c>
      <c r="F34" s="26">
        <f t="shared" si="5"/>
        <v>6478.6574999999993</v>
      </c>
      <c r="G34" s="26">
        <f t="shared" si="2"/>
        <v>-6478.6574999999993</v>
      </c>
      <c r="H34" s="24">
        <f t="shared" si="4"/>
        <v>-130974.56253734999</v>
      </c>
      <c r="I34" s="12"/>
      <c r="J34" s="2"/>
    </row>
    <row r="35" spans="1:10" x14ac:dyDescent="0.2">
      <c r="A35" s="37">
        <v>43585</v>
      </c>
      <c r="B35" s="57">
        <f t="shared" si="7"/>
        <v>-30850.75</v>
      </c>
      <c r="C35" s="31"/>
      <c r="D35" s="26">
        <f t="shared" si="6"/>
        <v>30850.75</v>
      </c>
      <c r="E35" s="26">
        <f t="shared" si="3"/>
        <v>654539.14303499996</v>
      </c>
      <c r="F35" s="26">
        <f t="shared" si="5"/>
        <v>6478.6574999999993</v>
      </c>
      <c r="G35" s="26">
        <f t="shared" si="2"/>
        <v>-6478.6574999999993</v>
      </c>
      <c r="H35" s="24">
        <f t="shared" si="4"/>
        <v>-137453.22003734999</v>
      </c>
      <c r="I35" s="12"/>
      <c r="J35" s="2"/>
    </row>
    <row r="36" spans="1:10" x14ac:dyDescent="0.2">
      <c r="A36" s="37">
        <v>43616</v>
      </c>
      <c r="B36" s="57">
        <f t="shared" si="7"/>
        <v>-30850.75</v>
      </c>
      <c r="C36" s="31"/>
      <c r="D36" s="26">
        <f t="shared" si="6"/>
        <v>30850.75</v>
      </c>
      <c r="E36" s="26">
        <f t="shared" si="3"/>
        <v>685389.89303499996</v>
      </c>
      <c r="F36" s="26">
        <f t="shared" si="5"/>
        <v>6478.6574999999993</v>
      </c>
      <c r="G36" s="26">
        <f t="shared" si="2"/>
        <v>-6478.6574999999993</v>
      </c>
      <c r="H36" s="24">
        <f t="shared" si="4"/>
        <v>-143931.87753735</v>
      </c>
      <c r="I36" s="12"/>
      <c r="J36" s="2"/>
    </row>
    <row r="37" spans="1:10" x14ac:dyDescent="0.2">
      <c r="A37" s="25">
        <v>43646</v>
      </c>
      <c r="B37" s="57">
        <f t="shared" si="7"/>
        <v>-30850.75</v>
      </c>
      <c r="C37" s="31"/>
      <c r="D37" s="26">
        <f t="shared" si="6"/>
        <v>30850.75</v>
      </c>
      <c r="E37" s="26">
        <f t="shared" si="3"/>
        <v>716240.64303499996</v>
      </c>
      <c r="F37" s="26">
        <f t="shared" si="5"/>
        <v>6478.6574999999993</v>
      </c>
      <c r="G37" s="26">
        <f t="shared" si="2"/>
        <v>-6478.6574999999993</v>
      </c>
      <c r="H37" s="24">
        <f t="shared" si="4"/>
        <v>-150410.53503735</v>
      </c>
      <c r="I37" s="12"/>
      <c r="J37" s="2"/>
    </row>
    <row r="38" spans="1:10" x14ac:dyDescent="0.2">
      <c r="A38" s="37">
        <v>43677</v>
      </c>
      <c r="B38" s="57">
        <f t="shared" si="7"/>
        <v>-30850.75</v>
      </c>
      <c r="C38" s="31"/>
      <c r="D38" s="26">
        <f t="shared" si="6"/>
        <v>30850.75</v>
      </c>
      <c r="E38" s="26">
        <f t="shared" si="3"/>
        <v>747091.39303499996</v>
      </c>
      <c r="F38" s="26">
        <f t="shared" si="5"/>
        <v>6478.6574999999993</v>
      </c>
      <c r="G38" s="26">
        <f t="shared" si="2"/>
        <v>-6478.6574999999993</v>
      </c>
      <c r="H38" s="24">
        <f t="shared" si="4"/>
        <v>-156889.19253735</v>
      </c>
      <c r="I38" s="12"/>
      <c r="J38" s="2"/>
    </row>
    <row r="39" spans="1:10" x14ac:dyDescent="0.2">
      <c r="A39" s="37">
        <v>43708</v>
      </c>
      <c r="B39" s="57">
        <f t="shared" si="7"/>
        <v>-30850.75</v>
      </c>
      <c r="C39" s="31"/>
      <c r="D39" s="26">
        <f t="shared" si="6"/>
        <v>30850.75</v>
      </c>
      <c r="E39" s="26">
        <f t="shared" si="3"/>
        <v>777942.14303499996</v>
      </c>
      <c r="F39" s="26">
        <f t="shared" si="5"/>
        <v>6478.6574999999993</v>
      </c>
      <c r="G39" s="26">
        <f t="shared" si="2"/>
        <v>-6478.6574999999993</v>
      </c>
      <c r="H39" s="24">
        <f t="shared" si="4"/>
        <v>-163367.85003735</v>
      </c>
      <c r="I39" s="12"/>
      <c r="J39" s="2"/>
    </row>
    <row r="40" spans="1:10" x14ac:dyDescent="0.2">
      <c r="A40" s="25">
        <v>43738</v>
      </c>
      <c r="B40" s="57">
        <f t="shared" si="7"/>
        <v>-30850.75</v>
      </c>
      <c r="C40" s="31"/>
      <c r="D40" s="26">
        <f t="shared" si="6"/>
        <v>30850.75</v>
      </c>
      <c r="E40" s="26">
        <f t="shared" si="3"/>
        <v>808792.89303499996</v>
      </c>
      <c r="F40" s="26">
        <f t="shared" si="5"/>
        <v>6478.6574999999993</v>
      </c>
      <c r="G40" s="26">
        <f t="shared" si="2"/>
        <v>-6478.6574999999993</v>
      </c>
      <c r="H40" s="24">
        <f t="shared" si="4"/>
        <v>-169846.50753735</v>
      </c>
      <c r="I40" s="12"/>
      <c r="J40" s="2"/>
    </row>
    <row r="41" spans="1:10" x14ac:dyDescent="0.2">
      <c r="A41" s="37">
        <v>43769</v>
      </c>
      <c r="B41" s="57">
        <f t="shared" si="7"/>
        <v>-30850.75</v>
      </c>
      <c r="C41" s="31"/>
      <c r="D41" s="26">
        <f t="shared" si="6"/>
        <v>30850.75</v>
      </c>
      <c r="E41" s="26">
        <f t="shared" si="3"/>
        <v>839643.64303499996</v>
      </c>
      <c r="F41" s="26">
        <f t="shared" si="5"/>
        <v>6478.6574999999993</v>
      </c>
      <c r="G41" s="26">
        <f t="shared" si="2"/>
        <v>-6478.6574999999993</v>
      </c>
      <c r="H41" s="24">
        <f t="shared" si="4"/>
        <v>-176325.16503735</v>
      </c>
      <c r="I41" s="12"/>
      <c r="J41" s="2"/>
    </row>
    <row r="42" spans="1:10" x14ac:dyDescent="0.2">
      <c r="A42" s="37">
        <v>43799</v>
      </c>
      <c r="B42" s="57">
        <f t="shared" si="7"/>
        <v>-30850.75</v>
      </c>
      <c r="C42" s="31"/>
      <c r="D42" s="26">
        <f t="shared" si="6"/>
        <v>30850.75</v>
      </c>
      <c r="E42" s="26">
        <f t="shared" si="3"/>
        <v>870494.39303499996</v>
      </c>
      <c r="F42" s="26">
        <f t="shared" si="5"/>
        <v>6478.6574999999993</v>
      </c>
      <c r="G42" s="26">
        <f t="shared" si="2"/>
        <v>-6478.6574999999993</v>
      </c>
      <c r="H42" s="24">
        <f t="shared" si="4"/>
        <v>-182803.82253735</v>
      </c>
      <c r="I42" s="12"/>
      <c r="J42" s="2"/>
    </row>
    <row r="43" spans="1:10" x14ac:dyDescent="0.2">
      <c r="A43" s="25">
        <v>43830</v>
      </c>
      <c r="B43" s="57">
        <f t="shared" si="7"/>
        <v>-30850.75</v>
      </c>
      <c r="C43" s="31"/>
      <c r="D43" s="26">
        <f t="shared" si="6"/>
        <v>30850.75</v>
      </c>
      <c r="E43" s="26">
        <f t="shared" si="3"/>
        <v>901345.14303499996</v>
      </c>
      <c r="F43" s="26">
        <f t="shared" si="5"/>
        <v>6478.6574999999993</v>
      </c>
      <c r="G43" s="26">
        <f t="shared" si="2"/>
        <v>-6478.6574999999993</v>
      </c>
      <c r="H43" s="24">
        <f t="shared" si="4"/>
        <v>-189282.48003735</v>
      </c>
      <c r="I43" s="12"/>
      <c r="J43" s="2"/>
    </row>
    <row r="44" spans="1:10" x14ac:dyDescent="0.2">
      <c r="A44" s="37">
        <v>43861</v>
      </c>
      <c r="B44" s="57">
        <f t="shared" si="7"/>
        <v>-30850.75</v>
      </c>
      <c r="C44" s="31"/>
      <c r="D44" s="26">
        <f t="shared" si="6"/>
        <v>30850.75</v>
      </c>
      <c r="E44" s="26">
        <f t="shared" si="3"/>
        <v>932195.89303499996</v>
      </c>
      <c r="F44" s="26">
        <f t="shared" si="5"/>
        <v>6478.6574999999993</v>
      </c>
      <c r="G44" s="26">
        <f t="shared" si="2"/>
        <v>-6478.6574999999993</v>
      </c>
      <c r="H44" s="24">
        <f t="shared" si="4"/>
        <v>-195761.13753735001</v>
      </c>
      <c r="I44" s="12"/>
      <c r="J44" s="2"/>
    </row>
    <row r="45" spans="1:10" x14ac:dyDescent="0.2">
      <c r="A45" s="37">
        <v>43890</v>
      </c>
      <c r="B45" s="57">
        <f t="shared" si="7"/>
        <v>-30850.75</v>
      </c>
      <c r="C45" s="31"/>
      <c r="D45" s="26">
        <f t="shared" si="6"/>
        <v>30850.75</v>
      </c>
      <c r="E45" s="26">
        <f t="shared" si="3"/>
        <v>963046.64303499996</v>
      </c>
      <c r="F45" s="26">
        <f t="shared" si="5"/>
        <v>6478.6574999999993</v>
      </c>
      <c r="G45" s="26">
        <f t="shared" si="2"/>
        <v>-6478.6574999999993</v>
      </c>
      <c r="H45" s="24">
        <f t="shared" si="4"/>
        <v>-202239.79503735001</v>
      </c>
      <c r="I45" s="12"/>
      <c r="J45" s="2"/>
    </row>
    <row r="46" spans="1:10" x14ac:dyDescent="0.2">
      <c r="A46" s="25">
        <v>43921</v>
      </c>
      <c r="B46" s="57">
        <f t="shared" si="7"/>
        <v>-30850.75</v>
      </c>
      <c r="C46" s="57"/>
      <c r="D46" s="26">
        <f t="shared" si="6"/>
        <v>30850.75</v>
      </c>
      <c r="E46" s="26">
        <f>E45+D46</f>
        <v>993897.39303499996</v>
      </c>
      <c r="F46" s="26">
        <f t="shared" si="5"/>
        <v>6478.6574999999993</v>
      </c>
      <c r="G46" s="26">
        <f>-F46</f>
        <v>-6478.6574999999993</v>
      </c>
      <c r="H46" s="24">
        <f>H45+G46</f>
        <v>-208718.45253735001</v>
      </c>
      <c r="I46" s="12"/>
      <c r="J46" s="2"/>
    </row>
    <row r="47" spans="1:10" x14ac:dyDescent="0.2">
      <c r="A47" s="37">
        <v>43951</v>
      </c>
      <c r="B47" s="31"/>
      <c r="C47" s="59">
        <f>E46/F2</f>
        <v>41412.391376458334</v>
      </c>
      <c r="D47" s="26">
        <f t="shared" si="6"/>
        <v>-41412.391376458334</v>
      </c>
      <c r="E47" s="26">
        <f t="shared" si="3"/>
        <v>952485.00165854162</v>
      </c>
      <c r="F47" s="26">
        <f t="shared" si="5"/>
        <v>-8696.6021890562497</v>
      </c>
      <c r="G47" s="26">
        <f>-F47</f>
        <v>8696.6021890562497</v>
      </c>
      <c r="H47" s="24">
        <f>H46+G47</f>
        <v>-200021.85034829375</v>
      </c>
      <c r="I47" s="12"/>
      <c r="J47" s="2"/>
    </row>
    <row r="48" spans="1:10" x14ac:dyDescent="0.2">
      <c r="A48" s="37">
        <v>43982</v>
      </c>
      <c r="B48" s="31"/>
      <c r="C48" s="60">
        <f t="shared" ref="C48:C70" si="8">C47</f>
        <v>41412.391376458334</v>
      </c>
      <c r="D48" s="26">
        <f t="shared" si="6"/>
        <v>-41412.391376458334</v>
      </c>
      <c r="E48" s="26">
        <f t="shared" si="3"/>
        <v>911072.61028208327</v>
      </c>
      <c r="F48" s="26">
        <f t="shared" si="5"/>
        <v>-8696.6021890562497</v>
      </c>
      <c r="G48" s="26">
        <f t="shared" si="2"/>
        <v>8696.6021890562497</v>
      </c>
      <c r="H48" s="24">
        <f t="shared" si="4"/>
        <v>-191325.2481592375</v>
      </c>
      <c r="I48" s="12"/>
      <c r="J48" s="2"/>
    </row>
    <row r="49" spans="1:10" x14ac:dyDescent="0.2">
      <c r="A49" s="25">
        <v>44012</v>
      </c>
      <c r="B49" s="31"/>
      <c r="C49" s="60">
        <f t="shared" si="8"/>
        <v>41412.391376458334</v>
      </c>
      <c r="D49" s="26">
        <f t="shared" si="6"/>
        <v>-41412.391376458334</v>
      </c>
      <c r="E49" s="26">
        <f t="shared" si="3"/>
        <v>869660.21890562493</v>
      </c>
      <c r="F49" s="26">
        <f t="shared" si="5"/>
        <v>-8696.6021890562497</v>
      </c>
      <c r="G49" s="26">
        <f t="shared" si="2"/>
        <v>8696.6021890562497</v>
      </c>
      <c r="H49" s="24">
        <f t="shared" si="4"/>
        <v>-182628.64597018124</v>
      </c>
      <c r="I49" s="12"/>
      <c r="J49" s="2"/>
    </row>
    <row r="50" spans="1:10" x14ac:dyDescent="0.2">
      <c r="A50" s="37">
        <v>44043</v>
      </c>
      <c r="B50" s="31"/>
      <c r="C50" s="60">
        <f t="shared" si="8"/>
        <v>41412.391376458334</v>
      </c>
      <c r="D50" s="26">
        <f t="shared" si="6"/>
        <v>-41412.391376458334</v>
      </c>
      <c r="E50" s="26">
        <f t="shared" si="3"/>
        <v>828247.82752916659</v>
      </c>
      <c r="F50" s="26">
        <f t="shared" si="5"/>
        <v>-8696.6021890562497</v>
      </c>
      <c r="G50" s="26">
        <f t="shared" si="2"/>
        <v>8696.6021890562497</v>
      </c>
      <c r="H50" s="24">
        <f t="shared" si="4"/>
        <v>-173932.04378112499</v>
      </c>
      <c r="I50" s="12"/>
      <c r="J50" s="2"/>
    </row>
    <row r="51" spans="1:10" x14ac:dyDescent="0.2">
      <c r="A51" s="37">
        <v>44074</v>
      </c>
      <c r="B51" s="31"/>
      <c r="C51" s="60">
        <f t="shared" si="8"/>
        <v>41412.391376458334</v>
      </c>
      <c r="D51" s="26">
        <f t="shared" si="6"/>
        <v>-41412.391376458334</v>
      </c>
      <c r="E51" s="26">
        <f t="shared" si="3"/>
        <v>786835.43615270825</v>
      </c>
      <c r="F51" s="26">
        <f t="shared" si="5"/>
        <v>-8696.6021890562497</v>
      </c>
      <c r="G51" s="26">
        <f t="shared" si="2"/>
        <v>8696.6021890562497</v>
      </c>
      <c r="H51" s="24">
        <f t="shared" si="4"/>
        <v>-165235.44159206873</v>
      </c>
      <c r="I51" s="12"/>
      <c r="J51" s="2"/>
    </row>
    <row r="52" spans="1:10" x14ac:dyDescent="0.2">
      <c r="A52" s="25">
        <v>44104</v>
      </c>
      <c r="B52" s="31"/>
      <c r="C52" s="60">
        <f t="shared" si="8"/>
        <v>41412.391376458334</v>
      </c>
      <c r="D52" s="26">
        <f t="shared" si="6"/>
        <v>-41412.391376458334</v>
      </c>
      <c r="E52" s="26">
        <f t="shared" si="3"/>
        <v>745423.04477624991</v>
      </c>
      <c r="F52" s="26">
        <f t="shared" si="5"/>
        <v>-8696.6021890562497</v>
      </c>
      <c r="G52" s="26">
        <f t="shared" si="2"/>
        <v>8696.6021890562497</v>
      </c>
      <c r="H52" s="24">
        <f t="shared" si="4"/>
        <v>-156538.83940301248</v>
      </c>
      <c r="I52" s="12"/>
      <c r="J52" s="2"/>
    </row>
    <row r="53" spans="1:10" x14ac:dyDescent="0.2">
      <c r="A53" s="37">
        <v>44135</v>
      </c>
      <c r="B53" s="31"/>
      <c r="C53" s="60">
        <f t="shared" si="8"/>
        <v>41412.391376458334</v>
      </c>
      <c r="D53" s="26">
        <f t="shared" si="6"/>
        <v>-41412.391376458334</v>
      </c>
      <c r="E53" s="26">
        <f t="shared" si="3"/>
        <v>704010.65339979157</v>
      </c>
      <c r="F53" s="31">
        <f t="shared" si="5"/>
        <v>-8696.6021890562497</v>
      </c>
      <c r="G53" s="26">
        <f t="shared" si="2"/>
        <v>8696.6021890562497</v>
      </c>
      <c r="H53" s="24">
        <f t="shared" si="4"/>
        <v>-147842.23721395622</v>
      </c>
      <c r="I53" s="12"/>
      <c r="J53" s="2"/>
    </row>
    <row r="54" spans="1:10" x14ac:dyDescent="0.2">
      <c r="A54" s="37">
        <v>44165</v>
      </c>
      <c r="B54" s="31"/>
      <c r="C54" s="60">
        <f t="shared" si="8"/>
        <v>41412.391376458334</v>
      </c>
      <c r="D54" s="26">
        <f t="shared" si="6"/>
        <v>-41412.391376458334</v>
      </c>
      <c r="E54" s="26">
        <f t="shared" si="3"/>
        <v>662598.26202333323</v>
      </c>
      <c r="F54" s="31">
        <f t="shared" si="5"/>
        <v>-8696.6021890562497</v>
      </c>
      <c r="G54" s="26">
        <f t="shared" si="2"/>
        <v>8696.6021890562497</v>
      </c>
      <c r="H54" s="24">
        <f t="shared" si="4"/>
        <v>-139145.63502489997</v>
      </c>
      <c r="I54" s="12"/>
      <c r="J54" s="2"/>
    </row>
    <row r="55" spans="1:10" x14ac:dyDescent="0.2">
      <c r="A55" s="25">
        <v>44196</v>
      </c>
      <c r="B55" s="31"/>
      <c r="C55" s="60">
        <f t="shared" si="8"/>
        <v>41412.391376458334</v>
      </c>
      <c r="D55" s="58">
        <f t="shared" si="6"/>
        <v>-41412.391376458334</v>
      </c>
      <c r="E55" s="58">
        <f t="shared" si="3"/>
        <v>621185.87064687489</v>
      </c>
      <c r="F55" s="57">
        <f t="shared" si="5"/>
        <v>-8696.6021890562497</v>
      </c>
      <c r="G55" s="58">
        <f t="shared" si="2"/>
        <v>8696.6021890562497</v>
      </c>
      <c r="H55" s="24">
        <f t="shared" si="4"/>
        <v>-130449.03283584371</v>
      </c>
      <c r="I55" s="12"/>
      <c r="J55" s="2"/>
    </row>
    <row r="56" spans="1:10" x14ac:dyDescent="0.2">
      <c r="A56" s="37">
        <v>44227</v>
      </c>
      <c r="B56" s="31"/>
      <c r="C56" s="60">
        <f t="shared" si="8"/>
        <v>41412.391376458334</v>
      </c>
      <c r="D56" s="58">
        <f t="shared" si="6"/>
        <v>-41412.391376458334</v>
      </c>
      <c r="E56" s="58">
        <f t="shared" si="3"/>
        <v>579773.47927041654</v>
      </c>
      <c r="F56" s="57">
        <f t="shared" si="5"/>
        <v>-8696.6021890562497</v>
      </c>
      <c r="G56" s="58">
        <f t="shared" si="2"/>
        <v>8696.6021890562497</v>
      </c>
      <c r="H56" s="24">
        <f t="shared" si="4"/>
        <v>-121752.43064678746</v>
      </c>
      <c r="I56" s="12"/>
      <c r="J56" s="2"/>
    </row>
    <row r="57" spans="1:10" x14ac:dyDescent="0.2">
      <c r="A57" s="37">
        <v>44255</v>
      </c>
      <c r="B57" s="31"/>
      <c r="C57" s="60">
        <f t="shared" si="8"/>
        <v>41412.391376458334</v>
      </c>
      <c r="D57" s="58">
        <f t="shared" si="6"/>
        <v>-41412.391376458334</v>
      </c>
      <c r="E57" s="58">
        <f t="shared" si="3"/>
        <v>538361.0878939582</v>
      </c>
      <c r="F57" s="57">
        <f t="shared" si="5"/>
        <v>-8696.6021890562497</v>
      </c>
      <c r="G57" s="58">
        <f t="shared" si="2"/>
        <v>8696.6021890562497</v>
      </c>
      <c r="H57" s="24">
        <f t="shared" si="4"/>
        <v>-113055.8284577312</v>
      </c>
      <c r="I57" s="12"/>
      <c r="J57" s="2"/>
    </row>
    <row r="58" spans="1:10" x14ac:dyDescent="0.2">
      <c r="A58" s="25">
        <v>44286</v>
      </c>
      <c r="B58" s="31"/>
      <c r="C58" s="61">
        <f t="shared" si="8"/>
        <v>41412.391376458334</v>
      </c>
      <c r="D58" s="58">
        <f t="shared" si="6"/>
        <v>-41412.391376458334</v>
      </c>
      <c r="E58" s="58">
        <f t="shared" si="3"/>
        <v>496948.69651749986</v>
      </c>
      <c r="F58" s="57">
        <f t="shared" si="5"/>
        <v>-8696.6021890562497</v>
      </c>
      <c r="G58" s="58">
        <f t="shared" si="2"/>
        <v>8696.6021890562497</v>
      </c>
      <c r="H58" s="24">
        <f>H57+G58</f>
        <v>-104359.22626867495</v>
      </c>
      <c r="I58" s="12"/>
      <c r="J58" s="2"/>
    </row>
    <row r="59" spans="1:10" x14ac:dyDescent="0.2">
      <c r="A59" s="37">
        <v>44316</v>
      </c>
      <c r="B59" s="31"/>
      <c r="C59" s="57">
        <f t="shared" si="8"/>
        <v>41412.391376458334</v>
      </c>
      <c r="D59" s="58">
        <f t="shared" si="6"/>
        <v>-41412.391376458334</v>
      </c>
      <c r="E59" s="58">
        <f t="shared" si="3"/>
        <v>455536.30514104152</v>
      </c>
      <c r="F59" s="57">
        <f t="shared" si="5"/>
        <v>-8696.6021890562497</v>
      </c>
      <c r="G59" s="58">
        <f t="shared" si="2"/>
        <v>8696.6021890562497</v>
      </c>
      <c r="H59" s="24">
        <f t="shared" si="4"/>
        <v>-95662.62407961869</v>
      </c>
      <c r="I59" s="12"/>
      <c r="J59" s="2"/>
    </row>
    <row r="60" spans="1:10" x14ac:dyDescent="0.2">
      <c r="A60" s="37">
        <v>44347</v>
      </c>
      <c r="B60" s="31"/>
      <c r="C60" s="57">
        <f t="shared" si="8"/>
        <v>41412.391376458334</v>
      </c>
      <c r="D60" s="58">
        <f t="shared" si="6"/>
        <v>-41412.391376458334</v>
      </c>
      <c r="E60" s="58">
        <f t="shared" si="3"/>
        <v>414123.91376458318</v>
      </c>
      <c r="F60" s="57">
        <f t="shared" si="5"/>
        <v>-8696.6021890562497</v>
      </c>
      <c r="G60" s="58">
        <f t="shared" si="2"/>
        <v>8696.6021890562497</v>
      </c>
      <c r="H60" s="24">
        <f t="shared" si="4"/>
        <v>-86966.021890562435</v>
      </c>
      <c r="I60" s="12"/>
      <c r="J60" s="2"/>
    </row>
    <row r="61" spans="1:10" x14ac:dyDescent="0.2">
      <c r="A61" s="25">
        <v>44377</v>
      </c>
      <c r="B61" s="31"/>
      <c r="C61" s="57">
        <f t="shared" si="8"/>
        <v>41412.391376458334</v>
      </c>
      <c r="D61" s="58">
        <f t="shared" si="6"/>
        <v>-41412.391376458334</v>
      </c>
      <c r="E61" s="58">
        <f t="shared" si="3"/>
        <v>372711.52238812484</v>
      </c>
      <c r="F61" s="57">
        <f t="shared" si="5"/>
        <v>-8696.6021890562497</v>
      </c>
      <c r="G61" s="58">
        <f t="shared" si="2"/>
        <v>8696.6021890562497</v>
      </c>
      <c r="H61" s="24">
        <f t="shared" si="4"/>
        <v>-78269.41970150618</v>
      </c>
      <c r="I61" s="12"/>
      <c r="J61" s="2"/>
    </row>
    <row r="62" spans="1:10" x14ac:dyDescent="0.2">
      <c r="A62" s="37">
        <v>44408</v>
      </c>
      <c r="B62" s="31"/>
      <c r="C62" s="57">
        <f t="shared" si="8"/>
        <v>41412.391376458334</v>
      </c>
      <c r="D62" s="58">
        <f t="shared" si="6"/>
        <v>-41412.391376458334</v>
      </c>
      <c r="E62" s="58">
        <f t="shared" si="3"/>
        <v>331299.1310116665</v>
      </c>
      <c r="F62" s="57">
        <f t="shared" si="5"/>
        <v>-8696.6021890562497</v>
      </c>
      <c r="G62" s="58">
        <f t="shared" si="2"/>
        <v>8696.6021890562497</v>
      </c>
      <c r="H62" s="24">
        <f t="shared" si="4"/>
        <v>-69572.817512449925</v>
      </c>
      <c r="I62" s="12"/>
      <c r="J62" s="2"/>
    </row>
    <row r="63" spans="1:10" x14ac:dyDescent="0.2">
      <c r="A63" s="37">
        <v>44439</v>
      </c>
      <c r="B63" s="31"/>
      <c r="C63" s="57">
        <f t="shared" si="8"/>
        <v>41412.391376458334</v>
      </c>
      <c r="D63" s="58">
        <f t="shared" si="6"/>
        <v>-41412.391376458334</v>
      </c>
      <c r="E63" s="58">
        <f t="shared" si="3"/>
        <v>289886.73963520816</v>
      </c>
      <c r="F63" s="57">
        <f t="shared" si="5"/>
        <v>-8696.6021890562497</v>
      </c>
      <c r="G63" s="58">
        <f t="shared" si="2"/>
        <v>8696.6021890562497</v>
      </c>
      <c r="H63" s="24">
        <f t="shared" si="4"/>
        <v>-60876.215323393677</v>
      </c>
      <c r="I63" s="12"/>
      <c r="J63" s="2"/>
    </row>
    <row r="64" spans="1:10" x14ac:dyDescent="0.2">
      <c r="A64" s="25">
        <v>44469</v>
      </c>
      <c r="B64" s="31"/>
      <c r="C64" s="57">
        <f t="shared" si="8"/>
        <v>41412.391376458334</v>
      </c>
      <c r="D64" s="58">
        <f t="shared" si="6"/>
        <v>-41412.391376458334</v>
      </c>
      <c r="E64" s="58">
        <f t="shared" si="3"/>
        <v>248474.34825874981</v>
      </c>
      <c r="F64" s="57">
        <f t="shared" si="5"/>
        <v>-8696.6021890562497</v>
      </c>
      <c r="G64" s="58">
        <f t="shared" si="2"/>
        <v>8696.6021890562497</v>
      </c>
      <c r="H64" s="24">
        <f t="shared" si="4"/>
        <v>-52179.613134337429</v>
      </c>
      <c r="I64" s="12"/>
      <c r="J64" s="2"/>
    </row>
    <row r="65" spans="1:10" x14ac:dyDescent="0.2">
      <c r="A65" s="37">
        <v>44500</v>
      </c>
      <c r="B65" s="31"/>
      <c r="C65" s="57">
        <f t="shared" si="8"/>
        <v>41412.391376458334</v>
      </c>
      <c r="D65" s="58">
        <f t="shared" si="6"/>
        <v>-41412.391376458334</v>
      </c>
      <c r="E65" s="58">
        <f t="shared" si="3"/>
        <v>207061.95688229147</v>
      </c>
      <c r="F65" s="57">
        <f t="shared" si="5"/>
        <v>-8696.6021890562497</v>
      </c>
      <c r="G65" s="58">
        <f t="shared" si="2"/>
        <v>8696.6021890562497</v>
      </c>
      <c r="H65" s="24">
        <f t="shared" si="4"/>
        <v>-43483.010945281181</v>
      </c>
      <c r="I65" s="12"/>
      <c r="J65" s="2"/>
    </row>
    <row r="66" spans="1:10" x14ac:dyDescent="0.2">
      <c r="A66" s="37">
        <v>44530</v>
      </c>
      <c r="B66" s="31"/>
      <c r="C66" s="57">
        <f t="shared" si="8"/>
        <v>41412.391376458334</v>
      </c>
      <c r="D66" s="58">
        <f t="shared" si="6"/>
        <v>-41412.391376458334</v>
      </c>
      <c r="E66" s="58">
        <f t="shared" si="3"/>
        <v>165649.56550583313</v>
      </c>
      <c r="F66" s="57">
        <f t="shared" si="5"/>
        <v>-8696.6021890562497</v>
      </c>
      <c r="G66" s="58">
        <f t="shared" si="2"/>
        <v>8696.6021890562497</v>
      </c>
      <c r="H66" s="24">
        <f t="shared" si="4"/>
        <v>-34786.408756224933</v>
      </c>
      <c r="I66" s="12"/>
      <c r="J66" s="2"/>
    </row>
    <row r="67" spans="1:10" x14ac:dyDescent="0.2">
      <c r="A67" s="25">
        <v>44561</v>
      </c>
      <c r="B67" s="31"/>
      <c r="C67" s="57">
        <f t="shared" si="8"/>
        <v>41412.391376458334</v>
      </c>
      <c r="D67" s="58">
        <f t="shared" si="6"/>
        <v>-41412.391376458334</v>
      </c>
      <c r="E67" s="58">
        <f t="shared" si="3"/>
        <v>124237.17412937479</v>
      </c>
      <c r="F67" s="57">
        <f t="shared" si="5"/>
        <v>-8696.6021890562497</v>
      </c>
      <c r="G67" s="58">
        <f t="shared" si="2"/>
        <v>8696.6021890562497</v>
      </c>
      <c r="H67" s="24">
        <f t="shared" si="4"/>
        <v>-26089.806567168685</v>
      </c>
      <c r="I67" s="12"/>
      <c r="J67" s="2"/>
    </row>
    <row r="68" spans="1:10" x14ac:dyDescent="0.2">
      <c r="A68" s="37">
        <v>44592</v>
      </c>
      <c r="B68" s="31"/>
      <c r="C68" s="57">
        <f t="shared" si="8"/>
        <v>41412.391376458334</v>
      </c>
      <c r="D68" s="58">
        <f t="shared" si="6"/>
        <v>-41412.391376458334</v>
      </c>
      <c r="E68" s="58">
        <f t="shared" si="3"/>
        <v>82824.78275291645</v>
      </c>
      <c r="F68" s="57">
        <f t="shared" si="5"/>
        <v>-8696.6021890562497</v>
      </c>
      <c r="G68" s="58">
        <f t="shared" si="2"/>
        <v>8696.6021890562497</v>
      </c>
      <c r="H68" s="24">
        <f t="shared" si="4"/>
        <v>-17393.204378112438</v>
      </c>
      <c r="I68" s="12"/>
      <c r="J68" s="2"/>
    </row>
    <row r="69" spans="1:10" x14ac:dyDescent="0.2">
      <c r="A69" s="37">
        <v>44620</v>
      </c>
      <c r="B69" s="31"/>
      <c r="C69" s="57">
        <f t="shared" si="8"/>
        <v>41412.391376458334</v>
      </c>
      <c r="D69" s="26">
        <f t="shared" si="6"/>
        <v>-41412.391376458334</v>
      </c>
      <c r="E69" s="26">
        <f t="shared" si="3"/>
        <v>41412.391376458116</v>
      </c>
      <c r="F69" s="31">
        <f t="shared" si="5"/>
        <v>-8696.6021890562497</v>
      </c>
      <c r="G69" s="26">
        <f t="shared" si="2"/>
        <v>8696.6021890562497</v>
      </c>
      <c r="H69" s="24">
        <f t="shared" si="4"/>
        <v>-8696.6021890561879</v>
      </c>
      <c r="I69" s="12"/>
      <c r="J69" s="2"/>
    </row>
    <row r="70" spans="1:10" x14ac:dyDescent="0.2">
      <c r="A70" s="37">
        <v>44651</v>
      </c>
      <c r="B70" s="31"/>
      <c r="C70" s="57">
        <f t="shared" si="8"/>
        <v>41412.391376458334</v>
      </c>
      <c r="D70" s="26">
        <f t="shared" ref="D70" si="9">-B70+-C70</f>
        <v>-41412.391376458334</v>
      </c>
      <c r="E70" s="26">
        <f t="shared" ref="E70" si="10">E69+D70</f>
        <v>-2.1827872842550278E-10</v>
      </c>
      <c r="F70" s="31">
        <f t="shared" ref="F70" si="11">-(B70+C70)*0.21</f>
        <v>-8696.6021890562497</v>
      </c>
      <c r="G70" s="26">
        <f t="shared" ref="G70" si="12">-F70</f>
        <v>8696.6021890562497</v>
      </c>
      <c r="H70" s="24">
        <f t="shared" ref="H70" si="13">H69+G70</f>
        <v>6.184563972055912E-11</v>
      </c>
      <c r="I70" s="12"/>
      <c r="J70" s="2"/>
    </row>
    <row r="71" spans="1:10" x14ac:dyDescent="0.2">
      <c r="A71" s="37"/>
      <c r="B71" s="31"/>
      <c r="C71" s="57"/>
      <c r="D71" s="26"/>
      <c r="E71" s="26"/>
      <c r="F71" s="31"/>
      <c r="G71" s="26"/>
      <c r="H71" s="24"/>
      <c r="I71" s="12"/>
      <c r="J71" s="2"/>
    </row>
    <row r="72" spans="1:10" ht="13.5" thickBot="1" x14ac:dyDescent="0.25">
      <c r="B72" s="33">
        <f>SUM(B8:B69)</f>
        <v>-993897.39303499996</v>
      </c>
      <c r="C72" s="33">
        <f>SUM(C8:C70)</f>
        <v>993900.39303500007</v>
      </c>
      <c r="D72" s="33">
        <f>SUM(D8:D69)</f>
        <v>41412.391376458116</v>
      </c>
      <c r="E72" s="33"/>
      <c r="F72" s="34">
        <f>SUM(F8:F69)</f>
        <v>34559.064992856147</v>
      </c>
      <c r="G72" s="34">
        <f>SUM(G8:G70)</f>
        <v>6.184563972055912E-11</v>
      </c>
      <c r="H72" s="33"/>
      <c r="I72" s="12"/>
      <c r="J72" s="2"/>
    </row>
    <row r="73" spans="1:10" ht="14.25" thickTop="1" thickBot="1" x14ac:dyDescent="0.25"/>
    <row r="74" spans="1:10" ht="14.25" thickTop="1" thickBot="1" x14ac:dyDescent="0.25">
      <c r="B74" s="52" t="s">
        <v>19</v>
      </c>
      <c r="C74" s="35"/>
      <c r="D74" s="36">
        <f>SUM(C47:C58)</f>
        <v>496948.69651750004</v>
      </c>
      <c r="E74" s="53" t="s">
        <v>20</v>
      </c>
      <c r="I74" s="12"/>
    </row>
    <row r="75" spans="1:10" ht="13.5" thickTop="1" x14ac:dyDescent="0.2">
      <c r="I75" s="12"/>
    </row>
    <row r="76" spans="1:10" x14ac:dyDescent="0.2">
      <c r="A76" s="157" t="s">
        <v>153</v>
      </c>
      <c r="B76" s="158"/>
      <c r="C76" s="158"/>
      <c r="D76" s="158"/>
      <c r="E76" s="158"/>
      <c r="F76" s="158"/>
      <c r="G76" s="158"/>
      <c r="H76" s="158"/>
      <c r="I76" s="12"/>
    </row>
    <row r="77" spans="1:10" x14ac:dyDescent="0.2">
      <c r="A77" s="158"/>
      <c r="B77" s="158"/>
      <c r="C77" s="158"/>
      <c r="D77" s="158"/>
      <c r="E77" s="158"/>
      <c r="F77" s="158"/>
      <c r="G77" s="158"/>
      <c r="H77" s="158"/>
      <c r="I77" s="12"/>
    </row>
    <row r="78" spans="1:10" x14ac:dyDescent="0.2">
      <c r="A78" s="158"/>
      <c r="B78" s="158"/>
      <c r="C78" s="158"/>
      <c r="D78" s="158"/>
      <c r="E78" s="158"/>
      <c r="F78" s="158"/>
      <c r="G78" s="158"/>
      <c r="H78" s="158"/>
      <c r="I78" s="12"/>
    </row>
    <row r="79" spans="1:10" x14ac:dyDescent="0.2">
      <c r="A79" s="157" t="s">
        <v>154</v>
      </c>
      <c r="B79" s="158"/>
      <c r="C79" s="158"/>
      <c r="D79" s="158"/>
      <c r="E79" s="158"/>
      <c r="F79" s="158"/>
      <c r="G79" s="158"/>
      <c r="H79" s="158"/>
    </row>
    <row r="80" spans="1:10" x14ac:dyDescent="0.2">
      <c r="A80" s="158"/>
      <c r="B80" s="158"/>
      <c r="C80" s="158"/>
      <c r="D80" s="158"/>
      <c r="E80" s="158"/>
      <c r="F80" s="158"/>
      <c r="G80" s="158"/>
      <c r="H80" s="158"/>
    </row>
  </sheetData>
  <mergeCells count="3">
    <mergeCell ref="A1:H1"/>
    <mergeCell ref="A76:H78"/>
    <mergeCell ref="A79:H80"/>
  </mergeCells>
  <pageMargins left="0.7" right="0.7" top="0.75" bottom="0.75" header="0.3" footer="0.3"/>
  <pageSetup scale="90" orientation="portrait" r:id="rId1"/>
  <headerFooter>
    <oddHeader>&amp;RAdjustment No.         .
Workpaper Ref. &amp;A</oddHeader>
    <oddFooter>&amp;L&amp;F
&amp;P of &amp;N&amp;RPrep by: ____________
          Date:  &amp;D           Mgr. Review:__________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3"/>
  <sheetViews>
    <sheetView zoomScaleNormal="100" workbookViewId="0">
      <selection activeCell="E40" sqref="E40"/>
    </sheetView>
  </sheetViews>
  <sheetFormatPr defaultRowHeight="12.75" x14ac:dyDescent="0.2"/>
  <cols>
    <col min="1" max="1" width="13.85546875" customWidth="1"/>
    <col min="2" max="2" width="22.7109375" customWidth="1"/>
    <col min="3" max="3" width="24.85546875" customWidth="1"/>
    <col min="4" max="4" width="22.7109375" customWidth="1"/>
    <col min="5" max="5" width="24.85546875" customWidth="1"/>
    <col min="6" max="6" width="28" customWidth="1"/>
    <col min="7" max="7" width="30.28515625" customWidth="1"/>
    <col min="8" max="8" width="28" customWidth="1"/>
    <col min="9" max="9" width="30.28515625" customWidth="1"/>
    <col min="10" max="10" width="22.7109375" customWidth="1"/>
    <col min="11" max="11" width="24.85546875" customWidth="1"/>
    <col min="12" max="12" width="29.7109375" customWidth="1"/>
    <col min="13" max="13" width="31.85546875" customWidth="1"/>
    <col min="14" max="14" width="28" customWidth="1"/>
    <col min="15" max="15" width="30.28515625" customWidth="1"/>
    <col min="16" max="16" width="9" customWidth="1"/>
    <col min="17" max="17" width="12.140625" bestFit="1" customWidth="1"/>
    <col min="18" max="20" width="9" customWidth="1"/>
    <col min="21" max="21" width="12.140625" bestFit="1" customWidth="1"/>
    <col min="22" max="24" width="9" customWidth="1"/>
    <col min="25" max="25" width="12.140625" bestFit="1" customWidth="1"/>
    <col min="26" max="27" width="9" customWidth="1"/>
    <col min="28" max="28" width="10" bestFit="1" customWidth="1"/>
    <col min="29" max="29" width="12.140625" bestFit="1" customWidth="1"/>
    <col min="30" max="30" width="9" customWidth="1"/>
    <col min="31" max="31" width="8" customWidth="1"/>
    <col min="32" max="32" width="10" bestFit="1" customWidth="1"/>
    <col min="33" max="33" width="12.140625" bestFit="1" customWidth="1"/>
    <col min="34" max="36" width="9" customWidth="1"/>
    <col min="37" max="37" width="12.140625" bestFit="1" customWidth="1"/>
    <col min="38" max="38" width="11.7109375" bestFit="1" customWidth="1"/>
  </cols>
  <sheetData>
    <row r="3" spans="1:7" x14ac:dyDescent="0.2">
      <c r="B3" s="85" t="s">
        <v>113</v>
      </c>
    </row>
    <row r="4" spans="1:7" x14ac:dyDescent="0.2">
      <c r="B4" t="s">
        <v>65</v>
      </c>
      <c r="D4" t="s">
        <v>1</v>
      </c>
      <c r="F4" t="s">
        <v>117</v>
      </c>
      <c r="G4" t="s">
        <v>118</v>
      </c>
    </row>
    <row r="5" spans="1:7" x14ac:dyDescent="0.2">
      <c r="A5" s="85" t="s">
        <v>111</v>
      </c>
      <c r="B5" t="s">
        <v>116</v>
      </c>
      <c r="C5" t="s">
        <v>119</v>
      </c>
      <c r="D5" t="s">
        <v>116</v>
      </c>
      <c r="E5" t="s">
        <v>119</v>
      </c>
    </row>
    <row r="6" spans="1:7" x14ac:dyDescent="0.2">
      <c r="A6" s="86">
        <v>903314</v>
      </c>
      <c r="B6" s="88">
        <v>246773.96000000002</v>
      </c>
      <c r="C6" s="88">
        <v>158557.59</v>
      </c>
      <c r="D6" s="88">
        <v>527265.15999999992</v>
      </c>
      <c r="E6" s="88">
        <v>338779.24</v>
      </c>
      <c r="F6" s="88">
        <v>774039.11999999988</v>
      </c>
      <c r="G6" s="88">
        <v>497336.83</v>
      </c>
    </row>
    <row r="7" spans="1:7" x14ac:dyDescent="0.2">
      <c r="A7" s="87" t="s">
        <v>83</v>
      </c>
      <c r="B7" s="88">
        <v>15795.74</v>
      </c>
      <c r="C7" s="88">
        <v>10149.11</v>
      </c>
      <c r="D7" s="88">
        <v>36303.81</v>
      </c>
      <c r="E7" s="88">
        <v>23325.99</v>
      </c>
      <c r="F7" s="88">
        <v>52099.549999999996</v>
      </c>
      <c r="G7" s="88">
        <v>33475.100000000006</v>
      </c>
    </row>
    <row r="8" spans="1:7" x14ac:dyDescent="0.2">
      <c r="A8" s="87" t="s">
        <v>101</v>
      </c>
      <c r="B8" s="88">
        <v>38233.600000000006</v>
      </c>
      <c r="C8" s="88">
        <v>24565.9</v>
      </c>
      <c r="D8" s="88">
        <v>82757.94</v>
      </c>
      <c r="E8" s="88">
        <v>53173.760000000002</v>
      </c>
      <c r="F8" s="88">
        <v>120991.54000000001</v>
      </c>
      <c r="G8" s="88">
        <v>77739.66</v>
      </c>
    </row>
    <row r="9" spans="1:7" x14ac:dyDescent="0.2">
      <c r="A9" s="87" t="s">
        <v>69</v>
      </c>
      <c r="B9" s="88">
        <v>21623.03</v>
      </c>
      <c r="C9" s="88">
        <v>13893.27</v>
      </c>
      <c r="D9" s="88">
        <v>87238.09</v>
      </c>
      <c r="E9" s="88">
        <v>56052.36</v>
      </c>
      <c r="F9" s="88">
        <v>108861.12</v>
      </c>
      <c r="G9" s="88">
        <v>69945.63</v>
      </c>
    </row>
    <row r="10" spans="1:7" x14ac:dyDescent="0.2">
      <c r="A10" s="87" t="s">
        <v>103</v>
      </c>
      <c r="B10" s="88">
        <v>41573.18</v>
      </c>
      <c r="C10" s="88">
        <v>26711.67</v>
      </c>
      <c r="D10" s="88">
        <v>44224.2</v>
      </c>
      <c r="E10" s="88">
        <v>28415</v>
      </c>
      <c r="F10" s="88">
        <v>85797.38</v>
      </c>
      <c r="G10" s="88">
        <v>55126.67</v>
      </c>
    </row>
    <row r="11" spans="1:7" x14ac:dyDescent="0.2">
      <c r="A11" s="87" t="s">
        <v>99</v>
      </c>
      <c r="B11" s="88">
        <v>20405.669999999998</v>
      </c>
      <c r="C11" s="88">
        <v>13111.08</v>
      </c>
      <c r="D11" s="88">
        <v>43527.68</v>
      </c>
      <c r="E11" s="88">
        <v>27967.47</v>
      </c>
      <c r="F11" s="88">
        <v>63933.35</v>
      </c>
      <c r="G11" s="88">
        <v>41078.550000000003</v>
      </c>
    </row>
    <row r="12" spans="1:7" x14ac:dyDescent="0.2">
      <c r="A12" s="87" t="s">
        <v>93</v>
      </c>
      <c r="B12" s="88">
        <v>42149.64</v>
      </c>
      <c r="C12" s="88">
        <v>27082.059999999998</v>
      </c>
      <c r="D12" s="88">
        <v>89324.13</v>
      </c>
      <c r="E12" s="88">
        <v>57392.67</v>
      </c>
      <c r="F12" s="88">
        <v>131473.77000000002</v>
      </c>
      <c r="G12" s="88">
        <v>84474.73</v>
      </c>
    </row>
    <row r="13" spans="1:7" x14ac:dyDescent="0.2">
      <c r="A13" s="87" t="s">
        <v>106</v>
      </c>
      <c r="B13" s="88">
        <v>20706.7</v>
      </c>
      <c r="C13" s="88">
        <v>13304.5</v>
      </c>
      <c r="D13" s="88">
        <v>45694.04</v>
      </c>
      <c r="E13" s="88">
        <v>29359.41</v>
      </c>
      <c r="F13" s="88">
        <v>66400.740000000005</v>
      </c>
      <c r="G13" s="88">
        <v>42663.91</v>
      </c>
    </row>
    <row r="14" spans="1:7" x14ac:dyDescent="0.2">
      <c r="A14" s="87" t="s">
        <v>89</v>
      </c>
      <c r="B14" s="88">
        <v>23880.33</v>
      </c>
      <c r="C14" s="88">
        <v>15343.62</v>
      </c>
      <c r="D14" s="88">
        <v>50025.89</v>
      </c>
      <c r="E14" s="88">
        <v>32142.71</v>
      </c>
      <c r="F14" s="88">
        <v>73906.22</v>
      </c>
      <c r="G14" s="88">
        <v>47486.33</v>
      </c>
    </row>
    <row r="15" spans="1:7" x14ac:dyDescent="0.2">
      <c r="A15" s="87" t="s">
        <v>95</v>
      </c>
      <c r="B15" s="88">
        <v>22406.07</v>
      </c>
      <c r="C15" s="88">
        <v>14396.38</v>
      </c>
      <c r="D15" s="88">
        <v>48169.38</v>
      </c>
      <c r="E15" s="88">
        <v>30949.87</v>
      </c>
      <c r="F15" s="88">
        <v>70575.45</v>
      </c>
      <c r="G15" s="88">
        <v>45346.25</v>
      </c>
    </row>
    <row r="16" spans="1:7" x14ac:dyDescent="0.2">
      <c r="A16" s="86" t="s">
        <v>112</v>
      </c>
      <c r="B16" s="88">
        <v>246773.96000000002</v>
      </c>
      <c r="C16" s="88">
        <v>158557.59</v>
      </c>
      <c r="D16" s="88">
        <v>527265.15999999992</v>
      </c>
      <c r="E16" s="88">
        <v>338779.24</v>
      </c>
      <c r="F16" s="88">
        <v>774039.11999999988</v>
      </c>
      <c r="G16" s="88">
        <v>497336.83</v>
      </c>
    </row>
    <row r="22" spans="1:7" x14ac:dyDescent="0.2">
      <c r="B22" s="85" t="s">
        <v>113</v>
      </c>
    </row>
    <row r="23" spans="1:7" x14ac:dyDescent="0.2">
      <c r="B23" t="s">
        <v>65</v>
      </c>
      <c r="D23" t="s">
        <v>1</v>
      </c>
      <c r="F23" t="s">
        <v>117</v>
      </c>
      <c r="G23" t="s">
        <v>118</v>
      </c>
    </row>
    <row r="24" spans="1:7" x14ac:dyDescent="0.2">
      <c r="A24" s="85" t="s">
        <v>111</v>
      </c>
      <c r="B24" t="s">
        <v>116</v>
      </c>
      <c r="C24" t="s">
        <v>119</v>
      </c>
      <c r="D24" t="s">
        <v>116</v>
      </c>
      <c r="E24" t="s">
        <v>119</v>
      </c>
    </row>
    <row r="25" spans="1:7" x14ac:dyDescent="0.2">
      <c r="A25" s="86" t="s">
        <v>120</v>
      </c>
      <c r="B25" s="88">
        <v>-246773.93</v>
      </c>
      <c r="C25" s="88">
        <v>-158557.62</v>
      </c>
      <c r="D25" s="88">
        <v>-527265.14</v>
      </c>
      <c r="E25" s="88">
        <v>-338779.26</v>
      </c>
      <c r="F25" s="88">
        <v>-774039.06999999983</v>
      </c>
      <c r="G25" s="88">
        <v>-497336.88</v>
      </c>
    </row>
    <row r="26" spans="1:7" x14ac:dyDescent="0.2">
      <c r="A26" s="87" t="s">
        <v>83</v>
      </c>
      <c r="B26" s="88">
        <v>-15795.74</v>
      </c>
      <c r="C26" s="88">
        <v>-10149.11</v>
      </c>
      <c r="D26" s="88">
        <v>-36303.82</v>
      </c>
      <c r="E26" s="88">
        <v>-23325.98</v>
      </c>
      <c r="F26" s="88">
        <v>-52099.56</v>
      </c>
      <c r="G26" s="88">
        <v>-33475.089999999997</v>
      </c>
    </row>
    <row r="27" spans="1:7" x14ac:dyDescent="0.2">
      <c r="A27" s="87" t="s">
        <v>101</v>
      </c>
      <c r="B27" s="88">
        <v>-38233.589999999997</v>
      </c>
      <c r="C27" s="88">
        <v>-24565.91</v>
      </c>
      <c r="D27" s="88">
        <v>-82757.94</v>
      </c>
      <c r="E27" s="88">
        <v>-53173.760000000002</v>
      </c>
      <c r="F27" s="88">
        <v>-120991.53</v>
      </c>
      <c r="G27" s="88">
        <v>-77739.67</v>
      </c>
    </row>
    <row r="28" spans="1:7" x14ac:dyDescent="0.2">
      <c r="A28" s="87" t="s">
        <v>103</v>
      </c>
      <c r="B28" s="88">
        <v>-63196.21</v>
      </c>
      <c r="C28" s="88">
        <v>-40604.94</v>
      </c>
      <c r="D28" s="88">
        <v>-131462.28</v>
      </c>
      <c r="E28" s="88">
        <v>-84467.37</v>
      </c>
      <c r="F28" s="88">
        <v>-194658.49</v>
      </c>
      <c r="G28" s="88">
        <v>-125072.31</v>
      </c>
    </row>
    <row r="29" spans="1:7" x14ac:dyDescent="0.2">
      <c r="A29" s="87" t="s">
        <v>134</v>
      </c>
      <c r="B29" s="88">
        <v>-20405.669999999998</v>
      </c>
      <c r="C29" s="88">
        <v>-13111.08</v>
      </c>
      <c r="D29" s="88">
        <v>-43527.68</v>
      </c>
      <c r="E29" s="88">
        <v>-27967.47</v>
      </c>
      <c r="F29" s="88">
        <v>-63933.35</v>
      </c>
      <c r="G29" s="88">
        <v>-41078.550000000003</v>
      </c>
    </row>
    <row r="30" spans="1:7" x14ac:dyDescent="0.2">
      <c r="A30" s="87" t="s">
        <v>93</v>
      </c>
      <c r="B30" s="88">
        <v>-42149.64</v>
      </c>
      <c r="C30" s="88">
        <v>-27082.059999999998</v>
      </c>
      <c r="D30" s="88">
        <v>-89324.11</v>
      </c>
      <c r="E30" s="88">
        <v>-57392.69</v>
      </c>
      <c r="F30" s="88">
        <v>-131473.75</v>
      </c>
      <c r="G30" s="88">
        <v>-84474.75</v>
      </c>
    </row>
    <row r="31" spans="1:7" x14ac:dyDescent="0.2">
      <c r="A31" s="87" t="s">
        <v>89</v>
      </c>
      <c r="B31" s="88">
        <v>-44587.020000000004</v>
      </c>
      <c r="C31" s="88">
        <v>-28648.129999999997</v>
      </c>
      <c r="D31" s="88">
        <v>-95719.93</v>
      </c>
      <c r="E31" s="88">
        <v>-61502.12</v>
      </c>
      <c r="F31" s="88">
        <v>-140306.95000000001</v>
      </c>
      <c r="G31" s="88">
        <v>-90150.25</v>
      </c>
    </row>
    <row r="32" spans="1:7" x14ac:dyDescent="0.2">
      <c r="A32" s="87" t="s">
        <v>95</v>
      </c>
      <c r="B32" s="88">
        <v>-22406.06</v>
      </c>
      <c r="C32" s="88">
        <v>-14396.39</v>
      </c>
      <c r="D32" s="88">
        <v>-48169.38</v>
      </c>
      <c r="E32" s="88">
        <v>-30949.87</v>
      </c>
      <c r="F32" s="88">
        <v>-70575.44</v>
      </c>
      <c r="G32" s="88">
        <v>-45346.259999999995</v>
      </c>
    </row>
    <row r="33" spans="1:7" x14ac:dyDescent="0.2">
      <c r="A33" s="86" t="s">
        <v>112</v>
      </c>
      <c r="B33" s="88">
        <v>-246773.93</v>
      </c>
      <c r="C33" s="88">
        <v>-158557.62</v>
      </c>
      <c r="D33" s="88">
        <v>-527265.14</v>
      </c>
      <c r="E33" s="88">
        <v>-338779.26</v>
      </c>
      <c r="F33" s="88">
        <v>-774039.06999999983</v>
      </c>
      <c r="G33" s="88">
        <v>-497336.88</v>
      </c>
    </row>
  </sheetData>
  <pageMargins left="0.7" right="0.7" top="0.75" bottom="0.75" header="0.3" footer="0.3"/>
  <pageSetup scale="74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opLeftCell="A7" workbookViewId="0">
      <selection activeCell="E24" sqref="E24"/>
    </sheetView>
  </sheetViews>
  <sheetFormatPr defaultRowHeight="12.75" x14ac:dyDescent="0.2"/>
  <cols>
    <col min="1" max="1" width="11.7109375" bestFit="1" customWidth="1"/>
    <col min="2" max="2" width="21" bestFit="1" customWidth="1"/>
    <col min="3" max="3" width="23.28515625" bestFit="1" customWidth="1"/>
    <col min="4" max="4" width="21" bestFit="1" customWidth="1"/>
    <col min="5" max="5" width="23.28515625" bestFit="1" customWidth="1"/>
    <col min="6" max="6" width="25.85546875" bestFit="1" customWidth="1"/>
    <col min="7" max="7" width="28" bestFit="1" customWidth="1"/>
  </cols>
  <sheetData>
    <row r="1" spans="1:7" x14ac:dyDescent="0.2">
      <c r="B1" t="s">
        <v>113</v>
      </c>
    </row>
    <row r="2" spans="1:7" x14ac:dyDescent="0.2">
      <c r="B2" t="s">
        <v>65</v>
      </c>
      <c r="D2" t="s">
        <v>1</v>
      </c>
      <c r="F2" t="s">
        <v>117</v>
      </c>
      <c r="G2" t="s">
        <v>118</v>
      </c>
    </row>
    <row r="3" spans="1:7" x14ac:dyDescent="0.2">
      <c r="A3" s="51" t="s">
        <v>111</v>
      </c>
      <c r="B3" s="51" t="s">
        <v>116</v>
      </c>
      <c r="C3" s="51" t="s">
        <v>119</v>
      </c>
      <c r="D3" s="51" t="s">
        <v>116</v>
      </c>
      <c r="E3" s="51" t="s">
        <v>119</v>
      </c>
      <c r="F3" s="51"/>
      <c r="G3" s="51"/>
    </row>
    <row r="4" spans="1:7" x14ac:dyDescent="0.2">
      <c r="A4" s="134" t="s">
        <v>120</v>
      </c>
      <c r="B4" s="135">
        <v>-339382.26</v>
      </c>
      <c r="C4" s="135">
        <v>-217423.53999999998</v>
      </c>
      <c r="D4" s="135">
        <v>-729522.11</v>
      </c>
      <c r="E4" s="135">
        <v>-467342.69</v>
      </c>
      <c r="F4" s="135">
        <v>-1068904.3699999999</v>
      </c>
      <c r="G4" s="135">
        <v>-684766.23</v>
      </c>
    </row>
    <row r="5" spans="1:7" x14ac:dyDescent="0.2">
      <c r="A5" s="51" t="s">
        <v>156</v>
      </c>
      <c r="B5" s="132">
        <v>-23449.73</v>
      </c>
      <c r="C5" s="132">
        <v>-14905.67</v>
      </c>
      <c r="D5" s="132">
        <v>-51908.18</v>
      </c>
      <c r="E5" s="132">
        <v>-32995.120000000003</v>
      </c>
      <c r="F5" s="132">
        <v>-75357.91</v>
      </c>
      <c r="G5" s="132">
        <v>-47900.79</v>
      </c>
    </row>
    <row r="6" spans="1:7" x14ac:dyDescent="0.2">
      <c r="A6" s="51" t="s">
        <v>157</v>
      </c>
      <c r="B6" s="132">
        <v>0</v>
      </c>
      <c r="C6" s="132">
        <v>0</v>
      </c>
      <c r="D6" s="132">
        <v>0</v>
      </c>
      <c r="E6" s="132">
        <v>0</v>
      </c>
      <c r="F6" s="132">
        <v>0</v>
      </c>
      <c r="G6" s="132">
        <v>0</v>
      </c>
    </row>
    <row r="7" spans="1:7" x14ac:dyDescent="0.2">
      <c r="A7" s="51" t="s">
        <v>158</v>
      </c>
      <c r="B7" s="132">
        <v>0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</row>
    <row r="8" spans="1:7" x14ac:dyDescent="0.2">
      <c r="A8" s="51" t="s">
        <v>159</v>
      </c>
      <c r="B8" s="132">
        <v>-10903.95</v>
      </c>
      <c r="C8" s="132">
        <v>-6931.0499999999993</v>
      </c>
      <c r="D8" s="132">
        <v>-22783.079999999998</v>
      </c>
      <c r="E8" s="132">
        <v>-14481.919999999998</v>
      </c>
      <c r="F8" s="132">
        <v>-33687.03</v>
      </c>
      <c r="G8" s="132">
        <v>-21412.969999999998</v>
      </c>
    </row>
    <row r="9" spans="1:7" x14ac:dyDescent="0.2">
      <c r="A9" s="51" t="s">
        <v>160</v>
      </c>
      <c r="B9" s="132">
        <v>-58254.65</v>
      </c>
      <c r="C9" s="132">
        <v>-37029.199999999997</v>
      </c>
      <c r="D9" s="132">
        <v>-127565.71</v>
      </c>
      <c r="E9" s="132">
        <v>-81086.390000000014</v>
      </c>
      <c r="F9" s="132">
        <v>-185820.36000000002</v>
      </c>
      <c r="G9" s="132">
        <v>-118115.59000000001</v>
      </c>
    </row>
    <row r="10" spans="1:7" x14ac:dyDescent="0.2">
      <c r="A10" s="51" t="s">
        <v>83</v>
      </c>
      <c r="B10" s="132">
        <v>-15795.74</v>
      </c>
      <c r="C10" s="132">
        <v>-10149.11</v>
      </c>
      <c r="D10" s="132">
        <v>-36303.82</v>
      </c>
      <c r="E10" s="132">
        <v>-23325.98</v>
      </c>
      <c r="F10" s="132">
        <v>-52099.56</v>
      </c>
      <c r="G10" s="132">
        <v>-33475.089999999997</v>
      </c>
    </row>
    <row r="11" spans="1:7" x14ac:dyDescent="0.2">
      <c r="A11" s="51" t="s">
        <v>101</v>
      </c>
      <c r="B11" s="132">
        <v>-38233.589999999997</v>
      </c>
      <c r="C11" s="132">
        <v>-24565.91</v>
      </c>
      <c r="D11" s="132">
        <v>-82757.94</v>
      </c>
      <c r="E11" s="132">
        <v>-53173.760000000002</v>
      </c>
      <c r="F11" s="132">
        <v>-120991.53</v>
      </c>
      <c r="G11" s="132">
        <v>-77739.67</v>
      </c>
    </row>
    <row r="12" spans="1:7" x14ac:dyDescent="0.2">
      <c r="A12" s="51" t="s">
        <v>103</v>
      </c>
      <c r="B12" s="132">
        <v>-63196.21</v>
      </c>
      <c r="C12" s="132">
        <v>-40604.94</v>
      </c>
      <c r="D12" s="132">
        <v>-131462.28</v>
      </c>
      <c r="E12" s="132">
        <v>-84467.37</v>
      </c>
      <c r="F12" s="132">
        <v>-194658.49</v>
      </c>
      <c r="G12" s="132">
        <v>-125072.31</v>
      </c>
    </row>
    <row r="13" spans="1:7" x14ac:dyDescent="0.2">
      <c r="A13" s="51" t="s">
        <v>134</v>
      </c>
      <c r="B13" s="132">
        <v>-20405.669999999998</v>
      </c>
      <c r="C13" s="132">
        <v>-13111.08</v>
      </c>
      <c r="D13" s="132">
        <v>-43527.68</v>
      </c>
      <c r="E13" s="132">
        <v>-27967.47</v>
      </c>
      <c r="F13" s="132">
        <v>-63933.35</v>
      </c>
      <c r="G13" s="132">
        <v>-41078.550000000003</v>
      </c>
    </row>
    <row r="14" spans="1:7" x14ac:dyDescent="0.2">
      <c r="A14" s="51" t="s">
        <v>93</v>
      </c>
      <c r="B14" s="132">
        <v>-42149.64</v>
      </c>
      <c r="C14" s="132">
        <v>-27082.059999999998</v>
      </c>
      <c r="D14" s="132">
        <v>-89324.11</v>
      </c>
      <c r="E14" s="132">
        <v>-57392.69</v>
      </c>
      <c r="F14" s="132">
        <v>-131473.75</v>
      </c>
      <c r="G14" s="132">
        <v>-84474.75</v>
      </c>
    </row>
    <row r="15" spans="1:7" x14ac:dyDescent="0.2">
      <c r="A15" s="51" t="s">
        <v>89</v>
      </c>
      <c r="B15" s="132">
        <v>-44587.020000000004</v>
      </c>
      <c r="C15" s="132">
        <v>-28648.129999999997</v>
      </c>
      <c r="D15" s="132">
        <v>-95719.93</v>
      </c>
      <c r="E15" s="132">
        <v>-61502.12</v>
      </c>
      <c r="F15" s="132">
        <v>-140306.95000000001</v>
      </c>
      <c r="G15" s="132">
        <v>-90150.25</v>
      </c>
    </row>
    <row r="16" spans="1:7" x14ac:dyDescent="0.2">
      <c r="A16" s="136" t="s">
        <v>95</v>
      </c>
      <c r="B16" s="137">
        <v>-22406.06</v>
      </c>
      <c r="C16" s="137">
        <v>-14396.39</v>
      </c>
      <c r="D16" s="137">
        <v>-48169.38</v>
      </c>
      <c r="E16" s="137">
        <v>-30949.87</v>
      </c>
      <c r="F16" s="137">
        <v>-70575.44</v>
      </c>
      <c r="G16" s="137">
        <v>-45346.259999999995</v>
      </c>
    </row>
    <row r="17" spans="1:7" x14ac:dyDescent="0.2">
      <c r="A17" s="97" t="s">
        <v>112</v>
      </c>
      <c r="B17" s="133">
        <v>-339382.26</v>
      </c>
      <c r="C17" s="133">
        <v>-217423.53999999998</v>
      </c>
      <c r="D17" s="133">
        <v>-729522.11</v>
      </c>
      <c r="E17" s="133">
        <v>-467342.69</v>
      </c>
      <c r="F17" s="133">
        <v>-1068904.3699999999</v>
      </c>
      <c r="G17" s="133">
        <v>-684766.23</v>
      </c>
    </row>
  </sheetData>
  <pageMargins left="0.7" right="0.7" top="0.75" bottom="0.75" header="0.3" footer="0.3"/>
  <pageSetup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workbookViewId="0">
      <selection activeCell="A12" sqref="A12"/>
    </sheetView>
  </sheetViews>
  <sheetFormatPr defaultRowHeight="12.75" x14ac:dyDescent="0.2"/>
  <cols>
    <col min="1" max="1" width="21.28515625" bestFit="1" customWidth="1"/>
    <col min="2" max="2" width="40.28515625" bestFit="1" customWidth="1"/>
    <col min="3" max="3" width="15" bestFit="1" customWidth="1"/>
    <col min="4" max="4" width="12.42578125" bestFit="1" customWidth="1"/>
    <col min="5" max="5" width="8.7109375" bestFit="1" customWidth="1"/>
    <col min="6" max="6" width="17.5703125" hidden="1" customWidth="1"/>
    <col min="7" max="7" width="29" hidden="1" customWidth="1"/>
    <col min="8" max="8" width="17.5703125" hidden="1" customWidth="1"/>
    <col min="9" max="9" width="18.85546875" hidden="1" customWidth="1"/>
    <col min="10" max="10" width="16.28515625" hidden="1" customWidth="1"/>
    <col min="11" max="12" width="23.85546875" hidden="1" customWidth="1"/>
    <col min="13" max="13" width="10" hidden="1" customWidth="1"/>
    <col min="14" max="14" width="22.5703125" hidden="1" customWidth="1"/>
    <col min="15" max="15" width="16.28515625" hidden="1" customWidth="1"/>
    <col min="16" max="17" width="17.5703125" hidden="1" customWidth="1"/>
    <col min="18" max="18" width="15" hidden="1" customWidth="1"/>
    <col min="19" max="19" width="25.140625" hidden="1" customWidth="1"/>
    <col min="20" max="20" width="18.85546875" hidden="1" customWidth="1"/>
    <col min="21" max="21" width="11.28515625" hidden="1" customWidth="1"/>
    <col min="22" max="22" width="20.140625" bestFit="1" customWidth="1"/>
    <col min="23" max="23" width="16.28515625" bestFit="1" customWidth="1"/>
    <col min="24" max="24" width="18.85546875" bestFit="1" customWidth="1"/>
    <col min="25" max="25" width="20.140625" bestFit="1" customWidth="1"/>
    <col min="26" max="26" width="34" bestFit="1" customWidth="1"/>
    <col min="27" max="27" width="11.28515625" bestFit="1" customWidth="1"/>
    <col min="28" max="28" width="16.28515625" bestFit="1" customWidth="1"/>
    <col min="29" max="29" width="15" bestFit="1" customWidth="1"/>
    <col min="30" max="30" width="17.5703125" bestFit="1" customWidth="1"/>
    <col min="31" max="31" width="18.85546875" bestFit="1" customWidth="1"/>
  </cols>
  <sheetData>
    <row r="1" spans="1:31" ht="13.5" thickBot="1" x14ac:dyDescent="0.25">
      <c r="A1" s="70" t="s">
        <v>32</v>
      </c>
      <c r="B1" s="70" t="s">
        <v>33</v>
      </c>
      <c r="C1" s="70" t="s">
        <v>34</v>
      </c>
      <c r="D1" s="70" t="s">
        <v>35</v>
      </c>
      <c r="E1" s="70" t="s">
        <v>36</v>
      </c>
      <c r="F1" s="70" t="s">
        <v>37</v>
      </c>
      <c r="G1" s="70" t="s">
        <v>38</v>
      </c>
      <c r="H1" s="70" t="s">
        <v>39</v>
      </c>
      <c r="I1" s="70" t="s">
        <v>40</v>
      </c>
      <c r="J1" s="70" t="s">
        <v>41</v>
      </c>
      <c r="K1" s="70" t="s">
        <v>42</v>
      </c>
      <c r="L1" s="70" t="s">
        <v>43</v>
      </c>
      <c r="M1" s="70" t="s">
        <v>44</v>
      </c>
      <c r="N1" s="70" t="s">
        <v>45</v>
      </c>
      <c r="O1" s="70" t="s">
        <v>46</v>
      </c>
      <c r="P1" s="70" t="s">
        <v>47</v>
      </c>
      <c r="Q1" s="70" t="s">
        <v>48</v>
      </c>
      <c r="R1" s="70" t="s">
        <v>49</v>
      </c>
      <c r="S1" s="70" t="s">
        <v>50</v>
      </c>
      <c r="T1" s="70" t="s">
        <v>51</v>
      </c>
      <c r="U1" s="70" t="s">
        <v>52</v>
      </c>
      <c r="V1" s="70" t="s">
        <v>53</v>
      </c>
      <c r="W1" s="70" t="s">
        <v>54</v>
      </c>
      <c r="X1" s="70" t="s">
        <v>55</v>
      </c>
      <c r="Y1" s="70" t="s">
        <v>56</v>
      </c>
      <c r="Z1" s="70" t="s">
        <v>57</v>
      </c>
      <c r="AA1" s="70" t="s">
        <v>58</v>
      </c>
      <c r="AB1" s="70" t="s">
        <v>59</v>
      </c>
      <c r="AC1" s="70" t="s">
        <v>34</v>
      </c>
      <c r="AD1" s="70" t="s">
        <v>60</v>
      </c>
      <c r="AE1" s="70" t="s">
        <v>61</v>
      </c>
    </row>
    <row r="2" spans="1:31" ht="13.5" thickBot="1" x14ac:dyDescent="0.25">
      <c r="A2" s="71">
        <v>903314</v>
      </c>
      <c r="B2" s="71" t="s">
        <v>63</v>
      </c>
      <c r="C2" s="71" t="s">
        <v>64</v>
      </c>
      <c r="D2" s="71" t="s">
        <v>65</v>
      </c>
      <c r="E2" s="71" t="s">
        <v>66</v>
      </c>
      <c r="F2" s="71" t="s">
        <v>82</v>
      </c>
      <c r="G2" s="71" t="s">
        <v>67</v>
      </c>
      <c r="H2" s="71" t="s">
        <v>68</v>
      </c>
      <c r="I2" s="71" t="s">
        <v>83</v>
      </c>
      <c r="J2" s="71" t="s">
        <v>70</v>
      </c>
      <c r="K2" s="71" t="s">
        <v>71</v>
      </c>
      <c r="L2" s="71" t="s">
        <v>92</v>
      </c>
      <c r="M2" s="72"/>
      <c r="N2" s="71" t="s">
        <v>72</v>
      </c>
      <c r="O2" s="71" t="s">
        <v>86</v>
      </c>
      <c r="P2" s="71" t="s">
        <v>74</v>
      </c>
      <c r="Q2" s="71" t="s">
        <v>75</v>
      </c>
      <c r="R2" s="71" t="s">
        <v>62</v>
      </c>
      <c r="S2" s="71" t="s">
        <v>76</v>
      </c>
      <c r="T2" s="71" t="s">
        <v>77</v>
      </c>
      <c r="U2" s="71" t="s">
        <v>78</v>
      </c>
      <c r="V2" s="73">
        <v>25944.85</v>
      </c>
      <c r="W2" s="73">
        <v>15795.74</v>
      </c>
      <c r="X2" s="73">
        <v>10149.11</v>
      </c>
      <c r="Y2" s="72"/>
      <c r="Z2" s="71" t="s">
        <v>79</v>
      </c>
      <c r="AA2" s="71" t="s">
        <v>80</v>
      </c>
      <c r="AB2" s="71" t="s">
        <v>81</v>
      </c>
      <c r="AC2" s="71" t="s">
        <v>64</v>
      </c>
      <c r="AD2" s="72"/>
      <c r="AE2" s="72"/>
    </row>
    <row r="3" spans="1:31" ht="13.5" thickBot="1" x14ac:dyDescent="0.25">
      <c r="A3" s="71">
        <v>903314</v>
      </c>
      <c r="B3" s="74" t="s">
        <v>63</v>
      </c>
      <c r="C3" s="74" t="s">
        <v>64</v>
      </c>
      <c r="D3" s="74" t="s">
        <v>65</v>
      </c>
      <c r="E3" s="74" t="s">
        <v>66</v>
      </c>
      <c r="F3" s="75"/>
      <c r="G3" s="74" t="s">
        <v>67</v>
      </c>
      <c r="H3" s="74" t="s">
        <v>68</v>
      </c>
      <c r="I3" s="74" t="s">
        <v>101</v>
      </c>
      <c r="J3" s="74" t="s">
        <v>70</v>
      </c>
      <c r="K3" s="74" t="s">
        <v>71</v>
      </c>
      <c r="L3" s="75"/>
      <c r="M3" s="75"/>
      <c r="N3" s="74" t="s">
        <v>72</v>
      </c>
      <c r="O3" s="74" t="s">
        <v>105</v>
      </c>
      <c r="P3" s="74" t="s">
        <v>74</v>
      </c>
      <c r="Q3" s="74" t="s">
        <v>75</v>
      </c>
      <c r="R3" s="74" t="s">
        <v>62</v>
      </c>
      <c r="S3" s="74" t="s">
        <v>76</v>
      </c>
      <c r="T3" s="74" t="s">
        <v>77</v>
      </c>
      <c r="U3" s="74" t="s">
        <v>78</v>
      </c>
      <c r="V3" s="76">
        <v>31275.05</v>
      </c>
      <c r="W3" s="76">
        <v>19040.88</v>
      </c>
      <c r="X3" s="76">
        <v>12234.17</v>
      </c>
      <c r="Y3" s="75"/>
      <c r="Z3" s="74" t="s">
        <v>79</v>
      </c>
      <c r="AA3" s="74" t="s">
        <v>80</v>
      </c>
      <c r="AB3" s="74" t="s">
        <v>81</v>
      </c>
      <c r="AC3" s="74" t="s">
        <v>64</v>
      </c>
      <c r="AD3" s="75"/>
      <c r="AE3" s="75"/>
    </row>
    <row r="4" spans="1:31" ht="13.5" thickBot="1" x14ac:dyDescent="0.25">
      <c r="A4" s="71">
        <v>903314</v>
      </c>
      <c r="B4" s="74" t="s">
        <v>63</v>
      </c>
      <c r="C4" s="74" t="s">
        <v>64</v>
      </c>
      <c r="D4" s="74" t="s">
        <v>65</v>
      </c>
      <c r="E4" s="74" t="s">
        <v>66</v>
      </c>
      <c r="F4" s="75"/>
      <c r="G4" s="74" t="s">
        <v>67</v>
      </c>
      <c r="H4" s="74" t="s">
        <v>68</v>
      </c>
      <c r="I4" s="74" t="s">
        <v>101</v>
      </c>
      <c r="J4" s="74" t="s">
        <v>70</v>
      </c>
      <c r="K4" s="74" t="s">
        <v>71</v>
      </c>
      <c r="L4" s="75"/>
      <c r="M4" s="75"/>
      <c r="N4" s="74" t="s">
        <v>72</v>
      </c>
      <c r="O4" s="74" t="s">
        <v>102</v>
      </c>
      <c r="P4" s="74" t="s">
        <v>74</v>
      </c>
      <c r="Q4" s="74" t="s">
        <v>75</v>
      </c>
      <c r="R4" s="74" t="s">
        <v>62</v>
      </c>
      <c r="S4" s="74" t="s">
        <v>76</v>
      </c>
      <c r="T4" s="74" t="s">
        <v>77</v>
      </c>
      <c r="U4" s="74" t="s">
        <v>78</v>
      </c>
      <c r="V4" s="76">
        <v>31524.45</v>
      </c>
      <c r="W4" s="76">
        <v>19192.72</v>
      </c>
      <c r="X4" s="76">
        <v>12331.73</v>
      </c>
      <c r="Y4" s="75"/>
      <c r="Z4" s="74" t="s">
        <v>79</v>
      </c>
      <c r="AA4" s="74" t="s">
        <v>80</v>
      </c>
      <c r="AB4" s="74" t="s">
        <v>81</v>
      </c>
      <c r="AC4" s="74" t="s">
        <v>64</v>
      </c>
      <c r="AD4" s="75"/>
      <c r="AE4" s="75"/>
    </row>
    <row r="5" spans="1:31" ht="12.75" customHeight="1" thickBot="1" x14ac:dyDescent="0.25">
      <c r="A5" s="71">
        <v>903314</v>
      </c>
      <c r="B5" s="74" t="s">
        <v>63</v>
      </c>
      <c r="C5" s="74" t="s">
        <v>64</v>
      </c>
      <c r="D5" s="74" t="s">
        <v>65</v>
      </c>
      <c r="E5" s="74" t="s">
        <v>66</v>
      </c>
      <c r="F5" s="75"/>
      <c r="G5" s="74" t="s">
        <v>67</v>
      </c>
      <c r="H5" s="74" t="s">
        <v>68</v>
      </c>
      <c r="I5" s="74" t="s">
        <v>103</v>
      </c>
      <c r="J5" s="74" t="s">
        <v>129</v>
      </c>
      <c r="K5" s="74" t="s">
        <v>71</v>
      </c>
      <c r="L5" s="74"/>
      <c r="M5" s="74"/>
      <c r="N5" s="74" t="s">
        <v>72</v>
      </c>
      <c r="O5" s="74" t="s">
        <v>130</v>
      </c>
      <c r="P5" s="74" t="s">
        <v>74</v>
      </c>
      <c r="Q5" s="74" t="s">
        <v>75</v>
      </c>
      <c r="R5" s="74" t="s">
        <v>128</v>
      </c>
      <c r="S5" s="74" t="s">
        <v>76</v>
      </c>
      <c r="T5" s="74" t="s">
        <v>77</v>
      </c>
      <c r="U5" s="74" t="s">
        <v>78</v>
      </c>
      <c r="V5" s="89">
        <v>33339.85</v>
      </c>
      <c r="W5" s="76">
        <v>20297.97</v>
      </c>
      <c r="X5" s="76">
        <v>13041.88</v>
      </c>
      <c r="Y5" s="75"/>
      <c r="Z5" s="74" t="s">
        <v>127</v>
      </c>
      <c r="AA5" s="74" t="s">
        <v>80</v>
      </c>
      <c r="AB5" s="74" t="s">
        <v>131</v>
      </c>
      <c r="AC5" s="74" t="s">
        <v>64</v>
      </c>
      <c r="AD5" s="75"/>
      <c r="AE5" s="75"/>
    </row>
    <row r="6" spans="1:31" ht="13.5" thickBot="1" x14ac:dyDescent="0.25">
      <c r="A6" s="71">
        <v>903314</v>
      </c>
      <c r="B6" s="74" t="s">
        <v>63</v>
      </c>
      <c r="C6" s="74" t="s">
        <v>64</v>
      </c>
      <c r="D6" s="74" t="s">
        <v>65</v>
      </c>
      <c r="E6" s="74" t="s">
        <v>66</v>
      </c>
      <c r="F6" s="75"/>
      <c r="G6" s="74" t="s">
        <v>67</v>
      </c>
      <c r="H6" s="74" t="s">
        <v>68</v>
      </c>
      <c r="I6" s="74" t="s">
        <v>99</v>
      </c>
      <c r="J6" s="74" t="s">
        <v>70</v>
      </c>
      <c r="K6" s="74" t="s">
        <v>71</v>
      </c>
      <c r="L6" s="75"/>
      <c r="M6" s="75"/>
      <c r="N6" s="74" t="s">
        <v>72</v>
      </c>
      <c r="O6" s="74" t="s">
        <v>100</v>
      </c>
      <c r="P6" s="74" t="s">
        <v>74</v>
      </c>
      <c r="Q6" s="74" t="s">
        <v>75</v>
      </c>
      <c r="R6" s="74" t="s">
        <v>62</v>
      </c>
      <c r="S6" s="74" t="s">
        <v>76</v>
      </c>
      <c r="T6" s="74" t="s">
        <v>77</v>
      </c>
      <c r="U6" s="74" t="s">
        <v>78</v>
      </c>
      <c r="V6" s="76">
        <v>33516.75</v>
      </c>
      <c r="W6" s="76">
        <v>20405.669999999998</v>
      </c>
      <c r="X6" s="76">
        <v>13111.08</v>
      </c>
      <c r="Y6" s="75"/>
      <c r="Z6" s="74" t="s">
        <v>79</v>
      </c>
      <c r="AA6" s="74" t="s">
        <v>80</v>
      </c>
      <c r="AB6" s="74" t="s">
        <v>81</v>
      </c>
      <c r="AC6" s="74" t="s">
        <v>64</v>
      </c>
      <c r="AD6" s="75"/>
      <c r="AE6" s="75"/>
    </row>
    <row r="7" spans="1:31" ht="13.5" thickBot="1" x14ac:dyDescent="0.25">
      <c r="A7" s="71">
        <v>903314</v>
      </c>
      <c r="B7" s="74" t="s">
        <v>63</v>
      </c>
      <c r="C7" s="74" t="s">
        <v>64</v>
      </c>
      <c r="D7" s="74" t="s">
        <v>65</v>
      </c>
      <c r="E7" s="74" t="s">
        <v>66</v>
      </c>
      <c r="F7" s="75"/>
      <c r="G7" s="74" t="s">
        <v>67</v>
      </c>
      <c r="H7" s="74" t="s">
        <v>68</v>
      </c>
      <c r="I7" s="74" t="s">
        <v>93</v>
      </c>
      <c r="J7" s="74" t="s">
        <v>70</v>
      </c>
      <c r="K7" s="74" t="s">
        <v>71</v>
      </c>
      <c r="L7" s="75"/>
      <c r="M7" s="75"/>
      <c r="N7" s="74" t="s">
        <v>72</v>
      </c>
      <c r="O7" s="74" t="s">
        <v>94</v>
      </c>
      <c r="P7" s="74" t="s">
        <v>74</v>
      </c>
      <c r="Q7" s="74" t="s">
        <v>75</v>
      </c>
      <c r="R7" s="74" t="s">
        <v>62</v>
      </c>
      <c r="S7" s="74" t="s">
        <v>76</v>
      </c>
      <c r="T7" s="74" t="s">
        <v>77</v>
      </c>
      <c r="U7" s="74" t="s">
        <v>78</v>
      </c>
      <c r="V7" s="76">
        <v>33673.35</v>
      </c>
      <c r="W7" s="76">
        <v>20501.009999999998</v>
      </c>
      <c r="X7" s="76">
        <v>13172.34</v>
      </c>
      <c r="Y7" s="75"/>
      <c r="Z7" s="74" t="s">
        <v>79</v>
      </c>
      <c r="AA7" s="74" t="s">
        <v>80</v>
      </c>
      <c r="AB7" s="74" t="s">
        <v>81</v>
      </c>
      <c r="AC7" s="74" t="s">
        <v>64</v>
      </c>
      <c r="AD7" s="75"/>
      <c r="AE7" s="75"/>
    </row>
    <row r="8" spans="1:31" ht="13.5" thickBot="1" x14ac:dyDescent="0.25">
      <c r="A8" s="71">
        <v>903314</v>
      </c>
      <c r="B8" s="74" t="s">
        <v>63</v>
      </c>
      <c r="C8" s="74" t="s">
        <v>64</v>
      </c>
      <c r="D8" s="74" t="s">
        <v>65</v>
      </c>
      <c r="E8" s="74" t="s">
        <v>66</v>
      </c>
      <c r="F8" s="75"/>
      <c r="G8" s="74" t="s">
        <v>67</v>
      </c>
      <c r="H8" s="74" t="s">
        <v>68</v>
      </c>
      <c r="I8" s="74" t="s">
        <v>106</v>
      </c>
      <c r="J8" s="74" t="s">
        <v>70</v>
      </c>
      <c r="K8" s="74" t="s">
        <v>71</v>
      </c>
      <c r="L8" s="75"/>
      <c r="M8" s="75"/>
      <c r="N8" s="74" t="s">
        <v>72</v>
      </c>
      <c r="O8" s="74" t="s">
        <v>107</v>
      </c>
      <c r="P8" s="74" t="s">
        <v>74</v>
      </c>
      <c r="Q8" s="74" t="s">
        <v>75</v>
      </c>
      <c r="R8" s="74" t="s">
        <v>62</v>
      </c>
      <c r="S8" s="74" t="s">
        <v>76</v>
      </c>
      <c r="T8" s="74" t="s">
        <v>77</v>
      </c>
      <c r="U8" s="74" t="s">
        <v>78</v>
      </c>
      <c r="V8" s="76">
        <v>34011.199999999997</v>
      </c>
      <c r="W8" s="76">
        <v>20706.7</v>
      </c>
      <c r="X8" s="76">
        <v>13304.5</v>
      </c>
      <c r="Y8" s="75"/>
      <c r="Z8" s="74" t="s">
        <v>79</v>
      </c>
      <c r="AA8" s="74" t="s">
        <v>80</v>
      </c>
      <c r="AB8" s="74" t="s">
        <v>81</v>
      </c>
      <c r="AC8" s="74" t="s">
        <v>64</v>
      </c>
      <c r="AD8" s="75"/>
      <c r="AE8" s="75"/>
    </row>
    <row r="9" spans="1:31" ht="13.5" thickBot="1" x14ac:dyDescent="0.25">
      <c r="A9" s="71">
        <v>903314</v>
      </c>
      <c r="B9" s="74" t="s">
        <v>63</v>
      </c>
      <c r="C9" s="74" t="s">
        <v>64</v>
      </c>
      <c r="D9" s="74" t="s">
        <v>65</v>
      </c>
      <c r="E9" s="74" t="s">
        <v>66</v>
      </c>
      <c r="F9" s="75"/>
      <c r="G9" s="74" t="s">
        <v>67</v>
      </c>
      <c r="H9" s="74" t="s">
        <v>68</v>
      </c>
      <c r="I9" s="74" t="s">
        <v>103</v>
      </c>
      <c r="J9" s="74" t="s">
        <v>70</v>
      </c>
      <c r="K9" s="74" t="s">
        <v>71</v>
      </c>
      <c r="L9" s="75"/>
      <c r="M9" s="75"/>
      <c r="N9" s="74" t="s">
        <v>72</v>
      </c>
      <c r="O9" s="74" t="s">
        <v>104</v>
      </c>
      <c r="P9" s="74" t="s">
        <v>74</v>
      </c>
      <c r="Q9" s="74" t="s">
        <v>75</v>
      </c>
      <c r="R9" s="74" t="s">
        <v>62</v>
      </c>
      <c r="S9" s="74" t="s">
        <v>76</v>
      </c>
      <c r="T9" s="74" t="s">
        <v>77</v>
      </c>
      <c r="U9" s="74" t="s">
        <v>78</v>
      </c>
      <c r="V9" s="77">
        <v>34945</v>
      </c>
      <c r="W9" s="76">
        <v>21275.21</v>
      </c>
      <c r="X9" s="76">
        <v>13669.79</v>
      </c>
      <c r="Y9" s="75"/>
      <c r="Z9" s="74" t="s">
        <v>79</v>
      </c>
      <c r="AA9" s="74" t="s">
        <v>80</v>
      </c>
      <c r="AB9" s="74" t="s">
        <v>81</v>
      </c>
      <c r="AC9" s="74" t="s">
        <v>64</v>
      </c>
      <c r="AD9" s="75"/>
      <c r="AE9" s="75"/>
    </row>
    <row r="10" spans="1:31" ht="13.5" thickBot="1" x14ac:dyDescent="0.25">
      <c r="A10" s="71">
        <v>903314</v>
      </c>
      <c r="B10" s="74" t="s">
        <v>63</v>
      </c>
      <c r="C10" s="74" t="s">
        <v>64</v>
      </c>
      <c r="D10" s="74" t="s">
        <v>65</v>
      </c>
      <c r="E10" s="74" t="s">
        <v>66</v>
      </c>
      <c r="F10" s="75"/>
      <c r="G10" s="74" t="s">
        <v>67</v>
      </c>
      <c r="H10" s="74" t="s">
        <v>68</v>
      </c>
      <c r="I10" s="74" t="s">
        <v>69</v>
      </c>
      <c r="J10" s="74" t="s">
        <v>70</v>
      </c>
      <c r="K10" s="74" t="s">
        <v>71</v>
      </c>
      <c r="L10" s="75"/>
      <c r="M10" s="75"/>
      <c r="N10" s="74" t="s">
        <v>72</v>
      </c>
      <c r="O10" s="74" t="s">
        <v>73</v>
      </c>
      <c r="P10" s="74" t="s">
        <v>74</v>
      </c>
      <c r="Q10" s="74" t="s">
        <v>75</v>
      </c>
      <c r="R10" s="74" t="s">
        <v>62</v>
      </c>
      <c r="S10" s="74" t="s">
        <v>76</v>
      </c>
      <c r="T10" s="74" t="s">
        <v>77</v>
      </c>
      <c r="U10" s="74" t="s">
        <v>78</v>
      </c>
      <c r="V10" s="76">
        <v>35516.300000000003</v>
      </c>
      <c r="W10" s="76">
        <v>21623.03</v>
      </c>
      <c r="X10" s="76">
        <v>13893.27</v>
      </c>
      <c r="Y10" s="75"/>
      <c r="Z10" s="74" t="s">
        <v>79</v>
      </c>
      <c r="AA10" s="74" t="s">
        <v>80</v>
      </c>
      <c r="AB10" s="74" t="s">
        <v>81</v>
      </c>
      <c r="AC10" s="74" t="s">
        <v>64</v>
      </c>
      <c r="AD10" s="75"/>
      <c r="AE10" s="75"/>
    </row>
    <row r="11" spans="1:31" ht="13.5" thickBot="1" x14ac:dyDescent="0.25">
      <c r="A11" s="71">
        <v>903314</v>
      </c>
      <c r="B11" s="74" t="s">
        <v>63</v>
      </c>
      <c r="C11" s="74" t="s">
        <v>64</v>
      </c>
      <c r="D11" s="74" t="s">
        <v>65</v>
      </c>
      <c r="E11" s="74" t="s">
        <v>66</v>
      </c>
      <c r="F11" s="75"/>
      <c r="G11" s="74" t="s">
        <v>67</v>
      </c>
      <c r="H11" s="74" t="s">
        <v>68</v>
      </c>
      <c r="I11" s="74" t="s">
        <v>93</v>
      </c>
      <c r="J11" s="74" t="s">
        <v>70</v>
      </c>
      <c r="K11" s="74" t="s">
        <v>71</v>
      </c>
      <c r="L11" s="75"/>
      <c r="M11" s="75"/>
      <c r="N11" s="74" t="s">
        <v>72</v>
      </c>
      <c r="O11" s="74" t="s">
        <v>98</v>
      </c>
      <c r="P11" s="74" t="s">
        <v>74</v>
      </c>
      <c r="Q11" s="74" t="s">
        <v>75</v>
      </c>
      <c r="R11" s="74" t="s">
        <v>62</v>
      </c>
      <c r="S11" s="74" t="s">
        <v>76</v>
      </c>
      <c r="T11" s="74" t="s">
        <v>77</v>
      </c>
      <c r="U11" s="74" t="s">
        <v>78</v>
      </c>
      <c r="V11" s="76">
        <v>35558.35</v>
      </c>
      <c r="W11" s="76">
        <v>21648.63</v>
      </c>
      <c r="X11" s="76">
        <v>13909.72</v>
      </c>
      <c r="Y11" s="75"/>
      <c r="Z11" s="74" t="s">
        <v>79</v>
      </c>
      <c r="AA11" s="74" t="s">
        <v>80</v>
      </c>
      <c r="AB11" s="74" t="s">
        <v>81</v>
      </c>
      <c r="AC11" s="74" t="s">
        <v>64</v>
      </c>
      <c r="AD11" s="75"/>
      <c r="AE11" s="75"/>
    </row>
    <row r="12" spans="1:31" ht="13.5" thickBot="1" x14ac:dyDescent="0.25">
      <c r="A12" s="71">
        <v>903314</v>
      </c>
      <c r="B12" s="74" t="s">
        <v>63</v>
      </c>
      <c r="C12" s="74" t="s">
        <v>64</v>
      </c>
      <c r="D12" s="74" t="s">
        <v>65</v>
      </c>
      <c r="E12" s="74" t="s">
        <v>66</v>
      </c>
      <c r="F12" s="75"/>
      <c r="G12" s="74" t="s">
        <v>67</v>
      </c>
      <c r="H12" s="74" t="s">
        <v>68</v>
      </c>
      <c r="I12" s="74" t="s">
        <v>95</v>
      </c>
      <c r="J12" s="74" t="s">
        <v>70</v>
      </c>
      <c r="K12" s="74" t="s">
        <v>71</v>
      </c>
      <c r="L12" s="75"/>
      <c r="M12" s="75"/>
      <c r="N12" s="74" t="s">
        <v>72</v>
      </c>
      <c r="O12" s="74" t="s">
        <v>97</v>
      </c>
      <c r="P12" s="74" t="s">
        <v>74</v>
      </c>
      <c r="Q12" s="74" t="s">
        <v>75</v>
      </c>
      <c r="R12" s="74" t="s">
        <v>62</v>
      </c>
      <c r="S12" s="74" t="s">
        <v>76</v>
      </c>
      <c r="T12" s="74" t="s">
        <v>77</v>
      </c>
      <c r="U12" s="74" t="s">
        <v>78</v>
      </c>
      <c r="V12" s="76">
        <v>36802.449999999997</v>
      </c>
      <c r="W12" s="76">
        <v>22406.07</v>
      </c>
      <c r="X12" s="76">
        <v>14396.38</v>
      </c>
      <c r="Y12" s="75"/>
      <c r="Z12" s="74" t="s">
        <v>79</v>
      </c>
      <c r="AA12" s="74" t="s">
        <v>80</v>
      </c>
      <c r="AB12" s="74" t="s">
        <v>81</v>
      </c>
      <c r="AC12" s="74" t="s">
        <v>64</v>
      </c>
      <c r="AD12" s="75"/>
      <c r="AE12" s="75"/>
    </row>
    <row r="13" spans="1:31" ht="13.5" thickBot="1" x14ac:dyDescent="0.25">
      <c r="A13" s="71">
        <v>903314</v>
      </c>
      <c r="B13" s="74" t="s">
        <v>63</v>
      </c>
      <c r="C13" s="74" t="s">
        <v>64</v>
      </c>
      <c r="D13" s="74" t="s">
        <v>65</v>
      </c>
      <c r="E13" s="74" t="s">
        <v>66</v>
      </c>
      <c r="F13" s="75"/>
      <c r="G13" s="74" t="s">
        <v>67</v>
      </c>
      <c r="H13" s="74" t="s">
        <v>68</v>
      </c>
      <c r="I13" s="74" t="s">
        <v>89</v>
      </c>
      <c r="J13" s="74" t="s">
        <v>70</v>
      </c>
      <c r="K13" s="74" t="s">
        <v>71</v>
      </c>
      <c r="L13" s="74" t="s">
        <v>90</v>
      </c>
      <c r="M13" s="75"/>
      <c r="N13" s="74" t="s">
        <v>72</v>
      </c>
      <c r="O13" s="74" t="s">
        <v>91</v>
      </c>
      <c r="P13" s="74" t="s">
        <v>74</v>
      </c>
      <c r="Q13" s="74" t="s">
        <v>75</v>
      </c>
      <c r="R13" s="74" t="s">
        <v>62</v>
      </c>
      <c r="S13" s="74" t="s">
        <v>76</v>
      </c>
      <c r="T13" s="74" t="s">
        <v>77</v>
      </c>
      <c r="U13" s="74" t="s">
        <v>78</v>
      </c>
      <c r="V13" s="76">
        <v>39223.949999999997</v>
      </c>
      <c r="W13" s="76">
        <v>23880.33</v>
      </c>
      <c r="X13" s="76">
        <v>15343.62</v>
      </c>
      <c r="Y13" s="75"/>
      <c r="Z13" s="74" t="s">
        <v>79</v>
      </c>
      <c r="AA13" s="74" t="s">
        <v>80</v>
      </c>
      <c r="AB13" s="74" t="s">
        <v>81</v>
      </c>
      <c r="AC13" s="74" t="s">
        <v>64</v>
      </c>
      <c r="AD13" s="75"/>
      <c r="AE13" s="75"/>
    </row>
    <row r="14" spans="1:31" ht="13.5" thickBot="1" x14ac:dyDescent="0.25">
      <c r="A14" s="71">
        <v>903314</v>
      </c>
      <c r="B14" s="74" t="s">
        <v>63</v>
      </c>
      <c r="C14" s="74" t="s">
        <v>64</v>
      </c>
      <c r="D14" s="74" t="s">
        <v>1</v>
      </c>
      <c r="E14" s="74" t="s">
        <v>66</v>
      </c>
      <c r="F14" s="74" t="s">
        <v>82</v>
      </c>
      <c r="G14" s="74" t="s">
        <v>67</v>
      </c>
      <c r="H14" s="74" t="s">
        <v>68</v>
      </c>
      <c r="I14" s="74" t="s">
        <v>83</v>
      </c>
      <c r="J14" s="74" t="s">
        <v>84</v>
      </c>
      <c r="K14" s="74" t="s">
        <v>71</v>
      </c>
      <c r="L14" s="74" t="s">
        <v>85</v>
      </c>
      <c r="M14" s="75"/>
      <c r="N14" s="74" t="s">
        <v>72</v>
      </c>
      <c r="O14" s="74" t="s">
        <v>86</v>
      </c>
      <c r="P14" s="74" t="s">
        <v>74</v>
      </c>
      <c r="Q14" s="74" t="s">
        <v>75</v>
      </c>
      <c r="R14" s="74" t="s">
        <v>62</v>
      </c>
      <c r="S14" s="74" t="s">
        <v>76</v>
      </c>
      <c r="T14" s="74" t="s">
        <v>77</v>
      </c>
      <c r="U14" s="74" t="s">
        <v>78</v>
      </c>
      <c r="V14" s="76">
        <v>59629.8</v>
      </c>
      <c r="W14" s="76">
        <v>36303.81</v>
      </c>
      <c r="X14" s="76">
        <v>23325.99</v>
      </c>
      <c r="Y14" s="75"/>
      <c r="Z14" s="74" t="s">
        <v>87</v>
      </c>
      <c r="AA14" s="74" t="s">
        <v>80</v>
      </c>
      <c r="AB14" s="74" t="s">
        <v>81</v>
      </c>
      <c r="AC14" s="74" t="s">
        <v>64</v>
      </c>
      <c r="AD14" s="75"/>
      <c r="AE14" s="75"/>
    </row>
    <row r="15" spans="1:31" ht="13.5" thickBot="1" x14ac:dyDescent="0.25">
      <c r="A15" s="71">
        <v>903314</v>
      </c>
      <c r="B15" s="74" t="s">
        <v>63</v>
      </c>
      <c r="C15" s="74" t="s">
        <v>64</v>
      </c>
      <c r="D15" s="74" t="s">
        <v>1</v>
      </c>
      <c r="E15" s="74" t="s">
        <v>66</v>
      </c>
      <c r="F15" s="75"/>
      <c r="G15" s="74" t="s">
        <v>67</v>
      </c>
      <c r="H15" s="74" t="s">
        <v>68</v>
      </c>
      <c r="I15" s="74" t="s">
        <v>101</v>
      </c>
      <c r="J15" s="74" t="s">
        <v>84</v>
      </c>
      <c r="K15" s="74" t="s">
        <v>71</v>
      </c>
      <c r="L15" s="75"/>
      <c r="M15" s="75"/>
      <c r="N15" s="74" t="s">
        <v>72</v>
      </c>
      <c r="O15" s="74" t="s">
        <v>105</v>
      </c>
      <c r="P15" s="74" t="s">
        <v>74</v>
      </c>
      <c r="Q15" s="74" t="s">
        <v>75</v>
      </c>
      <c r="R15" s="74" t="s">
        <v>62</v>
      </c>
      <c r="S15" s="74" t="s">
        <v>76</v>
      </c>
      <c r="T15" s="74" t="s">
        <v>77</v>
      </c>
      <c r="U15" s="74" t="s">
        <v>78</v>
      </c>
      <c r="V15" s="76">
        <v>67556.95</v>
      </c>
      <c r="W15" s="76">
        <v>41130.019999999997</v>
      </c>
      <c r="X15" s="76">
        <v>26426.93</v>
      </c>
      <c r="Y15" s="75"/>
      <c r="Z15" s="74" t="s">
        <v>87</v>
      </c>
      <c r="AA15" s="74" t="s">
        <v>80</v>
      </c>
      <c r="AB15" s="74" t="s">
        <v>81</v>
      </c>
      <c r="AC15" s="74" t="s">
        <v>64</v>
      </c>
      <c r="AD15" s="75"/>
      <c r="AE15" s="75"/>
    </row>
    <row r="16" spans="1:31" ht="13.5" thickBot="1" x14ac:dyDescent="0.25">
      <c r="A16" s="71">
        <v>903314</v>
      </c>
      <c r="B16" s="74" t="s">
        <v>63</v>
      </c>
      <c r="C16" s="74" t="s">
        <v>64</v>
      </c>
      <c r="D16" s="74" t="s">
        <v>1</v>
      </c>
      <c r="E16" s="74" t="s">
        <v>66</v>
      </c>
      <c r="F16" s="75"/>
      <c r="G16" s="74" t="s">
        <v>67</v>
      </c>
      <c r="H16" s="74" t="s">
        <v>68</v>
      </c>
      <c r="I16" s="74" t="s">
        <v>101</v>
      </c>
      <c r="J16" s="74" t="s">
        <v>84</v>
      </c>
      <c r="K16" s="74" t="s">
        <v>71</v>
      </c>
      <c r="L16" s="75"/>
      <c r="M16" s="75"/>
      <c r="N16" s="74" t="s">
        <v>72</v>
      </c>
      <c r="O16" s="74" t="s">
        <v>102</v>
      </c>
      <c r="P16" s="74" t="s">
        <v>74</v>
      </c>
      <c r="Q16" s="74" t="s">
        <v>75</v>
      </c>
      <c r="R16" s="74" t="s">
        <v>62</v>
      </c>
      <c r="S16" s="74" t="s">
        <v>76</v>
      </c>
      <c r="T16" s="74" t="s">
        <v>77</v>
      </c>
      <c r="U16" s="74" t="s">
        <v>78</v>
      </c>
      <c r="V16" s="76">
        <v>68374.75</v>
      </c>
      <c r="W16" s="76">
        <v>41627.919999999998</v>
      </c>
      <c r="X16" s="76">
        <v>26746.83</v>
      </c>
      <c r="Y16" s="75"/>
      <c r="Z16" s="74" t="s">
        <v>87</v>
      </c>
      <c r="AA16" s="74" t="s">
        <v>80</v>
      </c>
      <c r="AB16" s="74" t="s">
        <v>81</v>
      </c>
      <c r="AC16" s="74" t="s">
        <v>64</v>
      </c>
      <c r="AD16" s="75"/>
      <c r="AE16" s="75"/>
    </row>
    <row r="17" spans="1:31" ht="13.5" thickBot="1" x14ac:dyDescent="0.25">
      <c r="A17" s="71">
        <v>903314</v>
      </c>
      <c r="B17" s="74" t="s">
        <v>63</v>
      </c>
      <c r="C17" s="74" t="s">
        <v>64</v>
      </c>
      <c r="D17" s="74" t="s">
        <v>1</v>
      </c>
      <c r="E17" s="74" t="s">
        <v>66</v>
      </c>
      <c r="F17" s="75"/>
      <c r="G17" s="74" t="s">
        <v>67</v>
      </c>
      <c r="H17" s="74" t="s">
        <v>68</v>
      </c>
      <c r="I17" s="74" t="s">
        <v>69</v>
      </c>
      <c r="J17" s="74" t="s">
        <v>84</v>
      </c>
      <c r="K17" s="74" t="s">
        <v>71</v>
      </c>
      <c r="L17" s="75"/>
      <c r="M17" s="75"/>
      <c r="N17" s="74" t="s">
        <v>72</v>
      </c>
      <c r="O17" s="74" t="s">
        <v>88</v>
      </c>
      <c r="P17" s="74" t="s">
        <v>74</v>
      </c>
      <c r="Q17" s="74" t="s">
        <v>75</v>
      </c>
      <c r="R17" s="74" t="s">
        <v>62</v>
      </c>
      <c r="S17" s="74" t="s">
        <v>76</v>
      </c>
      <c r="T17" s="74" t="s">
        <v>77</v>
      </c>
      <c r="U17" s="74" t="s">
        <v>78</v>
      </c>
      <c r="V17" s="76">
        <v>69205.600000000006</v>
      </c>
      <c r="W17" s="76">
        <v>42133.75</v>
      </c>
      <c r="X17" s="76">
        <v>27071.85</v>
      </c>
      <c r="Y17" s="75"/>
      <c r="Z17" s="74" t="s">
        <v>87</v>
      </c>
      <c r="AA17" s="74" t="s">
        <v>80</v>
      </c>
      <c r="AB17" s="74" t="s">
        <v>81</v>
      </c>
      <c r="AC17" s="74" t="s">
        <v>64</v>
      </c>
      <c r="AD17" s="75"/>
      <c r="AE17" s="75"/>
    </row>
    <row r="18" spans="1:31" ht="13.5" thickBot="1" x14ac:dyDescent="0.25">
      <c r="A18" s="71">
        <v>903314</v>
      </c>
      <c r="B18" s="74" t="s">
        <v>63</v>
      </c>
      <c r="C18" s="74" t="s">
        <v>64</v>
      </c>
      <c r="D18" s="74" t="s">
        <v>1</v>
      </c>
      <c r="E18" s="74" t="s">
        <v>66</v>
      </c>
      <c r="F18" s="75"/>
      <c r="G18" s="74" t="s">
        <v>67</v>
      </c>
      <c r="H18" s="74" t="s">
        <v>68</v>
      </c>
      <c r="I18" s="74" t="s">
        <v>93</v>
      </c>
      <c r="J18" s="74" t="s">
        <v>84</v>
      </c>
      <c r="K18" s="74" t="s">
        <v>71</v>
      </c>
      <c r="L18" s="75"/>
      <c r="M18" s="75"/>
      <c r="N18" s="74" t="s">
        <v>72</v>
      </c>
      <c r="O18" s="74" t="s">
        <v>94</v>
      </c>
      <c r="P18" s="74" t="s">
        <v>74</v>
      </c>
      <c r="Q18" s="74" t="s">
        <v>75</v>
      </c>
      <c r="R18" s="74" t="s">
        <v>62</v>
      </c>
      <c r="S18" s="74" t="s">
        <v>76</v>
      </c>
      <c r="T18" s="74" t="s">
        <v>77</v>
      </c>
      <c r="U18" s="74" t="s">
        <v>78</v>
      </c>
      <c r="V18" s="76">
        <v>70980.399999999994</v>
      </c>
      <c r="W18" s="76">
        <v>43214.29</v>
      </c>
      <c r="X18" s="76">
        <v>27766.11</v>
      </c>
      <c r="Y18" s="75"/>
      <c r="Z18" s="74" t="s">
        <v>87</v>
      </c>
      <c r="AA18" s="74" t="s">
        <v>80</v>
      </c>
      <c r="AB18" s="74" t="s">
        <v>81</v>
      </c>
      <c r="AC18" s="74" t="s">
        <v>64</v>
      </c>
      <c r="AD18" s="75"/>
      <c r="AE18" s="75"/>
    </row>
    <row r="19" spans="1:31" ht="13.5" thickBot="1" x14ac:dyDescent="0.25">
      <c r="A19" s="71">
        <v>903314</v>
      </c>
      <c r="B19" s="74" t="s">
        <v>63</v>
      </c>
      <c r="C19" s="74" t="s">
        <v>64</v>
      </c>
      <c r="D19" s="74" t="s">
        <v>1</v>
      </c>
      <c r="E19" s="74" t="s">
        <v>66</v>
      </c>
      <c r="F19" s="75"/>
      <c r="G19" s="74" t="s">
        <v>67</v>
      </c>
      <c r="H19" s="74" t="s">
        <v>68</v>
      </c>
      <c r="I19" s="74" t="s">
        <v>99</v>
      </c>
      <c r="J19" s="74" t="s">
        <v>84</v>
      </c>
      <c r="K19" s="74" t="s">
        <v>71</v>
      </c>
      <c r="L19" s="75"/>
      <c r="M19" s="75"/>
      <c r="N19" s="74" t="s">
        <v>72</v>
      </c>
      <c r="O19" s="74" t="s">
        <v>100</v>
      </c>
      <c r="P19" s="74" t="s">
        <v>74</v>
      </c>
      <c r="Q19" s="74" t="s">
        <v>75</v>
      </c>
      <c r="R19" s="74" t="s">
        <v>62</v>
      </c>
      <c r="S19" s="74" t="s">
        <v>76</v>
      </c>
      <c r="T19" s="74" t="s">
        <v>77</v>
      </c>
      <c r="U19" s="74" t="s">
        <v>78</v>
      </c>
      <c r="V19" s="76">
        <v>71495.149999999994</v>
      </c>
      <c r="W19" s="76">
        <v>43527.68</v>
      </c>
      <c r="X19" s="76">
        <v>27967.47</v>
      </c>
      <c r="Y19" s="75"/>
      <c r="Z19" s="74" t="s">
        <v>87</v>
      </c>
      <c r="AA19" s="74" t="s">
        <v>80</v>
      </c>
      <c r="AB19" s="74" t="s">
        <v>81</v>
      </c>
      <c r="AC19" s="74" t="s">
        <v>64</v>
      </c>
      <c r="AD19" s="75"/>
      <c r="AE19" s="75"/>
    </row>
    <row r="20" spans="1:31" ht="13.5" thickBot="1" x14ac:dyDescent="0.25">
      <c r="A20" s="71">
        <v>903314</v>
      </c>
      <c r="B20" s="74" t="s">
        <v>63</v>
      </c>
      <c r="C20" s="74" t="s">
        <v>64</v>
      </c>
      <c r="D20" s="74" t="s">
        <v>1</v>
      </c>
      <c r="E20" s="74" t="s">
        <v>66</v>
      </c>
      <c r="F20" s="75"/>
      <c r="G20" s="74" t="s">
        <v>67</v>
      </c>
      <c r="H20" s="74" t="s">
        <v>68</v>
      </c>
      <c r="I20" s="74" t="s">
        <v>103</v>
      </c>
      <c r="J20" s="74" t="s">
        <v>84</v>
      </c>
      <c r="K20" s="74" t="s">
        <v>71</v>
      </c>
      <c r="L20" s="75"/>
      <c r="M20" s="75"/>
      <c r="N20" s="74" t="s">
        <v>72</v>
      </c>
      <c r="O20" s="74" t="s">
        <v>104</v>
      </c>
      <c r="P20" s="74" t="s">
        <v>74</v>
      </c>
      <c r="Q20" s="74" t="s">
        <v>75</v>
      </c>
      <c r="R20" s="74" t="s">
        <v>62</v>
      </c>
      <c r="S20" s="74" t="s">
        <v>76</v>
      </c>
      <c r="T20" s="74" t="s">
        <v>77</v>
      </c>
      <c r="U20" s="74" t="s">
        <v>78</v>
      </c>
      <c r="V20" s="76">
        <v>72639.199999999997</v>
      </c>
      <c r="W20" s="76">
        <v>44224.2</v>
      </c>
      <c r="X20" s="77">
        <v>28415</v>
      </c>
      <c r="Y20" s="75"/>
      <c r="Z20" s="74" t="s">
        <v>87</v>
      </c>
      <c r="AA20" s="74" t="s">
        <v>80</v>
      </c>
      <c r="AB20" s="74" t="s">
        <v>81</v>
      </c>
      <c r="AC20" s="74" t="s">
        <v>64</v>
      </c>
      <c r="AD20" s="75"/>
      <c r="AE20" s="75"/>
    </row>
    <row r="21" spans="1:31" ht="13.5" thickBot="1" x14ac:dyDescent="0.25">
      <c r="A21" s="71">
        <v>903314</v>
      </c>
      <c r="B21" s="74" t="s">
        <v>63</v>
      </c>
      <c r="C21" s="74" t="s">
        <v>64</v>
      </c>
      <c r="D21" s="74" t="s">
        <v>1</v>
      </c>
      <c r="E21" s="74" t="s">
        <v>66</v>
      </c>
      <c r="F21" s="75"/>
      <c r="G21" s="74" t="s">
        <v>67</v>
      </c>
      <c r="H21" s="74" t="s">
        <v>68</v>
      </c>
      <c r="I21" s="74" t="s">
        <v>69</v>
      </c>
      <c r="J21" s="74" t="s">
        <v>84</v>
      </c>
      <c r="K21" s="74" t="s">
        <v>71</v>
      </c>
      <c r="L21" s="75"/>
      <c r="M21" s="75"/>
      <c r="N21" s="74" t="s">
        <v>72</v>
      </c>
      <c r="O21" s="74" t="s">
        <v>73</v>
      </c>
      <c r="P21" s="74" t="s">
        <v>74</v>
      </c>
      <c r="Q21" s="74" t="s">
        <v>75</v>
      </c>
      <c r="R21" s="74" t="s">
        <v>62</v>
      </c>
      <c r="S21" s="74" t="s">
        <v>76</v>
      </c>
      <c r="T21" s="74" t="s">
        <v>77</v>
      </c>
      <c r="U21" s="74" t="s">
        <v>78</v>
      </c>
      <c r="V21" s="76">
        <v>74084.850000000006</v>
      </c>
      <c r="W21" s="76">
        <v>45104.34</v>
      </c>
      <c r="X21" s="76">
        <v>28980.51</v>
      </c>
      <c r="Y21" s="75"/>
      <c r="Z21" s="74" t="s">
        <v>87</v>
      </c>
      <c r="AA21" s="74" t="s">
        <v>80</v>
      </c>
      <c r="AB21" s="74" t="s">
        <v>81</v>
      </c>
      <c r="AC21" s="74" t="s">
        <v>64</v>
      </c>
      <c r="AD21" s="75"/>
      <c r="AE21" s="75"/>
    </row>
    <row r="22" spans="1:31" ht="13.5" thickBot="1" x14ac:dyDescent="0.25">
      <c r="A22" s="71">
        <v>903314</v>
      </c>
      <c r="B22" s="74" t="s">
        <v>63</v>
      </c>
      <c r="C22" s="74" t="s">
        <v>64</v>
      </c>
      <c r="D22" s="74" t="s">
        <v>1</v>
      </c>
      <c r="E22" s="74" t="s">
        <v>66</v>
      </c>
      <c r="F22" s="75"/>
      <c r="G22" s="74" t="s">
        <v>67</v>
      </c>
      <c r="H22" s="74" t="s">
        <v>68</v>
      </c>
      <c r="I22" s="74" t="s">
        <v>106</v>
      </c>
      <c r="J22" s="74" t="s">
        <v>84</v>
      </c>
      <c r="K22" s="74" t="s">
        <v>71</v>
      </c>
      <c r="L22" s="75"/>
      <c r="M22" s="75"/>
      <c r="N22" s="74" t="s">
        <v>72</v>
      </c>
      <c r="O22" s="74" t="s">
        <v>107</v>
      </c>
      <c r="P22" s="74" t="s">
        <v>74</v>
      </c>
      <c r="Q22" s="74" t="s">
        <v>75</v>
      </c>
      <c r="R22" s="74" t="s">
        <v>62</v>
      </c>
      <c r="S22" s="74" t="s">
        <v>76</v>
      </c>
      <c r="T22" s="74" t="s">
        <v>77</v>
      </c>
      <c r="U22" s="74" t="s">
        <v>78</v>
      </c>
      <c r="V22" s="76">
        <v>75053.45</v>
      </c>
      <c r="W22" s="76">
        <v>45694.04</v>
      </c>
      <c r="X22" s="76">
        <v>29359.41</v>
      </c>
      <c r="Y22" s="75"/>
      <c r="Z22" s="74" t="s">
        <v>87</v>
      </c>
      <c r="AA22" s="74" t="s">
        <v>80</v>
      </c>
      <c r="AB22" s="74" t="s">
        <v>81</v>
      </c>
      <c r="AC22" s="74" t="s">
        <v>64</v>
      </c>
      <c r="AD22" s="75"/>
      <c r="AE22" s="75"/>
    </row>
    <row r="23" spans="1:31" ht="13.5" thickBot="1" x14ac:dyDescent="0.25">
      <c r="A23" s="71">
        <v>903314</v>
      </c>
      <c r="B23" s="74" t="s">
        <v>63</v>
      </c>
      <c r="C23" s="74" t="s">
        <v>64</v>
      </c>
      <c r="D23" s="74" t="s">
        <v>1</v>
      </c>
      <c r="E23" s="74" t="s">
        <v>66</v>
      </c>
      <c r="F23" s="75"/>
      <c r="G23" s="74" t="s">
        <v>67</v>
      </c>
      <c r="H23" s="74" t="s">
        <v>68</v>
      </c>
      <c r="I23" s="74" t="s">
        <v>93</v>
      </c>
      <c r="J23" s="74" t="s">
        <v>84</v>
      </c>
      <c r="K23" s="74" t="s">
        <v>71</v>
      </c>
      <c r="L23" s="75"/>
      <c r="M23" s="75"/>
      <c r="N23" s="74" t="s">
        <v>72</v>
      </c>
      <c r="O23" s="74" t="s">
        <v>98</v>
      </c>
      <c r="P23" s="74" t="s">
        <v>74</v>
      </c>
      <c r="Q23" s="74" t="s">
        <v>75</v>
      </c>
      <c r="R23" s="74" t="s">
        <v>62</v>
      </c>
      <c r="S23" s="74" t="s">
        <v>76</v>
      </c>
      <c r="T23" s="74" t="s">
        <v>77</v>
      </c>
      <c r="U23" s="74" t="s">
        <v>78</v>
      </c>
      <c r="V23" s="76">
        <v>75736.399999999994</v>
      </c>
      <c r="W23" s="76">
        <v>46109.84</v>
      </c>
      <c r="X23" s="76">
        <v>29626.560000000001</v>
      </c>
      <c r="Y23" s="75"/>
      <c r="Z23" s="74" t="s">
        <v>87</v>
      </c>
      <c r="AA23" s="74" t="s">
        <v>80</v>
      </c>
      <c r="AB23" s="74" t="s">
        <v>81</v>
      </c>
      <c r="AC23" s="74" t="s">
        <v>64</v>
      </c>
      <c r="AD23" s="75"/>
      <c r="AE23" s="75"/>
    </row>
    <row r="24" spans="1:31" ht="13.5" thickBot="1" x14ac:dyDescent="0.25">
      <c r="A24" s="71">
        <v>903314</v>
      </c>
      <c r="B24" s="74" t="s">
        <v>63</v>
      </c>
      <c r="C24" s="74" t="s">
        <v>64</v>
      </c>
      <c r="D24" s="74" t="s">
        <v>1</v>
      </c>
      <c r="E24" s="74" t="s">
        <v>66</v>
      </c>
      <c r="F24" s="75"/>
      <c r="G24" s="74" t="s">
        <v>67</v>
      </c>
      <c r="H24" s="74" t="s">
        <v>68</v>
      </c>
      <c r="I24" s="74" t="s">
        <v>95</v>
      </c>
      <c r="J24" s="74" t="s">
        <v>84</v>
      </c>
      <c r="K24" s="74" t="s">
        <v>71</v>
      </c>
      <c r="L24" s="74" t="s">
        <v>96</v>
      </c>
      <c r="M24" s="75"/>
      <c r="N24" s="74" t="s">
        <v>72</v>
      </c>
      <c r="O24" s="74" t="s">
        <v>97</v>
      </c>
      <c r="P24" s="74" t="s">
        <v>74</v>
      </c>
      <c r="Q24" s="74" t="s">
        <v>75</v>
      </c>
      <c r="R24" s="74" t="s">
        <v>62</v>
      </c>
      <c r="S24" s="74" t="s">
        <v>76</v>
      </c>
      <c r="T24" s="74" t="s">
        <v>77</v>
      </c>
      <c r="U24" s="74" t="s">
        <v>78</v>
      </c>
      <c r="V24" s="76">
        <v>79119.25</v>
      </c>
      <c r="W24" s="76">
        <v>48169.38</v>
      </c>
      <c r="X24" s="76">
        <v>30949.87</v>
      </c>
      <c r="Y24" s="75"/>
      <c r="Z24" s="74" t="s">
        <v>87</v>
      </c>
      <c r="AA24" s="74" t="s">
        <v>80</v>
      </c>
      <c r="AB24" s="74" t="s">
        <v>81</v>
      </c>
      <c r="AC24" s="74" t="s">
        <v>64</v>
      </c>
      <c r="AD24" s="75"/>
      <c r="AE24" s="75"/>
    </row>
    <row r="25" spans="1:31" ht="13.5" thickBot="1" x14ac:dyDescent="0.25">
      <c r="A25" s="71">
        <v>903314</v>
      </c>
      <c r="B25" s="74" t="s">
        <v>63</v>
      </c>
      <c r="C25" s="74" t="s">
        <v>64</v>
      </c>
      <c r="D25" s="74" t="s">
        <v>1</v>
      </c>
      <c r="E25" s="74" t="s">
        <v>66</v>
      </c>
      <c r="F25" s="75"/>
      <c r="G25" s="74" t="s">
        <v>67</v>
      </c>
      <c r="H25" s="74" t="s">
        <v>68</v>
      </c>
      <c r="I25" s="74" t="s">
        <v>89</v>
      </c>
      <c r="J25" s="74" t="s">
        <v>84</v>
      </c>
      <c r="K25" s="74" t="s">
        <v>71</v>
      </c>
      <c r="L25" s="74" t="s">
        <v>90</v>
      </c>
      <c r="M25" s="75"/>
      <c r="N25" s="74" t="s">
        <v>72</v>
      </c>
      <c r="O25" s="74" t="s">
        <v>91</v>
      </c>
      <c r="P25" s="74" t="s">
        <v>74</v>
      </c>
      <c r="Q25" s="74" t="s">
        <v>75</v>
      </c>
      <c r="R25" s="74" t="s">
        <v>62</v>
      </c>
      <c r="S25" s="74" t="s">
        <v>76</v>
      </c>
      <c r="T25" s="74" t="s">
        <v>77</v>
      </c>
      <c r="U25" s="74" t="s">
        <v>78</v>
      </c>
      <c r="V25" s="76">
        <v>82168.600000000006</v>
      </c>
      <c r="W25" s="76">
        <v>50025.89</v>
      </c>
      <c r="X25" s="76">
        <v>32142.71</v>
      </c>
      <c r="Y25" s="75"/>
      <c r="Z25" s="74" t="s">
        <v>87</v>
      </c>
      <c r="AA25" s="74" t="s">
        <v>80</v>
      </c>
      <c r="AB25" s="74" t="s">
        <v>81</v>
      </c>
      <c r="AC25" s="74" t="s">
        <v>64</v>
      </c>
      <c r="AD25" s="75"/>
      <c r="AE25" s="75"/>
    </row>
    <row r="26" spans="1:31" x14ac:dyDescent="0.2">
      <c r="A26" s="90"/>
      <c r="B26" s="90"/>
      <c r="C26" s="90"/>
      <c r="D26" s="90"/>
      <c r="E26" s="90"/>
      <c r="F26" s="51"/>
      <c r="G26" s="90"/>
      <c r="H26" s="90"/>
      <c r="I26" s="90"/>
      <c r="J26" s="90"/>
      <c r="K26" s="90"/>
      <c r="L26" s="90"/>
      <c r="M26" s="51"/>
      <c r="N26" s="90"/>
      <c r="O26" s="90"/>
      <c r="P26" s="90"/>
      <c r="Q26" s="90"/>
      <c r="R26" s="90"/>
      <c r="S26" s="90"/>
      <c r="T26" s="90"/>
      <c r="U26" s="90"/>
      <c r="V26" s="91"/>
      <c r="W26" s="91"/>
      <c r="X26" s="91"/>
      <c r="Y26" s="51"/>
      <c r="Z26" s="90"/>
      <c r="AA26" s="90"/>
      <c r="AB26" s="90"/>
      <c r="AC26" s="90"/>
      <c r="AD26" s="51"/>
      <c r="AE26" s="51"/>
    </row>
    <row r="27" spans="1:31" x14ac:dyDescent="0.2">
      <c r="A27" s="90"/>
      <c r="B27" s="90"/>
      <c r="C27" s="90"/>
      <c r="D27" s="90"/>
      <c r="E27" s="90"/>
      <c r="F27" s="51"/>
      <c r="G27" s="90"/>
      <c r="H27" s="90"/>
      <c r="I27" s="90"/>
      <c r="J27" s="90"/>
      <c r="K27" s="90"/>
      <c r="L27" s="90"/>
      <c r="M27" s="51"/>
      <c r="N27" s="90"/>
      <c r="O27" s="90"/>
      <c r="P27" s="90"/>
      <c r="Q27" s="90"/>
      <c r="R27" s="90"/>
      <c r="S27" s="90"/>
      <c r="T27" s="90"/>
      <c r="U27" s="90"/>
      <c r="V27" s="91"/>
      <c r="W27" s="91"/>
      <c r="X27" s="91"/>
      <c r="Y27" s="51"/>
      <c r="Z27" s="90"/>
      <c r="AA27" s="90"/>
      <c r="AB27" s="90"/>
      <c r="AC27" s="90"/>
      <c r="AD27" s="51"/>
      <c r="AE27" s="51"/>
    </row>
    <row r="28" spans="1:31" ht="13.5" thickBot="1" x14ac:dyDescent="0.25">
      <c r="A28" s="90"/>
      <c r="B28" s="90"/>
      <c r="C28" s="90"/>
      <c r="D28" s="90"/>
      <c r="E28" s="90"/>
      <c r="F28" s="51"/>
      <c r="G28" s="90"/>
      <c r="H28" s="90"/>
      <c r="I28" s="90"/>
      <c r="J28" s="90"/>
      <c r="K28" s="90"/>
      <c r="L28" s="90"/>
      <c r="M28" s="51"/>
      <c r="N28" s="90"/>
      <c r="O28" s="90"/>
      <c r="P28" s="90"/>
      <c r="Q28" s="90"/>
      <c r="R28" s="90"/>
      <c r="S28" s="90"/>
      <c r="T28" s="90"/>
      <c r="U28" s="90"/>
      <c r="V28" s="91"/>
      <c r="W28" s="91"/>
      <c r="X28" s="91"/>
      <c r="Y28" s="51"/>
      <c r="Z28" s="90"/>
      <c r="AA28" s="90"/>
      <c r="AB28" s="90"/>
      <c r="AC28" s="90"/>
      <c r="AD28" s="51"/>
      <c r="AE28" s="51"/>
    </row>
    <row r="29" spans="1:31" ht="12.75" customHeight="1" thickBot="1" x14ac:dyDescent="0.25">
      <c r="A29" s="70" t="s">
        <v>32</v>
      </c>
      <c r="B29" s="70" t="s">
        <v>33</v>
      </c>
      <c r="C29" s="70" t="s">
        <v>34</v>
      </c>
      <c r="D29" s="70" t="s">
        <v>35</v>
      </c>
      <c r="E29" s="70" t="s">
        <v>36</v>
      </c>
      <c r="F29" s="70" t="s">
        <v>37</v>
      </c>
      <c r="G29" s="70" t="s">
        <v>38</v>
      </c>
      <c r="H29" s="70" t="s">
        <v>39</v>
      </c>
      <c r="I29" s="70" t="s">
        <v>40</v>
      </c>
      <c r="J29" s="70" t="s">
        <v>41</v>
      </c>
      <c r="K29" s="70" t="s">
        <v>42</v>
      </c>
      <c r="L29" s="70" t="s">
        <v>43</v>
      </c>
      <c r="M29" s="70" t="s">
        <v>44</v>
      </c>
      <c r="N29" s="70" t="s">
        <v>45</v>
      </c>
      <c r="O29" s="70" t="s">
        <v>46</v>
      </c>
      <c r="P29" s="70" t="s">
        <v>47</v>
      </c>
      <c r="Q29" s="70" t="s">
        <v>48</v>
      </c>
      <c r="R29" s="70" t="s">
        <v>49</v>
      </c>
      <c r="S29" s="70" t="s">
        <v>50</v>
      </c>
      <c r="T29" s="70" t="s">
        <v>51</v>
      </c>
      <c r="U29" s="70" t="s">
        <v>52</v>
      </c>
      <c r="V29" s="70" t="s">
        <v>53</v>
      </c>
      <c r="W29" s="70" t="s">
        <v>54</v>
      </c>
      <c r="X29" s="70" t="s">
        <v>55</v>
      </c>
      <c r="Y29" s="70" t="s">
        <v>56</v>
      </c>
      <c r="Z29" s="70" t="s">
        <v>57</v>
      </c>
      <c r="AA29" s="70" t="s">
        <v>58</v>
      </c>
      <c r="AB29" s="70" t="s">
        <v>59</v>
      </c>
      <c r="AC29" s="70" t="s">
        <v>34</v>
      </c>
      <c r="AD29" s="70" t="s">
        <v>60</v>
      </c>
      <c r="AE29" s="70" t="s">
        <v>61</v>
      </c>
    </row>
    <row r="30" spans="1:31" ht="13.5" thickBot="1" x14ac:dyDescent="0.25">
      <c r="A30" s="71" t="s">
        <v>120</v>
      </c>
      <c r="B30" s="71" t="s">
        <v>121</v>
      </c>
      <c r="C30" s="72"/>
      <c r="D30" s="71" t="s">
        <v>65</v>
      </c>
      <c r="E30" s="71" t="s">
        <v>66</v>
      </c>
      <c r="F30" s="72"/>
      <c r="G30" s="71" t="s">
        <v>67</v>
      </c>
      <c r="H30" s="71" t="s">
        <v>68</v>
      </c>
      <c r="I30" s="71" t="s">
        <v>83</v>
      </c>
      <c r="J30" s="71" t="s">
        <v>122</v>
      </c>
      <c r="K30" s="71" t="s">
        <v>123</v>
      </c>
      <c r="L30" s="71" t="s">
        <v>137</v>
      </c>
      <c r="M30" s="71" t="s">
        <v>125</v>
      </c>
      <c r="N30" s="71" t="s">
        <v>72</v>
      </c>
      <c r="O30" s="72"/>
      <c r="P30" s="71" t="s">
        <v>74</v>
      </c>
      <c r="Q30" s="71" t="s">
        <v>75</v>
      </c>
      <c r="R30" s="71" t="s">
        <v>120</v>
      </c>
      <c r="S30" s="71" t="s">
        <v>76</v>
      </c>
      <c r="T30" s="71" t="s">
        <v>77</v>
      </c>
      <c r="U30" s="71" t="s">
        <v>126</v>
      </c>
      <c r="V30" s="73">
        <v>-25944.85</v>
      </c>
      <c r="W30" s="73">
        <v>-15795.74</v>
      </c>
      <c r="X30" s="73">
        <v>-10149.11</v>
      </c>
      <c r="Y30" s="72"/>
      <c r="Z30" s="71" t="s">
        <v>127</v>
      </c>
      <c r="AA30" s="71" t="s">
        <v>80</v>
      </c>
      <c r="AB30" s="72"/>
      <c r="AC30" s="72"/>
      <c r="AD30" s="72"/>
      <c r="AE30" s="72"/>
    </row>
    <row r="31" spans="1:31" ht="12.75" customHeight="1" thickBot="1" x14ac:dyDescent="0.25">
      <c r="A31" s="74" t="s">
        <v>120</v>
      </c>
      <c r="B31" s="74" t="s">
        <v>121</v>
      </c>
      <c r="C31" s="75"/>
      <c r="D31" s="74" t="s">
        <v>65</v>
      </c>
      <c r="E31" s="74" t="s">
        <v>66</v>
      </c>
      <c r="F31" s="75"/>
      <c r="G31" s="74" t="s">
        <v>67</v>
      </c>
      <c r="H31" s="74" t="s">
        <v>68</v>
      </c>
      <c r="I31" s="74" t="s">
        <v>101</v>
      </c>
      <c r="J31" s="74" t="s">
        <v>122</v>
      </c>
      <c r="K31" s="74" t="s">
        <v>123</v>
      </c>
      <c r="L31" s="74" t="s">
        <v>143</v>
      </c>
      <c r="M31" s="74" t="s">
        <v>125</v>
      </c>
      <c r="N31" s="74" t="s">
        <v>72</v>
      </c>
      <c r="O31" s="75"/>
      <c r="P31" s="74" t="s">
        <v>74</v>
      </c>
      <c r="Q31" s="74" t="s">
        <v>75</v>
      </c>
      <c r="R31" s="74" t="s">
        <v>120</v>
      </c>
      <c r="S31" s="74" t="s">
        <v>76</v>
      </c>
      <c r="T31" s="74" t="s">
        <v>77</v>
      </c>
      <c r="U31" s="74" t="s">
        <v>126</v>
      </c>
      <c r="V31" s="76">
        <v>-31275.05</v>
      </c>
      <c r="W31" s="76">
        <v>-19040.88</v>
      </c>
      <c r="X31" s="76">
        <v>-12234.17</v>
      </c>
      <c r="Y31" s="75"/>
      <c r="Z31" s="74" t="s">
        <v>127</v>
      </c>
      <c r="AA31" s="74" t="s">
        <v>80</v>
      </c>
      <c r="AB31" s="75"/>
      <c r="AC31" s="75"/>
      <c r="AD31" s="75"/>
      <c r="AE31" s="75"/>
    </row>
    <row r="32" spans="1:31" ht="12.75" customHeight="1" thickBot="1" x14ac:dyDescent="0.25">
      <c r="A32" s="74" t="s">
        <v>120</v>
      </c>
      <c r="B32" s="74" t="s">
        <v>121</v>
      </c>
      <c r="C32" s="75"/>
      <c r="D32" s="74" t="s">
        <v>65</v>
      </c>
      <c r="E32" s="74" t="s">
        <v>66</v>
      </c>
      <c r="F32" s="75"/>
      <c r="G32" s="74" t="s">
        <v>67</v>
      </c>
      <c r="H32" s="74" t="s">
        <v>68</v>
      </c>
      <c r="I32" s="74" t="s">
        <v>101</v>
      </c>
      <c r="J32" s="74" t="s">
        <v>122</v>
      </c>
      <c r="K32" s="74" t="s">
        <v>123</v>
      </c>
      <c r="L32" s="74" t="s">
        <v>144</v>
      </c>
      <c r="M32" s="74" t="s">
        <v>125</v>
      </c>
      <c r="N32" s="74" t="s">
        <v>72</v>
      </c>
      <c r="O32" s="75"/>
      <c r="P32" s="74" t="s">
        <v>74</v>
      </c>
      <c r="Q32" s="74" t="s">
        <v>75</v>
      </c>
      <c r="R32" s="74" t="s">
        <v>120</v>
      </c>
      <c r="S32" s="74" t="s">
        <v>76</v>
      </c>
      <c r="T32" s="74" t="s">
        <v>77</v>
      </c>
      <c r="U32" s="74" t="s">
        <v>126</v>
      </c>
      <c r="V32" s="76">
        <v>-31524.45</v>
      </c>
      <c r="W32" s="76">
        <v>-19192.71</v>
      </c>
      <c r="X32" s="76">
        <v>-12331.74</v>
      </c>
      <c r="Y32" s="75"/>
      <c r="Z32" s="74" t="s">
        <v>127</v>
      </c>
      <c r="AA32" s="74" t="s">
        <v>80</v>
      </c>
      <c r="AB32" s="75"/>
      <c r="AC32" s="75"/>
      <c r="AD32" s="75"/>
      <c r="AE32" s="75"/>
    </row>
    <row r="33" spans="1:31" ht="12.75" customHeight="1" thickBot="1" x14ac:dyDescent="0.25">
      <c r="A33" s="74" t="s">
        <v>120</v>
      </c>
      <c r="B33" s="74" t="s">
        <v>121</v>
      </c>
      <c r="C33" s="75"/>
      <c r="D33" s="74" t="s">
        <v>65</v>
      </c>
      <c r="E33" s="74" t="s">
        <v>66</v>
      </c>
      <c r="F33" s="75"/>
      <c r="G33" s="74" t="s">
        <v>67</v>
      </c>
      <c r="H33" s="74" t="s">
        <v>68</v>
      </c>
      <c r="I33" s="74" t="s">
        <v>103</v>
      </c>
      <c r="J33" s="74" t="s">
        <v>122</v>
      </c>
      <c r="K33" s="74" t="s">
        <v>123</v>
      </c>
      <c r="L33" s="74" t="s">
        <v>124</v>
      </c>
      <c r="M33" s="74" t="s">
        <v>125</v>
      </c>
      <c r="N33" s="74" t="s">
        <v>72</v>
      </c>
      <c r="O33" s="75"/>
      <c r="P33" s="74" t="s">
        <v>74</v>
      </c>
      <c r="Q33" s="74" t="s">
        <v>75</v>
      </c>
      <c r="R33" s="74" t="s">
        <v>120</v>
      </c>
      <c r="S33" s="74" t="s">
        <v>76</v>
      </c>
      <c r="T33" s="74" t="s">
        <v>77</v>
      </c>
      <c r="U33" s="74" t="s">
        <v>126</v>
      </c>
      <c r="V33" s="89">
        <v>-33339.85</v>
      </c>
      <c r="W33" s="76">
        <v>-20297.97</v>
      </c>
      <c r="X33" s="76">
        <v>-13041.88</v>
      </c>
      <c r="Y33" s="75"/>
      <c r="Z33" s="74" t="s">
        <v>127</v>
      </c>
      <c r="AA33" s="74" t="s">
        <v>80</v>
      </c>
      <c r="AB33" s="75"/>
      <c r="AC33" s="75"/>
      <c r="AD33" s="75"/>
      <c r="AE33" s="75"/>
    </row>
    <row r="34" spans="1:31" ht="12.75" customHeight="1" thickBot="1" x14ac:dyDescent="0.25">
      <c r="A34" s="74" t="s">
        <v>120</v>
      </c>
      <c r="B34" s="74" t="s">
        <v>121</v>
      </c>
      <c r="C34" s="75"/>
      <c r="D34" s="74" t="s">
        <v>65</v>
      </c>
      <c r="E34" s="74" t="s">
        <v>66</v>
      </c>
      <c r="F34" s="75"/>
      <c r="G34" s="74" t="s">
        <v>67</v>
      </c>
      <c r="H34" s="74" t="s">
        <v>68</v>
      </c>
      <c r="I34" s="74" t="s">
        <v>134</v>
      </c>
      <c r="J34" s="74" t="s">
        <v>122</v>
      </c>
      <c r="K34" s="74" t="s">
        <v>123</v>
      </c>
      <c r="L34" s="74" t="s">
        <v>135</v>
      </c>
      <c r="M34" s="74" t="s">
        <v>125</v>
      </c>
      <c r="N34" s="74" t="s">
        <v>72</v>
      </c>
      <c r="O34" s="75"/>
      <c r="P34" s="74" t="s">
        <v>74</v>
      </c>
      <c r="Q34" s="74" t="s">
        <v>75</v>
      </c>
      <c r="R34" s="74" t="s">
        <v>120</v>
      </c>
      <c r="S34" s="74" t="s">
        <v>76</v>
      </c>
      <c r="T34" s="74" t="s">
        <v>77</v>
      </c>
      <c r="U34" s="74" t="s">
        <v>126</v>
      </c>
      <c r="V34" s="76">
        <v>-33516.75</v>
      </c>
      <c r="W34" s="76">
        <v>-20405.669999999998</v>
      </c>
      <c r="X34" s="76">
        <v>-13111.08</v>
      </c>
      <c r="Y34" s="75"/>
      <c r="Z34" s="74" t="s">
        <v>127</v>
      </c>
      <c r="AA34" s="74" t="s">
        <v>80</v>
      </c>
      <c r="AB34" s="75"/>
      <c r="AC34" s="75"/>
      <c r="AD34" s="75"/>
      <c r="AE34" s="75"/>
    </row>
    <row r="35" spans="1:31" ht="12.75" customHeight="1" thickBot="1" x14ac:dyDescent="0.25">
      <c r="A35" s="74" t="s">
        <v>120</v>
      </c>
      <c r="B35" s="74" t="s">
        <v>121</v>
      </c>
      <c r="C35" s="75"/>
      <c r="D35" s="74" t="s">
        <v>65</v>
      </c>
      <c r="E35" s="74" t="s">
        <v>66</v>
      </c>
      <c r="F35" s="75"/>
      <c r="G35" s="74" t="s">
        <v>67</v>
      </c>
      <c r="H35" s="74" t="s">
        <v>68</v>
      </c>
      <c r="I35" s="74" t="s">
        <v>93</v>
      </c>
      <c r="J35" s="74" t="s">
        <v>122</v>
      </c>
      <c r="K35" s="74" t="s">
        <v>123</v>
      </c>
      <c r="L35" s="74" t="s">
        <v>140</v>
      </c>
      <c r="M35" s="74" t="s">
        <v>125</v>
      </c>
      <c r="N35" s="74" t="s">
        <v>72</v>
      </c>
      <c r="O35" s="75"/>
      <c r="P35" s="74" t="s">
        <v>74</v>
      </c>
      <c r="Q35" s="74" t="s">
        <v>75</v>
      </c>
      <c r="R35" s="74" t="s">
        <v>120</v>
      </c>
      <c r="S35" s="74" t="s">
        <v>76</v>
      </c>
      <c r="T35" s="74" t="s">
        <v>77</v>
      </c>
      <c r="U35" s="74" t="s">
        <v>126</v>
      </c>
      <c r="V35" s="76">
        <v>-33673.35</v>
      </c>
      <c r="W35" s="77">
        <v>-20501</v>
      </c>
      <c r="X35" s="76">
        <v>-13172.35</v>
      </c>
      <c r="Y35" s="75"/>
      <c r="Z35" s="74" t="s">
        <v>127</v>
      </c>
      <c r="AA35" s="74" t="s">
        <v>80</v>
      </c>
      <c r="AB35" s="75"/>
      <c r="AC35" s="75"/>
      <c r="AD35" s="75"/>
      <c r="AE35" s="75"/>
    </row>
    <row r="36" spans="1:31" ht="12.75" customHeight="1" thickBot="1" x14ac:dyDescent="0.25">
      <c r="A36" s="74" t="s">
        <v>120</v>
      </c>
      <c r="B36" s="74" t="s">
        <v>121</v>
      </c>
      <c r="C36" s="75"/>
      <c r="D36" s="74" t="s">
        <v>65</v>
      </c>
      <c r="E36" s="74" t="s">
        <v>66</v>
      </c>
      <c r="F36" s="75"/>
      <c r="G36" s="74" t="s">
        <v>67</v>
      </c>
      <c r="H36" s="74" t="s">
        <v>68</v>
      </c>
      <c r="I36" s="74" t="s">
        <v>89</v>
      </c>
      <c r="J36" s="74" t="s">
        <v>122</v>
      </c>
      <c r="K36" s="74" t="s">
        <v>123</v>
      </c>
      <c r="L36" s="74" t="s">
        <v>141</v>
      </c>
      <c r="M36" s="74" t="s">
        <v>125</v>
      </c>
      <c r="N36" s="74" t="s">
        <v>72</v>
      </c>
      <c r="O36" s="75"/>
      <c r="P36" s="74" t="s">
        <v>74</v>
      </c>
      <c r="Q36" s="74" t="s">
        <v>75</v>
      </c>
      <c r="R36" s="74" t="s">
        <v>120</v>
      </c>
      <c r="S36" s="74" t="s">
        <v>76</v>
      </c>
      <c r="T36" s="74" t="s">
        <v>77</v>
      </c>
      <c r="U36" s="74" t="s">
        <v>126</v>
      </c>
      <c r="V36" s="76">
        <v>-34011.199999999997</v>
      </c>
      <c r="W36" s="76">
        <v>-20706.7</v>
      </c>
      <c r="X36" s="76">
        <v>-13304.5</v>
      </c>
      <c r="Y36" s="75"/>
      <c r="Z36" s="74" t="s">
        <v>127</v>
      </c>
      <c r="AA36" s="74" t="s">
        <v>80</v>
      </c>
      <c r="AB36" s="75"/>
      <c r="AC36" s="75"/>
      <c r="AD36" s="75"/>
      <c r="AE36" s="75"/>
    </row>
    <row r="37" spans="1:31" ht="12.75" customHeight="1" thickBot="1" x14ac:dyDescent="0.25">
      <c r="A37" s="74" t="s">
        <v>120</v>
      </c>
      <c r="B37" s="74" t="s">
        <v>121</v>
      </c>
      <c r="C37" s="75"/>
      <c r="D37" s="74" t="s">
        <v>65</v>
      </c>
      <c r="E37" s="74" t="s">
        <v>66</v>
      </c>
      <c r="F37" s="75"/>
      <c r="G37" s="74" t="s">
        <v>67</v>
      </c>
      <c r="H37" s="74" t="s">
        <v>68</v>
      </c>
      <c r="I37" s="74" t="s">
        <v>103</v>
      </c>
      <c r="J37" s="74" t="s">
        <v>122</v>
      </c>
      <c r="K37" s="74" t="s">
        <v>123</v>
      </c>
      <c r="L37" s="74" t="s">
        <v>139</v>
      </c>
      <c r="M37" s="74" t="s">
        <v>125</v>
      </c>
      <c r="N37" s="74" t="s">
        <v>72</v>
      </c>
      <c r="O37" s="75"/>
      <c r="P37" s="74" t="s">
        <v>74</v>
      </c>
      <c r="Q37" s="74" t="s">
        <v>75</v>
      </c>
      <c r="R37" s="74" t="s">
        <v>120</v>
      </c>
      <c r="S37" s="74" t="s">
        <v>76</v>
      </c>
      <c r="T37" s="74" t="s">
        <v>77</v>
      </c>
      <c r="U37" s="74" t="s">
        <v>126</v>
      </c>
      <c r="V37" s="77">
        <v>-34945</v>
      </c>
      <c r="W37" s="76">
        <v>-21275.21</v>
      </c>
      <c r="X37" s="76">
        <v>-13669.79</v>
      </c>
      <c r="Y37" s="75"/>
      <c r="Z37" s="74" t="s">
        <v>127</v>
      </c>
      <c r="AA37" s="74" t="s">
        <v>80</v>
      </c>
      <c r="AB37" s="75"/>
      <c r="AC37" s="75"/>
      <c r="AD37" s="75"/>
      <c r="AE37" s="75"/>
    </row>
    <row r="38" spans="1:31" ht="12.75" customHeight="1" thickBot="1" x14ac:dyDescent="0.25">
      <c r="A38" s="74" t="s">
        <v>120</v>
      </c>
      <c r="B38" s="74" t="s">
        <v>121</v>
      </c>
      <c r="C38" s="75"/>
      <c r="D38" s="74" t="s">
        <v>65</v>
      </c>
      <c r="E38" s="74" t="s">
        <v>66</v>
      </c>
      <c r="F38" s="75"/>
      <c r="G38" s="74" t="s">
        <v>67</v>
      </c>
      <c r="H38" s="74" t="s">
        <v>68</v>
      </c>
      <c r="I38" s="74" t="s">
        <v>103</v>
      </c>
      <c r="J38" s="74" t="s">
        <v>122</v>
      </c>
      <c r="K38" s="74" t="s">
        <v>123</v>
      </c>
      <c r="L38" s="74" t="s">
        <v>142</v>
      </c>
      <c r="M38" s="74" t="s">
        <v>125</v>
      </c>
      <c r="N38" s="74" t="s">
        <v>72</v>
      </c>
      <c r="O38" s="75"/>
      <c r="P38" s="74" t="s">
        <v>74</v>
      </c>
      <c r="Q38" s="74" t="s">
        <v>75</v>
      </c>
      <c r="R38" s="74" t="s">
        <v>120</v>
      </c>
      <c r="S38" s="74" t="s">
        <v>76</v>
      </c>
      <c r="T38" s="74" t="s">
        <v>77</v>
      </c>
      <c r="U38" s="74" t="s">
        <v>126</v>
      </c>
      <c r="V38" s="76">
        <v>-35516.300000000003</v>
      </c>
      <c r="W38" s="76">
        <v>-21623.03</v>
      </c>
      <c r="X38" s="76">
        <v>-13893.27</v>
      </c>
      <c r="Y38" s="75"/>
      <c r="Z38" s="74" t="s">
        <v>127</v>
      </c>
      <c r="AA38" s="74" t="s">
        <v>80</v>
      </c>
      <c r="AB38" s="75"/>
      <c r="AC38" s="75"/>
      <c r="AD38" s="75"/>
      <c r="AE38" s="75"/>
    </row>
    <row r="39" spans="1:31" ht="12.75" customHeight="1" thickBot="1" x14ac:dyDescent="0.25">
      <c r="A39" s="74" t="s">
        <v>120</v>
      </c>
      <c r="B39" s="74" t="s">
        <v>121</v>
      </c>
      <c r="C39" s="75"/>
      <c r="D39" s="74" t="s">
        <v>65</v>
      </c>
      <c r="E39" s="74" t="s">
        <v>66</v>
      </c>
      <c r="F39" s="75"/>
      <c r="G39" s="74" t="s">
        <v>67</v>
      </c>
      <c r="H39" s="74" t="s">
        <v>68</v>
      </c>
      <c r="I39" s="74" t="s">
        <v>93</v>
      </c>
      <c r="J39" s="74" t="s">
        <v>122</v>
      </c>
      <c r="K39" s="74" t="s">
        <v>123</v>
      </c>
      <c r="L39" s="74" t="s">
        <v>132</v>
      </c>
      <c r="M39" s="74" t="s">
        <v>125</v>
      </c>
      <c r="N39" s="74" t="s">
        <v>72</v>
      </c>
      <c r="O39" s="75"/>
      <c r="P39" s="74" t="s">
        <v>74</v>
      </c>
      <c r="Q39" s="74" t="s">
        <v>75</v>
      </c>
      <c r="R39" s="74" t="s">
        <v>120</v>
      </c>
      <c r="S39" s="74" t="s">
        <v>76</v>
      </c>
      <c r="T39" s="74" t="s">
        <v>77</v>
      </c>
      <c r="U39" s="74" t="s">
        <v>126</v>
      </c>
      <c r="V39" s="76">
        <v>-35558.35</v>
      </c>
      <c r="W39" s="76">
        <v>-21648.639999999999</v>
      </c>
      <c r="X39" s="76">
        <v>-13909.71</v>
      </c>
      <c r="Y39" s="75"/>
      <c r="Z39" s="74" t="s">
        <v>127</v>
      </c>
      <c r="AA39" s="74" t="s">
        <v>80</v>
      </c>
      <c r="AB39" s="75"/>
      <c r="AC39" s="75"/>
      <c r="AD39" s="75"/>
      <c r="AE39" s="75"/>
    </row>
    <row r="40" spans="1:31" ht="12.75" customHeight="1" thickBot="1" x14ac:dyDescent="0.25">
      <c r="A40" s="74" t="s">
        <v>120</v>
      </c>
      <c r="B40" s="74" t="s">
        <v>121</v>
      </c>
      <c r="C40" s="75"/>
      <c r="D40" s="74" t="s">
        <v>65</v>
      </c>
      <c r="E40" s="74" t="s">
        <v>66</v>
      </c>
      <c r="F40" s="75"/>
      <c r="G40" s="74" t="s">
        <v>67</v>
      </c>
      <c r="H40" s="74" t="s">
        <v>68</v>
      </c>
      <c r="I40" s="74" t="s">
        <v>95</v>
      </c>
      <c r="J40" s="74" t="s">
        <v>122</v>
      </c>
      <c r="K40" s="74" t="s">
        <v>123</v>
      </c>
      <c r="L40" s="74" t="s">
        <v>136</v>
      </c>
      <c r="M40" s="74" t="s">
        <v>125</v>
      </c>
      <c r="N40" s="74" t="s">
        <v>72</v>
      </c>
      <c r="O40" s="75"/>
      <c r="P40" s="74" t="s">
        <v>74</v>
      </c>
      <c r="Q40" s="74" t="s">
        <v>75</v>
      </c>
      <c r="R40" s="74" t="s">
        <v>120</v>
      </c>
      <c r="S40" s="74" t="s">
        <v>76</v>
      </c>
      <c r="T40" s="74" t="s">
        <v>77</v>
      </c>
      <c r="U40" s="74" t="s">
        <v>126</v>
      </c>
      <c r="V40" s="76">
        <v>-36802.449999999997</v>
      </c>
      <c r="W40" s="76">
        <v>-22406.06</v>
      </c>
      <c r="X40" s="76">
        <v>-14396.39</v>
      </c>
      <c r="Y40" s="75"/>
      <c r="Z40" s="74" t="s">
        <v>127</v>
      </c>
      <c r="AA40" s="74" t="s">
        <v>80</v>
      </c>
      <c r="AB40" s="75"/>
      <c r="AC40" s="75"/>
      <c r="AD40" s="75"/>
      <c r="AE40" s="75"/>
    </row>
    <row r="41" spans="1:31" ht="12.75" customHeight="1" thickBot="1" x14ac:dyDescent="0.25">
      <c r="A41" s="74" t="s">
        <v>120</v>
      </c>
      <c r="B41" s="74" t="s">
        <v>121</v>
      </c>
      <c r="C41" s="75"/>
      <c r="D41" s="74" t="s">
        <v>65</v>
      </c>
      <c r="E41" s="74" t="s">
        <v>66</v>
      </c>
      <c r="F41" s="75"/>
      <c r="G41" s="74" t="s">
        <v>67</v>
      </c>
      <c r="H41" s="74" t="s">
        <v>68</v>
      </c>
      <c r="I41" s="74" t="s">
        <v>89</v>
      </c>
      <c r="J41" s="74" t="s">
        <v>122</v>
      </c>
      <c r="K41" s="74" t="s">
        <v>123</v>
      </c>
      <c r="L41" s="74" t="s">
        <v>138</v>
      </c>
      <c r="M41" s="74" t="s">
        <v>125</v>
      </c>
      <c r="N41" s="74" t="s">
        <v>72</v>
      </c>
      <c r="O41" s="75"/>
      <c r="P41" s="74" t="s">
        <v>74</v>
      </c>
      <c r="Q41" s="74" t="s">
        <v>75</v>
      </c>
      <c r="R41" s="74" t="s">
        <v>120</v>
      </c>
      <c r="S41" s="74" t="s">
        <v>76</v>
      </c>
      <c r="T41" s="74" t="s">
        <v>77</v>
      </c>
      <c r="U41" s="74" t="s">
        <v>126</v>
      </c>
      <c r="V41" s="76">
        <v>-39223.949999999997</v>
      </c>
      <c r="W41" s="76">
        <v>-23880.32</v>
      </c>
      <c r="X41" s="76">
        <v>-15343.63</v>
      </c>
      <c r="Y41" s="75"/>
      <c r="Z41" s="74" t="s">
        <v>127</v>
      </c>
      <c r="AA41" s="74" t="s">
        <v>80</v>
      </c>
      <c r="AB41" s="75"/>
      <c r="AC41" s="75"/>
      <c r="AD41" s="75"/>
      <c r="AE41" s="75"/>
    </row>
    <row r="42" spans="1:31" ht="12.75" customHeight="1" thickBot="1" x14ac:dyDescent="0.25">
      <c r="A42" s="74" t="s">
        <v>120</v>
      </c>
      <c r="B42" s="74" t="s">
        <v>121</v>
      </c>
      <c r="C42" s="75"/>
      <c r="D42" s="74" t="s">
        <v>1</v>
      </c>
      <c r="E42" s="74" t="s">
        <v>66</v>
      </c>
      <c r="F42" s="75"/>
      <c r="G42" s="74" t="s">
        <v>67</v>
      </c>
      <c r="H42" s="74" t="s">
        <v>68</v>
      </c>
      <c r="I42" s="74" t="s">
        <v>83</v>
      </c>
      <c r="J42" s="74" t="s">
        <v>129</v>
      </c>
      <c r="K42" s="74" t="s">
        <v>123</v>
      </c>
      <c r="L42" s="74" t="s">
        <v>137</v>
      </c>
      <c r="M42" s="74" t="s">
        <v>125</v>
      </c>
      <c r="N42" s="74" t="s">
        <v>72</v>
      </c>
      <c r="O42" s="75"/>
      <c r="P42" s="74" t="s">
        <v>74</v>
      </c>
      <c r="Q42" s="74" t="s">
        <v>75</v>
      </c>
      <c r="R42" s="74" t="s">
        <v>120</v>
      </c>
      <c r="S42" s="74" t="s">
        <v>76</v>
      </c>
      <c r="T42" s="74" t="s">
        <v>77</v>
      </c>
      <c r="U42" s="74" t="s">
        <v>126</v>
      </c>
      <c r="V42" s="76">
        <v>-59629.8</v>
      </c>
      <c r="W42" s="76">
        <v>-36303.82</v>
      </c>
      <c r="X42" s="76">
        <v>-23325.98</v>
      </c>
      <c r="Y42" s="75"/>
      <c r="Z42" s="74" t="s">
        <v>133</v>
      </c>
      <c r="AA42" s="74" t="s">
        <v>80</v>
      </c>
      <c r="AB42" s="75"/>
      <c r="AC42" s="75"/>
      <c r="AD42" s="75"/>
      <c r="AE42" s="75"/>
    </row>
    <row r="43" spans="1:31" ht="12.75" customHeight="1" thickBot="1" x14ac:dyDescent="0.25">
      <c r="A43" s="74" t="s">
        <v>120</v>
      </c>
      <c r="B43" s="74" t="s">
        <v>121</v>
      </c>
      <c r="C43" s="75"/>
      <c r="D43" s="74" t="s">
        <v>1</v>
      </c>
      <c r="E43" s="74" t="s">
        <v>66</v>
      </c>
      <c r="F43" s="75"/>
      <c r="G43" s="74" t="s">
        <v>67</v>
      </c>
      <c r="H43" s="74" t="s">
        <v>68</v>
      </c>
      <c r="I43" s="74" t="s">
        <v>101</v>
      </c>
      <c r="J43" s="74" t="s">
        <v>129</v>
      </c>
      <c r="K43" s="74" t="s">
        <v>123</v>
      </c>
      <c r="L43" s="74" t="s">
        <v>143</v>
      </c>
      <c r="M43" s="74" t="s">
        <v>125</v>
      </c>
      <c r="N43" s="74" t="s">
        <v>72</v>
      </c>
      <c r="O43" s="75"/>
      <c r="P43" s="74" t="s">
        <v>74</v>
      </c>
      <c r="Q43" s="74" t="s">
        <v>75</v>
      </c>
      <c r="R43" s="74" t="s">
        <v>120</v>
      </c>
      <c r="S43" s="74" t="s">
        <v>76</v>
      </c>
      <c r="T43" s="74" t="s">
        <v>77</v>
      </c>
      <c r="U43" s="74" t="s">
        <v>126</v>
      </c>
      <c r="V43" s="76">
        <v>-67556.95</v>
      </c>
      <c r="W43" s="76">
        <v>-41130.019999999997</v>
      </c>
      <c r="X43" s="76">
        <v>-26426.93</v>
      </c>
      <c r="Y43" s="75"/>
      <c r="Z43" s="74" t="s">
        <v>133</v>
      </c>
      <c r="AA43" s="74" t="s">
        <v>80</v>
      </c>
      <c r="AB43" s="75"/>
      <c r="AC43" s="75"/>
      <c r="AD43" s="75"/>
      <c r="AE43" s="75"/>
    </row>
    <row r="44" spans="1:31" ht="12.75" customHeight="1" thickBot="1" x14ac:dyDescent="0.25">
      <c r="A44" s="74" t="s">
        <v>120</v>
      </c>
      <c r="B44" s="74" t="s">
        <v>121</v>
      </c>
      <c r="C44" s="75"/>
      <c r="D44" s="74" t="s">
        <v>1</v>
      </c>
      <c r="E44" s="74" t="s">
        <v>66</v>
      </c>
      <c r="F44" s="75"/>
      <c r="G44" s="74" t="s">
        <v>67</v>
      </c>
      <c r="H44" s="74" t="s">
        <v>68</v>
      </c>
      <c r="I44" s="74" t="s">
        <v>101</v>
      </c>
      <c r="J44" s="74" t="s">
        <v>129</v>
      </c>
      <c r="K44" s="74" t="s">
        <v>123</v>
      </c>
      <c r="L44" s="74" t="s">
        <v>144</v>
      </c>
      <c r="M44" s="74" t="s">
        <v>125</v>
      </c>
      <c r="N44" s="74" t="s">
        <v>72</v>
      </c>
      <c r="O44" s="75"/>
      <c r="P44" s="74" t="s">
        <v>74</v>
      </c>
      <c r="Q44" s="74" t="s">
        <v>75</v>
      </c>
      <c r="R44" s="74" t="s">
        <v>120</v>
      </c>
      <c r="S44" s="74" t="s">
        <v>76</v>
      </c>
      <c r="T44" s="74" t="s">
        <v>77</v>
      </c>
      <c r="U44" s="74" t="s">
        <v>126</v>
      </c>
      <c r="V44" s="76">
        <v>-68374.75</v>
      </c>
      <c r="W44" s="76">
        <v>-41627.919999999998</v>
      </c>
      <c r="X44" s="76">
        <v>-26746.83</v>
      </c>
      <c r="Y44" s="75"/>
      <c r="Z44" s="74" t="s">
        <v>133</v>
      </c>
      <c r="AA44" s="74" t="s">
        <v>80</v>
      </c>
      <c r="AB44" s="75"/>
      <c r="AC44" s="75"/>
      <c r="AD44" s="75"/>
      <c r="AE44" s="75"/>
    </row>
    <row r="45" spans="1:31" ht="12.75" customHeight="1" thickBot="1" x14ac:dyDescent="0.25">
      <c r="A45" s="74" t="s">
        <v>120</v>
      </c>
      <c r="B45" s="74" t="s">
        <v>121</v>
      </c>
      <c r="C45" s="75"/>
      <c r="D45" s="74" t="s">
        <v>1</v>
      </c>
      <c r="E45" s="74" t="s">
        <v>66</v>
      </c>
      <c r="F45" s="75"/>
      <c r="G45" s="74" t="s">
        <v>67</v>
      </c>
      <c r="H45" s="74" t="s">
        <v>68</v>
      </c>
      <c r="I45" s="74" t="s">
        <v>103</v>
      </c>
      <c r="J45" s="74" t="s">
        <v>129</v>
      </c>
      <c r="K45" s="74" t="s">
        <v>123</v>
      </c>
      <c r="L45" s="74" t="s">
        <v>124</v>
      </c>
      <c r="M45" s="74" t="s">
        <v>125</v>
      </c>
      <c r="N45" s="74" t="s">
        <v>72</v>
      </c>
      <c r="O45" s="75"/>
      <c r="P45" s="74" t="s">
        <v>74</v>
      </c>
      <c r="Q45" s="74" t="s">
        <v>75</v>
      </c>
      <c r="R45" s="74" t="s">
        <v>120</v>
      </c>
      <c r="S45" s="74" t="s">
        <v>76</v>
      </c>
      <c r="T45" s="74" t="s">
        <v>77</v>
      </c>
      <c r="U45" s="74" t="s">
        <v>126</v>
      </c>
      <c r="V45" s="76">
        <v>-69205.600000000006</v>
      </c>
      <c r="W45" s="76">
        <v>-42133.75</v>
      </c>
      <c r="X45" s="76">
        <v>-27071.85</v>
      </c>
      <c r="Y45" s="75"/>
      <c r="Z45" s="74" t="s">
        <v>133</v>
      </c>
      <c r="AA45" s="74" t="s">
        <v>80</v>
      </c>
      <c r="AB45" s="75"/>
      <c r="AC45" s="75"/>
      <c r="AD45" s="75"/>
      <c r="AE45" s="75"/>
    </row>
    <row r="46" spans="1:31" ht="12.75" customHeight="1" thickBot="1" x14ac:dyDescent="0.25">
      <c r="A46" s="74" t="s">
        <v>120</v>
      </c>
      <c r="B46" s="74" t="s">
        <v>121</v>
      </c>
      <c r="C46" s="75"/>
      <c r="D46" s="74" t="s">
        <v>1</v>
      </c>
      <c r="E46" s="74" t="s">
        <v>66</v>
      </c>
      <c r="F46" s="75"/>
      <c r="G46" s="74" t="s">
        <v>67</v>
      </c>
      <c r="H46" s="74" t="s">
        <v>68</v>
      </c>
      <c r="I46" s="74" t="s">
        <v>93</v>
      </c>
      <c r="J46" s="74" t="s">
        <v>129</v>
      </c>
      <c r="K46" s="74" t="s">
        <v>123</v>
      </c>
      <c r="L46" s="74" t="s">
        <v>140</v>
      </c>
      <c r="M46" s="74" t="s">
        <v>125</v>
      </c>
      <c r="N46" s="74" t="s">
        <v>72</v>
      </c>
      <c r="O46" s="75"/>
      <c r="P46" s="74" t="s">
        <v>74</v>
      </c>
      <c r="Q46" s="74" t="s">
        <v>75</v>
      </c>
      <c r="R46" s="74" t="s">
        <v>120</v>
      </c>
      <c r="S46" s="74" t="s">
        <v>76</v>
      </c>
      <c r="T46" s="74" t="s">
        <v>77</v>
      </c>
      <c r="U46" s="74" t="s">
        <v>126</v>
      </c>
      <c r="V46" s="76">
        <v>-70980.399999999994</v>
      </c>
      <c r="W46" s="76">
        <v>-43214.28</v>
      </c>
      <c r="X46" s="76">
        <v>-27766.12</v>
      </c>
      <c r="Y46" s="75"/>
      <c r="Z46" s="74" t="s">
        <v>133</v>
      </c>
      <c r="AA46" s="74" t="s">
        <v>80</v>
      </c>
      <c r="AB46" s="75"/>
      <c r="AC46" s="75"/>
      <c r="AD46" s="75"/>
      <c r="AE46" s="75"/>
    </row>
    <row r="47" spans="1:31" ht="12.75" customHeight="1" thickBot="1" x14ac:dyDescent="0.25">
      <c r="A47" s="74" t="s">
        <v>120</v>
      </c>
      <c r="B47" s="74" t="s">
        <v>121</v>
      </c>
      <c r="C47" s="75"/>
      <c r="D47" s="74" t="s">
        <v>1</v>
      </c>
      <c r="E47" s="74" t="s">
        <v>66</v>
      </c>
      <c r="F47" s="75"/>
      <c r="G47" s="74" t="s">
        <v>67</v>
      </c>
      <c r="H47" s="74" t="s">
        <v>68</v>
      </c>
      <c r="I47" s="74" t="s">
        <v>134</v>
      </c>
      <c r="J47" s="74" t="s">
        <v>129</v>
      </c>
      <c r="K47" s="74" t="s">
        <v>123</v>
      </c>
      <c r="L47" s="74" t="s">
        <v>135</v>
      </c>
      <c r="M47" s="74" t="s">
        <v>125</v>
      </c>
      <c r="N47" s="74" t="s">
        <v>72</v>
      </c>
      <c r="O47" s="75"/>
      <c r="P47" s="74" t="s">
        <v>74</v>
      </c>
      <c r="Q47" s="74" t="s">
        <v>75</v>
      </c>
      <c r="R47" s="74" t="s">
        <v>120</v>
      </c>
      <c r="S47" s="74" t="s">
        <v>76</v>
      </c>
      <c r="T47" s="74" t="s">
        <v>77</v>
      </c>
      <c r="U47" s="74" t="s">
        <v>126</v>
      </c>
      <c r="V47" s="76">
        <v>-71495.149999999994</v>
      </c>
      <c r="W47" s="76">
        <v>-43527.68</v>
      </c>
      <c r="X47" s="76">
        <v>-27967.47</v>
      </c>
      <c r="Y47" s="75"/>
      <c r="Z47" s="74" t="s">
        <v>133</v>
      </c>
      <c r="AA47" s="74" t="s">
        <v>80</v>
      </c>
      <c r="AB47" s="75"/>
      <c r="AC47" s="75"/>
      <c r="AD47" s="75"/>
      <c r="AE47" s="75"/>
    </row>
    <row r="48" spans="1:31" ht="12.75" customHeight="1" thickBot="1" x14ac:dyDescent="0.25">
      <c r="A48" s="74" t="s">
        <v>120</v>
      </c>
      <c r="B48" s="74" t="s">
        <v>121</v>
      </c>
      <c r="C48" s="75"/>
      <c r="D48" s="74" t="s">
        <v>1</v>
      </c>
      <c r="E48" s="74" t="s">
        <v>66</v>
      </c>
      <c r="F48" s="75"/>
      <c r="G48" s="74" t="s">
        <v>67</v>
      </c>
      <c r="H48" s="74" t="s">
        <v>68</v>
      </c>
      <c r="I48" s="74" t="s">
        <v>103</v>
      </c>
      <c r="J48" s="74" t="s">
        <v>129</v>
      </c>
      <c r="K48" s="74" t="s">
        <v>123</v>
      </c>
      <c r="L48" s="74" t="s">
        <v>139</v>
      </c>
      <c r="M48" s="74" t="s">
        <v>125</v>
      </c>
      <c r="N48" s="74" t="s">
        <v>72</v>
      </c>
      <c r="O48" s="75"/>
      <c r="P48" s="74" t="s">
        <v>74</v>
      </c>
      <c r="Q48" s="74" t="s">
        <v>75</v>
      </c>
      <c r="R48" s="74" t="s">
        <v>120</v>
      </c>
      <c r="S48" s="74" t="s">
        <v>76</v>
      </c>
      <c r="T48" s="74" t="s">
        <v>77</v>
      </c>
      <c r="U48" s="74" t="s">
        <v>126</v>
      </c>
      <c r="V48" s="76">
        <v>-72639.199999999997</v>
      </c>
      <c r="W48" s="76">
        <v>-44224.2</v>
      </c>
      <c r="X48" s="77">
        <v>-28415</v>
      </c>
      <c r="Y48" s="75"/>
      <c r="Z48" s="74" t="s">
        <v>133</v>
      </c>
      <c r="AA48" s="74" t="s">
        <v>80</v>
      </c>
      <c r="AB48" s="75"/>
      <c r="AC48" s="75"/>
      <c r="AD48" s="75"/>
      <c r="AE48" s="75"/>
    </row>
    <row r="49" spans="1:31" ht="12.75" customHeight="1" thickBot="1" x14ac:dyDescent="0.25">
      <c r="A49" s="74" t="s">
        <v>120</v>
      </c>
      <c r="B49" s="74" t="s">
        <v>121</v>
      </c>
      <c r="C49" s="75"/>
      <c r="D49" s="74" t="s">
        <v>1</v>
      </c>
      <c r="E49" s="74" t="s">
        <v>66</v>
      </c>
      <c r="F49" s="75"/>
      <c r="G49" s="74" t="s">
        <v>67</v>
      </c>
      <c r="H49" s="74" t="s">
        <v>68</v>
      </c>
      <c r="I49" s="74" t="s">
        <v>103</v>
      </c>
      <c r="J49" s="74" t="s">
        <v>129</v>
      </c>
      <c r="K49" s="74" t="s">
        <v>123</v>
      </c>
      <c r="L49" s="74" t="s">
        <v>142</v>
      </c>
      <c r="M49" s="74" t="s">
        <v>125</v>
      </c>
      <c r="N49" s="74" t="s">
        <v>72</v>
      </c>
      <c r="O49" s="75"/>
      <c r="P49" s="74" t="s">
        <v>74</v>
      </c>
      <c r="Q49" s="74" t="s">
        <v>75</v>
      </c>
      <c r="R49" s="74" t="s">
        <v>120</v>
      </c>
      <c r="S49" s="74" t="s">
        <v>76</v>
      </c>
      <c r="T49" s="74" t="s">
        <v>77</v>
      </c>
      <c r="U49" s="74" t="s">
        <v>126</v>
      </c>
      <c r="V49" s="76">
        <v>-74084.850000000006</v>
      </c>
      <c r="W49" s="76">
        <v>-45104.33</v>
      </c>
      <c r="X49" s="76">
        <v>-28980.52</v>
      </c>
      <c r="Y49" s="75"/>
      <c r="Z49" s="74" t="s">
        <v>133</v>
      </c>
      <c r="AA49" s="74" t="s">
        <v>80</v>
      </c>
      <c r="AB49" s="75"/>
      <c r="AC49" s="75"/>
      <c r="AD49" s="75"/>
      <c r="AE49" s="75"/>
    </row>
    <row r="50" spans="1:31" ht="13.5" thickBot="1" x14ac:dyDescent="0.25">
      <c r="A50" s="74" t="s">
        <v>120</v>
      </c>
      <c r="B50" s="74" t="s">
        <v>121</v>
      </c>
      <c r="C50" s="75"/>
      <c r="D50" s="74" t="s">
        <v>1</v>
      </c>
      <c r="E50" s="74" t="s">
        <v>66</v>
      </c>
      <c r="F50" s="75"/>
      <c r="G50" s="74" t="s">
        <v>67</v>
      </c>
      <c r="H50" s="74" t="s">
        <v>68</v>
      </c>
      <c r="I50" s="74" t="s">
        <v>89</v>
      </c>
      <c r="J50" s="74" t="s">
        <v>129</v>
      </c>
      <c r="K50" s="74" t="s">
        <v>123</v>
      </c>
      <c r="L50" s="74" t="s">
        <v>141</v>
      </c>
      <c r="M50" s="74" t="s">
        <v>125</v>
      </c>
      <c r="N50" s="74" t="s">
        <v>72</v>
      </c>
      <c r="O50" s="75"/>
      <c r="P50" s="74" t="s">
        <v>74</v>
      </c>
      <c r="Q50" s="74" t="s">
        <v>75</v>
      </c>
      <c r="R50" s="74" t="s">
        <v>120</v>
      </c>
      <c r="S50" s="74" t="s">
        <v>76</v>
      </c>
      <c r="T50" s="74" t="s">
        <v>77</v>
      </c>
      <c r="U50" s="74" t="s">
        <v>126</v>
      </c>
      <c r="V50" s="76">
        <v>-75053.45</v>
      </c>
      <c r="W50" s="76">
        <v>-45694.05</v>
      </c>
      <c r="X50" s="76">
        <v>-29359.4</v>
      </c>
      <c r="Y50" s="75"/>
      <c r="Z50" s="74" t="s">
        <v>133</v>
      </c>
      <c r="AA50" s="74" t="s">
        <v>80</v>
      </c>
      <c r="AB50" s="75"/>
      <c r="AC50" s="75"/>
      <c r="AD50" s="75"/>
      <c r="AE50" s="75"/>
    </row>
    <row r="51" spans="1:31" ht="13.5" thickBot="1" x14ac:dyDescent="0.25">
      <c r="A51" s="74" t="s">
        <v>120</v>
      </c>
      <c r="B51" s="74" t="s">
        <v>121</v>
      </c>
      <c r="C51" s="75"/>
      <c r="D51" s="74" t="s">
        <v>1</v>
      </c>
      <c r="E51" s="74" t="s">
        <v>66</v>
      </c>
      <c r="F51" s="75"/>
      <c r="G51" s="74" t="s">
        <v>67</v>
      </c>
      <c r="H51" s="74" t="s">
        <v>68</v>
      </c>
      <c r="I51" s="74" t="s">
        <v>93</v>
      </c>
      <c r="J51" s="74" t="s">
        <v>129</v>
      </c>
      <c r="K51" s="74" t="s">
        <v>123</v>
      </c>
      <c r="L51" s="74" t="s">
        <v>132</v>
      </c>
      <c r="M51" s="74" t="s">
        <v>125</v>
      </c>
      <c r="N51" s="74" t="s">
        <v>72</v>
      </c>
      <c r="O51" s="75"/>
      <c r="P51" s="74" t="s">
        <v>74</v>
      </c>
      <c r="Q51" s="74" t="s">
        <v>75</v>
      </c>
      <c r="R51" s="74" t="s">
        <v>120</v>
      </c>
      <c r="S51" s="74" t="s">
        <v>76</v>
      </c>
      <c r="T51" s="74" t="s">
        <v>77</v>
      </c>
      <c r="U51" s="74" t="s">
        <v>126</v>
      </c>
      <c r="V51" s="76">
        <v>-75736.399999999994</v>
      </c>
      <c r="W51" s="76">
        <v>-46109.83</v>
      </c>
      <c r="X51" s="76">
        <v>-29626.57</v>
      </c>
      <c r="Y51" s="75"/>
      <c r="Z51" s="74" t="s">
        <v>133</v>
      </c>
      <c r="AA51" s="74" t="s">
        <v>80</v>
      </c>
      <c r="AB51" s="75"/>
      <c r="AC51" s="75"/>
      <c r="AD51" s="75"/>
      <c r="AE51" s="75"/>
    </row>
    <row r="52" spans="1:31" ht="13.5" thickBot="1" x14ac:dyDescent="0.25">
      <c r="A52" s="74" t="s">
        <v>120</v>
      </c>
      <c r="B52" s="74" t="s">
        <v>121</v>
      </c>
      <c r="C52" s="75"/>
      <c r="D52" s="74" t="s">
        <v>1</v>
      </c>
      <c r="E52" s="74" t="s">
        <v>66</v>
      </c>
      <c r="F52" s="75"/>
      <c r="G52" s="74" t="s">
        <v>67</v>
      </c>
      <c r="H52" s="74" t="s">
        <v>68</v>
      </c>
      <c r="I52" s="74" t="s">
        <v>95</v>
      </c>
      <c r="J52" s="74" t="s">
        <v>129</v>
      </c>
      <c r="K52" s="74" t="s">
        <v>123</v>
      </c>
      <c r="L52" s="74" t="s">
        <v>136</v>
      </c>
      <c r="M52" s="74" t="s">
        <v>125</v>
      </c>
      <c r="N52" s="74" t="s">
        <v>72</v>
      </c>
      <c r="O52" s="75"/>
      <c r="P52" s="74" t="s">
        <v>74</v>
      </c>
      <c r="Q52" s="74" t="s">
        <v>75</v>
      </c>
      <c r="R52" s="74" t="s">
        <v>120</v>
      </c>
      <c r="S52" s="74" t="s">
        <v>76</v>
      </c>
      <c r="T52" s="74" t="s">
        <v>77</v>
      </c>
      <c r="U52" s="74" t="s">
        <v>126</v>
      </c>
      <c r="V52" s="76">
        <v>-79119.25</v>
      </c>
      <c r="W52" s="76">
        <v>-48169.38</v>
      </c>
      <c r="X52" s="76">
        <v>-30949.87</v>
      </c>
      <c r="Y52" s="75"/>
      <c r="Z52" s="74" t="s">
        <v>133</v>
      </c>
      <c r="AA52" s="74" t="s">
        <v>80</v>
      </c>
      <c r="AB52" s="75"/>
      <c r="AC52" s="75"/>
      <c r="AD52" s="75"/>
      <c r="AE52" s="75"/>
    </row>
    <row r="53" spans="1:31" ht="13.5" thickBot="1" x14ac:dyDescent="0.25">
      <c r="A53" s="74" t="s">
        <v>120</v>
      </c>
      <c r="B53" s="74" t="s">
        <v>121</v>
      </c>
      <c r="C53" s="75"/>
      <c r="D53" s="74" t="s">
        <v>1</v>
      </c>
      <c r="E53" s="74" t="s">
        <v>66</v>
      </c>
      <c r="F53" s="75"/>
      <c r="G53" s="74" t="s">
        <v>67</v>
      </c>
      <c r="H53" s="74" t="s">
        <v>68</v>
      </c>
      <c r="I53" s="74" t="s">
        <v>89</v>
      </c>
      <c r="J53" s="74" t="s">
        <v>129</v>
      </c>
      <c r="K53" s="74" t="s">
        <v>123</v>
      </c>
      <c r="L53" s="74" t="s">
        <v>138</v>
      </c>
      <c r="M53" s="74" t="s">
        <v>125</v>
      </c>
      <c r="N53" s="74" t="s">
        <v>72</v>
      </c>
      <c r="O53" s="75"/>
      <c r="P53" s="74" t="s">
        <v>74</v>
      </c>
      <c r="Q53" s="74" t="s">
        <v>75</v>
      </c>
      <c r="R53" s="74" t="s">
        <v>120</v>
      </c>
      <c r="S53" s="74" t="s">
        <v>76</v>
      </c>
      <c r="T53" s="74" t="s">
        <v>77</v>
      </c>
      <c r="U53" s="74" t="s">
        <v>126</v>
      </c>
      <c r="V53" s="76">
        <v>-82168.600000000006</v>
      </c>
      <c r="W53" s="76">
        <v>-50025.88</v>
      </c>
      <c r="X53" s="76">
        <v>-32142.720000000001</v>
      </c>
      <c r="Y53" s="75"/>
      <c r="Z53" s="74" t="s">
        <v>133</v>
      </c>
      <c r="AA53" s="74" t="s">
        <v>80</v>
      </c>
      <c r="AB53" s="75"/>
      <c r="AC53" s="75"/>
      <c r="AD53" s="75"/>
      <c r="AE53" s="75"/>
    </row>
    <row r="54" spans="1:31" ht="13.5" thickBot="1" x14ac:dyDescent="0.25">
      <c r="A54" s="78" t="s">
        <v>108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80"/>
      <c r="V54" s="81">
        <f>SUM(V30:V53)</f>
        <v>-1271375.95</v>
      </c>
      <c r="W54" s="81">
        <f t="shared" ref="W54:X54" si="0">SUM(W30:W53)</f>
        <v>-774039.07</v>
      </c>
      <c r="X54" s="81">
        <f t="shared" si="0"/>
        <v>-497336.88000000012</v>
      </c>
      <c r="Y54" s="82"/>
      <c r="Z54" s="83"/>
      <c r="AA54" s="79"/>
      <c r="AB54" s="79"/>
      <c r="AC54" s="79"/>
      <c r="AD54" s="79"/>
      <c r="AE54" s="80"/>
    </row>
    <row r="55" spans="1:31" x14ac:dyDescent="0.2">
      <c r="A55" s="84" t="s">
        <v>109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84" t="s">
        <v>110</v>
      </c>
      <c r="V55" s="2"/>
      <c r="W55" s="2"/>
      <c r="X55" s="2"/>
      <c r="Y55" s="2"/>
      <c r="Z55" s="2"/>
      <c r="AA55" s="2"/>
      <c r="AB55" s="2"/>
      <c r="AC55" s="2"/>
      <c r="AD55" s="2"/>
      <c r="AE55" s="2"/>
    </row>
  </sheetData>
  <autoFilter ref="A1:AE49"/>
  <sortState ref="A27:AE50">
    <sortCondition descending="1" ref="V27:V50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73A1755-5C90-4159-A70B-79CF646A5003}"/>
</file>

<file path=customXml/itemProps2.xml><?xml version="1.0" encoding="utf-8"?>
<ds:datastoreItem xmlns:ds="http://schemas.openxmlformats.org/officeDocument/2006/customXml" ds:itemID="{99074EB5-97CD-42C2-BE71-0BF3F60DCC8C}"/>
</file>

<file path=customXml/itemProps3.xml><?xml version="1.0" encoding="utf-8"?>
<ds:datastoreItem xmlns:ds="http://schemas.openxmlformats.org/officeDocument/2006/customXml" ds:itemID="{B1670DDD-A96C-4707-BBDD-61A38AE576B7}"/>
</file>

<file path=customXml/itemProps4.xml><?xml version="1.0" encoding="utf-8"?>
<ds:datastoreItem xmlns:ds="http://schemas.openxmlformats.org/officeDocument/2006/customXml" ds:itemID="{6FBC2354-CAC5-443A-8EF9-7357841B3F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E-FFA-1</vt:lpstr>
      <vt:lpstr>E-FFA-2</vt:lpstr>
      <vt:lpstr>G-FFA-1</vt:lpstr>
      <vt:lpstr>G-FFA-2</vt:lpstr>
      <vt:lpstr>903-407 Transactions</vt:lpstr>
      <vt:lpstr>Sheet2</vt:lpstr>
      <vt:lpstr>Sheet1</vt:lpstr>
      <vt:lpstr>'E-FFA-2'!Print_Area</vt:lpstr>
      <vt:lpstr>'G-FFA-2'!Print_Area</vt:lpstr>
      <vt:lpstr>'E-FFA-2'!Print_Titles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Jaa0175</cp:lastModifiedBy>
  <cp:lastPrinted>2019-03-15T21:04:27Z</cp:lastPrinted>
  <dcterms:created xsi:type="dcterms:W3CDTF">2017-04-11T17:06:27Z</dcterms:created>
  <dcterms:modified xsi:type="dcterms:W3CDTF">2019-04-08T23:40:49Z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