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480" windowHeight="9210" activeTab="0"/>
  </bookViews>
  <sheets>
    <sheet name="Exhibit No. ___(RG-9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F">'[1]Spreadsheet Revision Record'!#REF!</definedName>
    <definedName name="\H">'[1]Spreadsheet Revision Record'!#REF!</definedName>
    <definedName name="\R">'[1]Spreadsheet Revision Record'!#REF!</definedName>
    <definedName name="\T">'[1]Spreadsheet Revision Record'!#REF!</definedName>
    <definedName name="\U">'[1]Spreadsheet Revision Record'!#REF!</definedName>
    <definedName name="_______UDO2">'[2]Calculations'!#REF!</definedName>
    <definedName name="__MWH2">'[3]CTG Data'!#REF!</definedName>
    <definedName name="__MWN2">'[3]CTG Data'!#REF!</definedName>
    <definedName name="__MWO2">'[3]CTG Data'!#REF!</definedName>
    <definedName name="__UDO2">'[2]Calculations'!#REF!</definedName>
    <definedName name="_Fill" hidden="1">#REF!</definedName>
    <definedName name="_MWH2">'[3]CTG Data'!#REF!</definedName>
    <definedName name="_MWN2">'[3]CTG Data'!#REF!</definedName>
    <definedName name="_MWO2">'[3]CTG Data'!#REF!</definedName>
    <definedName name="_Order1" hidden="1">255</definedName>
    <definedName name="_Order2" hidden="1">255</definedName>
    <definedName name="_UDO2">'[5]Calculations'!#REF!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q1Capital">#REF!</definedName>
    <definedName name="Acq1FOM">#REF!</definedName>
    <definedName name="Acq1FOR">#REF!</definedName>
    <definedName name="Acq1HeatRate">#REF!</definedName>
    <definedName name="Acq1Losses">#REF!</definedName>
    <definedName name="Acq1NamePlate">#REF!</definedName>
    <definedName name="Acq1Plant">#REF!</definedName>
    <definedName name="Acq1VOM">#REF!</definedName>
    <definedName name="Acq2Capital">#REF!</definedName>
    <definedName name="Acq2FOM">#REF!</definedName>
    <definedName name="Acq2FOR">#REF!</definedName>
    <definedName name="Acq2HeatRate">#REF!</definedName>
    <definedName name="Acq2Losses">#REF!</definedName>
    <definedName name="Acq2NamePlate">#REF!</definedName>
    <definedName name="Acq2Plant">#REF!</definedName>
    <definedName name="Acq2VOM">#REF!</definedName>
    <definedName name="Addn">'[6]Calc Record'!$B$79</definedName>
    <definedName name="Addns">'[6]Calc Record'!$A$79:$AD$101</definedName>
    <definedName name="airmolwt">#REF!</definedName>
    <definedName name="altitude_units">'[7]Misc Information'!$D$2:$E$3</definedName>
    <definedName name="ambgaspress">#REF!</definedName>
    <definedName name="Annual_MWH" localSheetId="0">'Exhibit No. ___(RG-9)'!#REF!</definedName>
    <definedName name="Annual_MWH">#REF!</definedName>
    <definedName name="armolwt">#REF!</definedName>
    <definedName name="Asset_Class_Switch">'[8]Assumptions'!$D$5</definedName>
    <definedName name="Assumption">'[6]Calc Record'!$B$25</definedName>
    <definedName name="att3eb">'[9]LoD''s'!$D$6:$K$17</definedName>
    <definedName name="att3em">'[9]LoD''s'!$B$6:$C$17</definedName>
    <definedName name="att3fb">'[9]LoD''s'!$D$22:$E$35</definedName>
    <definedName name="att3fm">'[9]LoD''s'!$B$22:$C$31</definedName>
    <definedName name="att3g">'[9]LoD''s'!$H$21:$I$36</definedName>
    <definedName name="att3h30">'[9]LoD''s'!$B$41:$I$52</definedName>
    <definedName name="att3h45">'[9]LoD''s'!$B$55:$I$66</definedName>
    <definedName name="att3h60">'[9]LoD''s'!$B$69:$I$80</definedName>
    <definedName name="att3i30">'[9]LoD''s'!$L$41:$S$52</definedName>
    <definedName name="att3i45">'[9]LoD''s'!$L$55:$S$66</definedName>
    <definedName name="att3i60">'[9]LoD''s'!$L$69:$S$80</definedName>
    <definedName name="att3j30b">'[9]LoD''s'!$D$89:$E$109</definedName>
    <definedName name="att3j45b">'[9]LoD''s'!$F$89:$F$109</definedName>
    <definedName name="att3j60b">'[9]LoD''s'!$G$89:$G$109</definedName>
    <definedName name="att3jb">'[9]LoD''s'!$D$89:$G$109</definedName>
    <definedName name="att3jm">'[9]LoD''s'!$B$89:$C$97</definedName>
    <definedName name="att3kc">'[9]LoD''s'!$O$88:$R$99</definedName>
    <definedName name="att3kd">'[9]LoD''s'!$S$88:$T$102</definedName>
    <definedName name="Aurora_Prices">"Monthly Price Summary'!$C$4:$H$63"</definedName>
    <definedName name="auxbop">#REF!</definedName>
    <definedName name="auxdlnpp">#REF!</definedName>
    <definedName name="auxevap">#REF!</definedName>
    <definedName name="auxfog">#REF!</definedName>
    <definedName name="auxlqdrypp">#REF!</definedName>
    <definedName name="auxlqdrytp">#REF!</definedName>
    <definedName name="auxlqpp">#REF!</definedName>
    <definedName name="auxlqtp">#REF!</definedName>
    <definedName name="auxngdrypp">#REF!</definedName>
    <definedName name="auxngdrytp">#REF!</definedName>
    <definedName name="auxngpp">#REF!</definedName>
    <definedName name="auxngtp">#REF!</definedName>
    <definedName name="auxscr">#REF!</definedName>
    <definedName name="b" localSheetId="0" hidden="1">{#N/A,#N/A,FALSE,"Coversheet";#N/A,#N/A,FALSE,"QA"}</definedName>
    <definedName name="b" hidden="1">{#N/A,#N/A,FALSE,"Coversheet";#N/A,#N/A,FALSE,"QA"}</definedName>
    <definedName name="Base">'[10]Cost Assumptions'!#REF!</definedName>
    <definedName name="Beginning_Year">#REF!</definedName>
    <definedName name="BFP_MODEL">'[6]BFPS'!$C$1:$E$29</definedName>
    <definedName name="BVHRSG_Design1">'[6]HRSG Design'!$A$4:$Y$12</definedName>
    <definedName name="CA">'[10]Cost Assumptions'!$C$4:$T$4</definedName>
    <definedName name="CalcDate">'[6]Calc Record'!$N$57</definedName>
    <definedName name="calsil">'[9]PIPE_TABLES'!$A$72:$B$78</definedName>
    <definedName name="Capacity">'[4]Assumptions'!#REF!</definedName>
    <definedName name="capacity_factor">'[11]Assumptions'!$E$24</definedName>
    <definedName name="CapacityFactor">'[4]Assumptions'!#REF!</definedName>
    <definedName name="capfact">'[12]General Inputs'!$J$41</definedName>
    <definedName name="Case_1">'[11]Assumptions'!$E$4</definedName>
    <definedName name="CBWorkbookPriority" hidden="1">-1894858854</definedName>
    <definedName name="cfm">#REF!</definedName>
    <definedName name="ch4molwt">#REF!</definedName>
    <definedName name="chilleraux">#REF!</definedName>
    <definedName name="CI_interval_hours">'[13]Overhaul 7EA'!$H$7</definedName>
    <definedName name="CI_Interval_hrs">#REF!</definedName>
    <definedName name="CI_Interval_starts">#REF!</definedName>
    <definedName name="ciconsumables">#REF!</definedName>
    <definedName name="cilabor">#REF!</definedName>
    <definedName name="Client">'[6]Calc Record'!$E$9</definedName>
    <definedName name="cmolwt">'[14]Calcs-Defaults^^^'!$E$63</definedName>
    <definedName name="CO_CALC">[15]!CO_CALC</definedName>
    <definedName name="CO2_CALC">[15]!CO2_CALC</definedName>
    <definedName name="co2molwt">#REF!</definedName>
    <definedName name="coconvppm">#REF!</definedName>
    <definedName name="comolwt">#REF!</definedName>
    <definedName name="ctlook">'[6]CTG Data'!$C$75:$AP$176</definedName>
    <definedName name="ctlook3">'[6]CTG Data'!$C$1:$AD$73</definedName>
    <definedName name="Data_Type">#REF!</definedName>
    <definedName name="DATLOOKUP">'[6]Dat File Calc'!$C$799:$C$1008</definedName>
    <definedName name="DecomDate">'[16]Assumptions'!#REF!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IR">'[6]Heat Balance'!$E$2</definedName>
    <definedName name="Emission_Dispatch_switch">'[17]Assumptions'!$C$80</definedName>
    <definedName name="EndDate">'[18]Assumptions'!$C$11</definedName>
    <definedName name="enxcoescal">'[19]General Inputs'!#REF!</definedName>
    <definedName name="equity_cost" localSheetId="0">'Exhibit No. ___(RG-9)'!$B$10</definedName>
    <definedName name="equity_cost">#REF!</definedName>
    <definedName name="Escalator">1.025</definedName>
    <definedName name="estrateRES">'[19]General Inputs'!#REF!</definedName>
    <definedName name="exhstakarea">#REF!</definedName>
    <definedName name="Fed_Cap_Tax">'[20]Inputs'!$E$112</definedName>
    <definedName name="FederalTaxRate">'[21]Assume and Allocate'!$D$19</definedName>
    <definedName name="FERC_Lookup">'[22]Map Table'!#REF!</definedName>
    <definedName name="fggrhtregmrgn">#REF!</definedName>
    <definedName name="File">'[6]Calc Record'!$G$76</definedName>
    <definedName name="filename">#REF!</definedName>
    <definedName name="FileNumber">'[6]Calc Record'!$Y$13</definedName>
    <definedName name="FinDecision">#REF!</definedName>
    <definedName name="FIT_Rate">'[23]Allowed WACC'!$C$5</definedName>
    <definedName name="FixedTxEsc">#REF!</definedName>
    <definedName name="GCF">'[24]Assumptions'!#REF!</definedName>
    <definedName name="Gen_Eff">#REF!</definedName>
    <definedName name="GenCoolMethods">#REF!</definedName>
    <definedName name="GenerationComplete">#REF!</definedName>
    <definedName name="getp_data">'[6]Heat Balance'!$E$26:$H$1738</definedName>
    <definedName name="h2omolwt">#REF!</definedName>
    <definedName name="HB_DATA_FOR_EMISSIONS">'[6]Heat Balance'!$P$1:$P$87</definedName>
    <definedName name="hb_row_data">'[6]Heat Balance'!$E$281:$L$1738</definedName>
    <definedName name="HEATBALANCE_dATA">'[6]Heat Balance'!$P$1:$P$1254</definedName>
    <definedName name="HGP_Interval_hrs">#REF!</definedName>
    <definedName name="HGP_Interval_starts">#REF!</definedName>
    <definedName name="hgpconsumables">#REF!</definedName>
    <definedName name="hgplabor">#REF!</definedName>
    <definedName name="hmolwt">'[14]Calcs-Defaults^^^'!$E$64</definedName>
    <definedName name="home">'[9]Pipe_Sizing'!#REF!</definedName>
    <definedName name="hrepair">'[11]Overhaul 7FA'!$BB$80</definedName>
    <definedName name="hreplace">'[11]Overhaul 7FA'!$BC$80</definedName>
    <definedName name="HRSG_DATA">'[6]HRSG OD'!$A$4:$N$21</definedName>
    <definedName name="HRSG_DATA1">'[6]HRSG OD'!$A$4:$N$22</definedName>
    <definedName name="HRSG_Design">#REF!</definedName>
    <definedName name="HTML_CodePage" hidden="1">1252</definedName>
    <definedName name="HTML_Control" hidden="1">{"'3P'!$A$1:$L$58"}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regmrgn">#REF!</definedName>
    <definedName name="IFCSubregion">'[9]Stm Tables'!$L$12:$M$18</definedName>
    <definedName name="image_files">'[6]Heat Balance'!$AO$3:$AO$3</definedName>
    <definedName name="Input_kW">#REF!</definedName>
    <definedName name="InsRate">#REF!</definedName>
    <definedName name="insul_id">'[9]PIPE_TABLES'!$A$85:$B$118</definedName>
    <definedName name="jobname">#REF!</definedName>
    <definedName name="LOSS_UCOR">'[6]HRSG Design'!$A$74:$E$96</definedName>
    <definedName name="lossgsu">#REF!</definedName>
    <definedName name="LossUnits">'[7]Misc Information'!$A$2:$B$7</definedName>
    <definedName name="lqcoconvppm">#REF!</definedName>
    <definedName name="lqfiltpmlbmmbtuap42">#REF!</definedName>
    <definedName name="lqhhvlb">#REF!</definedName>
    <definedName name="lqhhvlhvratio">#REF!</definedName>
    <definedName name="lqlhvlb">#REF!</definedName>
    <definedName name="lqnoxratio">#REF!</definedName>
    <definedName name="lqpm10gt">#REF!</definedName>
    <definedName name="lqpm10scr">#REF!</definedName>
    <definedName name="lqspcnt">#REF!</definedName>
    <definedName name="lqspvol">#REF!</definedName>
    <definedName name="lqtspgt">#REF!</definedName>
    <definedName name="lqtsplbmmbtuap42">#REF!</definedName>
    <definedName name="lqtsplbmmbtupwg">#REF!</definedName>
    <definedName name="lqtspscr">#REF!</definedName>
    <definedName name="M42_PIPING_DATA">'[6]As Built Piping'!$B$114:$D$134</definedName>
    <definedName name="m42file">'[6]Heat Balance'!$E$6</definedName>
    <definedName name="Magnolia_Alstom_CDS103_020403">'[6]HRSG Design'!$A$43:$AB$69</definedName>
    <definedName name="Magnolia_VogtNEMGEO_R4">'[6]HRSG Design'!#REF!</definedName>
    <definedName name="major_interval_hrs">'[11]Overhaul 7FA'!$AW$83</definedName>
    <definedName name="major_interval_starts">'[11]Overhaul 7FA'!$AW$54</definedName>
    <definedName name="majorconsumables">#REF!</definedName>
    <definedName name="majorlabor">#REF!</definedName>
    <definedName name="materials">'[9]PIPE_TABLES'!$A$54:$A$60</definedName>
    <definedName name="mfmrgn">#REF!</definedName>
    <definedName name="mode">'[11]Assumptions'!$C$25</definedName>
    <definedName name="Must_Run_Acq1">#REF!</definedName>
    <definedName name="Must_Run_Acq2">#REF!</definedName>
    <definedName name="MWAR">'[3]CTG Data'!#REF!</definedName>
    <definedName name="MWC">'[3]CTG Data'!#REF!</definedName>
    <definedName name="MWCO2">'[3]CTG Data'!#REF!</definedName>
    <definedName name="MWH2O">'[3]CTG Data'!#REF!</definedName>
    <definedName name="MWS">'[3]CTG Data'!#REF!</definedName>
    <definedName name="MWSO2">'[3]CTG Data'!#REF!</definedName>
    <definedName name="MWTABLE">'[6]Emissions'!$A$3:$B$18</definedName>
    <definedName name="n2molwt">#REF!</definedName>
    <definedName name="Name">'[6]Calc Record'!$I$57</definedName>
    <definedName name="names">'[25]Project Data'!$B$3:$B$39</definedName>
    <definedName name="netpwrmrgn">#REF!</definedName>
    <definedName name="ngamnslip">#REF!</definedName>
    <definedName name="ngfiltpmlbmmbtuap42">#REF!</definedName>
    <definedName name="nghcr">'[14]Calcs-Defaults^^^'!$E$22</definedName>
    <definedName name="nghhvlb">#REF!</definedName>
    <definedName name="nghhvlhvratio">#REF!</definedName>
    <definedName name="nglhvlb">#REF!</definedName>
    <definedName name="nglhvscf">#REF!</definedName>
    <definedName name="ngnoxratio">#REF!</definedName>
    <definedName name="ngpm10gt">#REF!</definedName>
    <definedName name="ngpm10scr">#REF!</definedName>
    <definedName name="ngspcnt">#REF!</definedName>
    <definedName name="ngspvol">#REF!</definedName>
    <definedName name="ngsulfate">#REF!</definedName>
    <definedName name="ngsulfur">#REF!</definedName>
    <definedName name="ngswtfract">#REF!</definedName>
    <definedName name="ngtsp">#REF!</definedName>
    <definedName name="ngtspgt">#REF!</definedName>
    <definedName name="ngtsplbmmbtuap42">#REF!</definedName>
    <definedName name="ngtspscr">#REF!</definedName>
    <definedName name="ngvoc">#REF!</definedName>
    <definedName name="NOX_CALC">[15]!NOX_CALC</definedName>
    <definedName name="NOX_factor">#REF!</definedName>
    <definedName name="noxte">[26]!noxte</definedName>
    <definedName name="noxts">[26]!noxts</definedName>
    <definedName name="NWSales_MWH">'[27]DT_A_AMW93'!#REF!</definedName>
    <definedName name="O_M_Input">'[28]MiscItems(Input)'!$B$5:$AO$8,'[28]MiscItems(Input)'!$B$13:$AO$13,'[28]MiscItems(Input)'!$B$15:$B$17,'[28]MiscItems(Input)'!$B$17:$AO$17,'[28]MiscItems(Input)'!$B$15:$AO$15</definedName>
    <definedName name="O2_CALC">[15]!O2_CALC</definedName>
    <definedName name="o2molwt">#REF!</definedName>
    <definedName name="Objective">'[6]Calc Record'!$A$21</definedName>
    <definedName name="OP_Mo_Year1">#REF!</definedName>
    <definedName name="Operational_Data">#REF!</definedName>
    <definedName name="Orientation">'[4]Input_Gen Profile'!#REF!</definedName>
    <definedName name="outlookdata">'[29]pivoted amounts'!$D$3:$Q$90</definedName>
    <definedName name="Pamb">#REF!</definedName>
    <definedName name="pcm42dir">'[6]Heat Balance'!$E$4</definedName>
    <definedName name="pcorc">'[30]Exhibit A-1 Original'!$A$77</definedName>
    <definedName name="Percent_debt">'[20]Inputs'!$E$129</definedName>
    <definedName name="PIPEINFO">#REF!</definedName>
    <definedName name="PIPING_MODEL">'[6]As Built Piping'!$B$1:$D$112</definedName>
    <definedName name="Plant_Error_Check">'[28]Plant(Input)'!#REF!</definedName>
    <definedName name="Plant_Input">'[28]Plant(Input)'!$B$7:$AP$9,'[28]Plant(Input)'!$B$11,'[28]Plant(Input)'!$B$15:$AP$15,'[28]Plant(Input)'!$B$18,'[28]Plant(Input)'!$B$20:$AP$20</definedName>
    <definedName name="Plant_Name">'[11]Assumptions'!$C$4</definedName>
    <definedName name="PlantFuelFactor">'[31]CB Assumptions'!$C$16:$W$16</definedName>
    <definedName name="PPA_Price" localSheetId="0">'Exhibit No. ___(RG-9)'!#REF!</definedName>
    <definedName name="PPA_Price">#REF!</definedName>
    <definedName name="PPA1_Cap">#REF!</definedName>
    <definedName name="PPA1_Dispatch">#REF!</definedName>
    <definedName name="PPA2_Cap">#REF!</definedName>
    <definedName name="PPA2_Dispatch">#REF!</definedName>
    <definedName name="PPA2Term">#REF!</definedName>
    <definedName name="PPA3_Cap">#REF!</definedName>
    <definedName name="PPA3_Dispatch">#REF!</definedName>
    <definedName name="PPA3Term">#REF!</definedName>
    <definedName name="PPA4_Cap">#REF!</definedName>
    <definedName name="PPA4_Dispatch">#REF!</definedName>
    <definedName name="PPA4Term">#REF!</definedName>
    <definedName name="pressure_units">'[7]Misc Information'!$G$2:$H$5</definedName>
    <definedName name="PreTaxWACC">'[19]General Inputs'!#REF!</definedName>
    <definedName name="_xlnm.Print_Area" localSheetId="0">'Exhibit No. ___(RG-9)'!$A$2:$H$160</definedName>
    <definedName name="_xlnm.Print_Titles" localSheetId="0">'Exhibit No. ___(RG-9)'!$1:$25</definedName>
    <definedName name="Profile">'[4]Input_Gen Profile'!$C$2</definedName>
    <definedName name="project_number">'[6]Heat Balance'!$F$3</definedName>
    <definedName name="ProjectName">'[6]Calc Record'!$E$11</definedName>
    <definedName name="ProjectNumber">'[6]Calc Record'!$E$13</definedName>
    <definedName name="Projects">'[10]Project Data'!#REF!</definedName>
    <definedName name="ProjOpLifeMos">'[16]Assumptions'!#REF!</definedName>
    <definedName name="PropTaxRate">#REF!</definedName>
    <definedName name="PropTaxRatio">#REF!</definedName>
    <definedName name="Prov_Cap_Tax">'[20]Inputs'!$E$111</definedName>
    <definedName name="pseownperc">'[12]General Inputs'!$G$50</definedName>
    <definedName name="PSIA">#REF!</definedName>
    <definedName name="ptgaspress">#REF!</definedName>
    <definedName name="reducer">#REF!</definedName>
    <definedName name="resource_name_lookup">'[22]Map Table'!#REF!</definedName>
    <definedName name="resource_summary_lookup">'[22]Map Table'!$B$2:$C$339</definedName>
    <definedName name="RockiesGas">'[32]Tariff, Gas Price Inputs'!$B$33:$U$46</definedName>
    <definedName name="royescal">'[19]General Inputs'!#REF!</definedName>
    <definedName name="Scenario">'[28]Assumptions (Input)'!#REF!</definedName>
    <definedName name="scrdb3ft">#REF!</definedName>
    <definedName name="SecSSW_MWH">'[27]DT_A_AMW93'!#REF!</definedName>
    <definedName name="Sht">'[6]Calc Record'!$B$103</definedName>
    <definedName name="Shts">'[6]Calc Record'!$A$103:$AD$125</definedName>
    <definedName name="SKAGIT">'[33]model'!#REF!</definedName>
    <definedName name="so2molwt">#REF!</definedName>
    <definedName name="SolarDate">'[34]Dispatch Cases'!#REF!</definedName>
    <definedName name="solver_typ" localSheetId="0" hidden="1">2</definedName>
    <definedName name="solver_ver" localSheetId="0" hidden="1">10</definedName>
    <definedName name="srepair">'[11]Overhaul 7FA'!$BB$53</definedName>
    <definedName name="sreplace">'[11]Overhaul 7FA'!$BC$53</definedName>
    <definedName name="stackarea">'[35]Calcs-Defaults^'!$E$4</definedName>
    <definedName name="STRESS">'[9]PIPE_TABLES'!$B$53:$T$60</definedName>
    <definedName name="switch_ppa1_onpeak">#REF!</definedName>
    <definedName name="switch_ppa2_onpeak">#REF!</definedName>
    <definedName name="switch_ppa3_onpeak">#REF!</definedName>
    <definedName name="switch_ppa4_onpeak">#REF!</definedName>
    <definedName name="SWSales_MWH">'[27]DT_A_AMW93'!#REF!</definedName>
    <definedName name="t64mrgn">#REF!</definedName>
    <definedName name="TCASE">'[36]Pro Forma'!$C$6</definedName>
    <definedName name="temperatures">'[9]PIPE_TABLES'!$C$53:$T$53</definedName>
    <definedName name="temprise">#REF!</definedName>
    <definedName name="tflame">[37]!tflame</definedName>
    <definedName name="Title">'[4]Assumptions'!$A$1</definedName>
    <definedName name="ugasconst">#REF!</definedName>
    <definedName name="UHC_CALC">[15]!UHC_CALC</definedName>
    <definedName name="Unit">'[6]Calc Record'!$Y$11</definedName>
    <definedName name="unitconfig">#REF!</definedName>
    <definedName name="units">'[6]Units'!$A$2:$H$349</definedName>
    <definedName name="vdate">'[6]Calc Record'!$R$70</definedName>
    <definedName name="vname">'[6]Calc Record'!$E$70</definedName>
    <definedName name="w64mrgn">#REF!</definedName>
    <definedName name="WindPPA_Dispatch">#REF!</definedName>
    <definedName name="WindPPACap">#REF!</definedName>
    <definedName name="WindPPACapPerc">#REF!</definedName>
    <definedName name="WindPPATerm">#REF!</definedName>
    <definedName name="wndm50hzpt">#REF!</definedName>
    <definedName name="wndm60hzpt">#REF!</definedName>
    <definedName name="wrn.allpages." hidden="1">{"pg1_2",#N/A,FALSE,"tplan51-3.4%dP";"pg3",#N/A,FALSE,"tplan51-3.4%dP";"pg4",#N/A,FALSE,"tplan51-3.4%dP";"pg5",#N/A,FALSE,"tplan51-3.4%dP";"pg6",#N/A,FALSE,"tplan51-3.4%dP";"pg7",#N/A,FALSE,"tplan51-3.4%dP";"pg8",#N/A,FALSE,"tplan51-3.4%dP"}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trtsp">#REF!</definedName>
    <definedName name="year">'[9]PIPE_TABLES'!$B$64</definedName>
    <definedName name="Years_evaluated">'[38]Revison Inputs'!$B$6</definedName>
  </definedNames>
  <calcPr fullCalcOnLoad="1"/>
</workbook>
</file>

<file path=xl/sharedStrings.xml><?xml version="1.0" encoding="utf-8"?>
<sst xmlns="http://schemas.openxmlformats.org/spreadsheetml/2006/main" count="44" uniqueCount="36">
  <si>
    <t>Assumptions Used to Find an Equity Return on an Equivalent Plant</t>
  </si>
  <si>
    <t>Capacity of an Equivalent Plant (MW)</t>
  </si>
  <si>
    <t>Capital Cost Equivalent Plant $MM</t>
  </si>
  <si>
    <t>Start Date</t>
  </si>
  <si>
    <t>Stop date</t>
  </si>
  <si>
    <t>PPA Term months</t>
  </si>
  <si>
    <t>WACC and Discount Rate</t>
  </si>
  <si>
    <t>Equity Cost</t>
  </si>
  <si>
    <t>Equity Ratio</t>
  </si>
  <si>
    <t>Weighted Pre-tax Equity Return (Revenue Required)</t>
  </si>
  <si>
    <t>Summary of Pre-Tax Equity Return Results</t>
  </si>
  <si>
    <t>Nominal Total $MM</t>
  </si>
  <si>
    <t>Levelized $MM Monthly</t>
  </si>
  <si>
    <t>Levelized $MM Annual</t>
  </si>
  <si>
    <t>MW</t>
  </si>
  <si>
    <t>Levelized Monthly $/kW</t>
  </si>
  <si>
    <t>A</t>
  </si>
  <si>
    <t>B</t>
  </si>
  <si>
    <t>C</t>
  </si>
  <si>
    <t>D</t>
  </si>
  <si>
    <t>E</t>
  </si>
  <si>
    <t>F</t>
  </si>
  <si>
    <t>G</t>
  </si>
  <si>
    <t>Month</t>
  </si>
  <si>
    <t>Year</t>
  </si>
  <si>
    <t>Net Plant $MM</t>
  </si>
  <si>
    <t>Depreciation
$MM</t>
  </si>
  <si>
    <t>Avg. Net Plant 
$MM</t>
  </si>
  <si>
    <t>Pre-tax 
Equity Return</t>
  </si>
  <si>
    <t>Yrs</t>
  </si>
  <si>
    <t>Levelized Annual $/kW</t>
  </si>
  <si>
    <t>Levelized $/MWh</t>
  </si>
  <si>
    <t>H</t>
  </si>
  <si>
    <t>PPA
Volume</t>
  </si>
  <si>
    <t>Equity Return Calculation for Coal Transisition PPA</t>
  </si>
  <si>
    <t>PPA Interger Value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</si>
</sst>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\-yy;@"/>
    <numFmt numFmtId="166" formatCode="0.0%"/>
    <numFmt numFmtId="167" formatCode="&quot;$&quot;#,##0.00"/>
    <numFmt numFmtId="168" formatCode="_(* #,##0_);_(* \(#,##0\);_(* &quot;-&quot;??_);_(@_)"/>
    <numFmt numFmtId="169" formatCode="_(* #,##0.0_);_(* \(#,##0.0\);_(* &quot;-&quot;??_);_(@_)"/>
    <numFmt numFmtId="170" formatCode="0.0\ &quot;mo&quot;"/>
    <numFmt numFmtId="171" formatCode="[$-409]mmm\-yy;@"/>
    <numFmt numFmtId="172" formatCode="_(&quot;$&quot;* #,##0.0_);_(&quot;$&quot;* \(#,##0.0\);_(&quot;$&quot;* &quot;-&quot;??_);_(@_)"/>
    <numFmt numFmtId="173" formatCode="_(* #,##0.00000_);_(* \(#,##0.00000\);_(* &quot;-&quot;??_);_(@_)"/>
    <numFmt numFmtId="174" formatCode="0.000000"/>
    <numFmt numFmtId="175" formatCode="0.0000000"/>
    <numFmt numFmtId="176" formatCode="m/d/yy\ h:mm\ AM/PM"/>
    <numFmt numFmtId="177" formatCode="General_)"/>
    <numFmt numFmtId="178" formatCode="0.00_)"/>
    <numFmt numFmtId="179" formatCode="_(&quot;$&quot;* #,##0_);_(&quot;$&quot;* \(#,##0\);_(&quot;$&quot;* &quot;-&quot;??_);_(@_)"/>
    <numFmt numFmtId="180" formatCode="&quot;PV @&quot;\ 0.0%"/>
    <numFmt numFmtId="181" formatCode="#,##0.0\%_);\(#,##0.0\%\);#,##0.0\%_);@_)"/>
    <numFmt numFmtId="182" formatCode="_(* #,##0.0_);_(* \(#,##0.0\);_(* &quot;-&quot;_);_(@_)"/>
    <numFmt numFmtId="183" formatCode="#,##0.0_);[Red]\(#,##0.0\)"/>
    <numFmt numFmtId="184" formatCode="0.0000"/>
    <numFmt numFmtId="185" formatCode="0.0"/>
    <numFmt numFmtId="186" formatCode="#,##0.0"/>
    <numFmt numFmtId="187" formatCode="#,##0.0000"/>
    <numFmt numFmtId="188" formatCode="0\ \ ;\(0\)\ \ \ "/>
    <numFmt numFmtId="189" formatCode="_(* #,##0.0_);_(* \(#,##0.0\);_(* &quot;-&quot;?_);_(@_)"/>
  </numFmts>
  <fonts count="10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8"/>
      <name val="Times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8"/>
      <name val="Palatino"/>
      <family val="1"/>
    </font>
    <font>
      <sz val="11"/>
      <name val="univers (E1)"/>
      <family val="0"/>
    </font>
    <font>
      <sz val="10"/>
      <name val="Verdana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"/>
      <color indexed="16"/>
      <name val="Courier"/>
      <family val="3"/>
    </font>
    <font>
      <sz val="8"/>
      <name val="Lucida Bright"/>
      <family val="1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7"/>
      <name val="Palatino"/>
      <family val="1"/>
    </font>
    <font>
      <b/>
      <sz val="8"/>
      <color indexed="17"/>
      <name val="Lucida Bright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Lucida Bright"/>
      <family val="1"/>
    </font>
    <font>
      <b/>
      <sz val="22"/>
      <color indexed="16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Century"/>
      <family val="1"/>
    </font>
    <font>
      <sz val="8"/>
      <name val="Helv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sz val="8"/>
      <color indexed="14"/>
      <name val="Helv"/>
      <family val="0"/>
    </font>
    <font>
      <b/>
      <sz val="18"/>
      <color indexed="62"/>
      <name val="Cambria"/>
      <family val="2"/>
    </font>
    <font>
      <sz val="8"/>
      <color indexed="20"/>
      <name val="Lucida Bright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6"/>
      <name val="Times New Roman"/>
      <family val="1"/>
    </font>
    <font>
      <b/>
      <i/>
      <sz val="8"/>
      <name val="Helv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>
        <color indexed="45"/>
      </bottom>
    </border>
    <border>
      <left style="thin"/>
      <right style="thin"/>
      <top/>
      <bottom/>
    </border>
    <border>
      <left/>
      <right/>
      <top/>
      <bottom style="thin">
        <color indexed="45"/>
      </bottom>
    </border>
    <border>
      <left/>
      <right/>
      <top style="medium">
        <color indexed="45"/>
      </top>
      <bottom/>
    </border>
    <border>
      <left/>
      <right/>
      <top/>
      <bottom style="double">
        <color indexed="45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5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5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5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8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84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8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7" fillId="35" borderId="0" applyNumberFormat="0" applyBorder="0" applyAlignment="0" applyProtection="0"/>
    <xf numFmtId="0" fontId="8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84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174" fontId="8" fillId="0" borderId="0" applyNumberFormat="0" applyFill="0" applyBorder="0" applyAlignment="0">
      <protection locked="0"/>
    </xf>
    <xf numFmtId="0" fontId="9" fillId="0" borderId="0">
      <alignment/>
      <protection/>
    </xf>
    <xf numFmtId="0" fontId="85" fillId="44" borderId="0" applyNumberFormat="0" applyBorder="0" applyAlignment="0" applyProtection="0"/>
    <xf numFmtId="0" fontId="10" fillId="0" borderId="1" applyNumberFormat="0" applyFont="0" applyFill="0" applyAlignment="0" applyProtection="0"/>
    <xf numFmtId="0" fontId="10" fillId="0" borderId="2" applyNumberFormat="0" applyFont="0" applyFill="0" applyAlignment="0" applyProtection="0"/>
    <xf numFmtId="0" fontId="11" fillId="0" borderId="0" applyFill="0" applyBorder="0" applyAlignment="0">
      <protection/>
    </xf>
    <xf numFmtId="0" fontId="86" fillId="45" borderId="3" applyNumberFormat="0" applyAlignment="0" applyProtection="0"/>
    <xf numFmtId="0" fontId="87" fillId="46" borderId="4" applyNumberFormat="0" applyAlignment="0" applyProtection="0"/>
    <xf numFmtId="41" fontId="0" fillId="47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 locked="0"/>
    </xf>
    <xf numFmtId="0" fontId="17" fillId="0" borderId="0">
      <alignment/>
      <protection/>
    </xf>
    <xf numFmtId="38" fontId="19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5" applyNumberFormat="0" applyFont="0" applyFill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6" fillId="0" borderId="0">
      <alignment/>
      <protection/>
    </xf>
    <xf numFmtId="0" fontId="23" fillId="0" borderId="0" applyFill="0" applyBorder="0" applyProtection="0">
      <alignment horizontal="left"/>
    </xf>
    <xf numFmtId="0" fontId="89" fillId="51" borderId="0" applyNumberFormat="0" applyBorder="0" applyAlignment="0" applyProtection="0"/>
    <xf numFmtId="177" fontId="24" fillId="0" borderId="0" applyNumberFormat="0">
      <alignment/>
      <protection/>
    </xf>
    <xf numFmtId="38" fontId="25" fillId="47" borderId="0" applyNumberFormat="0" applyBorder="0" applyAlignment="0" applyProtection="0"/>
    <xf numFmtId="0" fontId="12" fillId="0" borderId="0" applyFont="0" applyFill="0" applyBorder="0" applyAlignment="0" applyProtection="0"/>
    <xf numFmtId="0" fontId="26" fillId="0" borderId="0" applyProtection="0">
      <alignment horizontal="right"/>
    </xf>
    <xf numFmtId="0" fontId="27" fillId="0" borderId="6" applyNumberFormat="0" applyAlignment="0" applyProtection="0"/>
    <xf numFmtId="0" fontId="27" fillId="0" borderId="7">
      <alignment horizontal="left"/>
      <protection/>
    </xf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2" fillId="0" borderId="10" applyNumberFormat="0" applyFill="0" applyAlignment="0" applyProtection="0"/>
    <xf numFmtId="0" fontId="92" fillId="0" borderId="0" applyNumberFormat="0" applyFill="0" applyBorder="0" applyAlignment="0" applyProtection="0"/>
    <xf numFmtId="38" fontId="28" fillId="0" borderId="0">
      <alignment/>
      <protection/>
    </xf>
    <xf numFmtId="40" fontId="28" fillId="0" borderId="0">
      <alignment/>
      <protection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Alignment="0" applyProtection="0"/>
    <xf numFmtId="0" fontId="93" fillId="52" borderId="3" applyNumberFormat="0" applyAlignment="0" applyProtection="0"/>
    <xf numFmtId="10" fontId="25" fillId="53" borderId="11" applyNumberFormat="0" applyBorder="0" applyAlignment="0" applyProtection="0"/>
    <xf numFmtId="41" fontId="8" fillId="54" borderId="12">
      <alignment horizontal="left"/>
      <protection locked="0"/>
    </xf>
    <xf numFmtId="10" fontId="8" fillId="54" borderId="12">
      <alignment horizontal="right"/>
      <protection locked="0"/>
    </xf>
    <xf numFmtId="41" fontId="8" fillId="54" borderId="12">
      <alignment horizontal="left"/>
      <protection locked="0"/>
    </xf>
    <xf numFmtId="177" fontId="30" fillId="0" borderId="0">
      <alignment horizontal="right"/>
      <protection locked="0"/>
    </xf>
    <xf numFmtId="0" fontId="31" fillId="0" borderId="0" applyNumberFormat="0">
      <alignment horizontal="left"/>
      <protection/>
    </xf>
    <xf numFmtId="0" fontId="25" fillId="47" borderId="0">
      <alignment/>
      <protection/>
    </xf>
    <xf numFmtId="3" fontId="32" fillId="0" borderId="0" applyFill="0" applyBorder="0" applyAlignment="0" applyProtection="0"/>
    <xf numFmtId="0" fontId="94" fillId="0" borderId="13" applyNumberFormat="0" applyFill="0" applyAlignment="0" applyProtection="0"/>
    <xf numFmtId="44" fontId="4" fillId="0" borderId="14" applyNumberFormat="0" applyFont="0" applyAlignment="0">
      <protection/>
    </xf>
    <xf numFmtId="44" fontId="4" fillId="0" borderId="15" applyNumberFormat="0" applyFont="0" applyAlignment="0">
      <protection/>
    </xf>
    <xf numFmtId="0" fontId="12" fillId="0" borderId="0" applyFont="0" applyFill="0" applyBorder="0" applyAlignment="0" applyProtection="0"/>
    <xf numFmtId="0" fontId="95" fillId="55" borderId="0" applyNumberFormat="0" applyBorder="0" applyAlignment="0" applyProtection="0"/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 horizontal="left" wrapText="1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 horizontal="left" wrapText="1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174" fontId="0" fillId="0" borderId="0">
      <alignment horizontal="left" wrapText="1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169" fontId="36" fillId="0" borderId="0">
      <alignment horizontal="left" wrapText="1"/>
      <protection/>
    </xf>
    <xf numFmtId="0" fontId="35" fillId="0" borderId="0">
      <alignment vertical="center"/>
      <protection/>
    </xf>
    <xf numFmtId="0" fontId="1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56" borderId="16" applyNumberFormat="0" applyFont="0" applyAlignment="0" applyProtection="0"/>
    <xf numFmtId="0" fontId="1" fillId="57" borderId="17" applyNumberFormat="0" applyFont="0" applyAlignment="0" applyProtection="0"/>
    <xf numFmtId="0" fontId="1" fillId="57" borderId="17" applyNumberFormat="0" applyFont="0" applyAlignment="0" applyProtection="0"/>
    <xf numFmtId="0" fontId="1" fillId="57" borderId="17" applyNumberFormat="0" applyFont="0" applyAlignment="0" applyProtection="0"/>
    <xf numFmtId="0" fontId="1" fillId="57" borderId="17" applyNumberFormat="0" applyFont="0" applyAlignment="0" applyProtection="0"/>
    <xf numFmtId="0" fontId="1" fillId="57" borderId="17" applyNumberFormat="0" applyFont="0" applyAlignment="0" applyProtection="0"/>
    <xf numFmtId="0" fontId="1" fillId="57" borderId="17" applyNumberFormat="0" applyFont="0" applyAlignment="0" applyProtection="0"/>
    <xf numFmtId="0" fontId="1" fillId="57" borderId="17" applyNumberFormat="0" applyFont="0" applyAlignment="0" applyProtection="0"/>
    <xf numFmtId="0" fontId="1" fillId="57" borderId="17" applyNumberFormat="0" applyFont="0" applyAlignment="0" applyProtection="0"/>
    <xf numFmtId="0" fontId="96" fillId="45" borderId="18" applyNumberFormat="0" applyAlignment="0" applyProtection="0"/>
    <xf numFmtId="180" fontId="0" fillId="53" borderId="0">
      <alignment horizontal="right"/>
      <protection/>
    </xf>
    <xf numFmtId="0" fontId="37" fillId="47" borderId="0">
      <alignment horizontal="center"/>
      <protection/>
    </xf>
    <xf numFmtId="0" fontId="38" fillId="47" borderId="19">
      <alignment/>
      <protection/>
    </xf>
    <xf numFmtId="0" fontId="38" fillId="53" borderId="0" applyBorder="0">
      <alignment horizontal="centerContinuous"/>
      <protection/>
    </xf>
    <xf numFmtId="0" fontId="39" fillId="58" borderId="0" applyBorder="0">
      <alignment horizontal="centerContinuous"/>
      <protection/>
    </xf>
    <xf numFmtId="0" fontId="40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1" fontId="42" fillId="0" borderId="0" applyProtection="0">
      <alignment horizontal="right" vertical="center"/>
    </xf>
    <xf numFmtId="0" fontId="43" fillId="0" borderId="20" applyNumberFormat="0" applyAlignment="0" applyProtection="0"/>
    <xf numFmtId="0" fontId="44" fillId="7" borderId="0" applyNumberFormat="0" applyFont="0" applyBorder="0" applyAlignment="0" applyProtection="0"/>
    <xf numFmtId="0" fontId="25" fillId="59" borderId="21" applyNumberFormat="0" applyFont="0" applyBorder="0" applyAlignment="0" applyProtection="0"/>
    <xf numFmtId="0" fontId="25" fillId="15" borderId="21" applyNumberFormat="0" applyFont="0" applyBorder="0" applyAlignment="0" applyProtection="0"/>
    <xf numFmtId="0" fontId="44" fillId="0" borderId="22" applyNumberFormat="0" applyAlignment="0" applyProtection="0"/>
    <xf numFmtId="0" fontId="44" fillId="0" borderId="23" applyNumberFormat="0" applyAlignment="0" applyProtection="0"/>
    <xf numFmtId="0" fontId="43" fillId="0" borderId="2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181" fontId="10" fillId="0" borderId="0" applyFont="0" applyFill="0" applyBorder="0" applyProtection="0">
      <alignment horizontal="right"/>
    </xf>
    <xf numFmtId="41" fontId="0" fillId="59" borderId="12">
      <alignment/>
      <protection/>
    </xf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45" fillId="0" borderId="1">
      <alignment horizontal="center"/>
      <protection/>
    </xf>
    <xf numFmtId="3" fontId="6" fillId="0" borderId="0" applyFont="0" applyFill="0" applyBorder="0" applyAlignment="0" applyProtection="0"/>
    <xf numFmtId="0" fontId="6" fillId="60" borderId="0" applyNumberFormat="0" applyFont="0" applyBorder="0" applyAlignment="0" applyProtection="0"/>
    <xf numFmtId="0" fontId="17" fillId="0" borderId="0">
      <alignment/>
      <protection/>
    </xf>
    <xf numFmtId="3" fontId="46" fillId="0" borderId="0" applyFill="0" applyBorder="0" applyAlignment="0" applyProtection="0"/>
    <xf numFmtId="0" fontId="47" fillId="0" borderId="0">
      <alignment/>
      <protection/>
    </xf>
    <xf numFmtId="3" fontId="46" fillId="0" borderId="0" applyFill="0" applyBorder="0" applyAlignment="0" applyProtection="0"/>
    <xf numFmtId="42" fontId="0" fillId="53" borderId="0">
      <alignment/>
      <protection/>
    </xf>
    <xf numFmtId="42" fontId="0" fillId="53" borderId="25">
      <alignment vertical="center"/>
      <protection/>
    </xf>
    <xf numFmtId="0" fontId="4" fillId="53" borderId="26" applyNumberFormat="0">
      <alignment horizontal="center" vertical="center" wrapText="1"/>
      <protection/>
    </xf>
    <xf numFmtId="10" fontId="0" fillId="53" borderId="0">
      <alignment/>
      <protection/>
    </xf>
    <xf numFmtId="0" fontId="0" fillId="53" borderId="0">
      <alignment/>
      <protection/>
    </xf>
    <xf numFmtId="42" fontId="0" fillId="53" borderId="0">
      <alignment/>
      <protection/>
    </xf>
    <xf numFmtId="168" fontId="28" fillId="0" borderId="0" applyBorder="0" applyAlignment="0">
      <protection/>
    </xf>
    <xf numFmtId="42" fontId="0" fillId="53" borderId="27">
      <alignment horizontal="left"/>
      <protection/>
    </xf>
    <xf numFmtId="0" fontId="3" fillId="53" borderId="27">
      <alignment horizontal="left"/>
      <protection/>
    </xf>
    <xf numFmtId="14" fontId="36" fillId="0" borderId="0" applyNumberFormat="0" applyFill="0" applyBorder="0" applyAlignment="0" applyProtection="0"/>
    <xf numFmtId="37" fontId="48" fillId="0" borderId="0" applyNumberFormat="0" applyFill="0" applyBorder="0" applyAlignment="0" applyProtection="0"/>
    <xf numFmtId="182" fontId="0" fillId="0" borderId="0" applyFont="0" applyFill="0" applyAlignment="0">
      <protection/>
    </xf>
    <xf numFmtId="39" fontId="0" fillId="61" borderId="0">
      <alignment/>
      <protection/>
    </xf>
    <xf numFmtId="0" fontId="44" fillId="62" borderId="0" applyNumberFormat="0" applyFont="0" applyBorder="0" applyAlignment="0" applyProtection="0"/>
    <xf numFmtId="0" fontId="49" fillId="0" borderId="0" applyNumberFormat="0" applyFill="0" applyBorder="0" applyAlignment="0" applyProtection="0"/>
    <xf numFmtId="183" fontId="50" fillId="0" borderId="0">
      <alignment/>
      <protection/>
    </xf>
    <xf numFmtId="38" fontId="25" fillId="0" borderId="28">
      <alignment/>
      <protection/>
    </xf>
    <xf numFmtId="38" fontId="28" fillId="0" borderId="27">
      <alignment/>
      <protection/>
    </xf>
    <xf numFmtId="39" fontId="36" fillId="63" borderId="0">
      <alignment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6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62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Protection="0">
      <alignment horizontal="center"/>
    </xf>
    <xf numFmtId="0" fontId="54" fillId="64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5" borderId="0" applyNumberFormat="0" applyFont="0" applyBorder="0" applyAlignment="0" applyProtection="0"/>
    <xf numFmtId="18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Protection="0">
      <alignment horizontal="right"/>
    </xf>
    <xf numFmtId="186" fontId="0" fillId="0" borderId="0" applyFon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187" fontId="0" fillId="0" borderId="0" applyFont="0" applyFill="0" applyBorder="0" applyProtection="0">
      <alignment horizontal="right"/>
    </xf>
    <xf numFmtId="40" fontId="55" fillId="0" borderId="0" applyBorder="0">
      <alignment horizontal="right"/>
      <protection/>
    </xf>
    <xf numFmtId="41" fontId="56" fillId="53" borderId="0">
      <alignment horizontal="left"/>
      <protection/>
    </xf>
    <xf numFmtId="0" fontId="57" fillId="0" borderId="0" applyFill="0" applyBorder="0" applyProtection="0">
      <alignment horizontal="center" vertical="center"/>
    </xf>
    <xf numFmtId="0" fontId="58" fillId="0" borderId="0" applyBorder="0" applyProtection="0">
      <alignment vertical="center"/>
    </xf>
    <xf numFmtId="0" fontId="58" fillId="0" borderId="26" applyBorder="0" applyProtection="0">
      <alignment horizontal="right" vertical="center"/>
    </xf>
    <xf numFmtId="0" fontId="59" fillId="66" borderId="0" applyBorder="0" applyProtection="0">
      <alignment horizontal="centerContinuous" vertical="center"/>
    </xf>
    <xf numFmtId="0" fontId="59" fillId="64" borderId="26" applyBorder="0" applyProtection="0">
      <alignment horizontal="centerContinuous" vertical="center"/>
    </xf>
    <xf numFmtId="0" fontId="57" fillId="0" borderId="0" applyFill="0" applyBorder="0" applyProtection="0">
      <alignment/>
    </xf>
    <xf numFmtId="0" fontId="60" fillId="0" borderId="0" applyFill="0" applyBorder="0" applyProtection="0">
      <alignment horizontal="left"/>
    </xf>
    <xf numFmtId="0" fontId="23" fillId="0" borderId="29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61" fillId="53" borderId="0">
      <alignment horizontal="left" vertical="center"/>
      <protection/>
    </xf>
    <xf numFmtId="0" fontId="4" fillId="53" borderId="0">
      <alignment horizontal="left" wrapText="1"/>
      <protection/>
    </xf>
    <xf numFmtId="0" fontId="62" fillId="0" borderId="0">
      <alignment horizontal="left" vertical="center"/>
      <protection/>
    </xf>
    <xf numFmtId="0" fontId="98" fillId="0" borderId="30" applyNumberFormat="0" applyFill="0" applyAlignment="0" applyProtection="0"/>
    <xf numFmtId="0" fontId="17" fillId="0" borderId="31">
      <alignment/>
      <protection/>
    </xf>
    <xf numFmtId="0" fontId="99" fillId="0" borderId="0" applyNumberFormat="0" applyFill="0" applyBorder="0" applyAlignment="0" applyProtection="0"/>
    <xf numFmtId="37" fontId="63" fillId="0" borderId="0">
      <alignment/>
      <protection/>
    </xf>
    <xf numFmtId="188" fontId="64" fillId="0" borderId="26" applyBorder="0" applyProtection="0">
      <alignment horizontal="right"/>
    </xf>
  </cellStyleXfs>
  <cellXfs count="83">
    <xf numFmtId="0" fontId="0" fillId="0" borderId="0" xfId="0" applyAlignment="1">
      <alignment/>
    </xf>
    <xf numFmtId="0" fontId="5" fillId="53" borderId="0" xfId="0" applyFont="1" applyFill="1" applyAlignment="1">
      <alignment/>
    </xf>
    <xf numFmtId="14" fontId="65" fillId="53" borderId="11" xfId="0" applyNumberFormat="1" applyFont="1" applyFill="1" applyBorder="1" applyAlignment="1">
      <alignment horizontal="center"/>
    </xf>
    <xf numFmtId="0" fontId="65" fillId="53" borderId="11" xfId="0" applyFont="1" applyFill="1" applyBorder="1" applyAlignment="1">
      <alignment horizontal="center"/>
    </xf>
    <xf numFmtId="169" fontId="65" fillId="53" borderId="11" xfId="0" applyNumberFormat="1" applyFont="1" applyFill="1" applyBorder="1" applyAlignment="1">
      <alignment horizontal="center"/>
    </xf>
    <xf numFmtId="14" fontId="65" fillId="53" borderId="11" xfId="0" applyNumberFormat="1" applyFont="1" applyFill="1" applyBorder="1" applyAlignment="1">
      <alignment horizontal="right"/>
    </xf>
    <xf numFmtId="0" fontId="65" fillId="53" borderId="11" xfId="0" applyFont="1" applyFill="1" applyBorder="1" applyAlignment="1">
      <alignment horizontal="right"/>
    </xf>
    <xf numFmtId="0" fontId="65" fillId="53" borderId="11" xfId="0" applyFont="1" applyFill="1" applyBorder="1" applyAlignment="1">
      <alignment horizontal="right" wrapText="1"/>
    </xf>
    <xf numFmtId="0" fontId="5" fillId="53" borderId="32" xfId="0" applyFont="1" applyFill="1" applyBorder="1" applyAlignment="1">
      <alignment/>
    </xf>
    <xf numFmtId="169" fontId="5" fillId="53" borderId="32" xfId="0" applyNumberFormat="1" applyFont="1" applyFill="1" applyBorder="1" applyAlignment="1" quotePrefix="1">
      <alignment/>
    </xf>
    <xf numFmtId="169" fontId="5" fillId="53" borderId="32" xfId="0" applyNumberFormat="1" applyFont="1" applyFill="1" applyBorder="1" applyAlignment="1">
      <alignment/>
    </xf>
    <xf numFmtId="170" fontId="5" fillId="53" borderId="32" xfId="0" applyNumberFormat="1" applyFont="1" applyFill="1" applyBorder="1" applyAlignment="1">
      <alignment/>
    </xf>
    <xf numFmtId="10" fontId="5" fillId="53" borderId="32" xfId="433" applyNumberFormat="1" applyFont="1" applyFill="1" applyBorder="1" applyAlignment="1">
      <alignment/>
    </xf>
    <xf numFmtId="171" fontId="5" fillId="53" borderId="33" xfId="0" applyNumberFormat="1" applyFont="1" applyFill="1" applyBorder="1" applyAlignment="1">
      <alignment/>
    </xf>
    <xf numFmtId="0" fontId="5" fillId="53" borderId="34" xfId="0" applyFont="1" applyFill="1" applyBorder="1" applyAlignment="1">
      <alignment/>
    </xf>
    <xf numFmtId="169" fontId="5" fillId="53" borderId="34" xfId="0" applyNumberFormat="1" applyFont="1" applyFill="1" applyBorder="1" applyAlignment="1">
      <alignment/>
    </xf>
    <xf numFmtId="172" fontId="5" fillId="53" borderId="34" xfId="0" applyNumberFormat="1" applyFont="1" applyFill="1" applyBorder="1" applyAlignment="1">
      <alignment/>
    </xf>
    <xf numFmtId="43" fontId="5" fillId="53" borderId="34" xfId="0" applyNumberFormat="1" applyFont="1" applyFill="1" applyBorder="1" applyAlignment="1">
      <alignment/>
    </xf>
    <xf numFmtId="0" fontId="5" fillId="53" borderId="33" xfId="0" applyFont="1" applyFill="1" applyBorder="1" applyAlignment="1">
      <alignment/>
    </xf>
    <xf numFmtId="0" fontId="5" fillId="53" borderId="35" xfId="0" applyFont="1" applyFill="1" applyBorder="1" applyAlignment="1">
      <alignment/>
    </xf>
    <xf numFmtId="0" fontId="5" fillId="53" borderId="11" xfId="0" applyFont="1" applyFill="1" applyBorder="1" applyAlignment="1">
      <alignment/>
    </xf>
    <xf numFmtId="169" fontId="5" fillId="53" borderId="11" xfId="0" applyNumberFormat="1" applyFont="1" applyFill="1" applyBorder="1" applyAlignment="1">
      <alignment/>
    </xf>
    <xf numFmtId="172" fontId="5" fillId="53" borderId="11" xfId="0" applyNumberFormat="1" applyFont="1" applyFill="1" applyBorder="1" applyAlignment="1">
      <alignment/>
    </xf>
    <xf numFmtId="43" fontId="5" fillId="53" borderId="11" xfId="0" applyNumberFormat="1" applyFont="1" applyFill="1" applyBorder="1" applyAlignment="1">
      <alignment/>
    </xf>
    <xf numFmtId="169" fontId="5" fillId="53" borderId="21" xfId="0" applyNumberFormat="1" applyFont="1" applyFill="1" applyBorder="1" applyAlignment="1">
      <alignment/>
    </xf>
    <xf numFmtId="172" fontId="5" fillId="53" borderId="21" xfId="0" applyNumberFormat="1" applyFont="1" applyFill="1" applyBorder="1" applyAlignment="1">
      <alignment/>
    </xf>
    <xf numFmtId="43" fontId="5" fillId="53" borderId="21" xfId="0" applyNumberFormat="1" applyFont="1" applyFill="1" applyBorder="1" applyAlignment="1">
      <alignment/>
    </xf>
    <xf numFmtId="169" fontId="65" fillId="53" borderId="11" xfId="0" applyNumberFormat="1" applyFont="1" applyFill="1" applyBorder="1" applyAlignment="1">
      <alignment horizontal="center" wrapText="1"/>
    </xf>
    <xf numFmtId="168" fontId="5" fillId="53" borderId="34" xfId="0" applyNumberFormat="1" applyFont="1" applyFill="1" applyBorder="1" applyAlignment="1">
      <alignment/>
    </xf>
    <xf numFmtId="168" fontId="5" fillId="53" borderId="21" xfId="0" applyNumberFormat="1" applyFont="1" applyFill="1" applyBorder="1" applyAlignment="1">
      <alignment/>
    </xf>
    <xf numFmtId="168" fontId="5" fillId="53" borderId="11" xfId="0" applyNumberFormat="1" applyFont="1" applyFill="1" applyBorder="1" applyAlignment="1">
      <alignment/>
    </xf>
    <xf numFmtId="168" fontId="5" fillId="53" borderId="33" xfId="0" applyNumberFormat="1" applyFont="1" applyFill="1" applyBorder="1" applyAlignment="1">
      <alignment/>
    </xf>
    <xf numFmtId="168" fontId="5" fillId="53" borderId="35" xfId="0" applyNumberFormat="1" applyFont="1" applyFill="1" applyBorder="1" applyAlignment="1">
      <alignment/>
    </xf>
    <xf numFmtId="171" fontId="5" fillId="53" borderId="36" xfId="0" applyNumberFormat="1" applyFont="1" applyFill="1" applyBorder="1" applyAlignment="1">
      <alignment/>
    </xf>
    <xf numFmtId="0" fontId="5" fillId="53" borderId="37" xfId="0" applyFont="1" applyFill="1" applyBorder="1" applyAlignment="1">
      <alignment/>
    </xf>
    <xf numFmtId="168" fontId="5" fillId="53" borderId="37" xfId="0" applyNumberFormat="1" applyFont="1" applyFill="1" applyBorder="1" applyAlignment="1">
      <alignment/>
    </xf>
    <xf numFmtId="169" fontId="5" fillId="53" borderId="37" xfId="0" applyNumberFormat="1" applyFont="1" applyFill="1" applyBorder="1" applyAlignment="1">
      <alignment/>
    </xf>
    <xf numFmtId="172" fontId="5" fillId="53" borderId="37" xfId="0" applyNumberFormat="1" applyFont="1" applyFill="1" applyBorder="1" applyAlignment="1">
      <alignment/>
    </xf>
    <xf numFmtId="43" fontId="5" fillId="53" borderId="37" xfId="0" applyNumberFormat="1" applyFont="1" applyFill="1" applyBorder="1" applyAlignment="1">
      <alignment/>
    </xf>
    <xf numFmtId="171" fontId="5" fillId="53" borderId="32" xfId="0" applyNumberFormat="1" applyFont="1" applyFill="1" applyBorder="1" applyAlignment="1">
      <alignment/>
    </xf>
    <xf numFmtId="168" fontId="5" fillId="53" borderId="32" xfId="0" applyNumberFormat="1" applyFont="1" applyFill="1" applyBorder="1" applyAlignment="1">
      <alignment/>
    </xf>
    <xf numFmtId="172" fontId="5" fillId="53" borderId="32" xfId="0" applyNumberFormat="1" applyFont="1" applyFill="1" applyBorder="1" applyAlignment="1">
      <alignment/>
    </xf>
    <xf numFmtId="43" fontId="5" fillId="53" borderId="32" xfId="0" applyNumberFormat="1" applyFont="1" applyFill="1" applyBorder="1" applyAlignment="1">
      <alignment/>
    </xf>
    <xf numFmtId="0" fontId="5" fillId="53" borderId="36" xfId="0" applyFont="1" applyFill="1" applyBorder="1" applyAlignment="1">
      <alignment/>
    </xf>
    <xf numFmtId="168" fontId="5" fillId="53" borderId="36" xfId="0" applyNumberFormat="1" applyFont="1" applyFill="1" applyBorder="1" applyAlignment="1">
      <alignment/>
    </xf>
    <xf numFmtId="0" fontId="44" fillId="53" borderId="0" xfId="0" applyFont="1" applyFill="1" applyAlignment="1">
      <alignment/>
    </xf>
    <xf numFmtId="14" fontId="43" fillId="53" borderId="0" xfId="0" applyNumberFormat="1" applyFont="1" applyFill="1" applyAlignment="1">
      <alignment/>
    </xf>
    <xf numFmtId="168" fontId="43" fillId="53" borderId="0" xfId="0" applyNumberFormat="1" applyFont="1" applyFill="1" applyAlignment="1">
      <alignment horizontal="right"/>
    </xf>
    <xf numFmtId="0" fontId="65" fillId="53" borderId="11" xfId="0" applyFont="1" applyFill="1" applyBorder="1" applyAlignment="1">
      <alignment horizontal="center" wrapText="1"/>
    </xf>
    <xf numFmtId="0" fontId="66" fillId="53" borderId="0" xfId="0" applyFont="1" applyFill="1" applyAlignment="1">
      <alignment/>
    </xf>
    <xf numFmtId="0" fontId="67" fillId="53" borderId="0" xfId="0" applyFont="1" applyFill="1" applyAlignment="1">
      <alignment/>
    </xf>
    <xf numFmtId="168" fontId="44" fillId="53" borderId="0" xfId="0" applyNumberFormat="1" applyFont="1" applyFill="1" applyAlignment="1">
      <alignment/>
    </xf>
    <xf numFmtId="0" fontId="44" fillId="53" borderId="0" xfId="0" applyFont="1" applyFill="1" applyAlignment="1">
      <alignment wrapText="1" shrinkToFit="1"/>
    </xf>
    <xf numFmtId="164" fontId="44" fillId="0" borderId="0" xfId="311" applyNumberFormat="1" applyFont="1" applyFill="1" applyBorder="1" applyAlignment="1">
      <alignment/>
    </xf>
    <xf numFmtId="165" fontId="44" fillId="53" borderId="0" xfId="288" applyNumberFormat="1" applyFont="1" applyFill="1" applyAlignment="1">
      <alignment/>
    </xf>
    <xf numFmtId="1" fontId="44" fillId="53" borderId="0" xfId="0" applyNumberFormat="1" applyFont="1" applyFill="1" applyAlignment="1">
      <alignment/>
    </xf>
    <xf numFmtId="10" fontId="44" fillId="53" borderId="0" xfId="433" applyNumberFormat="1" applyFont="1" applyFill="1" applyAlignment="1">
      <alignment/>
    </xf>
    <xf numFmtId="166" fontId="44" fillId="53" borderId="0" xfId="433" applyNumberFormat="1" applyFont="1" applyFill="1" applyAlignment="1">
      <alignment/>
    </xf>
    <xf numFmtId="10" fontId="67" fillId="53" borderId="0" xfId="433" applyNumberFormat="1" applyFont="1" applyFill="1" applyAlignment="1">
      <alignment/>
    </xf>
    <xf numFmtId="167" fontId="44" fillId="53" borderId="32" xfId="0" applyNumberFormat="1" applyFont="1" applyFill="1" applyBorder="1" applyAlignment="1">
      <alignment/>
    </xf>
    <xf numFmtId="0" fontId="44" fillId="53" borderId="32" xfId="0" applyFont="1" applyFill="1" applyBorder="1" applyAlignment="1">
      <alignment horizontal="left"/>
    </xf>
    <xf numFmtId="0" fontId="44" fillId="53" borderId="32" xfId="0" applyFont="1" applyFill="1" applyBorder="1" applyAlignment="1">
      <alignment/>
    </xf>
    <xf numFmtId="167" fontId="44" fillId="53" borderId="33" xfId="0" applyNumberFormat="1" applyFont="1" applyFill="1" applyBorder="1" applyAlignment="1">
      <alignment/>
    </xf>
    <xf numFmtId="0" fontId="44" fillId="53" borderId="33" xfId="0" applyFont="1" applyFill="1" applyBorder="1" applyAlignment="1">
      <alignment horizontal="left"/>
    </xf>
    <xf numFmtId="0" fontId="44" fillId="53" borderId="33" xfId="0" applyFont="1" applyFill="1" applyBorder="1" applyAlignment="1">
      <alignment/>
    </xf>
    <xf numFmtId="8" fontId="44" fillId="53" borderId="33" xfId="0" applyNumberFormat="1" applyFont="1" applyFill="1" applyBorder="1" applyAlignment="1">
      <alignment/>
    </xf>
    <xf numFmtId="8" fontId="44" fillId="53" borderId="0" xfId="0" applyNumberFormat="1" applyFont="1" applyFill="1" applyAlignment="1">
      <alignment/>
    </xf>
    <xf numFmtId="168" fontId="44" fillId="53" borderId="33" xfId="288" applyNumberFormat="1" applyFont="1" applyFill="1" applyBorder="1" applyAlignment="1">
      <alignment/>
    </xf>
    <xf numFmtId="0" fontId="44" fillId="53" borderId="38" xfId="0" applyFont="1" applyFill="1" applyBorder="1" applyAlignment="1">
      <alignment/>
    </xf>
    <xf numFmtId="167" fontId="43" fillId="53" borderId="36" xfId="311" applyNumberFormat="1" applyFont="1" applyFill="1" applyBorder="1" applyAlignment="1">
      <alignment/>
    </xf>
    <xf numFmtId="0" fontId="43" fillId="53" borderId="37" xfId="0" applyFont="1" applyFill="1" applyBorder="1" applyAlignment="1">
      <alignment horizontal="left"/>
    </xf>
    <xf numFmtId="0" fontId="43" fillId="53" borderId="37" xfId="0" applyFont="1" applyFill="1" applyBorder="1" applyAlignment="1">
      <alignment/>
    </xf>
    <xf numFmtId="43" fontId="44" fillId="53" borderId="37" xfId="288" applyFont="1" applyFill="1" applyBorder="1" applyAlignment="1">
      <alignment/>
    </xf>
    <xf numFmtId="43" fontId="44" fillId="53" borderId="0" xfId="0" applyNumberFormat="1" applyFont="1" applyFill="1" applyAlignment="1">
      <alignment/>
    </xf>
    <xf numFmtId="0" fontId="43" fillId="53" borderId="11" xfId="0" applyFont="1" applyFill="1" applyBorder="1" applyAlignment="1">
      <alignment horizontal="left"/>
    </xf>
    <xf numFmtId="0" fontId="43" fillId="53" borderId="11" xfId="0" applyFont="1" applyFill="1" applyBorder="1" applyAlignment="1">
      <alignment/>
    </xf>
    <xf numFmtId="43" fontId="44" fillId="53" borderId="11" xfId="288" applyFont="1" applyFill="1" applyBorder="1" applyAlignment="1">
      <alignment/>
    </xf>
    <xf numFmtId="14" fontId="44" fillId="53" borderId="0" xfId="0" applyNumberFormat="1" applyFont="1" applyFill="1" applyAlignment="1">
      <alignment/>
    </xf>
    <xf numFmtId="169" fontId="44" fillId="53" borderId="0" xfId="0" applyNumberFormat="1" applyFont="1" applyFill="1" applyAlignment="1">
      <alignment/>
    </xf>
    <xf numFmtId="167" fontId="68" fillId="0" borderId="33" xfId="0" applyNumberFormat="1" applyFont="1" applyFill="1" applyBorder="1" applyAlignment="1">
      <alignment/>
    </xf>
    <xf numFmtId="167" fontId="68" fillId="53" borderId="33" xfId="0" applyNumberFormat="1" applyFont="1" applyFill="1" applyBorder="1" applyAlignment="1">
      <alignment/>
    </xf>
    <xf numFmtId="0" fontId="44" fillId="53" borderId="39" xfId="0" applyFont="1" applyFill="1" applyBorder="1" applyAlignment="1">
      <alignment horizontal="left"/>
    </xf>
    <xf numFmtId="0" fontId="44" fillId="53" borderId="40" xfId="0" applyFont="1" applyFill="1" applyBorder="1" applyAlignment="1">
      <alignment horizontal="left"/>
    </xf>
  </cellXfs>
  <cellStyles count="496">
    <cellStyle name="Normal" xfId="0"/>
    <cellStyle name="_x0013_" xfId="15"/>
    <cellStyle name="%" xfId="16"/>
    <cellStyle name="_09GRC Gas Transport For Review" xfId="17"/>
    <cellStyle name="_4.06E Pass Throughs" xfId="18"/>
    <cellStyle name="_4.06E Pass Throughs_4 31 Regulatory Assets and Liabilities  7 06- Exhibit D" xfId="19"/>
    <cellStyle name="_4.06E Pass Throughs_4 31 Regulatory Assets and Liabilities  7 06- Exhibit D_Capacity Need Tool 11 IRP" xfId="20"/>
    <cellStyle name="_4.06E Pass Throughs_4 31 Regulatory Assets and Liabilities  7 06- Exhibit D_NIM+O&amp;M Monthly" xfId="21"/>
    <cellStyle name="_4.06E Pass Throughs_4 31 Regulatory Assets and Liabilities  7 06- Exhibit D_NIM+O&amp;M Monthly_Capacity Need Tool 11 IRP" xfId="22"/>
    <cellStyle name="_4.06E Pass Throughs_4 32 Regulatory Assets and Liabilities  7 06- Exhibit D" xfId="23"/>
    <cellStyle name="_4.06E Pass Throughs_4 32 Regulatory Assets and Liabilities  7 06- Exhibit D_Capacity Need Tool 11 IRP" xfId="24"/>
    <cellStyle name="_4.06E Pass Throughs_4 32 Regulatory Assets and Liabilities  7 06- Exhibit D_NIM+O&amp;M Monthly" xfId="25"/>
    <cellStyle name="_4.06E Pass Throughs_4 32 Regulatory Assets and Liabilities  7 06- Exhibit D_NIM+O&amp;M Monthly_Capacity Need Tool 11 IRP" xfId="26"/>
    <cellStyle name="_4.06E Pass Throughs_NIM+O&amp;M Monthly" xfId="27"/>
    <cellStyle name="_4.13E Montana Energy Tax" xfId="28"/>
    <cellStyle name="_4.13E Montana Energy Tax_4 31 Regulatory Assets and Liabilities  7 06- Exhibit D" xfId="29"/>
    <cellStyle name="_4.13E Montana Energy Tax_4 31 Regulatory Assets and Liabilities  7 06- Exhibit D_Capacity Need Tool 11 IRP" xfId="30"/>
    <cellStyle name="_4.13E Montana Energy Tax_4 32 Regulatory Assets and Liabilities  7 06- Exhibit D" xfId="31"/>
    <cellStyle name="_4.13E Montana Energy Tax_4 32 Regulatory Assets and Liabilities  7 06- Exhibit D_Capacity Need Tool 11 IRP" xfId="32"/>
    <cellStyle name="_Astoria Energy Pro Forma Inputs DEL 0209041" xfId="33"/>
    <cellStyle name="_Astoria Phase II Proforma_061122" xfId="34"/>
    <cellStyle name="_AURORA WIP" xfId="35"/>
    <cellStyle name="_AURORA WIP_NIM+O&amp;M Monthly" xfId="36"/>
    <cellStyle name="_Book1" xfId="37"/>
    <cellStyle name="_Book1 (2)" xfId="38"/>
    <cellStyle name="_Book1 (2)_4 31 Regulatory Assets and Liabilities  7 06- Exhibit D" xfId="39"/>
    <cellStyle name="_Book1 (2)_4 31 Regulatory Assets and Liabilities  7 06- Exhibit D_Capacity Need Tool 11 IRP" xfId="40"/>
    <cellStyle name="_Book1 (2)_4 32 Regulatory Assets and Liabilities  7 06- Exhibit D" xfId="41"/>
    <cellStyle name="_Book1 (2)_4 32 Regulatory Assets and Liabilities  7 06- Exhibit D_Capacity Need Tool 11 IRP" xfId="42"/>
    <cellStyle name="_Book1_4 31 Regulatory Assets and Liabilities  7 06- Exhibit D" xfId="43"/>
    <cellStyle name="_Book1_4 31 Regulatory Assets and Liabilities  7 06- Exhibit D_Capacity Need Tool 11 IRP" xfId="44"/>
    <cellStyle name="_Book1_4 32 Regulatory Assets and Liabilities  7 06- Exhibit D" xfId="45"/>
    <cellStyle name="_Book1_4 32 Regulatory Assets and Liabilities  7 06- Exhibit D_Capacity Need Tool 11 IRP" xfId="46"/>
    <cellStyle name="_Book1_Book1" xfId="47"/>
    <cellStyle name="_Book1_Book2" xfId="48"/>
    <cellStyle name="_Book1_Capacity Need Tool 11 IRP" xfId="49"/>
    <cellStyle name="_Book2" xfId="50"/>
    <cellStyle name="_Book2_4 31 Regulatory Assets and Liabilities  7 06- Exhibit D" xfId="51"/>
    <cellStyle name="_Book2_4 31 Regulatory Assets and Liabilities  7 06- Exhibit D_Capacity Need Tool 11 IRP" xfId="52"/>
    <cellStyle name="_Book2_4 32 Regulatory Assets and Liabilities  7 06- Exhibit D" xfId="53"/>
    <cellStyle name="_Book2_4 32 Regulatory Assets and Liabilities  7 06- Exhibit D_Capacity Need Tool 11 IRP" xfId="54"/>
    <cellStyle name="_Chelan Debt Forecast 12.19.05" xfId="55"/>
    <cellStyle name="_Chelan Debt Forecast 12.19.05_4 31 Regulatory Assets and Liabilities  7 06- Exhibit D" xfId="56"/>
    <cellStyle name="_Chelan Debt Forecast 12.19.05_4 31 Regulatory Assets and Liabilities  7 06- Exhibit D_Capacity Need Tool 11 IRP" xfId="57"/>
    <cellStyle name="_Chelan Debt Forecast 12.19.05_4 31 Regulatory Assets and Liabilities  7 06- Exhibit D_NIM+O&amp;M Monthly" xfId="58"/>
    <cellStyle name="_Chelan Debt Forecast 12.19.05_4 31 Regulatory Assets and Liabilities  7 06- Exhibit D_NIM+O&amp;M Monthly_Capacity Need Tool 11 IRP" xfId="59"/>
    <cellStyle name="_Chelan Debt Forecast 12.19.05_4 32 Regulatory Assets and Liabilities  7 06- Exhibit D" xfId="60"/>
    <cellStyle name="_Chelan Debt Forecast 12.19.05_4 32 Regulatory Assets and Liabilities  7 06- Exhibit D_Capacity Need Tool 11 IRP" xfId="61"/>
    <cellStyle name="_Chelan Debt Forecast 12.19.05_4 32 Regulatory Assets and Liabilities  7 06- Exhibit D_NIM+O&amp;M Monthly" xfId="62"/>
    <cellStyle name="_Chelan Debt Forecast 12.19.05_4 32 Regulatory Assets and Liabilities  7 06- Exhibit D_NIM+O&amp;M Monthly_Capacity Need Tool 11 IRP" xfId="63"/>
    <cellStyle name="_Chelan Debt Forecast 12.19.05_Book1" xfId="64"/>
    <cellStyle name="_Chelan Debt Forecast 12.19.05_Book2" xfId="65"/>
    <cellStyle name="_Chelan Debt Forecast 12.19.05_Capacity Need Tool 11 IRP" xfId="66"/>
    <cellStyle name="_Chelan Debt Forecast 12.19.05_NIM+O&amp;M Monthly" xfId="67"/>
    <cellStyle name="_Costs not in AURORA 06GRC" xfId="68"/>
    <cellStyle name="_Costs not in AURORA 06GRC_4 31 Regulatory Assets and Liabilities  7 06- Exhibit D" xfId="69"/>
    <cellStyle name="_Costs not in AURORA 06GRC_4 31 Regulatory Assets and Liabilities  7 06- Exhibit D_Capacity Need Tool 11 IRP" xfId="70"/>
    <cellStyle name="_Costs not in AURORA 06GRC_4 32 Regulatory Assets and Liabilities  7 06- Exhibit D" xfId="71"/>
    <cellStyle name="_Costs not in AURORA 06GRC_4 32 Regulatory Assets and Liabilities  7 06- Exhibit D_Capacity Need Tool 11 IRP" xfId="72"/>
    <cellStyle name="_Costs not in AURORA 2006GRC 6.15.06" xfId="73"/>
    <cellStyle name="_Costs not in AURORA 2006GRC 6.15.06_4 31 Regulatory Assets and Liabilities  7 06- Exhibit D" xfId="74"/>
    <cellStyle name="_Costs not in AURORA 2006GRC 6.15.06_4 31 Regulatory Assets and Liabilities  7 06- Exhibit D_Capacity Need Tool 11 IRP" xfId="75"/>
    <cellStyle name="_Costs not in AURORA 2006GRC 6.15.06_4 32 Regulatory Assets and Liabilities  7 06- Exhibit D" xfId="76"/>
    <cellStyle name="_Costs not in AURORA 2006GRC 6.15.06_4 32 Regulatory Assets and Liabilities  7 06- Exhibit D_Capacity Need Tool 11 IRP" xfId="77"/>
    <cellStyle name="_Costs not in AURORA 2006GRC w gas price updated" xfId="78"/>
    <cellStyle name="_Costs not in AURORA 2007 Rate Case" xfId="79"/>
    <cellStyle name="_Costs not in AURORA 2007 Rate Case_4 31 Regulatory Assets and Liabilities  7 06- Exhibit D" xfId="80"/>
    <cellStyle name="_Costs not in AURORA 2007 Rate Case_4 31 Regulatory Assets and Liabilities  7 06- Exhibit D_Capacity Need Tool 11 IRP" xfId="81"/>
    <cellStyle name="_Costs not in AURORA 2007 Rate Case_4 32 Regulatory Assets and Liabilities  7 06- Exhibit D" xfId="82"/>
    <cellStyle name="_Costs not in AURORA 2007 Rate Case_4 32 Regulatory Assets and Liabilities  7 06- Exhibit D_Capacity Need Tool 11 IRP" xfId="83"/>
    <cellStyle name="_Costs not in KWI3000 '06Budget" xfId="84"/>
    <cellStyle name="_Costs not in KWI3000 '06Budget_4 31 Regulatory Assets and Liabilities  7 06- Exhibit D" xfId="85"/>
    <cellStyle name="_Costs not in KWI3000 '06Budget_4 31 Regulatory Assets and Liabilities  7 06- Exhibit D_Capacity Need Tool 11 IRP" xfId="86"/>
    <cellStyle name="_Costs not in KWI3000 '06Budget_4 31 Regulatory Assets and Liabilities  7 06- Exhibit D_NIM+O&amp;M Monthly" xfId="87"/>
    <cellStyle name="_Costs not in KWI3000 '06Budget_4 31 Regulatory Assets and Liabilities  7 06- Exhibit D_NIM+O&amp;M Monthly_Capacity Need Tool 11 IRP" xfId="88"/>
    <cellStyle name="_Costs not in KWI3000 '06Budget_4 32 Regulatory Assets and Liabilities  7 06- Exhibit D" xfId="89"/>
    <cellStyle name="_Costs not in KWI3000 '06Budget_4 32 Regulatory Assets and Liabilities  7 06- Exhibit D_Capacity Need Tool 11 IRP" xfId="90"/>
    <cellStyle name="_Costs not in KWI3000 '06Budget_4 32 Regulatory Assets and Liabilities  7 06- Exhibit D_NIM+O&amp;M Monthly" xfId="91"/>
    <cellStyle name="_Costs not in KWI3000 '06Budget_4 32 Regulatory Assets and Liabilities  7 06- Exhibit D_NIM+O&amp;M Monthly_Capacity Need Tool 11 IRP" xfId="92"/>
    <cellStyle name="_Costs not in KWI3000 '06Budget_Book1" xfId="93"/>
    <cellStyle name="_Costs not in KWI3000 '06Budget_Book2" xfId="94"/>
    <cellStyle name="_Costs not in KWI3000 '06Budget_Capacity Need Tool 11 IRP" xfId="95"/>
    <cellStyle name="_Costs not in KWI3000 '06Budget_NIM+O&amp;M Monthly" xfId="96"/>
    <cellStyle name="_DEM-WP (C) Power Cost 2006GRC Order" xfId="97"/>
    <cellStyle name="_DEM-WP (C) Power Cost 2006GRC Order_4 31 Regulatory Assets and Liabilities  7 06- Exhibit D" xfId="98"/>
    <cellStyle name="_DEM-WP (C) Power Cost 2006GRC Order_4 31 Regulatory Assets and Liabilities  7 06- Exhibit D_Capacity Need Tool 11 IRP" xfId="99"/>
    <cellStyle name="_DEM-WP (C) Power Cost 2006GRC Order_4 31 Regulatory Assets and Liabilities  7 06- Exhibit D_NIM+O&amp;M Monthly" xfId="100"/>
    <cellStyle name="_DEM-WP (C) Power Cost 2006GRC Order_4 31 Regulatory Assets and Liabilities  7 06- Exhibit D_NIM+O&amp;M Monthly_Capacity Need Tool 11 IRP" xfId="101"/>
    <cellStyle name="_DEM-WP (C) Power Cost 2006GRC Order_4 32 Regulatory Assets and Liabilities  7 06- Exhibit D" xfId="102"/>
    <cellStyle name="_DEM-WP (C) Power Cost 2006GRC Order_4 32 Regulatory Assets and Liabilities  7 06- Exhibit D_Capacity Need Tool 11 IRP" xfId="103"/>
    <cellStyle name="_DEM-WP (C) Power Cost 2006GRC Order_4 32 Regulatory Assets and Liabilities  7 06- Exhibit D_NIM+O&amp;M Monthly" xfId="104"/>
    <cellStyle name="_DEM-WP (C) Power Cost 2006GRC Order_4 32 Regulatory Assets and Liabilities  7 06- Exhibit D_NIM+O&amp;M Monthly_Capacity Need Tool 11 IRP" xfId="105"/>
    <cellStyle name="_DEM-WP (C) Power Cost 2006GRC Order_NIM+O&amp;M Monthly" xfId="106"/>
    <cellStyle name="_DEM-WP Revised (HC) Wild Horse 2006GRC" xfId="107"/>
    <cellStyle name="_DEM-WP Revised (HC) Wild Horse 2006GRC_Capacity Need Tool 11 IRP" xfId="108"/>
    <cellStyle name="_DEM-WP(C) Colstrip FOR" xfId="109"/>
    <cellStyle name="_DEM-WP(C) Contract Summary 2009GRC" xfId="110"/>
    <cellStyle name="_DEM-WP(C) Costs not in AURORA 2006GRC" xfId="111"/>
    <cellStyle name="_DEM-WP(C) Costs not in AURORA 2006GRC_4 31 Regulatory Assets and Liabilities  7 06- Exhibit D" xfId="112"/>
    <cellStyle name="_DEM-WP(C) Costs not in AURORA 2006GRC_4 31 Regulatory Assets and Liabilities  7 06- Exhibit D_Capacity Need Tool 11 IRP" xfId="113"/>
    <cellStyle name="_DEM-WP(C) Costs not in AURORA 2006GRC_4 32 Regulatory Assets and Liabilities  7 06- Exhibit D" xfId="114"/>
    <cellStyle name="_DEM-WP(C) Costs not in AURORA 2006GRC_4 32 Regulatory Assets and Liabilities  7 06- Exhibit D_Capacity Need Tool 11 IRP" xfId="115"/>
    <cellStyle name="_DEM-WP(C) Costs not in AURORA 2007GRC" xfId="116"/>
    <cellStyle name="_DEM-WP(C) Costs not in AURORA 2007GRC_NIM+O&amp;M Monthly" xfId="117"/>
    <cellStyle name="_DEM-WP(C) Costs not in AURORA 2007GRC_NIM+O&amp;M Monthly_Capacity Need Tool 11 IRP" xfId="118"/>
    <cellStyle name="_DEM-WP(C) Costs not in AURORA 2007PCORC-5.07Update" xfId="119"/>
    <cellStyle name="_DEM-WP(C) Costs not in AURORA 2007PCORC-5.07Update_NIM+O&amp;M Monthly" xfId="120"/>
    <cellStyle name="_DEM-WP(C) Costs not in AURORA 2007PCORC-5.07Update_NIM+O&amp;M Monthly_Capacity Need Tool 11 IRP" xfId="121"/>
    <cellStyle name="_DEM-WP(C) Sumas Proforma 11.5.07" xfId="122"/>
    <cellStyle name="_DEM-WP(C) Westside Hydro Data_051007" xfId="123"/>
    <cellStyle name="_DEM-WP(C) Westside Hydro Data_051007_Capacity Need Tool 11 IRP" xfId="124"/>
    <cellStyle name="_Elec Peak Capacity Need_2008-2029_032709_Wind 5% Cap" xfId="125"/>
    <cellStyle name="_Elec Peak Capacity Need_2008-2029_032709_Wind 5% Cap-ST-Adj-PJP1" xfId="126"/>
    <cellStyle name="_Elec Peak Capacity Need_2008-2029_120908_Wind 5% Cap_Low" xfId="127"/>
    <cellStyle name="_Elec Peak Capacity Need_2008-2029_Wind 5% Cap_050809" xfId="128"/>
    <cellStyle name="_Fixed Gas Transport 1 19 09" xfId="129"/>
    <cellStyle name="_Fuel Prices 4-14" xfId="130"/>
    <cellStyle name="_Fuel Prices 4-14_4 31 Regulatory Assets and Liabilities  7 06- Exhibit D" xfId="131"/>
    <cellStyle name="_Fuel Prices 4-14_4 31 Regulatory Assets and Liabilities  7 06- Exhibit D_Capacity Need Tool 11 IRP" xfId="132"/>
    <cellStyle name="_Fuel Prices 4-14_4 31 Regulatory Assets and Liabilities  7 06- Exhibit D_NIM+O&amp;M Monthly" xfId="133"/>
    <cellStyle name="_Fuel Prices 4-14_4 31 Regulatory Assets and Liabilities  7 06- Exhibit D_NIM+O&amp;M Monthly_Capacity Need Tool 11 IRP" xfId="134"/>
    <cellStyle name="_Fuel Prices 4-14_4 32 Regulatory Assets and Liabilities  7 06- Exhibit D" xfId="135"/>
    <cellStyle name="_Fuel Prices 4-14_4 32 Regulatory Assets and Liabilities  7 06- Exhibit D_Capacity Need Tool 11 IRP" xfId="136"/>
    <cellStyle name="_Fuel Prices 4-14_4 32 Regulatory Assets and Liabilities  7 06- Exhibit D_NIM+O&amp;M Monthly" xfId="137"/>
    <cellStyle name="_Fuel Prices 4-14_4 32 Regulatory Assets and Liabilities  7 06- Exhibit D_NIM+O&amp;M Monthly_Capacity Need Tool 11 IRP" xfId="138"/>
    <cellStyle name="_Fuel Prices 4-14_NIM+O&amp;M Monthly" xfId="139"/>
    <cellStyle name="_Gas Transportation Charges_2009GRC_120308" xfId="140"/>
    <cellStyle name="_Gas Transportation Charges_2009GRC_120308_NIM+O&amp;M Monthly" xfId="141"/>
    <cellStyle name="_NIM 06 Base Case Current Trends" xfId="142"/>
    <cellStyle name="_Peaker_Combined" xfId="143"/>
    <cellStyle name="_Philadelphia (6-27-05)" xfId="144"/>
    <cellStyle name="_Portfolio SPlan Base Case.xls Chart 1" xfId="145"/>
    <cellStyle name="_Portfolio SPlan Base Case.xls Chart 2" xfId="146"/>
    <cellStyle name="_Portfolio SPlan Base Case.xls Chart 3" xfId="147"/>
    <cellStyle name="_Power Cost Value Copy 11.30.05 gas 1.09.06 AURORA at 1.10.06" xfId="148"/>
    <cellStyle name="_Power Cost Value Copy 11.30.05 gas 1.09.06 AURORA at 1.10.06_4 31 Regulatory Assets and Liabilities  7 06- Exhibit D" xfId="149"/>
    <cellStyle name="_Power Cost Value Copy 11.30.05 gas 1.09.06 AURORA at 1.10.06_4 31 Regulatory Assets and Liabilities  7 06- Exhibit D_Capacity Need Tool 11 IRP" xfId="150"/>
    <cellStyle name="_Power Cost Value Copy 11.30.05 gas 1.09.06 AURORA at 1.10.06_4 32 Regulatory Assets and Liabilities  7 06- Exhibit D" xfId="151"/>
    <cellStyle name="_Power Cost Value Copy 11.30.05 gas 1.09.06 AURORA at 1.10.06_4 32 Regulatory Assets and Liabilities  7 06- Exhibit D_Capacity Need Tool 11 IRP" xfId="152"/>
    <cellStyle name="_Project Southwest WACC Analysis" xfId="153"/>
    <cellStyle name="_Recon to Darrin's 5.11.05 proforma" xfId="154"/>
    <cellStyle name="_Recon to Darrin's 5.11.05 proforma_4 31 Regulatory Assets and Liabilities  7 06- Exhibit D" xfId="155"/>
    <cellStyle name="_Recon to Darrin's 5.11.05 proforma_4 31 Regulatory Assets and Liabilities  7 06- Exhibit D_Capacity Need Tool 11 IRP" xfId="156"/>
    <cellStyle name="_Recon to Darrin's 5.11.05 proforma_4 31 Regulatory Assets and Liabilities  7 06- Exhibit D_NIM+O&amp;M Monthly" xfId="157"/>
    <cellStyle name="_Recon to Darrin's 5.11.05 proforma_4 31 Regulatory Assets and Liabilities  7 06- Exhibit D_NIM+O&amp;M Monthly_Capacity Need Tool 11 IRP" xfId="158"/>
    <cellStyle name="_Recon to Darrin's 5.11.05 proforma_4 32 Regulatory Assets and Liabilities  7 06- Exhibit D" xfId="159"/>
    <cellStyle name="_Recon to Darrin's 5.11.05 proforma_4 32 Regulatory Assets and Liabilities  7 06- Exhibit D_Capacity Need Tool 11 IRP" xfId="160"/>
    <cellStyle name="_Recon to Darrin's 5.11.05 proforma_4 32 Regulatory Assets and Liabilities  7 06- Exhibit D_NIM+O&amp;M Monthly" xfId="161"/>
    <cellStyle name="_Recon to Darrin's 5.11.05 proforma_4 32 Regulatory Assets and Liabilities  7 06- Exhibit D_NIM+O&amp;M Monthly_Capacity Need Tool 11 IRP" xfId="162"/>
    <cellStyle name="_Recon to Darrin's 5.11.05 proforma_Book1" xfId="163"/>
    <cellStyle name="_Recon to Darrin's 5.11.05 proforma_Book2" xfId="164"/>
    <cellStyle name="_Recon to Darrin's 5.11.05 proforma_Capacity Need Tool 11 IRP" xfId="165"/>
    <cellStyle name="_Recon to Darrin's 5.11.05 proforma_NIM+O&amp;M Monthly" xfId="166"/>
    <cellStyle name="_SCS Astoria Energy 071203-2 del" xfId="167"/>
    <cellStyle name="_SCS Astoria Energy 071203-2 del1" xfId="168"/>
    <cellStyle name="_SCS Astoria Energy 071503" xfId="169"/>
    <cellStyle name="_Semco Model 5-03-03_v2" xfId="170"/>
    <cellStyle name="_Semco Model 5-03-03_v21" xfId="171"/>
    <cellStyle name="_Tenaska Comparison" xfId="172"/>
    <cellStyle name="_Tenaska Comparison_4 31 Regulatory Assets and Liabilities  7 06- Exhibit D" xfId="173"/>
    <cellStyle name="_Tenaska Comparison_4 31 Regulatory Assets and Liabilities  7 06- Exhibit D_Capacity Need Tool 11 IRP" xfId="174"/>
    <cellStyle name="_Tenaska Comparison_4 31 Regulatory Assets and Liabilities  7 06- Exhibit D_NIM+O&amp;M Monthly" xfId="175"/>
    <cellStyle name="_Tenaska Comparison_4 31 Regulatory Assets and Liabilities  7 06- Exhibit D_NIM+O&amp;M Monthly_Capacity Need Tool 11 IRP" xfId="176"/>
    <cellStyle name="_Tenaska Comparison_4 32 Regulatory Assets and Liabilities  7 06- Exhibit D" xfId="177"/>
    <cellStyle name="_Tenaska Comparison_4 32 Regulatory Assets and Liabilities  7 06- Exhibit D_Capacity Need Tool 11 IRP" xfId="178"/>
    <cellStyle name="_Tenaska Comparison_4 32 Regulatory Assets and Liabilities  7 06- Exhibit D_NIM+O&amp;M Monthly" xfId="179"/>
    <cellStyle name="_Tenaska Comparison_4 32 Regulatory Assets and Liabilities  7 06- Exhibit D_NIM+O&amp;M Monthly_Capacity Need Tool 11 IRP" xfId="180"/>
    <cellStyle name="_Tenaska Comparison_Book1" xfId="181"/>
    <cellStyle name="_Tenaska Comparison_Book2" xfId="182"/>
    <cellStyle name="_Tenaska Comparison_Capacity Need Tool 11 IRP" xfId="183"/>
    <cellStyle name="_Tenaska Comparison_NIM+O&amp;M Monthly" xfId="184"/>
    <cellStyle name="_Value Copy 11 30 05 gas 12 09 05 AURORA at 12 14 05" xfId="185"/>
    <cellStyle name="_Value Copy 11 30 05 gas 12 09 05 AURORA at 12 14 05_4 31 Regulatory Assets and Liabilities  7 06- Exhibit D" xfId="186"/>
    <cellStyle name="_Value Copy 11 30 05 gas 12 09 05 AURORA at 12 14 05_4 31 Regulatory Assets and Liabilities  7 06- Exhibit D_Capacity Need Tool 11 IRP" xfId="187"/>
    <cellStyle name="_Value Copy 11 30 05 gas 12 09 05 AURORA at 12 14 05_4 32 Regulatory Assets and Liabilities  7 06- Exhibit D" xfId="188"/>
    <cellStyle name="_Value Copy 11 30 05 gas 12 09 05 AURORA at 12 14 05_4 32 Regulatory Assets and Liabilities  7 06- Exhibit D_Capacity Need Tool 11 IRP" xfId="189"/>
    <cellStyle name="_VC 6.15.06 update on 06GRC power costs.xls Chart 1" xfId="190"/>
    <cellStyle name="_VC 6.15.06 update on 06GRC power costs.xls Chart 1_4 31 Regulatory Assets and Liabilities  7 06- Exhibit D" xfId="191"/>
    <cellStyle name="_VC 6.15.06 update on 06GRC power costs.xls Chart 1_4 31 Regulatory Assets and Liabilities  7 06- Exhibit D_Capacity Need Tool 11 IRP" xfId="192"/>
    <cellStyle name="_VC 6.15.06 update on 06GRC power costs.xls Chart 1_4 32 Regulatory Assets and Liabilities  7 06- Exhibit D" xfId="193"/>
    <cellStyle name="_VC 6.15.06 update on 06GRC power costs.xls Chart 1_4 32 Regulatory Assets and Liabilities  7 06- Exhibit D_Capacity Need Tool 11 IRP" xfId="194"/>
    <cellStyle name="_VC 6.15.06 update on 06GRC power costs.xls Chart 2" xfId="195"/>
    <cellStyle name="_VC 6.15.06 update on 06GRC power costs.xls Chart 2_4 31 Regulatory Assets and Liabilities  7 06- Exhibit D" xfId="196"/>
    <cellStyle name="_VC 6.15.06 update on 06GRC power costs.xls Chart 2_4 31 Regulatory Assets and Liabilities  7 06- Exhibit D_Capacity Need Tool 11 IRP" xfId="197"/>
    <cellStyle name="_VC 6.15.06 update on 06GRC power costs.xls Chart 2_4 32 Regulatory Assets and Liabilities  7 06- Exhibit D" xfId="198"/>
    <cellStyle name="_VC 6.15.06 update on 06GRC power costs.xls Chart 2_4 32 Regulatory Assets and Liabilities  7 06- Exhibit D_Capacity Need Tool 11 IRP" xfId="199"/>
    <cellStyle name="_VC 6.15.06 update on 06GRC power costs.xls Chart 3" xfId="200"/>
    <cellStyle name="_VC 6.15.06 update on 06GRC power costs.xls Chart 3_4 31 Regulatory Assets and Liabilities  7 06- Exhibit D" xfId="201"/>
    <cellStyle name="_VC 6.15.06 update on 06GRC power costs.xls Chart 3_4 31 Regulatory Assets and Liabilities  7 06- Exhibit D_Capacity Need Tool 11 IRP" xfId="202"/>
    <cellStyle name="_VC 6.15.06 update on 06GRC power costs.xls Chart 3_4 32 Regulatory Assets and Liabilities  7 06- Exhibit D" xfId="203"/>
    <cellStyle name="_VC 6.15.06 update on 06GRC power costs.xls Chart 3_4 32 Regulatory Assets and Liabilities  7 06- Exhibit D_Capacity Need Tool 11 IRP" xfId="204"/>
    <cellStyle name="=C:\WINNT35\SYSTEM32\COMMAND.COM" xfId="205"/>
    <cellStyle name="§Q\?1@" xfId="206"/>
    <cellStyle name="0,0&#10;&#10;NA&#10;&#10;" xfId="207"/>
    <cellStyle name="0,0&#13;&#10;NA&#13;&#10;" xfId="208"/>
    <cellStyle name="20% - Accent1" xfId="209"/>
    <cellStyle name="20% - Accent1 2" xfId="210"/>
    <cellStyle name="20% - Accent1 3" xfId="211"/>
    <cellStyle name="20% - Accent2" xfId="212"/>
    <cellStyle name="20% - Accent2 2" xfId="213"/>
    <cellStyle name="20% - Accent2 3" xfId="214"/>
    <cellStyle name="20% - Accent3" xfId="215"/>
    <cellStyle name="20% - Accent3 2" xfId="216"/>
    <cellStyle name="20% - Accent3 3" xfId="217"/>
    <cellStyle name="20% - Accent4" xfId="218"/>
    <cellStyle name="20% - Accent4 2" xfId="219"/>
    <cellStyle name="20% - Accent4 3" xfId="220"/>
    <cellStyle name="20% - Accent5" xfId="221"/>
    <cellStyle name="20% - Accent5 2" xfId="222"/>
    <cellStyle name="20% - Accent5 3" xfId="223"/>
    <cellStyle name="20% - Accent6" xfId="224"/>
    <cellStyle name="20% - Accent6 2" xfId="225"/>
    <cellStyle name="20% - Accent6 3" xfId="226"/>
    <cellStyle name="40% - Accent1" xfId="227"/>
    <cellStyle name="40% - Accent1 2" xfId="228"/>
    <cellStyle name="40% - Accent1 3" xfId="229"/>
    <cellStyle name="40% - Accent2" xfId="230"/>
    <cellStyle name="40% - Accent2 2" xfId="231"/>
    <cellStyle name="40% - Accent2 3" xfId="232"/>
    <cellStyle name="40% - Accent3" xfId="233"/>
    <cellStyle name="40% - Accent3 2" xfId="234"/>
    <cellStyle name="40% - Accent3 3" xfId="235"/>
    <cellStyle name="40% - Accent4" xfId="236"/>
    <cellStyle name="40% - Accent4 2" xfId="237"/>
    <cellStyle name="40% - Accent4 3" xfId="238"/>
    <cellStyle name="40% - Accent5" xfId="239"/>
    <cellStyle name="40% - Accent5 2" xfId="240"/>
    <cellStyle name="40% - Accent5 3" xfId="241"/>
    <cellStyle name="40% - Accent6" xfId="242"/>
    <cellStyle name="40% - Accent6 2" xfId="243"/>
    <cellStyle name="40% - Accent6 3" xfId="244"/>
    <cellStyle name="60% - Accent1" xfId="245"/>
    <cellStyle name="60% - Accent2" xfId="246"/>
    <cellStyle name="60% - Accent3" xfId="247"/>
    <cellStyle name="60% - Accent4" xfId="248"/>
    <cellStyle name="60% - Accent5" xfId="249"/>
    <cellStyle name="60% - Accent6" xfId="250"/>
    <cellStyle name="Accent1" xfId="251"/>
    <cellStyle name="Accent1 - 20%" xfId="252"/>
    <cellStyle name="Accent1 - 40%" xfId="253"/>
    <cellStyle name="Accent1 - 60%" xfId="254"/>
    <cellStyle name="Accent2" xfId="255"/>
    <cellStyle name="Accent2 - 20%" xfId="256"/>
    <cellStyle name="Accent2 - 40%" xfId="257"/>
    <cellStyle name="Accent2 - 60%" xfId="258"/>
    <cellStyle name="Accent3" xfId="259"/>
    <cellStyle name="Accent3 - 20%" xfId="260"/>
    <cellStyle name="Accent3 - 40%" xfId="261"/>
    <cellStyle name="Accent3 - 60%" xfId="262"/>
    <cellStyle name="Accent4" xfId="263"/>
    <cellStyle name="Accent4 - 20%" xfId="264"/>
    <cellStyle name="Accent4 - 40%" xfId="265"/>
    <cellStyle name="Accent4 - 60%" xfId="266"/>
    <cellStyle name="Accent5" xfId="267"/>
    <cellStyle name="Accent5 - 20%" xfId="268"/>
    <cellStyle name="Accent5 - 40%" xfId="269"/>
    <cellStyle name="Accent5 - 60%" xfId="270"/>
    <cellStyle name="Accent6" xfId="271"/>
    <cellStyle name="Accent6 - 20%" xfId="272"/>
    <cellStyle name="Accent6 - 40%" xfId="273"/>
    <cellStyle name="Accent6 - 60%" xfId="274"/>
    <cellStyle name="Adjustable" xfId="275"/>
    <cellStyle name="AFE" xfId="276"/>
    <cellStyle name="Bad" xfId="277"/>
    <cellStyle name="Border Heavy" xfId="278"/>
    <cellStyle name="Border Thin" xfId="279"/>
    <cellStyle name="Calc Currency (0)" xfId="280"/>
    <cellStyle name="Calculation" xfId="281"/>
    <cellStyle name="Check Cell" xfId="282"/>
    <cellStyle name="CheckCell" xfId="283"/>
    <cellStyle name="Comma" xfId="284"/>
    <cellStyle name="Comma [0]" xfId="285"/>
    <cellStyle name="Comma 0" xfId="286"/>
    <cellStyle name="Comma 2" xfId="287"/>
    <cellStyle name="Comma 3" xfId="288"/>
    <cellStyle name="Comma 3 2" xfId="289"/>
    <cellStyle name="Comma 4" xfId="290"/>
    <cellStyle name="Comma 5" xfId="291"/>
    <cellStyle name="Comma 6" xfId="292"/>
    <cellStyle name="Comma 7" xfId="293"/>
    <cellStyle name="Comma0" xfId="294"/>
    <cellStyle name="Comma0 - Style2" xfId="295"/>
    <cellStyle name="Comma0 - Style4" xfId="296"/>
    <cellStyle name="Comma0 - Style5" xfId="297"/>
    <cellStyle name="Comma0_00COS Ind Allocators" xfId="298"/>
    <cellStyle name="Comma1 - Style1" xfId="299"/>
    <cellStyle name="CompFormula" xfId="300"/>
    <cellStyle name="Copied" xfId="301"/>
    <cellStyle name="COST1" xfId="302"/>
    <cellStyle name="Curren - Style1" xfId="303"/>
    <cellStyle name="Curren - Style2" xfId="304"/>
    <cellStyle name="Curren - Style5" xfId="305"/>
    <cellStyle name="Curren - Style6" xfId="306"/>
    <cellStyle name="Currency" xfId="307"/>
    <cellStyle name="Currency [0]" xfId="308"/>
    <cellStyle name="Currency 0" xfId="309"/>
    <cellStyle name="Currency 2" xfId="310"/>
    <cellStyle name="Currency 3" xfId="311"/>
    <cellStyle name="Currency 3 2" xfId="312"/>
    <cellStyle name="Currency 4" xfId="313"/>
    <cellStyle name="Currency0" xfId="314"/>
    <cellStyle name="Date" xfId="315"/>
    <cellStyle name="Date Aligned" xfId="316"/>
    <cellStyle name="Dotted Line" xfId="317"/>
    <cellStyle name="Emphasis 1" xfId="318"/>
    <cellStyle name="Emphasis 2" xfId="319"/>
    <cellStyle name="Emphasis 3" xfId="320"/>
    <cellStyle name="Entered" xfId="321"/>
    <cellStyle name="Euro" xfId="322"/>
    <cellStyle name="Explanatory Text" xfId="323"/>
    <cellStyle name="Fixed" xfId="324"/>
    <cellStyle name="Fixed3 - Style3" xfId="325"/>
    <cellStyle name="Footnote" xfId="326"/>
    <cellStyle name="Good" xfId="327"/>
    <cellStyle name="GreenDkBold" xfId="328"/>
    <cellStyle name="Grey" xfId="329"/>
    <cellStyle name="Hard Percent" xfId="330"/>
    <cellStyle name="Header" xfId="331"/>
    <cellStyle name="Header1" xfId="332"/>
    <cellStyle name="Header2" xfId="333"/>
    <cellStyle name="Heading 1" xfId="334"/>
    <cellStyle name="Heading 2" xfId="335"/>
    <cellStyle name="Heading 3" xfId="336"/>
    <cellStyle name="Heading 4" xfId="337"/>
    <cellStyle name="Heading1" xfId="338"/>
    <cellStyle name="Heading2" xfId="339"/>
    <cellStyle name="HeadlineStyle" xfId="340"/>
    <cellStyle name="HeadlineStyleJustified" xfId="341"/>
    <cellStyle name="Hyperlink_Safety Equipment &amp; Supplies" xfId="342"/>
    <cellStyle name="Input" xfId="343"/>
    <cellStyle name="Input [yellow]" xfId="344"/>
    <cellStyle name="Input Cells" xfId="345"/>
    <cellStyle name="Input Cells Percent" xfId="346"/>
    <cellStyle name="Input Cells_Base Acquisitions" xfId="347"/>
    <cellStyle name="INPUTGEN" xfId="348"/>
    <cellStyle name="Large Page Heading" xfId="349"/>
    <cellStyle name="Lines" xfId="350"/>
    <cellStyle name="LINKED" xfId="351"/>
    <cellStyle name="Linked Cell" xfId="352"/>
    <cellStyle name="modified border" xfId="353"/>
    <cellStyle name="modified border1" xfId="354"/>
    <cellStyle name="Multiple" xfId="355"/>
    <cellStyle name="Neutral" xfId="356"/>
    <cellStyle name="no dec" xfId="357"/>
    <cellStyle name="Normal - Style1" xfId="358"/>
    <cellStyle name="Normal 1" xfId="359"/>
    <cellStyle name="Normal 114" xfId="360"/>
    <cellStyle name="Normal 145" xfId="361"/>
    <cellStyle name="Normal 146" xfId="362"/>
    <cellStyle name="Normal 2" xfId="363"/>
    <cellStyle name="Normal 2 2" xfId="364"/>
    <cellStyle name="Normal 2 2 2" xfId="365"/>
    <cellStyle name="Normal 2 2 3" xfId="366"/>
    <cellStyle name="Normal 2 2_Capacity Need Tool 11 IRP" xfId="367"/>
    <cellStyle name="Normal 2 3" xfId="368"/>
    <cellStyle name="Normal 2 4" xfId="369"/>
    <cellStyle name="Normal 2 5" xfId="370"/>
    <cellStyle name="Normal 2 6" xfId="371"/>
    <cellStyle name="Normal 2_Capacity Need Tool 11 IRP" xfId="372"/>
    <cellStyle name="Normal 28" xfId="373"/>
    <cellStyle name="Normal 3" xfId="374"/>
    <cellStyle name="Normal 3 2" xfId="375"/>
    <cellStyle name="Normal 3 3" xfId="376"/>
    <cellStyle name="Normal 3_Capacity Need Tool 11 IRP" xfId="377"/>
    <cellStyle name="Normal 31" xfId="378"/>
    <cellStyle name="Normal 34" xfId="379"/>
    <cellStyle name="Normal 37" xfId="380"/>
    <cellStyle name="Normal 4" xfId="381"/>
    <cellStyle name="Normal 40" xfId="382"/>
    <cellStyle name="Normal 41" xfId="383"/>
    <cellStyle name="Normal 42" xfId="384"/>
    <cellStyle name="Normal 43" xfId="385"/>
    <cellStyle name="Normal 46" xfId="386"/>
    <cellStyle name="Normal 49" xfId="387"/>
    <cellStyle name="Normal 5" xfId="388"/>
    <cellStyle name="Normal 52" xfId="389"/>
    <cellStyle name="Normal 55" xfId="390"/>
    <cellStyle name="Normal 56" xfId="391"/>
    <cellStyle name="Normal 57" xfId="392"/>
    <cellStyle name="Normal 6" xfId="393"/>
    <cellStyle name="Normal 68" xfId="394"/>
    <cellStyle name="Normal 7" xfId="395"/>
    <cellStyle name="Normal 74" xfId="396"/>
    <cellStyle name="Normal 79" xfId="397"/>
    <cellStyle name="Normal 82" xfId="398"/>
    <cellStyle name="Normal 85" xfId="399"/>
    <cellStyle name="Normal 88" xfId="400"/>
    <cellStyle name="Normal 89" xfId="401"/>
    <cellStyle name="Note" xfId="402"/>
    <cellStyle name="Note 2" xfId="403"/>
    <cellStyle name="Note 3" xfId="404"/>
    <cellStyle name="Note 4" xfId="405"/>
    <cellStyle name="Note 5" xfId="406"/>
    <cellStyle name="Note 6" xfId="407"/>
    <cellStyle name="Note 7" xfId="408"/>
    <cellStyle name="Note 8" xfId="409"/>
    <cellStyle name="Note 9" xfId="410"/>
    <cellStyle name="Output" xfId="411"/>
    <cellStyle name="OUTPUT AMOUNTS" xfId="412"/>
    <cellStyle name="OUTPUT COLUMN HEADINGS" xfId="413"/>
    <cellStyle name="OUTPUT LINE ITEMS" xfId="414"/>
    <cellStyle name="OUTPUT REPORT HEADING" xfId="415"/>
    <cellStyle name="OUTPUT REPORT TITLE" xfId="416"/>
    <cellStyle name="Page Heading Large" xfId="417"/>
    <cellStyle name="Page Heading Small" xfId="418"/>
    <cellStyle name="Page Number" xfId="419"/>
    <cellStyle name="PB Table Heading" xfId="420"/>
    <cellStyle name="PB Table Highlight1" xfId="421"/>
    <cellStyle name="PB Table Highlight2" xfId="422"/>
    <cellStyle name="PB Table Highlight3" xfId="423"/>
    <cellStyle name="PB Table Standard Row" xfId="424"/>
    <cellStyle name="PB Table Subtotal Row" xfId="425"/>
    <cellStyle name="PB Table Total Row" xfId="426"/>
    <cellStyle name="Percen - Style1" xfId="427"/>
    <cellStyle name="Percen - Style2" xfId="428"/>
    <cellStyle name="Percen - Style3" xfId="429"/>
    <cellStyle name="Percent" xfId="430"/>
    <cellStyle name="Percent [2]" xfId="431"/>
    <cellStyle name="Percent 2" xfId="432"/>
    <cellStyle name="Percent 3" xfId="433"/>
    <cellStyle name="Percent 4" xfId="434"/>
    <cellStyle name="Percent 5" xfId="435"/>
    <cellStyle name="Percent Hard" xfId="436"/>
    <cellStyle name="Processing" xfId="437"/>
    <cellStyle name="PSChar" xfId="438"/>
    <cellStyle name="PSDate" xfId="439"/>
    <cellStyle name="PSDec" xfId="440"/>
    <cellStyle name="PSHeading" xfId="441"/>
    <cellStyle name="PSInt" xfId="442"/>
    <cellStyle name="PSSpacer" xfId="443"/>
    <cellStyle name="purple - Style8" xfId="444"/>
    <cellStyle name="RED" xfId="445"/>
    <cellStyle name="Red - Style7" xfId="446"/>
    <cellStyle name="RED_4 31 Regulatory Assets and Liabilities  7 06- Exhibit D" xfId="447"/>
    <cellStyle name="Report" xfId="448"/>
    <cellStyle name="Report Bar" xfId="449"/>
    <cellStyle name="Report Heading" xfId="450"/>
    <cellStyle name="Report Percent" xfId="451"/>
    <cellStyle name="Report Unit Cost" xfId="452"/>
    <cellStyle name="Report_Capacity Need Tool 11 IRP" xfId="453"/>
    <cellStyle name="Reports" xfId="454"/>
    <cellStyle name="Reports Total" xfId="455"/>
    <cellStyle name="Reports Unit Cost Total" xfId="456"/>
    <cellStyle name="RevList" xfId="457"/>
    <cellStyle name="Right" xfId="458"/>
    <cellStyle name="round100" xfId="459"/>
    <cellStyle name="shade" xfId="460"/>
    <cellStyle name="Shaded" xfId="461"/>
    <cellStyle name="Sheet Title" xfId="462"/>
    <cellStyle name="SprdShtForm" xfId="463"/>
    <cellStyle name="StmtTtl1" xfId="464"/>
    <cellStyle name="StmtTtl2" xfId="465"/>
    <cellStyle name="STYL1 - Style1" xfId="466"/>
    <cellStyle name="Style 1" xfId="467"/>
    <cellStyle name="Style 1 2" xfId="468"/>
    <cellStyle name="Style 1_4 31 Regulatory Assets and Liabilities  7 06- Exhibit D" xfId="469"/>
    <cellStyle name="Style 21" xfId="470"/>
    <cellStyle name="Style 22" xfId="471"/>
    <cellStyle name="Style 23" xfId="472"/>
    <cellStyle name="Style 24" xfId="473"/>
    <cellStyle name="Style 25" xfId="474"/>
    <cellStyle name="Style 26" xfId="475"/>
    <cellStyle name="Style 27" xfId="476"/>
    <cellStyle name="Style 28" xfId="477"/>
    <cellStyle name="Style 29" xfId="478"/>
    <cellStyle name="Style 30" xfId="479"/>
    <cellStyle name="Style 31" xfId="480"/>
    <cellStyle name="Style 32" xfId="481"/>
    <cellStyle name="Style 33" xfId="482"/>
    <cellStyle name="Style 34" xfId="483"/>
    <cellStyle name="Style 35" xfId="484"/>
    <cellStyle name="Style 36" xfId="485"/>
    <cellStyle name="Style 39" xfId="486"/>
    <cellStyle name="Style 44" xfId="487"/>
    <cellStyle name="Style 45" xfId="488"/>
    <cellStyle name="Style 46" xfId="489"/>
    <cellStyle name="Style 47" xfId="490"/>
    <cellStyle name="Subtotal" xfId="491"/>
    <cellStyle name="Sub-total" xfId="492"/>
    <cellStyle name="Table Col Head" xfId="493"/>
    <cellStyle name="Table Head" xfId="494"/>
    <cellStyle name="Table Head Aligned" xfId="495"/>
    <cellStyle name="Table Head Blue" xfId="496"/>
    <cellStyle name="Table Head Green" xfId="497"/>
    <cellStyle name="Table Sub Head" xfId="498"/>
    <cellStyle name="Table Title" xfId="499"/>
    <cellStyle name="Table Units" xfId="500"/>
    <cellStyle name="Title" xfId="501"/>
    <cellStyle name="Title: Major" xfId="502"/>
    <cellStyle name="Title: Minor" xfId="503"/>
    <cellStyle name="Title: Worksheet" xfId="504"/>
    <cellStyle name="Total" xfId="505"/>
    <cellStyle name="Total4 - Style4" xfId="506"/>
    <cellStyle name="Warning Text" xfId="507"/>
    <cellStyle name="wt'd avg fee" xfId="508"/>
    <cellStyle name="year" xfId="5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ll%20Users\Application%20Data\Documentum\Checkout\165510-GE-SC-7FA-EMISSION-Std-Rev5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quisition\##2011%20RFP_shared%20files%20on%20X\Quant%20Prep\Electric%20Tx\Transmission%20Cost%20Estimator_RFP_Phase%20I_111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cquisition\Pre%202006%20RFP%20Projects\Wind%20hybrid\KPMG\V2%20KPMG%20received%204-16-06\1-10-06-8%204%%20WACC-Zilkha%20Wildhorse%20127%20Vestas%20V80%20Turbines%20(3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ci-fs-06\ESD\Documents%20and%20Settings\rol43511\My%20Documents\OUC\NFP\supply-side%20alternatives\O&amp;M\Updates\OUC%20O&amp;M%20SC%207EA%20(Rev%2003Nov05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GG8-2\3NOZRIG\RUN68\FT806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cquisition\Active%20Projects\Wind_RES%20Joint%20Development\Financial\PSM\Inputs_Wind_%20LSR%20Phase%20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MTREC\Elsea%20Projects%20Folder\Wind\PTC%20alternative%20financing\1-10-06-8.4%%20WACC-Zilkha%20Wildhorse%20127%20Vestas%20V80%20Turbi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vig52555\Local%20Settings\Temporary%20Internet%20Files\OLK4E9\165510%20LMS100%20EMISSION-Std-Rev5-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cquisition\PTC%20and%20%20hybrid%20financing\#Flip%20Team\2009%20Flip%20Model%20v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fil1\reacq\Models\PSM\Input%20Assumptions%202006-04\From%20AURORA%20042706\Green%20World\Energy%20Needs%20Analysis%20for%20PSM%20BAU%200801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Acquisition\##2011%20RFP_shared%20files%20on%20X\Screening%20Analysis\Coal_PPA%20Centralia_11102\Orginal\Equity%20Calculation%20Central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1%20MHI%20501G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fil1\reacq\Acquisition\##2011%20RFP_shared%20files%20on%20X\testing\Transmission%20Cost%20Estimator_RFP_Phase%20I_08312011_centralia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GG8-2\NEWANAL\DATAFILE\RIGCOR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REPWBook_PRA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Wind_RFP\Transmission\Proj%20Eval%20BPA%20Wheel%20vs%20IP%20Lin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ci-fs-06\ESD\Documents%20and%20Settings\oak46608\Local%20Settings\Temporary%20Internet%20Files\OLK189\Project\RISE\From_Udo\RISE_As_Built_M42_r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fil1\reacq\Models\PSM\RFP%202005\PSM7-5C%20Oct05%20Base_fortrainin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Acquisition_Shared_Files\Active%20Projects\NatG_Development%20Project\Technology%20Selection\Gas%20Trans%20Calc_PS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EL%2009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PCA\New%20Plant-093003\FredDispatch%209.3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30412\cur36921\My%20Documents\BV-Users\mystuff\Engineering\Mechanical\Mechanical%20Systems\Desalination\Economics\Econ-Eval_v11%20FPL%20-%20Developer%20Model%20Base19%20(version%201)_12140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GG8-2\NEWANAL\DATAFILE\TSTENRI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zmj\Local%20Settings\Temporary%20Internet%20Files\Content.Outlook\R1UZUPM2\Coal_PPA%20Input%20500MW%20%20Proposal%205-16-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165510%20LMS100%20EMISSION-Std-Rev5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ci-fs-06\ESD\Documents%20and%20Settings\oak46608\Local%20Settings\Temporary%20Internet%20Files\OLK189\Documents%20and%20Settings\web24537\Local%20Settings\Temporary%20Internet%20Files\OLK32\HB_Rev0_South_Bay-M42v03-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_ng"/>
      <sheetName val="Summary_OIL"/>
      <sheetName val="Calc Record"/>
      <sheetName val="Calculations"/>
      <sheetName val="7FA"/>
      <sheetName val="INPUT"/>
      <sheetName val="mol weight"/>
      <sheetName val="Spreadsheet Revision Recor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1">
        <row r="4">
          <cell r="C4" t="str">
            <v>BPA Control Area - Wind</v>
          </cell>
          <cell r="D4" t="str">
            <v>BPA Control Area - Solar</v>
          </cell>
          <cell r="E4" t="str">
            <v>BPA Control Area -Thermal</v>
          </cell>
          <cell r="F4" t="str">
            <v>BPA Control Area - Hydro</v>
          </cell>
          <cell r="G4" t="str">
            <v>BPA Control Area - PPA</v>
          </cell>
          <cell r="H4" t="str">
            <v>PSE Control Area + BPA Wheel - Wind</v>
          </cell>
          <cell r="I4" t="str">
            <v>PSE Control Area - Thermal</v>
          </cell>
          <cell r="J4" t="str">
            <v>PSE Control Area - Wind</v>
          </cell>
          <cell r="K4" t="str">
            <v>Avista Control Area  + BPA Wheel - Wind</v>
          </cell>
          <cell r="L4" t="str">
            <v>PAC Control Area  + BPA Wheel - Wind</v>
          </cell>
          <cell r="M4" t="str">
            <v>PAC Control Area  + BPA Wheel - Thermal</v>
          </cell>
          <cell r="N4" t="str">
            <v>NWE Control Area + BPA Wheel - Hydro</v>
          </cell>
          <cell r="O4" t="str">
            <v>NWE Control Area + BPA Wheel - Wind</v>
          </cell>
          <cell r="P4" t="str">
            <v>BPA Control Area -Thermal (Freddie SDD)</v>
          </cell>
          <cell r="Q4" t="str">
            <v>BPA Control Area + PGE Intertie Wheel - Thermal</v>
          </cell>
          <cell r="R4" t="str">
            <v>PGE Control Area + BPA Wheel - Thermal</v>
          </cell>
          <cell r="S4" t="str">
            <v>BCH Control Area - Hydro</v>
          </cell>
          <cell r="T4" t="str">
            <v>SCL - Std. OATT Rates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</v>
          </cell>
        </row>
        <row r="25">
          <cell r="C25" t="str">
            <v>GE 7 FA</v>
          </cell>
        </row>
      </sheetData>
      <sheetData sheetId="4">
        <row r="53">
          <cell r="BB53">
            <v>1516054.09518449</v>
          </cell>
          <cell r="BC53">
            <v>3531202.056910569</v>
          </cell>
        </row>
        <row r="54">
          <cell r="AW54">
            <v>7.995</v>
          </cell>
        </row>
        <row r="80">
          <cell r="BB80">
            <v>589253.7176874998</v>
          </cell>
          <cell r="BC80">
            <v>1223989.1365625</v>
          </cell>
        </row>
        <row r="83">
          <cell r="AW83">
            <v>16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apital Cost Summary"/>
      <sheetName val="Construction Period Cash Flow"/>
      <sheetName val="Income Statement"/>
      <sheetName val="Balance Sheet"/>
      <sheetName val="Cash Flow"/>
      <sheetName val="Operating Expense Summary"/>
      <sheetName val="Construction Summary"/>
      <sheetName val="Capex &amp; Depreciation Summary"/>
      <sheetName val="Transaction Cost &amp; IP Detail"/>
      <sheetName val="&lt;presentation sheets  "/>
      <sheetName val="NON presentation sheets&gt;"/>
      <sheetName val="Book Depr Table"/>
      <sheetName val="OM Inputs"/>
      <sheetName val="Capex Inputs &amp; Tax Depr. Calcs."/>
      <sheetName val="Transmission Inputs"/>
      <sheetName val="Transaction Cost Inputs"/>
      <sheetName val="Misc Tables Linked to Notes"/>
      <sheetName val="Euro Sensitivities"/>
      <sheetName val="End Effects"/>
      <sheetName val="Euro Hedge Fwd Rate Quotes"/>
      <sheetName val="BOP Detail"/>
      <sheetName val="Startup Rev &amp; EPC pmt buildup"/>
      <sheetName val="Combined Financials"/>
      <sheetName val="General Inputs"/>
      <sheetName val="Not used-Case Summary"/>
      <sheetName val="PSE Financial Structure Input"/>
      <sheetName val="Not Used-Debt Dervice Coverage"/>
      <sheetName val="Not used-Inputs Summary"/>
    </sheetNames>
    <sheetDataSet>
      <sheetData sheetId="27">
        <row r="41">
          <cell r="J41">
            <v>0.321</v>
          </cell>
        </row>
        <row r="50">
          <cell r="G50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11">
        <row r="7">
          <cell r="H7">
            <v>13.27386641180843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>
        <row r="22">
          <cell r="E22">
            <v>0.3257928867965326</v>
          </cell>
        </row>
        <row r="63">
          <cell r="E63">
            <v>12.011</v>
          </cell>
        </row>
        <row r="64">
          <cell r="E64">
            <v>1.00794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T8068"/>
    </sheetNames>
    <definedNames>
      <definedName name="CO_CALC"/>
      <definedName name="CO2_CALC"/>
      <definedName name="NOX_CALC"/>
      <definedName name="O2_CALC"/>
      <definedName name="UHC_CALC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Titles - Assumptions"/>
      <sheetName val="Wind Inputs"/>
      <sheetName val="Log Input and Changes"/>
      <sheetName val="Transmission"/>
      <sheetName val="Gas Trans"/>
      <sheetName val="O&amp;M Costs"/>
      <sheetName val="CapEx"/>
      <sheetName val="Energ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3">
        <row r="80">
          <cell r="C80" t="str">
            <v>Yes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apital Cost Summary"/>
      <sheetName val="Construction Period Cash Flow"/>
      <sheetName val="Income Statement"/>
      <sheetName val="Balance Sheet"/>
      <sheetName val="Cash Flow"/>
      <sheetName val="Operating Expense Summary"/>
      <sheetName val="Construction Summary"/>
      <sheetName val="Capex &amp; Depreciation Summary"/>
      <sheetName val="Transaction Cost &amp; IP Detail"/>
      <sheetName val="&lt;presentation sheets  "/>
      <sheetName val="NON presentation sheets&gt;"/>
      <sheetName val="Book Depr Table"/>
      <sheetName val="OM Inputs"/>
      <sheetName val="Capex Inputs &amp; Tax Depr. Calcs."/>
      <sheetName val="Transmission Inputs"/>
      <sheetName val="Transaction Cost Inputs"/>
      <sheetName val="Misc Tables Linked to Notes"/>
      <sheetName val="Euro Sensitivities"/>
      <sheetName val="End Effects"/>
      <sheetName val="Euro Hedge Fwd Rate Quotes"/>
      <sheetName val="BOP Detail"/>
      <sheetName val="Startup Rev &amp; EPC pmt buildup"/>
      <sheetName val="Combined Financials"/>
      <sheetName val="General Inputs"/>
      <sheetName val="Not used-Case Summary"/>
      <sheetName val="PSE Financial Structure Input"/>
      <sheetName val="Not Used-Debt Dervice Coverage"/>
      <sheetName val="Not used-Inputs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-old"/>
      <sheetName val="Calc Record"/>
      <sheetName val="Calculations"/>
      <sheetName val="INPUT"/>
      <sheetName val="mol weight"/>
      <sheetName val="Spreadsheet Revision Record"/>
      <sheetName val="LMS100-OIL"/>
      <sheetName val="LMS100 - NG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10">
        <row r="19">
          <cell r="D19">
            <v>0.35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3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4">
        <row r="5">
          <cell r="C5">
            <v>0.35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Staffing1"/>
      <sheetName val="Staffing"/>
      <sheetName val="Overhaul MHI 501G"/>
      <sheetName val="MHI 501G Parts"/>
      <sheetName val="Gen Major"/>
      <sheetName val="Gen Minor"/>
      <sheetName val="Steam Turbine"/>
      <sheetName val="SCR-CO Costs"/>
      <sheetName val="Sewage"/>
      <sheetName val="Outage labor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IGCORR"/>
    </sheetNames>
    <definedNames>
      <definedName name="noxte"/>
      <definedName name="noxts"/>
    </defined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Multiple PODs"/>
      <sheetName val="Covington POD"/>
      <sheetName val="email"/>
      <sheetName val="20 years of BPA tmn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6">
        <row r="5">
          <cell r="E5">
            <v>-1830.0504809999998</v>
          </cell>
          <cell r="F5">
            <v>-1830.0504809999998</v>
          </cell>
          <cell r="G5">
            <v>-1830.0504809999998</v>
          </cell>
          <cell r="H5">
            <v>-1830.0504809999998</v>
          </cell>
          <cell r="I5">
            <v>-1830.0504809999998</v>
          </cell>
          <cell r="J5">
            <v>-1857.5012382149994</v>
          </cell>
          <cell r="K5">
            <v>-1857.5012382149994</v>
          </cell>
          <cell r="L5">
            <v>-1857.5012382149994</v>
          </cell>
          <cell r="M5">
            <v>-1857.5012382149994</v>
          </cell>
          <cell r="N5">
            <v>-1857.5012382149994</v>
          </cell>
          <cell r="O5">
            <v>-1885.3637567882242</v>
          </cell>
          <cell r="P5">
            <v>-1885.3637567882242</v>
          </cell>
          <cell r="Q5">
            <v>-1885.3637567882242</v>
          </cell>
          <cell r="R5">
            <v>-1885.3637567882242</v>
          </cell>
          <cell r="S5">
            <v>-1885.3637567882242</v>
          </cell>
          <cell r="T5">
            <v>-1913.6442131400474</v>
          </cell>
          <cell r="U5">
            <v>-1913.6442131400474</v>
          </cell>
          <cell r="V5">
            <v>-1942.348876337148</v>
          </cell>
          <cell r="W5">
            <v>-1942.348876337148</v>
          </cell>
          <cell r="X5">
            <v>-1942.348876337148</v>
          </cell>
          <cell r="Y5">
            <v>-1942.348876337148</v>
          </cell>
          <cell r="Z5">
            <v>-1942.348876337148</v>
          </cell>
          <cell r="AA5">
            <v>-1942.348876337148</v>
          </cell>
          <cell r="AB5">
            <v>-1942.348876337148</v>
          </cell>
          <cell r="AC5">
            <v>-1942.348876337148</v>
          </cell>
          <cell r="AD5">
            <v>-1942.348876337148</v>
          </cell>
          <cell r="AE5">
            <v>-1942.348876337148</v>
          </cell>
          <cell r="AF5">
            <v>-1942.348876337148</v>
          </cell>
          <cell r="AG5">
            <v>-1942.348876337148</v>
          </cell>
          <cell r="AH5">
            <v>-1942.348876337148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 Record"/>
      <sheetName val="SIGN_OFF"/>
      <sheetName val="QA Reqt"/>
      <sheetName val="Units"/>
      <sheetName val="CTG Data"/>
      <sheetName val="Heat Balance"/>
      <sheetName val="Dat File Calc"/>
      <sheetName val="hb3-hope"/>
      <sheetName val="odHRSG3"/>
      <sheetName val="HB2-hope"/>
      <sheetName val="Teferi Data"/>
      <sheetName val="HRSG OD 2GN"/>
      <sheetName val="HB1-hope"/>
      <sheetName val="Case Description"/>
      <sheetName val="model history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32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7.323089660433149</v>
          </cell>
          <cell r="C34">
            <v>9.139132584078391</v>
          </cell>
          <cell r="D34">
            <v>8.176810842566173</v>
          </cell>
          <cell r="E34">
            <v>8.061284753761697</v>
          </cell>
          <cell r="F34">
            <v>8.370922030679273</v>
          </cell>
          <cell r="G34">
            <v>9.219894958159164</v>
          </cell>
          <cell r="H34">
            <v>9.539211000110319</v>
          </cell>
          <cell r="I34">
            <v>9.615792965905207</v>
          </cell>
          <cell r="J34">
            <v>9.716644239138093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</v>
          </cell>
          <cell r="C35">
            <v>9.084045271981042</v>
          </cell>
          <cell r="D35">
            <v>8.307602598216246</v>
          </cell>
          <cell r="E35">
            <v>8.200357123540657</v>
          </cell>
          <cell r="F35">
            <v>8.457190623350959</v>
          </cell>
          <cell r="G35">
            <v>8.94708320206869</v>
          </cell>
          <cell r="H35">
            <v>9.057744175662366</v>
          </cell>
          <cell r="I35">
            <v>9.162961122158118</v>
          </cell>
          <cell r="J35">
            <v>9.219242640699262</v>
          </cell>
          <cell r="K35">
            <v>9.329562828085043</v>
          </cell>
          <cell r="L35">
            <v>9.642965883995933</v>
          </cell>
          <cell r="M35">
            <v>9.620805857278272</v>
          </cell>
          <cell r="N35">
            <v>9.663854963801985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8.664425923786416</v>
          </cell>
          <cell r="D36">
            <v>8.064334909647147</v>
          </cell>
          <cell r="E36">
            <v>7.9553828640337345</v>
          </cell>
          <cell r="F36">
            <v>8.232208252513127</v>
          </cell>
          <cell r="G36">
            <v>8.386976466730754</v>
          </cell>
          <cell r="H36">
            <v>8.505327025686773</v>
          </cell>
          <cell r="I36">
            <v>8.66986636452334</v>
          </cell>
          <cell r="J36">
            <v>8.74427116839307</v>
          </cell>
          <cell r="K36">
            <v>8.883131848699307</v>
          </cell>
          <cell r="L36">
            <v>9.161589831034295</v>
          </cell>
          <cell r="M36">
            <v>9.211462239359026</v>
          </cell>
          <cell r="N36">
            <v>9.32694532258478</v>
          </cell>
          <cell r="O36">
            <v>9.562798432067085</v>
          </cell>
          <cell r="P36">
            <v>9.758390544692809</v>
          </cell>
          <cell r="Q36">
            <v>9.96561442169302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</v>
          </cell>
          <cell r="C37">
            <v>6.776651146494402</v>
          </cell>
          <cell r="D37">
            <v>6.264140374997241</v>
          </cell>
          <cell r="E37">
            <v>6.704553079842775</v>
          </cell>
          <cell r="F37">
            <v>7.100732880756539</v>
          </cell>
          <cell r="G37">
            <v>7.284151000282791</v>
          </cell>
          <cell r="H37">
            <v>7.334779002543427</v>
          </cell>
          <cell r="I37">
            <v>7.575552259156468</v>
          </cell>
          <cell r="J37">
            <v>7.706095164443379</v>
          </cell>
          <cell r="K37">
            <v>7.911973833764567</v>
          </cell>
          <cell r="L37">
            <v>8.279329117387231</v>
          </cell>
          <cell r="M37">
            <v>8.483571204465067</v>
          </cell>
          <cell r="N37">
            <v>8.754967048738916</v>
          </cell>
          <cell r="O37">
            <v>8.749141653316375</v>
          </cell>
          <cell r="P37">
            <v>9.026045445957104</v>
          </cell>
          <cell r="Q37">
            <v>9.337468177929496</v>
          </cell>
          <cell r="R37">
            <v>9.63995405495278</v>
          </cell>
          <cell r="S37">
            <v>9.67760916855429</v>
          </cell>
          <cell r="T37">
            <v>9.847794804702664</v>
          </cell>
          <cell r="U37">
            <v>10.032495963810732</v>
          </cell>
        </row>
        <row r="38">
          <cell r="B38">
            <v>7.77137731298176</v>
          </cell>
          <cell r="C38">
            <v>6.665187472819211</v>
          </cell>
          <cell r="D38">
            <v>6.145468308046483</v>
          </cell>
          <cell r="E38">
            <v>6.626282873864363</v>
          </cell>
          <cell r="F38">
            <v>7.044667442189955</v>
          </cell>
          <cell r="G38">
            <v>6.615704969461881</v>
          </cell>
          <cell r="H38">
            <v>6.662996541920575</v>
          </cell>
          <cell r="I38">
            <v>6.930770726930216</v>
          </cell>
          <cell r="J38">
            <v>7.078239874946988</v>
          </cell>
          <cell r="K38">
            <v>7.321957571826039</v>
          </cell>
          <cell r="L38">
            <v>7.716875874557033</v>
          </cell>
          <cell r="M38">
            <v>7.9919444954189665</v>
          </cell>
          <cell r="N38">
            <v>8.334654761355361</v>
          </cell>
          <cell r="O38">
            <v>8.412435417308291</v>
          </cell>
          <cell r="P38">
            <v>8.784482994341142</v>
          </cell>
          <cell r="Q38">
            <v>9.192105526078256</v>
          </cell>
          <cell r="R38">
            <v>9.614176464293731</v>
          </cell>
          <cell r="S38">
            <v>9.66256226899105</v>
          </cell>
          <cell r="T38">
            <v>9.854667309319437</v>
          </cell>
          <cell r="U38">
            <v>10.06183690086844</v>
          </cell>
        </row>
        <row r="39">
          <cell r="B39">
            <v>7.844387795122273</v>
          </cell>
          <cell r="C39">
            <v>6.75842160522664</v>
          </cell>
          <cell r="D39">
            <v>6.2479762722972145</v>
          </cell>
          <cell r="E39">
            <v>6.71271217407983</v>
          </cell>
          <cell r="F39">
            <v>7.118989912254294</v>
          </cell>
          <cell r="G39">
            <v>6.215665467618611</v>
          </cell>
          <cell r="H39">
            <v>6.322847735326551</v>
          </cell>
          <cell r="I39">
            <v>6.598750840800514</v>
          </cell>
          <cell r="J39">
            <v>6.744154741285474</v>
          </cell>
          <cell r="K39">
            <v>6.985460544515206</v>
          </cell>
          <cell r="L39">
            <v>7.367214310436773</v>
          </cell>
          <cell r="M39">
            <v>7.671770744660373</v>
          </cell>
          <cell r="N39">
            <v>8.022541072760417</v>
          </cell>
          <cell r="O39">
            <v>8.292082087003083</v>
          </cell>
          <cell r="P39">
            <v>8.717079672778986</v>
          </cell>
          <cell r="Q39">
            <v>9.167189012514651</v>
          </cell>
          <cell r="R39">
            <v>9.64334921782294</v>
          </cell>
          <cell r="S39">
            <v>9.702770325724645</v>
          </cell>
          <cell r="T39">
            <v>9.92817673573522</v>
          </cell>
          <cell r="U39">
            <v>10.180538573113216</v>
          </cell>
        </row>
        <row r="40">
          <cell r="B40">
            <v>7.912570640462073</v>
          </cell>
          <cell r="C40">
            <v>6.811985742143217</v>
          </cell>
          <cell r="D40">
            <v>6.293355486037887</v>
          </cell>
          <cell r="E40">
            <v>6.765479636584667</v>
          </cell>
          <cell r="F40">
            <v>7.175743816410481</v>
          </cell>
          <cell r="G40">
            <v>6.430295423227628</v>
          </cell>
          <cell r="H40">
            <v>6.590351180582623</v>
          </cell>
          <cell r="I40">
            <v>6.877967134536735</v>
          </cell>
          <cell r="J40">
            <v>7.025118256970848</v>
          </cell>
          <cell r="K40">
            <v>7.278316849284472</v>
          </cell>
          <cell r="L40">
            <v>7.671979769745512</v>
          </cell>
          <cell r="M40">
            <v>7.999717943059653</v>
          </cell>
          <cell r="N40">
            <v>8.362846379279476</v>
          </cell>
          <cell r="O40">
            <v>8.64517235873382</v>
          </cell>
          <cell r="P40">
            <v>9.093698518853731</v>
          </cell>
          <cell r="Q40">
            <v>9.567275914914717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7.937019368247774</v>
          </cell>
          <cell r="C41">
            <v>6.886609467843962</v>
          </cell>
          <cell r="D41">
            <v>6.3606682591174835</v>
          </cell>
          <cell r="E41">
            <v>6.823315323664019</v>
          </cell>
          <cell r="F41">
            <v>7.227535150669765</v>
          </cell>
          <cell r="G41">
            <v>6.328344717561644</v>
          </cell>
          <cell r="H41">
            <v>6.498034817728827</v>
          </cell>
          <cell r="I41">
            <v>6.774546115115253</v>
          </cell>
          <cell r="J41">
            <v>6.920871235773575</v>
          </cell>
          <cell r="K41">
            <v>7.152233492340831</v>
          </cell>
          <cell r="L41">
            <v>7.513285354452603</v>
          </cell>
          <cell r="M41">
            <v>7.8182969073893345</v>
          </cell>
          <cell r="N41">
            <v>8.147814880013195</v>
          </cell>
          <cell r="O41">
            <v>8.396171619236867</v>
          </cell>
          <cell r="P41">
            <v>8.799003848404924</v>
          </cell>
          <cell r="Q41">
            <v>9.226403728404364</v>
          </cell>
          <cell r="R41">
            <v>9.679454841687742</v>
          </cell>
          <cell r="S41">
            <v>9.738800395745846</v>
          </cell>
          <cell r="T41">
            <v>9.964021589955232</v>
          </cell>
          <cell r="U41">
            <v>10.205415214333856</v>
          </cell>
        </row>
        <row r="42">
          <cell r="B42">
            <v>7.64829847186743</v>
          </cell>
          <cell r="C42">
            <v>6.870811989340583</v>
          </cell>
          <cell r="D42">
            <v>6.425074868808204</v>
          </cell>
          <cell r="E42">
            <v>6.866653378960481</v>
          </cell>
          <cell r="F42">
            <v>7.261922625208875</v>
          </cell>
          <cell r="G42">
            <v>6.664894399606617</v>
          </cell>
          <cell r="H42">
            <v>6.8364542520352165</v>
          </cell>
          <cell r="I42">
            <v>7.0941718464122205</v>
          </cell>
          <cell r="J42">
            <v>7.231942707549245</v>
          </cell>
          <cell r="K42">
            <v>7.454563469692515</v>
          </cell>
          <cell r="L42">
            <v>7.78582296587704</v>
          </cell>
          <cell r="M42">
            <v>8.049927252686368</v>
          </cell>
          <cell r="N42">
            <v>8.338041188915112</v>
          </cell>
          <cell r="O42">
            <v>8.544543563869935</v>
          </cell>
          <cell r="P42">
            <v>8.88292088131955</v>
          </cell>
          <cell r="Q42">
            <v>9.24502277973774</v>
          </cell>
          <cell r="R42">
            <v>9.631791587296776</v>
          </cell>
          <cell r="S42">
            <v>9.657762634245179</v>
          </cell>
          <cell r="T42">
            <v>9.838171118860185</v>
          </cell>
          <cell r="U42">
            <v>10.056554422412068</v>
          </cell>
        </row>
        <row r="43">
          <cell r="B43">
            <v>7.505214771523795</v>
          </cell>
          <cell r="C43">
            <v>6.557672747270967</v>
          </cell>
          <cell r="D43">
            <v>6.335741792266163</v>
          </cell>
          <cell r="E43">
            <v>6.812947180373663</v>
          </cell>
          <cell r="F43">
            <v>7.225287135217132</v>
          </cell>
          <cell r="G43">
            <v>6.959653796476256</v>
          </cell>
          <cell r="H43">
            <v>7.1635587461151395</v>
          </cell>
          <cell r="I43">
            <v>7.453971374150333</v>
          </cell>
          <cell r="J43">
            <v>7.635268742238253</v>
          </cell>
          <cell r="K43">
            <v>7.891458879115809</v>
          </cell>
          <cell r="L43">
            <v>8.288331104197518</v>
          </cell>
          <cell r="M43">
            <v>8.65051039611236</v>
          </cell>
          <cell r="N43">
            <v>9.006150560525915</v>
          </cell>
          <cell r="O43">
            <v>9.33473661160717</v>
          </cell>
          <cell r="P43">
            <v>9.796382056483939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7.832610656264856</v>
          </cell>
          <cell r="C44">
            <v>7.181401562197614</v>
          </cell>
          <cell r="D44">
            <v>6.974607745127374</v>
          </cell>
          <cell r="E44">
            <v>7.174119668477154</v>
          </cell>
          <cell r="F44">
            <v>7.429251733663866</v>
          </cell>
          <cell r="G44">
            <v>7.9239380001583</v>
          </cell>
          <cell r="H44">
            <v>8.051590233505333</v>
          </cell>
          <cell r="I44">
            <v>8.22382788453747</v>
          </cell>
          <cell r="J44">
            <v>8.554526372875234</v>
          </cell>
          <cell r="K44">
            <v>8.837013317652053</v>
          </cell>
          <cell r="L44">
            <v>9.229297175431583</v>
          </cell>
          <cell r="M44">
            <v>9.650026006336983</v>
          </cell>
          <cell r="N44">
            <v>9.704083911462813</v>
          </cell>
          <cell r="O44">
            <v>9.919451013088535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</v>
          </cell>
          <cell r="C45">
            <v>7.570552833964816</v>
          </cell>
          <cell r="D45">
            <v>7.3661629446529675</v>
          </cell>
          <cell r="E45">
            <v>7.56439752921072</v>
          </cell>
          <cell r="F45">
            <v>7.8137634092983035</v>
          </cell>
          <cell r="G45">
            <v>9.006857276190182</v>
          </cell>
          <cell r="H45">
            <v>9.01843792406157</v>
          </cell>
          <cell r="I45">
            <v>9.10419384657048</v>
          </cell>
          <cell r="J45">
            <v>9.377971413240465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</v>
          </cell>
          <cell r="C46">
            <v>7.413908195595604</v>
          </cell>
          <cell r="D46">
            <v>6.913495366815049</v>
          </cell>
          <cell r="E46">
            <v>7.18895713219948</v>
          </cell>
          <cell r="F46">
            <v>7.538184584351047</v>
          </cell>
          <cell r="G46">
            <v>7.498621639795211</v>
          </cell>
          <cell r="H46">
            <v>7.631777719606561</v>
          </cell>
          <cell r="I46">
            <v>7.840197706733029</v>
          </cell>
          <cell r="J46">
            <v>7.996195546462823</v>
          </cell>
          <cell r="K46">
            <v>8.203133036706438</v>
          </cell>
          <cell r="L46">
            <v>8.564455945238052</v>
          </cell>
          <cell r="M46">
            <v>8.796298294009526</v>
          </cell>
          <cell r="N46">
            <v>9.059006551058731</v>
          </cell>
          <cell r="O46">
            <v>9.24546013794299</v>
          </cell>
          <cell r="P46">
            <v>9.565853615382641</v>
          </cell>
          <cell r="Q46">
            <v>9.909112833414833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11">
        <row r="4">
          <cell r="E4">
            <v>81.5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5">
        <row r="6">
          <cell r="C6">
            <v>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STENRIG"/>
    </sheetNames>
    <definedNames>
      <definedName name="tflame"/>
    </defined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inning Reserves"/>
      <sheetName val="Assumptions"/>
      <sheetName val="PPA1 &amp; 2 Checklist"/>
      <sheetName val="To Do"/>
      <sheetName val="Input_PPA 1"/>
      <sheetName val="Input PPA 2"/>
      <sheetName val="Centralia Cost Assumptions"/>
      <sheetName val="Plant Environmental"/>
      <sheetName val="Tx Cost Calculator 100MW"/>
      <sheetName val="Cost Calculator"/>
      <sheetName val="Opportunity Tx Cost"/>
      <sheetName val="Equity return on Equiv Plant"/>
      <sheetName val="Self Build Peaker"/>
      <sheetName val="PPA3 &amp; 4 Checklist"/>
      <sheetName val="Input_PPA 3"/>
      <sheetName val="Input_PPA 4"/>
      <sheetName val="Wind PPA Checklist"/>
      <sheetName val="Input_Wind PPA"/>
      <sheetName val="Wind_Acq Checklist"/>
      <sheetName val="Input_Wind Acq"/>
      <sheetName val="Acquisition Checklist"/>
      <sheetName val="Input_Therm Acq 1 &amp; 2"/>
      <sheetName val="Gas Transport"/>
      <sheetName val="Tx Cost Calculator"/>
      <sheetName val="Input_Gen Profile"/>
      <sheetName val="Generation Scaling"/>
    </sheetNames>
    <sheetDataSet>
      <sheetData sheetId="1">
        <row r="1">
          <cell r="A1" t="str">
            <v>(Resource Type) (Num) (Title) All Generic</v>
          </cell>
        </row>
      </sheetData>
      <sheetData sheetId="24">
        <row r="2">
          <cell r="C2" t="str">
            <v>12x24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-old"/>
      <sheetName val="Calc Record"/>
      <sheetName val="Calculations"/>
      <sheetName val="INPUT"/>
      <sheetName val="mol weight"/>
      <sheetName val="Spreadsheet Revision Record"/>
      <sheetName val="LMS100-OIL"/>
      <sheetName val="LMS100 - 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136469.004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6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9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0.005</v>
          </cell>
          <cell r="D74">
            <v>-2.5484661418467873E-05</v>
          </cell>
          <cell r="E74">
            <v>0.925591</v>
          </cell>
        </row>
        <row r="75">
          <cell r="A75" t="str">
            <v>%RHT2</v>
          </cell>
          <cell r="B75">
            <v>0</v>
          </cell>
          <cell r="C75">
            <v>0.005</v>
          </cell>
          <cell r="D75">
            <v>-2.4528516071304946E-05</v>
          </cell>
          <cell r="E75">
            <v>0.916102</v>
          </cell>
        </row>
        <row r="76">
          <cell r="A76" t="str">
            <v>%HSH3</v>
          </cell>
          <cell r="B76">
            <v>0</v>
          </cell>
          <cell r="C76">
            <v>0.005</v>
          </cell>
          <cell r="D76">
            <v>3.5834746583914614E-05</v>
          </cell>
          <cell r="E76">
            <v>0.918907</v>
          </cell>
        </row>
        <row r="77">
          <cell r="A77" t="str">
            <v>%HSH2</v>
          </cell>
          <cell r="B77">
            <v>0</v>
          </cell>
          <cell r="C77">
            <v>0.005</v>
          </cell>
          <cell r="D77">
            <v>0.00028520234678120913</v>
          </cell>
          <cell r="E77">
            <v>0.874253</v>
          </cell>
        </row>
        <row r="78">
          <cell r="A78" t="str">
            <v>%RHT1</v>
          </cell>
          <cell r="B78">
            <v>0</v>
          </cell>
          <cell r="C78">
            <v>0.005</v>
          </cell>
          <cell r="D78">
            <v>7.150009733860787E-05</v>
          </cell>
          <cell r="E78">
            <v>0.851094</v>
          </cell>
        </row>
        <row r="79">
          <cell r="A79" t="str">
            <v>%HSH1</v>
          </cell>
          <cell r="B79">
            <v>0</v>
          </cell>
          <cell r="C79">
            <v>0.005</v>
          </cell>
          <cell r="D79">
            <v>2.0255976823157336E-05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0.005</v>
          </cell>
          <cell r="D80">
            <v>0.0001128947914727554</v>
          </cell>
          <cell r="E80">
            <v>0.913788</v>
          </cell>
        </row>
        <row r="81">
          <cell r="A81" t="str">
            <v>%HEV2</v>
          </cell>
          <cell r="B81">
            <v>0</v>
          </cell>
          <cell r="C81">
            <v>0.005</v>
          </cell>
          <cell r="D81">
            <v>0.0001227931544269446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0.005</v>
          </cell>
          <cell r="D82">
            <v>0.00019833804773219103</v>
          </cell>
          <cell r="E82">
            <v>0.758824</v>
          </cell>
        </row>
        <row r="83">
          <cell r="A83" t="str">
            <v>%HEC5</v>
          </cell>
          <cell r="B83">
            <v>0</v>
          </cell>
          <cell r="C83">
            <v>0.005</v>
          </cell>
          <cell r="D83">
            <v>-2.4991531337844466E-05</v>
          </cell>
          <cell r="E83">
            <v>0.811019</v>
          </cell>
        </row>
        <row r="84">
          <cell r="A84" t="str">
            <v>%IPSH</v>
          </cell>
          <cell r="B84">
            <v>0</v>
          </cell>
          <cell r="C84">
            <v>0.005</v>
          </cell>
          <cell r="D84">
            <v>3.8196877313617503E-05</v>
          </cell>
          <cell r="E84">
            <v>0.896483</v>
          </cell>
        </row>
        <row r="85">
          <cell r="A85" t="str">
            <v>%LPSH</v>
          </cell>
          <cell r="B85">
            <v>0</v>
          </cell>
          <cell r="C85">
            <v>0.005</v>
          </cell>
          <cell r="D85">
            <v>0</v>
          </cell>
          <cell r="E85">
            <v>0.99063</v>
          </cell>
        </row>
        <row r="86">
          <cell r="A86" t="str">
            <v>%HEC4</v>
          </cell>
          <cell r="B86">
            <v>0</v>
          </cell>
          <cell r="C86">
            <v>0.005</v>
          </cell>
          <cell r="D86">
            <v>-2.532844082040753E-05</v>
          </cell>
          <cell r="E86">
            <v>0.814896</v>
          </cell>
        </row>
        <row r="87">
          <cell r="A87" t="str">
            <v>%IPEV</v>
          </cell>
          <cell r="B87">
            <v>0</v>
          </cell>
          <cell r="C87">
            <v>0.005</v>
          </cell>
          <cell r="D87">
            <v>4.066252771673371E-05</v>
          </cell>
          <cell r="E87">
            <v>0.739067</v>
          </cell>
        </row>
        <row r="88">
          <cell r="A88" t="str">
            <v>%HEC3</v>
          </cell>
          <cell r="B88">
            <v>0</v>
          </cell>
          <cell r="C88">
            <v>0.005</v>
          </cell>
          <cell r="D88">
            <v>-6.967815108653389E-06</v>
          </cell>
          <cell r="E88">
            <v>0.822829</v>
          </cell>
        </row>
        <row r="89">
          <cell r="A89" t="str">
            <v>%IEC2</v>
          </cell>
          <cell r="B89">
            <v>0</v>
          </cell>
          <cell r="C89">
            <v>0.005</v>
          </cell>
          <cell r="D89">
            <v>0.00032271034772265837</v>
          </cell>
          <cell r="E89">
            <v>1.053759</v>
          </cell>
        </row>
        <row r="90">
          <cell r="A90" t="str">
            <v>%IEC1</v>
          </cell>
          <cell r="B90">
            <v>0</v>
          </cell>
          <cell r="C90">
            <v>0.005</v>
          </cell>
          <cell r="D90">
            <v>0.0009735648849342316</v>
          </cell>
          <cell r="E90">
            <v>1.031217</v>
          </cell>
        </row>
        <row r="91">
          <cell r="A91" t="str">
            <v>%HEC2</v>
          </cell>
          <cell r="B91">
            <v>0</v>
          </cell>
          <cell r="C91">
            <v>0.005</v>
          </cell>
          <cell r="D91">
            <v>-4.4590628778797494E-05</v>
          </cell>
          <cell r="E91">
            <v>0.817014</v>
          </cell>
        </row>
        <row r="92">
          <cell r="A92" t="str">
            <v>%HEC1</v>
          </cell>
          <cell r="B92">
            <v>0</v>
          </cell>
          <cell r="C92">
            <v>0.005</v>
          </cell>
          <cell r="D92">
            <v>9.888952074787936E-06</v>
          </cell>
          <cell r="E92">
            <v>0.799534</v>
          </cell>
        </row>
        <row r="93">
          <cell r="A93" t="str">
            <v>%LPEV</v>
          </cell>
          <cell r="B93">
            <v>0</v>
          </cell>
          <cell r="C93">
            <v>0.005</v>
          </cell>
          <cell r="D93">
            <v>0.00036271411388130747</v>
          </cell>
          <cell r="E93">
            <v>0.625024</v>
          </cell>
        </row>
        <row r="94">
          <cell r="A94" t="str">
            <v>%LEC3</v>
          </cell>
          <cell r="B94">
            <v>0</v>
          </cell>
          <cell r="C94">
            <v>0.005</v>
          </cell>
          <cell r="D94">
            <v>2.482589986038306E-05</v>
          </cell>
          <cell r="E94">
            <v>0.895375</v>
          </cell>
        </row>
        <row r="95">
          <cell r="A95" t="str">
            <v>%LEC2</v>
          </cell>
          <cell r="B95">
            <v>0</v>
          </cell>
          <cell r="C95">
            <v>0.005</v>
          </cell>
          <cell r="D95">
            <v>5.7739509478163546E-05</v>
          </cell>
          <cell r="E95">
            <v>0.883643</v>
          </cell>
        </row>
        <row r="96">
          <cell r="A96" t="str">
            <v>%LEC1</v>
          </cell>
          <cell r="B96">
            <v>0</v>
          </cell>
          <cell r="C96">
            <v>0.005</v>
          </cell>
          <cell r="D96">
            <v>-3.7641635428946434E-05</v>
          </cell>
          <cell r="E96">
            <v>0.794901</v>
          </cell>
        </row>
      </sheetData>
      <sheetData sheetId="10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2.05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1111.59</v>
          </cell>
          <cell r="H5">
            <v>1035</v>
          </cell>
          <cell r="I5">
            <v>1055.4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300.46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300.46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271.65</v>
          </cell>
          <cell r="L12">
            <v>6.22</v>
          </cell>
          <cell r="M12">
            <v>6.25</v>
          </cell>
          <cell r="N12">
            <v>70184.18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549.18</v>
          </cell>
          <cell r="I13">
            <v>560.6</v>
          </cell>
          <cell r="J13">
            <v>16.42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564.18</v>
          </cell>
          <cell r="H14">
            <v>419.85</v>
          </cell>
          <cell r="I14">
            <v>554.98</v>
          </cell>
          <cell r="J14">
            <v>15</v>
          </cell>
          <cell r="K14">
            <v>144.33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564.18</v>
          </cell>
          <cell r="G15">
            <v>489.16</v>
          </cell>
          <cell r="H15">
            <v>412.57</v>
          </cell>
          <cell r="I15">
            <v>549.18</v>
          </cell>
          <cell r="J15">
            <v>15</v>
          </cell>
          <cell r="K15">
            <v>76.6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19.33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296.4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20530.07467279544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</v>
          </cell>
        </row>
        <row r="70">
          <cell r="P70">
            <v>0.237904</v>
          </cell>
        </row>
        <row r="71">
          <cell r="P71">
            <v>0.010789</v>
          </cell>
        </row>
        <row r="72">
          <cell r="P72">
            <v>0.023321</v>
          </cell>
        </row>
        <row r="73">
          <cell r="P73">
            <v>2.9999999999999997E-06</v>
          </cell>
        </row>
        <row r="74">
          <cell r="P74">
            <v>1</v>
          </cell>
        </row>
        <row r="75">
          <cell r="P75">
            <v>20530.07467279544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0.009292666910790703</v>
          </cell>
        </row>
        <row r="80">
          <cell r="P80">
            <v>0.036988310027107764</v>
          </cell>
        </row>
        <row r="81">
          <cell r="P81">
            <v>0.08709435608832874</v>
          </cell>
        </row>
        <row r="82">
          <cell r="P82">
            <v>0.7401398934504503</v>
          </cell>
        </row>
        <row r="83">
          <cell r="P83">
            <v>0.12648471642228545</v>
          </cell>
        </row>
        <row r="84">
          <cell r="P84">
            <v>5.7101037010099715E-08</v>
          </cell>
        </row>
        <row r="85">
          <cell r="P85">
            <v>0.9999999999999999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>  VERIFIED</v>
          </cell>
        </row>
        <row r="90">
          <cell r="P90" t="str">
            <v>  VERIFIED</v>
          </cell>
        </row>
        <row r="91">
          <cell r="P91" t="str">
            <v>  VERIFIED</v>
          </cell>
        </row>
        <row r="92">
          <cell r="P92" t="str">
            <v>  VERIFIED</v>
          </cell>
        </row>
        <row r="93">
          <cell r="P93" t="str">
            <v>  VERIFIED</v>
          </cell>
        </row>
        <row r="94">
          <cell r="P94" t="str">
            <v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2100.796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</v>
          </cell>
        </row>
        <row r="196">
          <cell r="P196">
            <v>525199</v>
          </cell>
        </row>
        <row r="197">
          <cell r="P197">
            <v>6030.487491408018</v>
          </cell>
        </row>
        <row r="198">
          <cell r="P198">
            <v>6692.29830987146</v>
          </cell>
        </row>
        <row r="200">
          <cell r="P200">
            <v>11653</v>
          </cell>
        </row>
        <row r="201">
          <cell r="P201">
            <v>0.022187780250914415</v>
          </cell>
        </row>
        <row r="204">
          <cell r="P204">
            <v>3167.206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6167.326782800372</v>
          </cell>
        </row>
        <row r="209">
          <cell r="P209">
            <v>6844.154915131617</v>
          </cell>
        </row>
        <row r="211">
          <cell r="P211">
            <v>0.5532610419664942</v>
          </cell>
        </row>
        <row r="212">
          <cell r="P212">
            <v>0.498548277225017</v>
          </cell>
        </row>
        <row r="217">
          <cell r="P217">
            <v>3167.206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6167.326782800373</v>
          </cell>
        </row>
        <row r="222">
          <cell r="P222">
            <v>6844.154915131617</v>
          </cell>
        </row>
        <row r="224">
          <cell r="P224">
            <v>0.5532610351564122</v>
          </cell>
        </row>
        <row r="225">
          <cell r="P225">
            <v>0.4985482710883938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0.836</v>
          </cell>
        </row>
        <row r="258">
          <cell r="F258" t="str">
            <v>T</v>
          </cell>
          <cell r="G258" t="str">
            <v>F</v>
          </cell>
          <cell r="P258">
            <v>58.89283796272518</v>
          </cell>
        </row>
        <row r="259">
          <cell r="P259">
            <v>0.00989265912899135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0.836</v>
          </cell>
        </row>
        <row r="269">
          <cell r="F269" t="str">
            <v>T</v>
          </cell>
          <cell r="G269" t="str">
            <v>F</v>
          </cell>
          <cell r="P269">
            <v>58.89283796272518</v>
          </cell>
        </row>
        <row r="270">
          <cell r="P270">
            <v>0.00989265912899135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0.009292666910790703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0.036988310027107764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0.08709435608832874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0.7401398934504503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5.7101037010099715E-08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888.1090623840211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</v>
          </cell>
          <cell r="P338">
            <v>564.18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559.3757714688768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559.3757714688768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492.2534148094896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492.2534148094896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492.2534148094896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6.654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51.574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19.429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47.418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119.576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68.97000000000003</v>
          </cell>
        </row>
        <row r="406">
          <cell r="F406" t="str">
            <v>T</v>
          </cell>
          <cell r="G406" t="str">
            <v>F</v>
          </cell>
          <cell r="P406">
            <v>65.93996404397657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296.15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63.58999999999992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96.84079680347779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</v>
          </cell>
        </row>
        <row r="452">
          <cell r="F452" t="str">
            <v>T</v>
          </cell>
          <cell r="G452" t="str">
            <v>F</v>
          </cell>
          <cell r="P452">
            <v>381.4441728825748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1.32608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0.04440439870141963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0.9924836272040305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56.59999999999991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276.57728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9.009999999999991</v>
          </cell>
        </row>
        <row r="553">
          <cell r="F553" t="str">
            <v>T</v>
          </cell>
          <cell r="G553" t="str">
            <v>F</v>
          </cell>
          <cell r="P553">
            <v>93.42334044325956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0.9418181818181867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6.6304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549.18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16.41999999999996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0.023126431503909584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564.18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70.53312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549.18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0.9246191646191644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0.4610797377308706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</v>
          </cell>
        </row>
        <row r="676">
          <cell r="P676">
            <v>0.6137761253000678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296.15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76.58999999999992</v>
          </cell>
        </row>
        <row r="725">
          <cell r="F725" t="str">
            <v>T</v>
          </cell>
          <cell r="G725" t="str">
            <v>F</v>
          </cell>
          <cell r="P725">
            <v>68.80698820314826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30.60735999999988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26.043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7.699999999999989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24.124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290.65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564.18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1203.6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0.040370368385998744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7.622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5.45524788000001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0.9119276011084512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0.9324491050442958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1203.6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0.9302420382165562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5.808030480000004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40.22362384323148</v>
          </cell>
        </row>
        <row r="917">
          <cell r="P917">
            <v>0.05811384033601551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0.9245825242718473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</v>
          </cell>
        </row>
        <row r="941">
          <cell r="F941" t="str">
            <v>Duty</v>
          </cell>
          <cell r="G941" t="str">
            <v>Mbtu/h</v>
          </cell>
          <cell r="P941">
            <v>6.626367519999996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</v>
          </cell>
        </row>
        <row r="946">
          <cell r="P946">
            <v>0.7856388234245598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0.023624296068376058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271.65</v>
          </cell>
        </row>
        <row r="983">
          <cell r="F983" t="str">
            <v>T</v>
          </cell>
          <cell r="G983" t="str">
            <v>F</v>
          </cell>
          <cell r="P983">
            <v>88.60803238289532</v>
          </cell>
        </row>
        <row r="984">
          <cell r="P984">
            <v>0.9485629233520879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0.9198122211445197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47.41632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1203.6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296.4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266.03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</v>
          </cell>
        </row>
        <row r="1031">
          <cell r="F1031" t="str">
            <v>T</v>
          </cell>
          <cell r="G1031" t="str">
            <v>F</v>
          </cell>
          <cell r="P1031">
            <v>33.39258534850068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0.911228107613749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266.03</v>
          </cell>
        </row>
        <row r="1054">
          <cell r="P1054">
            <v>0.7642508228417265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</v>
          </cell>
        </row>
        <row r="1060">
          <cell r="F1060" t="str">
            <v>T</v>
          </cell>
          <cell r="G1060" t="str">
            <v>F</v>
          </cell>
          <cell r="P1060">
            <v>34.39640432657493</v>
          </cell>
        </row>
        <row r="1061">
          <cell r="P1061">
            <v>0.8659196440569191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295.9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64.96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266.03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296.4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266.03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1050.1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1.6618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0.7895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</v>
          </cell>
        </row>
        <row r="1164">
          <cell r="F1164" t="str">
            <v>P</v>
          </cell>
          <cell r="G1164" t="str">
            <v>psia</v>
          </cell>
          <cell r="P1164">
            <v>8.799999999999955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0.9467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</v>
          </cell>
        </row>
        <row r="1196">
          <cell r="G1196" t="e">
            <v>#N/A</v>
          </cell>
          <cell r="P1196">
            <v>0.8296293475380235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28762.2772923764</v>
          </cell>
        </row>
        <row r="1199">
          <cell r="P1199">
            <v>-5690.740740740785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</v>
          </cell>
        </row>
        <row r="1217">
          <cell r="F1217" t="str">
            <v>P</v>
          </cell>
          <cell r="G1217" t="str">
            <v>psia</v>
          </cell>
          <cell r="P1217">
            <v>2.759999999999991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3.5864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0.9176545639890459</v>
          </cell>
        </row>
        <row r="1236">
          <cell r="G1236" t="e">
            <v>#N/A</v>
          </cell>
          <cell r="P1236">
            <v>0.9176545639890459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13.0955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> None/9 ppm</v>
          </cell>
          <cell r="D5" t="str">
            <v> None/9 ppm</v>
          </cell>
          <cell r="E5" t="str">
            <v> None/9 ppm</v>
          </cell>
          <cell r="F5" t="str">
            <v> None/9 ppm</v>
          </cell>
          <cell r="G5" t="str">
            <v> None/9 ppm</v>
          </cell>
          <cell r="H5" t="str">
            <v> None/9 ppm</v>
          </cell>
          <cell r="I5" t="str">
            <v> None/9 ppm</v>
          </cell>
          <cell r="J5" t="str">
            <v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</v>
          </cell>
          <cell r="J17">
            <v>70.9</v>
          </cell>
        </row>
        <row r="18">
          <cell r="C18">
            <v>80.99829682926865</v>
          </cell>
          <cell r="D18">
            <v>80.99829682926865</v>
          </cell>
          <cell r="E18">
            <v>58.89283796272518</v>
          </cell>
          <cell r="F18">
            <v>58.89283796272518</v>
          </cell>
          <cell r="G18">
            <v>22.582929773714913</v>
          </cell>
          <cell r="H18">
            <v>22.582929773714913</v>
          </cell>
          <cell r="I18">
            <v>71.78395986949417</v>
          </cell>
          <cell r="J18">
            <v>71.78395986949417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</v>
          </cell>
          <cell r="J21">
            <v>70.9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</v>
          </cell>
          <cell r="J24">
            <v>70.9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> None/9 ppm</v>
          </cell>
          <cell r="D27" t="str">
            <v> None/9 ppm</v>
          </cell>
          <cell r="E27" t="str">
            <v> None/9 ppm</v>
          </cell>
          <cell r="F27" t="str">
            <v> None/9 ppm</v>
          </cell>
          <cell r="G27" t="str">
            <v> None/9 ppm</v>
          </cell>
          <cell r="H27" t="str">
            <v> None/9 ppm</v>
          </cell>
          <cell r="I27" t="str">
            <v> None/9 ppm</v>
          </cell>
          <cell r="J27" t="str">
            <v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13161.56580511268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918.568</v>
          </cell>
          <cell r="E38">
            <v>1583.603</v>
          </cell>
          <cell r="F38">
            <v>1029.384</v>
          </cell>
          <cell r="G38">
            <v>1692.7955</v>
          </cell>
          <cell r="H38">
            <v>1089.934</v>
          </cell>
          <cell r="I38">
            <v>1522.1115</v>
          </cell>
          <cell r="J38">
            <v>993.408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</v>
          </cell>
          <cell r="D51">
            <v>0.7279829999999999</v>
          </cell>
          <cell r="E51">
            <v>0.7279829999999999</v>
          </cell>
          <cell r="F51">
            <v>0.7279829999999999</v>
          </cell>
          <cell r="G51">
            <v>0.7279829999999999</v>
          </cell>
          <cell r="H51">
            <v>0.7279829999999999</v>
          </cell>
          <cell r="I51">
            <v>0.7279829999999999</v>
          </cell>
          <cell r="J51">
            <v>0.7279829999999999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0.010789</v>
          </cell>
          <cell r="D53">
            <v>0.010789</v>
          </cell>
          <cell r="E53">
            <v>0.010789</v>
          </cell>
          <cell r="F53">
            <v>0.010789</v>
          </cell>
          <cell r="G53">
            <v>0.010789</v>
          </cell>
          <cell r="H53">
            <v>0.010789</v>
          </cell>
          <cell r="I53">
            <v>0.010789</v>
          </cell>
          <cell r="J53">
            <v>0.010789</v>
          </cell>
        </row>
        <row r="54">
          <cell r="C54">
            <v>0.023321</v>
          </cell>
          <cell r="D54">
            <v>0.023321</v>
          </cell>
          <cell r="E54">
            <v>0.023321</v>
          </cell>
          <cell r="F54">
            <v>0.023321</v>
          </cell>
          <cell r="G54">
            <v>0.023321</v>
          </cell>
          <cell r="H54">
            <v>0.023321</v>
          </cell>
          <cell r="I54">
            <v>0.023321</v>
          </cell>
          <cell r="J54">
            <v>0.023321</v>
          </cell>
        </row>
        <row r="55">
          <cell r="C55">
            <v>2.9999999999999997E-06</v>
          </cell>
          <cell r="D55">
            <v>2.9999999999999997E-06</v>
          </cell>
          <cell r="E55">
            <v>2.9999999999999997E-06</v>
          </cell>
          <cell r="F55">
            <v>2.9999999999999997E-06</v>
          </cell>
          <cell r="G55">
            <v>2.9999999999999997E-06</v>
          </cell>
          <cell r="H55">
            <v>2.9999999999999997E-06</v>
          </cell>
          <cell r="I55">
            <v>2.9999999999999997E-06</v>
          </cell>
          <cell r="J55">
            <v>2.9999999999999997E-06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20530.07467279544</v>
          </cell>
          <cell r="D58">
            <v>20530.07467279544</v>
          </cell>
          <cell r="E58">
            <v>20530.07467279544</v>
          </cell>
          <cell r="F58">
            <v>20530.07467279544</v>
          </cell>
          <cell r="G58">
            <v>20530.07467279544</v>
          </cell>
          <cell r="H58">
            <v>20530.07467279544</v>
          </cell>
          <cell r="I58">
            <v>20530.07467279544</v>
          </cell>
          <cell r="J58">
            <v>20530.07467279544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0.009200468070072071</v>
          </cell>
          <cell r="D65">
            <v>0.00922369840091054</v>
          </cell>
          <cell r="E65">
            <v>0.009292666910790703</v>
          </cell>
          <cell r="F65">
            <v>0.00930247445275903</v>
          </cell>
          <cell r="G65">
            <v>0.009416031172468475</v>
          </cell>
          <cell r="H65">
            <v>0.009417187657503165</v>
          </cell>
          <cell r="I65">
            <v>0.009217580355810799</v>
          </cell>
          <cell r="J65">
            <v>0.009233153406565208</v>
          </cell>
        </row>
        <row r="66">
          <cell r="C66">
            <v>0.03637196197634454</v>
          </cell>
          <cell r="D66">
            <v>0.03391802141706697</v>
          </cell>
          <cell r="E66">
            <v>0.036988310027107764</v>
          </cell>
          <cell r="F66">
            <v>0.03596321797544545</v>
          </cell>
          <cell r="G66">
            <v>0.03705882520607504</v>
          </cell>
          <cell r="H66">
            <v>0.03693954080349282</v>
          </cell>
          <cell r="I66">
            <v>0.03691771466375266</v>
          </cell>
          <cell r="J66">
            <v>0.035276628466703264</v>
          </cell>
        </row>
        <row r="67">
          <cell r="C67">
            <v>0.09591375805328715</v>
          </cell>
          <cell r="D67">
            <v>0.09119968099435066</v>
          </cell>
          <cell r="E67">
            <v>0.08709435608832874</v>
          </cell>
          <cell r="F67">
            <v>0.08511457266767054</v>
          </cell>
          <cell r="G67">
            <v>0.07457351162005182</v>
          </cell>
          <cell r="H67">
            <v>0.07434158041297655</v>
          </cell>
          <cell r="I67">
            <v>0.0946888273747091</v>
          </cell>
          <cell r="J67">
            <v>0.09153242172186525</v>
          </cell>
        </row>
        <row r="68">
          <cell r="C68">
            <v>0.7327948801380848</v>
          </cell>
          <cell r="D68">
            <v>0.7346289454402807</v>
          </cell>
          <cell r="E68">
            <v>0.7401398934504503</v>
          </cell>
          <cell r="F68">
            <v>0.7409142812810311</v>
          </cell>
          <cell r="G68">
            <v>0.7499629060832713</v>
          </cell>
          <cell r="H68">
            <v>0.7500542304087596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5.61495441510872E-08</v>
          </cell>
          <cell r="D70">
            <v>5.236125129333833E-08</v>
          </cell>
          <cell r="E70">
            <v>5.7101037010099715E-08</v>
          </cell>
          <cell r="F70">
            <v>5.5518541915356774E-08</v>
          </cell>
          <cell r="G70">
            <v>5.720989545324115E-08</v>
          </cell>
          <cell r="H70">
            <v>5.702574908154742E-08</v>
          </cell>
          <cell r="I70">
            <v>5.699205478158678E-08</v>
          </cell>
          <cell r="J70">
            <v>5.4458613172445794E-08</v>
          </cell>
        </row>
        <row r="71">
          <cell r="C71">
            <v>1.0000000000000002</v>
          </cell>
          <cell r="D71">
            <v>1</v>
          </cell>
          <cell r="E71">
            <v>0.9999999999999999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</v>
          </cell>
          <cell r="F104">
            <v>36501.067619999994</v>
          </cell>
          <cell r="G104">
            <v>60022.19834999999</v>
          </cell>
          <cell r="H104">
            <v>38648.61747</v>
          </cell>
          <cell r="I104">
            <v>53972.65962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</v>
          </cell>
          <cell r="F105">
            <v>11928.50656</v>
          </cell>
          <cell r="G105">
            <v>19615.1848</v>
          </cell>
          <cell r="H105">
            <v>12630.32336</v>
          </cell>
          <cell r="I105">
            <v>17638.20256</v>
          </cell>
          <cell r="J105">
            <v>11512.17456</v>
          </cell>
        </row>
        <row r="106">
          <cell r="C106">
            <v>729.22851</v>
          </cell>
          <cell r="D106">
            <v>482.69986</v>
          </cell>
          <cell r="E106">
            <v>832.26346</v>
          </cell>
          <cell r="F106">
            <v>540.96046</v>
          </cell>
          <cell r="G106">
            <v>889.55305</v>
          </cell>
          <cell r="H106">
            <v>572.78801</v>
          </cell>
          <cell r="I106">
            <v>799.89646</v>
          </cell>
          <cell r="J106">
            <v>522.07971</v>
          </cell>
        </row>
        <row r="107">
          <cell r="C107">
            <v>1576.26639</v>
          </cell>
          <cell r="D107">
            <v>1043.38154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0.23142</v>
          </cell>
          <cell r="F108">
            <v>0.15041999999999997</v>
          </cell>
          <cell r="G108">
            <v>0.24734999999999996</v>
          </cell>
          <cell r="H108">
            <v>0.15927</v>
          </cell>
          <cell r="I108">
            <v>0.22241999999999998</v>
          </cell>
          <cell r="J108">
            <v>0.14517</v>
          </cell>
        </row>
        <row r="109">
          <cell r="C109">
            <v>67590</v>
          </cell>
          <cell r="D109">
            <v>44740</v>
          </cell>
          <cell r="E109">
            <v>77139.99999999999</v>
          </cell>
          <cell r="F109">
            <v>50139.99999999999</v>
          </cell>
          <cell r="G109">
            <v>82450</v>
          </cell>
          <cell r="H109">
            <v>53089.99999999999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</v>
          </cell>
          <cell r="D112">
            <v>2711.9033655287258</v>
          </cell>
          <cell r="E112">
            <v>4675.820867610324</v>
          </cell>
          <cell r="F112">
            <v>3039.2229492089923</v>
          </cell>
          <cell r="G112">
            <v>4997.685124895919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</v>
          </cell>
          <cell r="F113">
            <v>5916.917936507936</v>
          </cell>
          <cell r="G113">
            <v>9729.754365079365</v>
          </cell>
          <cell r="H113">
            <v>6265.041349206349</v>
          </cell>
          <cell r="I113">
            <v>8749.108412698413</v>
          </cell>
          <cell r="J113">
            <v>5710.404047619048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28.55141561964592</v>
          </cell>
          <cell r="J114">
            <v>18.63505532552827</v>
          </cell>
        </row>
        <row r="115">
          <cell r="C115">
            <v>49.2583246875</v>
          </cell>
          <cell r="D115">
            <v>32.605673125</v>
          </cell>
          <cell r="E115">
            <v>56.218185625000004</v>
          </cell>
          <cell r="F115">
            <v>36.541091875</v>
          </cell>
          <cell r="G115">
            <v>60.0880140625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0.006324703680598876</v>
          </cell>
          <cell r="D116">
            <v>0.004186525265127884</v>
          </cell>
          <cell r="E116">
            <v>0.007218340611353711</v>
          </cell>
          <cell r="F116">
            <v>0.004691827822832189</v>
          </cell>
          <cell r="G116">
            <v>0.0077152214597629425</v>
          </cell>
          <cell r="H116">
            <v>0.004967872738615096</v>
          </cell>
          <cell r="I116">
            <v>0.006937616968184653</v>
          </cell>
          <cell r="J116">
            <v>0.004528072364316905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</v>
          </cell>
          <cell r="I117">
            <v>13325.675262264649</v>
          </cell>
          <cell r="J117">
            <v>8697.45651390594</v>
          </cell>
        </row>
        <row r="119">
          <cell r="C119">
            <v>0.0098</v>
          </cell>
          <cell r="D119">
            <v>0.0098</v>
          </cell>
          <cell r="E119">
            <v>0.0098</v>
          </cell>
          <cell r="F119">
            <v>0.0098</v>
          </cell>
          <cell r="G119">
            <v>0.0098</v>
          </cell>
          <cell r="H119">
            <v>0.0098</v>
          </cell>
          <cell r="I119">
            <v>0.0098</v>
          </cell>
          <cell r="J119">
            <v>0.0098</v>
          </cell>
        </row>
        <row r="120">
          <cell r="C120">
            <v>0.7803</v>
          </cell>
          <cell r="D120">
            <v>0.7803</v>
          </cell>
          <cell r="E120">
            <v>0.7803</v>
          </cell>
          <cell r="F120">
            <v>0.7803</v>
          </cell>
          <cell r="G120">
            <v>0.7803</v>
          </cell>
          <cell r="H120">
            <v>0.7803</v>
          </cell>
          <cell r="I120">
            <v>0.7803</v>
          </cell>
          <cell r="J120">
            <v>0.7803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0.013512698480203209</v>
          </cell>
          <cell r="D124">
            <v>0.013512698480203209</v>
          </cell>
          <cell r="E124">
            <v>0.013512698480203209</v>
          </cell>
          <cell r="F124">
            <v>0.013512698480203209</v>
          </cell>
          <cell r="G124">
            <v>0.013512698480203209</v>
          </cell>
          <cell r="H124">
            <v>0.013512698480203209</v>
          </cell>
          <cell r="I124">
            <v>0.013512698480203209</v>
          </cell>
          <cell r="J124">
            <v>0.013512698480203209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0.016628890822350223</v>
          </cell>
          <cell r="D129">
            <v>0.016628890822350223</v>
          </cell>
          <cell r="E129">
            <v>0.00989265912899135</v>
          </cell>
          <cell r="F129">
            <v>0.00989265912899135</v>
          </cell>
          <cell r="G129">
            <v>0.001569908530305447</v>
          </cell>
          <cell r="H129">
            <v>0.001569908530305447</v>
          </cell>
          <cell r="I129">
            <v>0.015085573542508859</v>
          </cell>
          <cell r="J129">
            <v>0.015085573542508859</v>
          </cell>
        </row>
        <row r="131">
          <cell r="C131">
            <v>0.013291672705929888</v>
          </cell>
          <cell r="D131">
            <v>0.013291672705929888</v>
          </cell>
          <cell r="E131">
            <v>0.01338033142240839</v>
          </cell>
          <cell r="F131">
            <v>0.01338033142240839</v>
          </cell>
          <cell r="G131">
            <v>0.013491518030959637</v>
          </cell>
          <cell r="H131">
            <v>0.013491518030959637</v>
          </cell>
          <cell r="I131">
            <v>0.013311881118599442</v>
          </cell>
          <cell r="J131">
            <v>0.013311881118599442</v>
          </cell>
        </row>
        <row r="132">
          <cell r="C132">
            <v>0.01635689382081118</v>
          </cell>
          <cell r="D132">
            <v>0.01635689382081118</v>
          </cell>
          <cell r="E132">
            <v>0.009795753082831135</v>
          </cell>
          <cell r="F132">
            <v>0.009795753082831135</v>
          </cell>
          <cell r="G132">
            <v>0.0015674477806637748</v>
          </cell>
          <cell r="H132">
            <v>0.0015674477806637748</v>
          </cell>
          <cell r="I132">
            <v>0.014861381085204753</v>
          </cell>
          <cell r="J132">
            <v>0.014861381085204753</v>
          </cell>
        </row>
        <row r="133">
          <cell r="C133">
            <v>0.7422833952830838</v>
          </cell>
          <cell r="D133">
            <v>0.7422833952830838</v>
          </cell>
          <cell r="E133">
            <v>0.747234607560508</v>
          </cell>
          <cell r="F133">
            <v>0.747234607560508</v>
          </cell>
          <cell r="G133">
            <v>0.7534439068060882</v>
          </cell>
          <cell r="H133">
            <v>0.7534439068060882</v>
          </cell>
          <cell r="I133">
            <v>0.7434119491905952</v>
          </cell>
          <cell r="J133">
            <v>0.7434119491905952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46922.94905198709</v>
          </cell>
          <cell r="F137">
            <v>31401.764601993353</v>
          </cell>
          <cell r="G137">
            <v>50722.0366132943</v>
          </cell>
          <cell r="H137">
            <v>32769.68306057817</v>
          </cell>
          <cell r="I137">
            <v>44819.24006296772</v>
          </cell>
          <cell r="J137">
            <v>30665.38246361686</v>
          </cell>
        </row>
        <row r="138">
          <cell r="C138">
            <v>50942.07368447255</v>
          </cell>
          <cell r="D138">
            <v>36251.129499310984</v>
          </cell>
          <cell r="E138">
            <v>34352.334656057195</v>
          </cell>
          <cell r="F138">
            <v>22989.26107997308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</v>
          </cell>
        </row>
        <row r="139">
          <cell r="C139">
            <v>2311774.829103589</v>
          </cell>
          <cell r="D139">
            <v>1645092.9976300874</v>
          </cell>
          <cell r="E139">
            <v>2620447.155869643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</v>
          </cell>
          <cell r="F140">
            <v>538813.9632185799</v>
          </cell>
          <cell r="G140">
            <v>870325.0252500826</v>
          </cell>
          <cell r="H140">
            <v>562285.6876701143</v>
          </cell>
          <cell r="I140">
            <v>769040.6151646528</v>
          </cell>
          <cell r="J140">
            <v>526178.5911797478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1036.343841179529</v>
          </cell>
          <cell r="D143">
            <v>737.4775323263613</v>
          </cell>
          <cell r="E143">
            <v>1174.7183319644273</v>
          </cell>
          <cell r="F143">
            <v>786.1447176545502</v>
          </cell>
          <cell r="G143">
            <v>1269.8286754780268</v>
          </cell>
          <cell r="H143">
            <v>820.3906233871963</v>
          </cell>
          <cell r="I143">
            <v>1122.0518741980702</v>
          </cell>
          <cell r="J143">
            <v>767.7093546869833</v>
          </cell>
        </row>
        <row r="144">
          <cell r="C144">
            <v>2827.601780887686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</v>
          </cell>
          <cell r="J144">
            <v>1900.2456750493188</v>
          </cell>
        </row>
        <row r="145">
          <cell r="C145">
            <v>82516.23461963126</v>
          </cell>
          <cell r="D145">
            <v>58719.76719125098</v>
          </cell>
          <cell r="E145">
            <v>93533.95045222885</v>
          </cell>
          <cell r="F145">
            <v>62594.76767202505</v>
          </cell>
          <cell r="G145">
            <v>101106.86892607185</v>
          </cell>
          <cell r="H145">
            <v>65321.510553982574</v>
          </cell>
          <cell r="I145">
            <v>89340.51810579124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</v>
          </cell>
          <cell r="G146">
            <v>27197.65703906508</v>
          </cell>
          <cell r="H146">
            <v>17571.427739691073</v>
          </cell>
          <cell r="I146">
            <v>24032.5192238954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</v>
          </cell>
          <cell r="E147">
            <v>121775.98567883245</v>
          </cell>
          <cell r="F147">
            <v>81494.89564745233</v>
          </cell>
          <cell r="G147">
            <v>129901.44713083445</v>
          </cell>
          <cell r="H147">
            <v>83924.65160738789</v>
          </cell>
          <cell r="I147">
            <v>117272.40878206702</v>
          </cell>
          <cell r="J147">
            <v>80237.93492882312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1036.343841179529</v>
          </cell>
          <cell r="D152">
            <v>737.4775323263613</v>
          </cell>
          <cell r="E152">
            <v>1174.7183319644273</v>
          </cell>
          <cell r="F152">
            <v>786.1447176545502</v>
          </cell>
          <cell r="G152">
            <v>1269.8286754780268</v>
          </cell>
          <cell r="H152">
            <v>820.3906233871963</v>
          </cell>
          <cell r="I152">
            <v>1122.0518741980702</v>
          </cell>
          <cell r="J152">
            <v>767.7093546869833</v>
          </cell>
        </row>
        <row r="153">
          <cell r="C153">
            <v>4096.950122398001</v>
          </cell>
          <cell r="D153">
            <v>2711.9033655287258</v>
          </cell>
          <cell r="E153">
            <v>4675.820867610324</v>
          </cell>
          <cell r="F153">
            <v>3039.2229492089923</v>
          </cell>
          <cell r="G153">
            <v>4997.685124895919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</v>
          </cell>
          <cell r="F154">
            <v>5916.917936507936</v>
          </cell>
          <cell r="G154">
            <v>9729.754365079365</v>
          </cell>
          <cell r="H154">
            <v>6265.041349206349</v>
          </cell>
          <cell r="I154">
            <v>8749.108412698413</v>
          </cell>
          <cell r="J154">
            <v>5710.404047619048</v>
          </cell>
        </row>
        <row r="155">
          <cell r="C155">
            <v>2827.601780887686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</v>
          </cell>
          <cell r="J155">
            <v>1900.2456750493188</v>
          </cell>
        </row>
        <row r="156">
          <cell r="C156">
            <v>82542.26362127317</v>
          </cell>
          <cell r="D156">
            <v>58736.99662657366</v>
          </cell>
          <cell r="E156">
            <v>93563.65717196043</v>
          </cell>
          <cell r="F156">
            <v>62614.07665474921</v>
          </cell>
          <cell r="G156">
            <v>101138.62053408156</v>
          </cell>
          <cell r="H156">
            <v>65341.95558575013</v>
          </cell>
          <cell r="I156">
            <v>89369.06952141089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15828.17037060492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</v>
          </cell>
          <cell r="I157">
            <v>24086.5510657704</v>
          </cell>
          <cell r="J157">
            <v>16478.34669905462</v>
          </cell>
        </row>
        <row r="158">
          <cell r="C158">
            <v>0.006324703680598876</v>
          </cell>
          <cell r="D158">
            <v>0.004186525265127884</v>
          </cell>
          <cell r="E158">
            <v>0.007218340611353711</v>
          </cell>
          <cell r="F158">
            <v>0.004691827822832189</v>
          </cell>
          <cell r="G158">
            <v>0.0077152214597629425</v>
          </cell>
          <cell r="H158">
            <v>0.004967872738615096</v>
          </cell>
          <cell r="I158">
            <v>0.006937616968184653</v>
          </cell>
          <cell r="J158">
            <v>0.004528072364316905</v>
          </cell>
        </row>
        <row r="159">
          <cell r="C159">
            <v>120725.37353182172</v>
          </cell>
          <cell r="D159">
            <v>85306.39021039731</v>
          </cell>
          <cell r="E159">
            <v>135640.87089236217</v>
          </cell>
          <cell r="F159">
            <v>90506.89129959625</v>
          </cell>
          <cell r="G159">
            <v>144720.73395810343</v>
          </cell>
          <cell r="H159">
            <v>93466.8703782758</v>
          </cell>
          <cell r="I159">
            <v>130598.08404433167</v>
          </cell>
          <cell r="J159">
            <v>88935.39144272904</v>
          </cell>
        </row>
        <row r="161">
          <cell r="C161">
            <v>1036.343841179529</v>
          </cell>
          <cell r="D161">
            <v>737.4775323263613</v>
          </cell>
          <cell r="E161">
            <v>1174.7183319644273</v>
          </cell>
          <cell r="F161">
            <v>786.1447176545502</v>
          </cell>
          <cell r="G161">
            <v>1269.8286754780268</v>
          </cell>
          <cell r="H161">
            <v>820.3906233871963</v>
          </cell>
          <cell r="I161">
            <v>1122.0518741980702</v>
          </cell>
          <cell r="J161">
            <v>767.7093546869833</v>
          </cell>
        </row>
        <row r="162">
          <cell r="C162">
            <v>4096.950122398001</v>
          </cell>
          <cell r="D162">
            <v>2711.9033655287258</v>
          </cell>
          <cell r="E162">
            <v>4675.820867610324</v>
          </cell>
          <cell r="F162">
            <v>3039.2229492089923</v>
          </cell>
          <cell r="G162">
            <v>4997.685124895919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7291.83812883838</v>
          </cell>
          <cell r="E163">
            <v>11009.900353664118</v>
          </cell>
          <cell r="F163">
            <v>7192.964843700048</v>
          </cell>
          <cell r="G163">
            <v>10056.846855298863</v>
          </cell>
          <cell r="H163">
            <v>6476.364039533394</v>
          </cell>
          <cell r="I163">
            <v>11526.427990880722</v>
          </cell>
          <cell r="J163">
            <v>7610.649722668366</v>
          </cell>
        </row>
        <row r="164">
          <cell r="C164">
            <v>82542.26362127317</v>
          </cell>
          <cell r="D164">
            <v>58736.99662657366</v>
          </cell>
          <cell r="E164">
            <v>93563.65717196043</v>
          </cell>
          <cell r="F164">
            <v>62614.07665474921</v>
          </cell>
          <cell r="G164">
            <v>101138.62053408156</v>
          </cell>
          <cell r="H164">
            <v>65341.95558575013</v>
          </cell>
          <cell r="I164">
            <v>89369.06952141089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0.006324703680598876</v>
          </cell>
          <cell r="D166">
            <v>0.004186525265127884</v>
          </cell>
          <cell r="E166">
            <v>0.007218340611353711</v>
          </cell>
          <cell r="F166">
            <v>0.004691827822832189</v>
          </cell>
          <cell r="G166">
            <v>0.0077152214597629425</v>
          </cell>
          <cell r="H166">
            <v>0.004967872738615096</v>
          </cell>
          <cell r="I166">
            <v>0.006937616968184653</v>
          </cell>
          <cell r="J166">
            <v>0.004528072364316905</v>
          </cell>
        </row>
        <row r="167">
          <cell r="C167">
            <v>112640.33887043432</v>
          </cell>
          <cell r="D167">
            <v>79954.64511866079</v>
          </cell>
          <cell r="E167">
            <v>126413.47669530014</v>
          </cell>
          <cell r="F167">
            <v>84509.20469030546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83147.03773264567</v>
          </cell>
        </row>
        <row r="169">
          <cell r="C169">
            <v>0.009200468070072071</v>
          </cell>
          <cell r="D169">
            <v>0.00922369840091054</v>
          </cell>
          <cell r="E169">
            <v>0.009292666910790703</v>
          </cell>
          <cell r="F169">
            <v>0.00930247445275903</v>
          </cell>
          <cell r="G169">
            <v>0.009416031172468475</v>
          </cell>
          <cell r="H169">
            <v>0.009417187657503165</v>
          </cell>
          <cell r="I169">
            <v>0.009217580355810799</v>
          </cell>
          <cell r="J169">
            <v>0.009233153406565208</v>
          </cell>
        </row>
        <row r="170">
          <cell r="C170">
            <v>0.03637196197634454</v>
          </cell>
          <cell r="D170">
            <v>0.03391802141706697</v>
          </cell>
          <cell r="E170">
            <v>0.036988310027107764</v>
          </cell>
          <cell r="F170">
            <v>0.03596321797544545</v>
          </cell>
          <cell r="G170">
            <v>0.03705882520607504</v>
          </cell>
          <cell r="H170">
            <v>0.03693954080349282</v>
          </cell>
          <cell r="I170">
            <v>0.03691771466375266</v>
          </cell>
          <cell r="J170">
            <v>0.035276628466703264</v>
          </cell>
        </row>
        <row r="171">
          <cell r="C171">
            <v>0.09591375805328715</v>
          </cell>
          <cell r="D171">
            <v>0.09119968099435066</v>
          </cell>
          <cell r="E171">
            <v>0.08709435608832874</v>
          </cell>
          <cell r="F171">
            <v>0.08511457266767054</v>
          </cell>
          <cell r="G171">
            <v>0.07457351162005182</v>
          </cell>
          <cell r="H171">
            <v>0.07434158041297655</v>
          </cell>
          <cell r="I171">
            <v>0.0946888273747091</v>
          </cell>
          <cell r="J171">
            <v>0.09153242172186525</v>
          </cell>
        </row>
        <row r="172">
          <cell r="C172">
            <v>0.7327948801380848</v>
          </cell>
          <cell r="D172">
            <v>0.7346289454402807</v>
          </cell>
          <cell r="E172">
            <v>0.7401398934504503</v>
          </cell>
          <cell r="F172">
            <v>0.7409142812810311</v>
          </cell>
          <cell r="G172">
            <v>0.7499629060832713</v>
          </cell>
          <cell r="H172">
            <v>0.7500542304087596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5.61495441510872E-08</v>
          </cell>
          <cell r="D174">
            <v>5.236125129333833E-08</v>
          </cell>
          <cell r="E174">
            <v>5.7101037010099715E-08</v>
          </cell>
          <cell r="F174">
            <v>5.5518541915356774E-08</v>
          </cell>
          <cell r="G174">
            <v>5.720989545324115E-08</v>
          </cell>
          <cell r="H174">
            <v>5.702574908154742E-08</v>
          </cell>
          <cell r="I174">
            <v>5.699205478158678E-08</v>
          </cell>
          <cell r="J174">
            <v>5.4458613172445794E-08</v>
          </cell>
        </row>
        <row r="175">
          <cell r="C175">
            <v>1.0000000000000002</v>
          </cell>
          <cell r="D175">
            <v>1</v>
          </cell>
          <cell r="E175">
            <v>0.9999999999999999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>Heat Duty, </v>
          </cell>
        </row>
        <row r="12">
          <cell r="A12" t="str">
            <v>OUTPUT</v>
          </cell>
          <cell r="B12" t="str">
            <v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>Flowrate, </v>
          </cell>
        </row>
        <row r="24">
          <cell r="A24" t="str">
            <v>DFTLBH</v>
          </cell>
          <cell r="B24" t="str">
            <v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>Flowrate, </v>
          </cell>
        </row>
        <row r="25">
          <cell r="A25" t="str">
            <v>BLWLBH</v>
          </cell>
          <cell r="B25" t="str">
            <v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>Vol_Flow, </v>
          </cell>
        </row>
        <row r="42">
          <cell r="A42" t="str">
            <v>MCORRFAC</v>
          </cell>
          <cell r="B42" t="str">
            <v>Expansion Line Moisture Correction Factor </v>
          </cell>
          <cell r="H42" t="str">
            <v>Unitless, </v>
          </cell>
        </row>
        <row r="43">
          <cell r="A43" t="str">
            <v>MCORRLIN</v>
          </cell>
          <cell r="B43" t="str">
            <v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>PD, </v>
          </cell>
        </row>
        <row r="80">
          <cell r="A80" t="str">
            <v>TFR</v>
          </cell>
          <cell r="B80" t="str">
            <v>Equvivalent TFR</v>
          </cell>
          <cell r="H80" t="str">
            <v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>HeatX, </v>
          </cell>
        </row>
        <row r="167">
          <cell r="A167" t="str">
            <v>TLUM</v>
          </cell>
          <cell r="B167" t="str">
            <v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>HeatX, </v>
          </cell>
        </row>
        <row r="194">
          <cell r="A194" t="str">
            <v>DCL-LMTD</v>
          </cell>
          <cell r="B194" t="str">
            <v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>Temperature, </v>
          </cell>
        </row>
        <row r="219">
          <cell r="A219" t="str">
            <v>CND-AREA</v>
          </cell>
          <cell r="B219" t="str">
            <v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>Rating, </v>
          </cell>
        </row>
        <row r="233">
          <cell r="A233" t="str">
            <v>WRATE</v>
          </cell>
          <cell r="B233" t="str">
            <v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>Enthalpy, </v>
          </cell>
        </row>
        <row r="302">
          <cell r="A302" t="str">
            <v>H-OTSTG</v>
          </cell>
          <cell r="B302" t="str">
            <v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>Heat Duty, </v>
          </cell>
        </row>
        <row r="348">
          <cell r="A348" t="str">
            <v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>Quality, </v>
          </cell>
        </row>
      </sheetData>
      <sheetData sheetId="15">
        <row r="3">
          <cell r="A3" t="str">
            <v>Ar</v>
          </cell>
          <cell r="B3">
            <v>39.944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18.016</v>
          </cell>
        </row>
        <row r="9">
          <cell r="A9" t="str">
            <v>N2</v>
          </cell>
          <cell r="B9">
            <v>28.016</v>
          </cell>
        </row>
        <row r="10">
          <cell r="A10" t="str">
            <v>NOx</v>
          </cell>
          <cell r="B10">
            <v>46.008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98.076</v>
          </cell>
        </row>
        <row r="18">
          <cell r="A18" t="str">
            <v>(NH4)2SO4</v>
          </cell>
          <cell r="B18">
            <v>132.14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5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</v>
          </cell>
          <cell r="G3" t="str">
            <v>kPa</v>
          </cell>
          <cell r="H3">
            <v>6.894757</v>
          </cell>
        </row>
        <row r="4">
          <cell r="A4" t="str">
            <v>psi</v>
          </cell>
          <cell r="B4">
            <v>0.036127292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0.06894757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0.00249089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38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4">
          <cell r="B64">
            <v>67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8.7</v>
          </cell>
        </row>
        <row r="98">
          <cell r="A98">
            <v>9</v>
          </cell>
          <cell r="B98">
            <v>9.7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4.1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69.6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51.79166666666666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54.16666666666666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66.16666666666666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73.66666666666666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82.16666666666666</v>
          </cell>
        </row>
        <row r="36">
          <cell r="H36">
            <v>2</v>
          </cell>
          <cell r="I36">
            <v>91.66666666666666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129.2</v>
          </cell>
          <cell r="N44">
            <v>15.4</v>
          </cell>
          <cell r="O44">
            <v>-2.5</v>
          </cell>
          <cell r="P44">
            <v>-8.3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9.2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-141.7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141.7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-17.9</v>
          </cell>
          <cell r="I50">
            <v>-6.3</v>
          </cell>
          <cell r="L50">
            <v>0.8</v>
          </cell>
          <cell r="M50">
            <v>2241.7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</v>
          </cell>
          <cell r="D51">
            <v>-250.8</v>
          </cell>
          <cell r="E51">
            <v>-154.2</v>
          </cell>
          <cell r="F51">
            <v>-106.3</v>
          </cell>
          <cell r="G51">
            <v>-58.3</v>
          </cell>
          <cell r="H51">
            <v>-33.3</v>
          </cell>
          <cell r="I51">
            <v>-18.8</v>
          </cell>
          <cell r="L51">
            <v>0.9</v>
          </cell>
          <cell r="M51">
            <v>2416.7</v>
          </cell>
          <cell r="N51">
            <v>591.7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</v>
          </cell>
          <cell r="D58">
            <v>7.1</v>
          </cell>
          <cell r="E58">
            <v>9.2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</v>
          </cell>
          <cell r="L60">
            <v>0.4</v>
          </cell>
          <cell r="M60">
            <v>583.3</v>
          </cell>
          <cell r="N60">
            <v>131.3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-20.4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-36.3</v>
          </cell>
          <cell r="F62">
            <v>-18.8</v>
          </cell>
          <cell r="G62">
            <v>-1.7</v>
          </cell>
          <cell r="H62">
            <v>8.3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2329.2</v>
          </cell>
          <cell r="N64">
            <v>516.7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</v>
          </cell>
          <cell r="O65">
            <v>258.3</v>
          </cell>
          <cell r="P65">
            <v>133.3</v>
          </cell>
          <cell r="Q65">
            <v>54.2</v>
          </cell>
          <cell r="R65">
            <v>33.3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-154.2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33.3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9.2</v>
          </cell>
          <cell r="F73">
            <v>12.5</v>
          </cell>
          <cell r="G73">
            <v>13.3</v>
          </cell>
          <cell r="H73">
            <v>17.1</v>
          </cell>
          <cell r="I73">
            <v>17.5</v>
          </cell>
          <cell r="L73">
            <v>0.3</v>
          </cell>
          <cell r="M73">
            <v>341.7</v>
          </cell>
          <cell r="N73">
            <v>77.1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</v>
          </cell>
          <cell r="O74">
            <v>64.6</v>
          </cell>
          <cell r="P74">
            <v>38.3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</v>
          </cell>
          <cell r="P76">
            <v>85.4</v>
          </cell>
          <cell r="Q76">
            <v>45</v>
          </cell>
          <cell r="R76">
            <v>33.3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-64.6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40.8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570.8</v>
          </cell>
          <cell r="O78">
            <v>241.7</v>
          </cell>
          <cell r="P78">
            <v>138.3</v>
          </cell>
          <cell r="Q78">
            <v>68.3</v>
          </cell>
          <cell r="R78">
            <v>46.7</v>
          </cell>
          <cell r="S78">
            <v>38.3</v>
          </cell>
        </row>
        <row r="79">
          <cell r="B79">
            <v>0.9</v>
          </cell>
          <cell r="C79">
            <v>-300</v>
          </cell>
          <cell r="D79">
            <v>-128.3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-38.8</v>
          </cell>
          <cell r="S90">
            <v>0.1</v>
          </cell>
          <cell r="T90">
            <v>33.8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</v>
          </cell>
          <cell r="Q95">
            <v>28.8</v>
          </cell>
          <cell r="R95">
            <v>38.3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33.3</v>
          </cell>
          <cell r="O97">
            <v>0.8</v>
          </cell>
          <cell r="P97">
            <v>35.4</v>
          </cell>
          <cell r="Q97">
            <v>45.4</v>
          </cell>
          <cell r="R97">
            <v>67.1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64.6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40.8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33.3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</v>
          </cell>
          <cell r="F105">
            <v>616.7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0"/>
  <sheetViews>
    <sheetView tabSelected="1" workbookViewId="0" topLeftCell="A26">
      <selection activeCell="E26" sqref="E26"/>
    </sheetView>
  </sheetViews>
  <sheetFormatPr defaultColWidth="9.140625" defaultRowHeight="12.75" outlineLevelRow="1"/>
  <cols>
    <col min="1" max="1" width="4.28125" style="45" customWidth="1"/>
    <col min="2" max="2" width="11.7109375" style="45" customWidth="1"/>
    <col min="3" max="3" width="6.140625" style="45" customWidth="1"/>
    <col min="4" max="4" width="11.140625" style="45" bestFit="1" customWidth="1"/>
    <col min="5" max="5" width="14.7109375" style="45" bestFit="1" customWidth="1"/>
    <col min="6" max="6" width="17.7109375" style="45" bestFit="1" customWidth="1"/>
    <col min="7" max="7" width="12.57421875" style="45" bestFit="1" customWidth="1"/>
    <col min="8" max="8" width="18.421875" style="45" bestFit="1" customWidth="1"/>
    <col min="9" max="9" width="11.00390625" style="45" customWidth="1"/>
    <col min="10" max="10" width="8.8515625" style="45" customWidth="1"/>
    <col min="11" max="11" width="8.28125" style="45" customWidth="1"/>
    <col min="12" max="12" width="9.28125" style="45" customWidth="1"/>
    <col min="13" max="13" width="11.57421875" style="45" customWidth="1"/>
    <col min="14" max="14" width="14.8515625" style="45" customWidth="1"/>
    <col min="15" max="15" width="13.8515625" style="45" customWidth="1"/>
    <col min="16" max="16" width="9.28125" style="45" bestFit="1" customWidth="1"/>
    <col min="17" max="16384" width="9.140625" style="45" customWidth="1"/>
  </cols>
  <sheetData>
    <row r="2" ht="18.75">
      <c r="B2" s="49" t="s">
        <v>34</v>
      </c>
    </row>
    <row r="3" ht="20.25" customHeight="1">
      <c r="B3" s="50" t="s">
        <v>0</v>
      </c>
    </row>
    <row r="4" spans="2:16" ht="12.75">
      <c r="B4" s="51">
        <f>AVERAGE(D27:D159)</f>
        <v>345.7142857142857</v>
      </c>
      <c r="C4" s="45" t="s">
        <v>1</v>
      </c>
      <c r="P4" s="52"/>
    </row>
    <row r="5" spans="2:3" ht="12.75">
      <c r="B5" s="53">
        <v>215</v>
      </c>
      <c r="C5" s="45" t="s">
        <v>2</v>
      </c>
    </row>
    <row r="6" spans="2:3" ht="12.75">
      <c r="B6" s="54">
        <v>42004</v>
      </c>
      <c r="C6" s="45" t="s">
        <v>3</v>
      </c>
    </row>
    <row r="7" spans="2:3" ht="12.75">
      <c r="B7" s="54">
        <v>46022</v>
      </c>
      <c r="C7" s="45" t="s">
        <v>4</v>
      </c>
    </row>
    <row r="8" spans="2:6" ht="12.75">
      <c r="B8" s="55">
        <v>133</v>
      </c>
      <c r="C8" s="45" t="s">
        <v>5</v>
      </c>
      <c r="E8" s="45">
        <f>B8/12</f>
        <v>11.083333333333334</v>
      </c>
      <c r="F8" s="45" t="s">
        <v>29</v>
      </c>
    </row>
    <row r="9" spans="2:3" ht="12.75">
      <c r="B9" s="56">
        <v>0.078</v>
      </c>
      <c r="C9" s="45" t="s">
        <v>6</v>
      </c>
    </row>
    <row r="10" spans="2:3" ht="12.75">
      <c r="B10" s="56">
        <v>0.098</v>
      </c>
      <c r="C10" s="45" t="s">
        <v>7</v>
      </c>
    </row>
    <row r="11" spans="2:3" ht="12.75">
      <c r="B11" s="57">
        <v>0.48</v>
      </c>
      <c r="C11" s="45" t="s">
        <v>8</v>
      </c>
    </row>
    <row r="12" spans="2:3" ht="12.75">
      <c r="B12" s="56">
        <f>equity_cost*B11/0.65</f>
        <v>0.07236923076923077</v>
      </c>
      <c r="C12" s="45" t="s">
        <v>9</v>
      </c>
    </row>
    <row r="13" ht="12.75">
      <c r="B13" s="56"/>
    </row>
    <row r="14" ht="15.75">
      <c r="B14" s="58" t="s">
        <v>10</v>
      </c>
    </row>
    <row r="15" spans="1:5" ht="12.75">
      <c r="A15" s="45" t="s">
        <v>16</v>
      </c>
      <c r="B15" s="59">
        <f>+SUM($H$27:$H$159)</f>
        <v>86.22492307692283</v>
      </c>
      <c r="C15" s="60" t="s">
        <v>11</v>
      </c>
      <c r="D15" s="61"/>
      <c r="E15" s="61"/>
    </row>
    <row r="16" spans="1:5" ht="12.75">
      <c r="A16" s="45" t="s">
        <v>17</v>
      </c>
      <c r="B16" s="62">
        <f>XNPV($B$9,$H$27:$H$159,$B$27:$B$159)</f>
        <v>66.75738324719407</v>
      </c>
      <c r="C16" s="63" t="str">
        <f>"PV Total $MM @"&amp;TEXT(B9,"0.0%")</f>
        <v>PV Total $MM @7.8%</v>
      </c>
      <c r="D16" s="64"/>
      <c r="E16" s="65"/>
    </row>
    <row r="17" spans="1:13" ht="12.75">
      <c r="A17" s="45" t="s">
        <v>18</v>
      </c>
      <c r="B17" s="79">
        <f>B16/XNPV(B9,I27:I159,B27:B159)</f>
        <v>0.7372902679718257</v>
      </c>
      <c r="C17" s="63" t="s">
        <v>12</v>
      </c>
      <c r="D17" s="64"/>
      <c r="E17" s="65"/>
      <c r="M17" s="66"/>
    </row>
    <row r="18" spans="1:5" ht="12.75">
      <c r="A18" s="45" t="s">
        <v>19</v>
      </c>
      <c r="B18" s="80">
        <f>+B17*12</f>
        <v>8.847483215661908</v>
      </c>
      <c r="C18" s="63" t="s">
        <v>13</v>
      </c>
      <c r="D18" s="64"/>
      <c r="E18" s="64"/>
    </row>
    <row r="19" spans="1:5" ht="12.75">
      <c r="A19" s="45" t="s">
        <v>20</v>
      </c>
      <c r="B19" s="67">
        <f>$B$4</f>
        <v>345.7142857142857</v>
      </c>
      <c r="C19" s="81" t="s">
        <v>14</v>
      </c>
      <c r="D19" s="82"/>
      <c r="E19" s="68"/>
    </row>
    <row r="20" spans="1:6" ht="12.75">
      <c r="A20" s="45" t="s">
        <v>21</v>
      </c>
      <c r="B20" s="69">
        <f>+B17*1000/B19</f>
        <v>2.1326577999185043</v>
      </c>
      <c r="C20" s="70" t="s">
        <v>15</v>
      </c>
      <c r="D20" s="71"/>
      <c r="E20" s="72"/>
      <c r="F20" s="73"/>
    </row>
    <row r="21" spans="1:6" ht="12.75">
      <c r="A21" s="45" t="s">
        <v>22</v>
      </c>
      <c r="B21" s="69">
        <f>+B20*12</f>
        <v>25.59189359902205</v>
      </c>
      <c r="C21" s="74" t="s">
        <v>30</v>
      </c>
      <c r="D21" s="75"/>
      <c r="E21" s="76"/>
      <c r="F21" s="73"/>
    </row>
    <row r="22" spans="1:6" ht="12.75">
      <c r="A22" s="45" t="s">
        <v>32</v>
      </c>
      <c r="B22" s="69">
        <f>B21/8760*1000</f>
        <v>2.9214490409842524</v>
      </c>
      <c r="C22" s="74" t="s">
        <v>31</v>
      </c>
      <c r="D22" s="75"/>
      <c r="E22" s="76"/>
      <c r="F22" s="73"/>
    </row>
    <row r="23" spans="2:7" ht="12.75">
      <c r="B23" s="77"/>
      <c r="D23" s="78"/>
      <c r="E23" s="78"/>
      <c r="F23" s="78"/>
      <c r="G23" s="78"/>
    </row>
    <row r="24" spans="1:9" ht="15.75">
      <c r="A24" s="1"/>
      <c r="B24" s="2" t="s">
        <v>16</v>
      </c>
      <c r="C24" s="3" t="s">
        <v>17</v>
      </c>
      <c r="D24" s="4" t="s">
        <v>18</v>
      </c>
      <c r="E24" s="4" t="s">
        <v>19</v>
      </c>
      <c r="F24" s="4" t="s">
        <v>20</v>
      </c>
      <c r="G24" s="4" t="s">
        <v>21</v>
      </c>
      <c r="H24" s="3" t="s">
        <v>22</v>
      </c>
      <c r="I24" s="3" t="s">
        <v>20</v>
      </c>
    </row>
    <row r="25" spans="1:9" ht="47.25">
      <c r="A25" s="1"/>
      <c r="B25" s="5" t="s">
        <v>23</v>
      </c>
      <c r="C25" s="6" t="s">
        <v>24</v>
      </c>
      <c r="D25" s="27" t="s">
        <v>33</v>
      </c>
      <c r="E25" s="7" t="s">
        <v>25</v>
      </c>
      <c r="F25" s="7" t="s">
        <v>26</v>
      </c>
      <c r="G25" s="7" t="s">
        <v>27</v>
      </c>
      <c r="H25" s="7" t="s">
        <v>28</v>
      </c>
      <c r="I25" s="48" t="s">
        <v>35</v>
      </c>
    </row>
    <row r="26" spans="1:9" ht="15.75">
      <c r="A26" s="1">
        <v>0</v>
      </c>
      <c r="B26" s="8"/>
      <c r="C26" s="8"/>
      <c r="D26" s="9"/>
      <c r="E26" s="10">
        <f>+B5</f>
        <v>215</v>
      </c>
      <c r="F26" s="11">
        <f>+B8</f>
        <v>133</v>
      </c>
      <c r="G26" s="10"/>
      <c r="H26" s="12">
        <f>+B12</f>
        <v>0.07236923076923077</v>
      </c>
      <c r="I26" s="12"/>
    </row>
    <row r="27" spans="1:9" ht="15.75" outlineLevel="1">
      <c r="A27" s="1">
        <f>A26+1</f>
        <v>1</v>
      </c>
      <c r="B27" s="13">
        <v>42004</v>
      </c>
      <c r="C27" s="14">
        <f aca="true" t="shared" si="0" ref="C27:C67">+YEAR(B27)</f>
        <v>2014</v>
      </c>
      <c r="D27" s="28">
        <v>180</v>
      </c>
      <c r="E27" s="15">
        <f aca="true" t="shared" si="1" ref="E27:E51">+E26-F27</f>
        <v>213.38345864661653</v>
      </c>
      <c r="F27" s="16">
        <f aca="true" t="shared" si="2" ref="F27:F51">$B$5/$B$8</f>
        <v>1.6165413533834587</v>
      </c>
      <c r="G27" s="15">
        <f>+E27+0.5*F27</f>
        <v>214.19172932330827</v>
      </c>
      <c r="H27" s="17">
        <f>+G27*$B$12*1/12</f>
        <v>1.291740890688259</v>
      </c>
      <c r="I27" s="17">
        <v>1</v>
      </c>
    </row>
    <row r="28" spans="1:9" ht="15.75" outlineLevel="1">
      <c r="A28" s="1">
        <f aca="true" t="shared" si="3" ref="A28:A68">+A27+1</f>
        <v>2</v>
      </c>
      <c r="B28" s="13">
        <v>42035</v>
      </c>
      <c r="C28" s="18">
        <f t="shared" si="0"/>
        <v>2015</v>
      </c>
      <c r="D28" s="28">
        <v>180</v>
      </c>
      <c r="E28" s="15">
        <f t="shared" si="1"/>
        <v>211.76691729323306</v>
      </c>
      <c r="F28" s="16">
        <f t="shared" si="2"/>
        <v>1.6165413533834587</v>
      </c>
      <c r="G28" s="15">
        <f aca="true" t="shared" si="4" ref="G28:G37">+E28+0.5*F28</f>
        <v>212.5751879699248</v>
      </c>
      <c r="H28" s="17">
        <f aca="true" t="shared" si="5" ref="H28:H51">+G28*$B$12*1/12</f>
        <v>1.2819919028340079</v>
      </c>
      <c r="I28" s="17">
        <v>1</v>
      </c>
    </row>
    <row r="29" spans="1:9" ht="15.75" outlineLevel="1">
      <c r="A29" s="1">
        <f t="shared" si="3"/>
        <v>3</v>
      </c>
      <c r="B29" s="13">
        <v>42063</v>
      </c>
      <c r="C29" s="18">
        <f t="shared" si="0"/>
        <v>2015</v>
      </c>
      <c r="D29" s="28">
        <v>180</v>
      </c>
      <c r="E29" s="15">
        <f t="shared" si="1"/>
        <v>210.1503759398496</v>
      </c>
      <c r="F29" s="16">
        <f t="shared" si="2"/>
        <v>1.6165413533834587</v>
      </c>
      <c r="G29" s="15">
        <f t="shared" si="4"/>
        <v>210.95864661654133</v>
      </c>
      <c r="H29" s="17">
        <f t="shared" si="5"/>
        <v>1.272242914979757</v>
      </c>
      <c r="I29" s="17">
        <v>1</v>
      </c>
    </row>
    <row r="30" spans="1:9" ht="15.75" outlineLevel="1">
      <c r="A30" s="1">
        <f t="shared" si="3"/>
        <v>4</v>
      </c>
      <c r="B30" s="13">
        <v>42094</v>
      </c>
      <c r="C30" s="18">
        <f t="shared" si="0"/>
        <v>2015</v>
      </c>
      <c r="D30" s="28">
        <v>180</v>
      </c>
      <c r="E30" s="15">
        <f t="shared" si="1"/>
        <v>208.53383458646613</v>
      </c>
      <c r="F30" s="16">
        <f t="shared" si="2"/>
        <v>1.6165413533834587</v>
      </c>
      <c r="G30" s="15">
        <f t="shared" si="4"/>
        <v>209.34210526315786</v>
      </c>
      <c r="H30" s="17">
        <f t="shared" si="5"/>
        <v>1.262493927125506</v>
      </c>
      <c r="I30" s="17">
        <v>1</v>
      </c>
    </row>
    <row r="31" spans="1:9" ht="15.75" outlineLevel="1">
      <c r="A31" s="1">
        <f t="shared" si="3"/>
        <v>5</v>
      </c>
      <c r="B31" s="13">
        <v>42124</v>
      </c>
      <c r="C31" s="18">
        <f t="shared" si="0"/>
        <v>2015</v>
      </c>
      <c r="D31" s="28">
        <v>180</v>
      </c>
      <c r="E31" s="15">
        <f t="shared" si="1"/>
        <v>206.91729323308266</v>
      </c>
      <c r="F31" s="16">
        <f t="shared" si="2"/>
        <v>1.6165413533834587</v>
      </c>
      <c r="G31" s="15">
        <f t="shared" si="4"/>
        <v>207.7255639097744</v>
      </c>
      <c r="H31" s="17">
        <f t="shared" si="5"/>
        <v>1.2527449392712549</v>
      </c>
      <c r="I31" s="17">
        <v>1</v>
      </c>
    </row>
    <row r="32" spans="1:9" ht="15.75" outlineLevel="1">
      <c r="A32" s="1">
        <f t="shared" si="3"/>
        <v>6</v>
      </c>
      <c r="B32" s="13">
        <v>42155</v>
      </c>
      <c r="C32" s="18">
        <f t="shared" si="0"/>
        <v>2015</v>
      </c>
      <c r="D32" s="28">
        <v>180</v>
      </c>
      <c r="E32" s="15">
        <f t="shared" si="1"/>
        <v>205.3007518796992</v>
      </c>
      <c r="F32" s="16">
        <f t="shared" si="2"/>
        <v>1.6165413533834587</v>
      </c>
      <c r="G32" s="15">
        <f t="shared" si="4"/>
        <v>206.10902255639093</v>
      </c>
      <c r="H32" s="17">
        <f t="shared" si="5"/>
        <v>1.2429959514170037</v>
      </c>
      <c r="I32" s="17">
        <v>1</v>
      </c>
    </row>
    <row r="33" spans="1:9" ht="15.75" outlineLevel="1">
      <c r="A33" s="1">
        <f t="shared" si="3"/>
        <v>7</v>
      </c>
      <c r="B33" s="13">
        <v>42185</v>
      </c>
      <c r="C33" s="18">
        <f t="shared" si="0"/>
        <v>2015</v>
      </c>
      <c r="D33" s="28">
        <v>180</v>
      </c>
      <c r="E33" s="15">
        <f t="shared" si="1"/>
        <v>203.68421052631572</v>
      </c>
      <c r="F33" s="16">
        <f t="shared" si="2"/>
        <v>1.6165413533834587</v>
      </c>
      <c r="G33" s="15">
        <f t="shared" si="4"/>
        <v>204.49248120300746</v>
      </c>
      <c r="H33" s="17">
        <f t="shared" si="5"/>
        <v>1.2332469635627528</v>
      </c>
      <c r="I33" s="17">
        <v>1</v>
      </c>
    </row>
    <row r="34" spans="1:9" ht="15.75" outlineLevel="1">
      <c r="A34" s="1">
        <f t="shared" si="3"/>
        <v>8</v>
      </c>
      <c r="B34" s="13">
        <v>42216</v>
      </c>
      <c r="C34" s="18">
        <f t="shared" si="0"/>
        <v>2015</v>
      </c>
      <c r="D34" s="28">
        <v>180</v>
      </c>
      <c r="E34" s="15">
        <f t="shared" si="1"/>
        <v>202.06766917293226</v>
      </c>
      <c r="F34" s="16">
        <f t="shared" si="2"/>
        <v>1.6165413533834587</v>
      </c>
      <c r="G34" s="15">
        <f t="shared" si="4"/>
        <v>202.875939849624</v>
      </c>
      <c r="H34" s="17">
        <f t="shared" si="5"/>
        <v>1.2234979757085016</v>
      </c>
      <c r="I34" s="17">
        <v>1</v>
      </c>
    </row>
    <row r="35" spans="1:9" ht="15.75" outlineLevel="1">
      <c r="A35" s="1">
        <f t="shared" si="3"/>
        <v>9</v>
      </c>
      <c r="B35" s="13">
        <v>42247</v>
      </c>
      <c r="C35" s="18">
        <f t="shared" si="0"/>
        <v>2015</v>
      </c>
      <c r="D35" s="28">
        <v>180</v>
      </c>
      <c r="E35" s="15">
        <f t="shared" si="1"/>
        <v>200.4511278195488</v>
      </c>
      <c r="F35" s="16">
        <f t="shared" si="2"/>
        <v>1.6165413533834587</v>
      </c>
      <c r="G35" s="15">
        <f t="shared" si="4"/>
        <v>201.25939849624052</v>
      </c>
      <c r="H35" s="17">
        <f t="shared" si="5"/>
        <v>1.2137489878542504</v>
      </c>
      <c r="I35" s="17">
        <v>1</v>
      </c>
    </row>
    <row r="36" spans="1:9" ht="15.75" outlineLevel="1">
      <c r="A36" s="1">
        <f t="shared" si="3"/>
        <v>10</v>
      </c>
      <c r="B36" s="13">
        <v>42277</v>
      </c>
      <c r="C36" s="18">
        <f t="shared" si="0"/>
        <v>2015</v>
      </c>
      <c r="D36" s="28">
        <v>180</v>
      </c>
      <c r="E36" s="15">
        <f t="shared" si="1"/>
        <v>198.83458646616532</v>
      </c>
      <c r="F36" s="16">
        <f t="shared" si="2"/>
        <v>1.6165413533834587</v>
      </c>
      <c r="G36" s="15">
        <f t="shared" si="4"/>
        <v>199.64285714285705</v>
      </c>
      <c r="H36" s="17">
        <f t="shared" si="5"/>
        <v>1.2039999999999995</v>
      </c>
      <c r="I36" s="17">
        <v>1</v>
      </c>
    </row>
    <row r="37" spans="1:9" ht="15.75" outlineLevel="1">
      <c r="A37" s="1">
        <f t="shared" si="3"/>
        <v>11</v>
      </c>
      <c r="B37" s="13">
        <v>42308</v>
      </c>
      <c r="C37" s="19">
        <f t="shared" si="0"/>
        <v>2015</v>
      </c>
      <c r="D37" s="29">
        <v>180</v>
      </c>
      <c r="E37" s="24">
        <f t="shared" si="1"/>
        <v>197.21804511278185</v>
      </c>
      <c r="F37" s="25">
        <f t="shared" si="2"/>
        <v>1.6165413533834587</v>
      </c>
      <c r="G37" s="24">
        <f t="shared" si="4"/>
        <v>198.02631578947359</v>
      </c>
      <c r="H37" s="26">
        <f t="shared" si="5"/>
        <v>1.1942510121457484</v>
      </c>
      <c r="I37" s="26">
        <v>1</v>
      </c>
    </row>
    <row r="38" spans="1:9" ht="15.75">
      <c r="A38" s="1">
        <f t="shared" si="3"/>
        <v>12</v>
      </c>
      <c r="B38" s="13">
        <v>42338</v>
      </c>
      <c r="C38" s="20">
        <f t="shared" si="0"/>
        <v>2015</v>
      </c>
      <c r="D38" s="30">
        <v>180</v>
      </c>
      <c r="E38" s="21">
        <f t="shared" si="1"/>
        <v>195.60150375939838</v>
      </c>
      <c r="F38" s="22">
        <f t="shared" si="2"/>
        <v>1.6165413533834587</v>
      </c>
      <c r="G38" s="21">
        <f>+E38+0.5*F38</f>
        <v>196.40977443609012</v>
      </c>
      <c r="H38" s="23">
        <f t="shared" si="5"/>
        <v>1.1845020242914972</v>
      </c>
      <c r="I38" s="23">
        <v>1</v>
      </c>
    </row>
    <row r="39" spans="1:9" ht="15.75" outlineLevel="1">
      <c r="A39" s="1">
        <f t="shared" si="3"/>
        <v>13</v>
      </c>
      <c r="B39" s="13">
        <v>42369</v>
      </c>
      <c r="C39" s="14">
        <f t="shared" si="0"/>
        <v>2015</v>
      </c>
      <c r="D39" s="28">
        <v>280</v>
      </c>
      <c r="E39" s="15">
        <f t="shared" si="1"/>
        <v>193.98496240601492</v>
      </c>
      <c r="F39" s="16">
        <f t="shared" si="2"/>
        <v>1.6165413533834587</v>
      </c>
      <c r="G39" s="15">
        <f>+E39+0.5*F39</f>
        <v>194.79323308270665</v>
      </c>
      <c r="H39" s="17">
        <f t="shared" si="5"/>
        <v>1.1747530364372463</v>
      </c>
      <c r="I39" s="17">
        <v>1</v>
      </c>
    </row>
    <row r="40" spans="1:9" ht="15.75" outlineLevel="1">
      <c r="A40" s="1">
        <f t="shared" si="3"/>
        <v>14</v>
      </c>
      <c r="B40" s="13">
        <v>42400</v>
      </c>
      <c r="C40" s="18">
        <f t="shared" si="0"/>
        <v>2016</v>
      </c>
      <c r="D40" s="28">
        <v>280</v>
      </c>
      <c r="E40" s="15">
        <f t="shared" si="1"/>
        <v>192.36842105263145</v>
      </c>
      <c r="F40" s="16">
        <f t="shared" si="2"/>
        <v>1.6165413533834587</v>
      </c>
      <c r="G40" s="15">
        <f aca="true" t="shared" si="6" ref="G40:G50">+E40+0.5*F40</f>
        <v>193.17669172932318</v>
      </c>
      <c r="H40" s="17">
        <f t="shared" si="5"/>
        <v>1.165004048582995</v>
      </c>
      <c r="I40" s="17">
        <v>1</v>
      </c>
    </row>
    <row r="41" spans="1:9" ht="15.75" outlineLevel="1">
      <c r="A41" s="1">
        <f t="shared" si="3"/>
        <v>15</v>
      </c>
      <c r="B41" s="13">
        <v>42429</v>
      </c>
      <c r="C41" s="18">
        <f t="shared" si="0"/>
        <v>2016</v>
      </c>
      <c r="D41" s="28">
        <v>280</v>
      </c>
      <c r="E41" s="15">
        <f t="shared" si="1"/>
        <v>190.75187969924798</v>
      </c>
      <c r="F41" s="16">
        <f t="shared" si="2"/>
        <v>1.6165413533834587</v>
      </c>
      <c r="G41" s="15">
        <f t="shared" si="6"/>
        <v>191.5601503759397</v>
      </c>
      <c r="H41" s="17">
        <f t="shared" si="5"/>
        <v>1.1552550607287442</v>
      </c>
      <c r="I41" s="17">
        <v>1</v>
      </c>
    </row>
    <row r="42" spans="1:9" ht="15.75" outlineLevel="1">
      <c r="A42" s="1">
        <f t="shared" si="3"/>
        <v>16</v>
      </c>
      <c r="B42" s="13">
        <v>42460</v>
      </c>
      <c r="C42" s="18">
        <f t="shared" si="0"/>
        <v>2016</v>
      </c>
      <c r="D42" s="28">
        <v>280</v>
      </c>
      <c r="E42" s="15">
        <f t="shared" si="1"/>
        <v>189.1353383458645</v>
      </c>
      <c r="F42" s="16">
        <f t="shared" si="2"/>
        <v>1.6165413533834587</v>
      </c>
      <c r="G42" s="15">
        <f t="shared" si="6"/>
        <v>189.94360902255625</v>
      </c>
      <c r="H42" s="17">
        <f t="shared" si="5"/>
        <v>1.145506072874493</v>
      </c>
      <c r="I42" s="17">
        <v>1</v>
      </c>
    </row>
    <row r="43" spans="1:9" ht="15.75" outlineLevel="1">
      <c r="A43" s="1">
        <f t="shared" si="3"/>
        <v>17</v>
      </c>
      <c r="B43" s="13">
        <v>42490</v>
      </c>
      <c r="C43" s="18">
        <f t="shared" si="0"/>
        <v>2016</v>
      </c>
      <c r="D43" s="28">
        <v>280</v>
      </c>
      <c r="E43" s="15">
        <f t="shared" si="1"/>
        <v>187.51879699248104</v>
      </c>
      <c r="F43" s="16">
        <f t="shared" si="2"/>
        <v>1.6165413533834587</v>
      </c>
      <c r="G43" s="15">
        <f t="shared" si="6"/>
        <v>188.32706766917278</v>
      </c>
      <c r="H43" s="17">
        <f t="shared" si="5"/>
        <v>1.135757085020242</v>
      </c>
      <c r="I43" s="17">
        <v>1</v>
      </c>
    </row>
    <row r="44" spans="1:9" ht="15.75" outlineLevel="1">
      <c r="A44" s="1">
        <f t="shared" si="3"/>
        <v>18</v>
      </c>
      <c r="B44" s="13">
        <v>42521</v>
      </c>
      <c r="C44" s="18">
        <f t="shared" si="0"/>
        <v>2016</v>
      </c>
      <c r="D44" s="28">
        <v>280</v>
      </c>
      <c r="E44" s="15">
        <f t="shared" si="1"/>
        <v>185.90225563909758</v>
      </c>
      <c r="F44" s="16">
        <f t="shared" si="2"/>
        <v>1.6165413533834587</v>
      </c>
      <c r="G44" s="15">
        <f t="shared" si="6"/>
        <v>186.7105263157893</v>
      </c>
      <c r="H44" s="17">
        <f t="shared" si="5"/>
        <v>1.126008097165991</v>
      </c>
      <c r="I44" s="17">
        <v>1</v>
      </c>
    </row>
    <row r="45" spans="1:9" ht="15.75" outlineLevel="1">
      <c r="A45" s="1">
        <f t="shared" si="3"/>
        <v>19</v>
      </c>
      <c r="B45" s="13">
        <v>42551</v>
      </c>
      <c r="C45" s="18">
        <f t="shared" si="0"/>
        <v>2016</v>
      </c>
      <c r="D45" s="28">
        <v>280</v>
      </c>
      <c r="E45" s="15">
        <f t="shared" si="1"/>
        <v>184.2857142857141</v>
      </c>
      <c r="F45" s="16">
        <f t="shared" si="2"/>
        <v>1.6165413533834587</v>
      </c>
      <c r="G45" s="15">
        <f t="shared" si="6"/>
        <v>185.09398496240584</v>
      </c>
      <c r="H45" s="17">
        <f t="shared" si="5"/>
        <v>1.1162591093117398</v>
      </c>
      <c r="I45" s="17">
        <v>1</v>
      </c>
    </row>
    <row r="46" spans="1:9" ht="15.75" outlineLevel="1">
      <c r="A46" s="1">
        <f t="shared" si="3"/>
        <v>20</v>
      </c>
      <c r="B46" s="13">
        <v>42582</v>
      </c>
      <c r="C46" s="18">
        <f t="shared" si="0"/>
        <v>2016</v>
      </c>
      <c r="D46" s="28">
        <v>280</v>
      </c>
      <c r="E46" s="15">
        <f t="shared" si="1"/>
        <v>182.66917293233064</v>
      </c>
      <c r="F46" s="16">
        <f t="shared" si="2"/>
        <v>1.6165413533834587</v>
      </c>
      <c r="G46" s="15">
        <f t="shared" si="6"/>
        <v>183.47744360902237</v>
      </c>
      <c r="H46" s="17">
        <f t="shared" si="5"/>
        <v>1.1065101214574888</v>
      </c>
      <c r="I46" s="17">
        <v>1</v>
      </c>
    </row>
    <row r="47" spans="1:9" ht="15.75" outlineLevel="1">
      <c r="A47" s="1">
        <f t="shared" si="3"/>
        <v>21</v>
      </c>
      <c r="B47" s="13">
        <v>42613</v>
      </c>
      <c r="C47" s="18">
        <f t="shared" si="0"/>
        <v>2016</v>
      </c>
      <c r="D47" s="28">
        <v>280</v>
      </c>
      <c r="E47" s="15">
        <f t="shared" si="1"/>
        <v>181.05263157894717</v>
      </c>
      <c r="F47" s="16">
        <f t="shared" si="2"/>
        <v>1.6165413533834587</v>
      </c>
      <c r="G47" s="15">
        <f t="shared" si="6"/>
        <v>181.8609022556389</v>
      </c>
      <c r="H47" s="17">
        <f t="shared" si="5"/>
        <v>1.0967611336032377</v>
      </c>
      <c r="I47" s="17">
        <v>1</v>
      </c>
    </row>
    <row r="48" spans="1:9" ht="15.75" outlineLevel="1">
      <c r="A48" s="1">
        <f t="shared" si="3"/>
        <v>22</v>
      </c>
      <c r="B48" s="13">
        <v>42643</v>
      </c>
      <c r="C48" s="18">
        <f t="shared" si="0"/>
        <v>2016</v>
      </c>
      <c r="D48" s="28">
        <v>280</v>
      </c>
      <c r="E48" s="15">
        <f t="shared" si="1"/>
        <v>179.4360902255637</v>
      </c>
      <c r="F48" s="16">
        <f t="shared" si="2"/>
        <v>1.6165413533834587</v>
      </c>
      <c r="G48" s="15">
        <f t="shared" si="6"/>
        <v>180.24436090225544</v>
      </c>
      <c r="H48" s="17">
        <f t="shared" si="5"/>
        <v>1.0870121457489865</v>
      </c>
      <c r="I48" s="17">
        <v>1</v>
      </c>
    </row>
    <row r="49" spans="1:9" ht="15.75" outlineLevel="1">
      <c r="A49" s="1">
        <f t="shared" si="3"/>
        <v>23</v>
      </c>
      <c r="B49" s="13">
        <v>42674</v>
      </c>
      <c r="C49" s="19">
        <f t="shared" si="0"/>
        <v>2016</v>
      </c>
      <c r="D49" s="29">
        <v>280</v>
      </c>
      <c r="E49" s="24">
        <f t="shared" si="1"/>
        <v>177.81954887218023</v>
      </c>
      <c r="F49" s="25">
        <f t="shared" si="2"/>
        <v>1.6165413533834587</v>
      </c>
      <c r="G49" s="24">
        <f t="shared" si="6"/>
        <v>178.62781954887197</v>
      </c>
      <c r="H49" s="26">
        <f t="shared" si="5"/>
        <v>1.0772631578947356</v>
      </c>
      <c r="I49" s="26">
        <v>1</v>
      </c>
    </row>
    <row r="50" spans="1:9" ht="15.75">
      <c r="A50" s="1">
        <f t="shared" si="3"/>
        <v>24</v>
      </c>
      <c r="B50" s="33">
        <v>42704</v>
      </c>
      <c r="C50" s="20">
        <f t="shared" si="0"/>
        <v>2016</v>
      </c>
      <c r="D50" s="30">
        <v>280</v>
      </c>
      <c r="E50" s="21">
        <f t="shared" si="1"/>
        <v>176.20300751879677</v>
      </c>
      <c r="F50" s="22">
        <f t="shared" si="2"/>
        <v>1.6165413533834587</v>
      </c>
      <c r="G50" s="21">
        <f t="shared" si="6"/>
        <v>177.0112781954885</v>
      </c>
      <c r="H50" s="23">
        <f t="shared" si="5"/>
        <v>1.0675141700404844</v>
      </c>
      <c r="I50" s="23">
        <v>1</v>
      </c>
    </row>
    <row r="51" spans="1:9" ht="15.75" outlineLevel="1">
      <c r="A51" s="1">
        <f t="shared" si="3"/>
        <v>25</v>
      </c>
      <c r="B51" s="39">
        <v>42735</v>
      </c>
      <c r="C51" s="8">
        <f t="shared" si="0"/>
        <v>2016</v>
      </c>
      <c r="D51" s="40">
        <v>380</v>
      </c>
      <c r="E51" s="10">
        <f t="shared" si="1"/>
        <v>174.5864661654133</v>
      </c>
      <c r="F51" s="41">
        <f t="shared" si="2"/>
        <v>1.6165413533834587</v>
      </c>
      <c r="G51" s="10">
        <f>+E51+0.5*F51</f>
        <v>175.39473684210503</v>
      </c>
      <c r="H51" s="42">
        <f t="shared" si="5"/>
        <v>1.0577651821862335</v>
      </c>
      <c r="I51" s="42">
        <v>1</v>
      </c>
    </row>
    <row r="52" spans="1:9" ht="15.75" outlineLevel="1">
      <c r="A52" s="1">
        <f t="shared" si="3"/>
        <v>26</v>
      </c>
      <c r="B52" s="13">
        <v>42766</v>
      </c>
      <c r="C52" s="18">
        <f t="shared" si="0"/>
        <v>2017</v>
      </c>
      <c r="D52" s="28">
        <v>380</v>
      </c>
      <c r="E52" s="15">
        <f aca="true" t="shared" si="7" ref="E52:E115">+E51-F52</f>
        <v>172.96992481202983</v>
      </c>
      <c r="F52" s="16">
        <f aca="true" t="shared" si="8" ref="F52:F115">$B$5/$B$8</f>
        <v>1.6165413533834587</v>
      </c>
      <c r="G52" s="15">
        <f aca="true" t="shared" si="9" ref="G52:G115">+E52+0.5*F52</f>
        <v>173.77819548872156</v>
      </c>
      <c r="H52" s="17">
        <f aca="true" t="shared" si="10" ref="H52:H115">+G52*$B$12*1/12</f>
        <v>1.0480161943319823</v>
      </c>
      <c r="I52" s="17">
        <v>1</v>
      </c>
    </row>
    <row r="53" spans="1:9" ht="15.75" outlineLevel="1">
      <c r="A53" s="1">
        <f t="shared" si="3"/>
        <v>27</v>
      </c>
      <c r="B53" s="13">
        <v>42794</v>
      </c>
      <c r="C53" s="18">
        <f t="shared" si="0"/>
        <v>2017</v>
      </c>
      <c r="D53" s="28">
        <v>380</v>
      </c>
      <c r="E53" s="15">
        <f t="shared" si="7"/>
        <v>171.35338345864636</v>
      </c>
      <c r="F53" s="16">
        <f t="shared" si="8"/>
        <v>1.6165413533834587</v>
      </c>
      <c r="G53" s="15">
        <f t="shared" si="9"/>
        <v>172.1616541353381</v>
      </c>
      <c r="H53" s="17">
        <f t="shared" si="10"/>
        <v>1.0382672064777314</v>
      </c>
      <c r="I53" s="17">
        <v>1</v>
      </c>
    </row>
    <row r="54" spans="1:9" ht="15.75" outlineLevel="1">
      <c r="A54" s="1">
        <f t="shared" si="3"/>
        <v>28</v>
      </c>
      <c r="B54" s="13">
        <v>42825</v>
      </c>
      <c r="C54" s="18">
        <f t="shared" si="0"/>
        <v>2017</v>
      </c>
      <c r="D54" s="28">
        <v>380</v>
      </c>
      <c r="E54" s="15">
        <f t="shared" si="7"/>
        <v>169.7368421052629</v>
      </c>
      <c r="F54" s="16">
        <f t="shared" si="8"/>
        <v>1.6165413533834587</v>
      </c>
      <c r="G54" s="15">
        <f t="shared" si="9"/>
        <v>170.54511278195463</v>
      </c>
      <c r="H54" s="17">
        <f t="shared" si="10"/>
        <v>1.0285182186234803</v>
      </c>
      <c r="I54" s="17">
        <v>1</v>
      </c>
    </row>
    <row r="55" spans="1:9" ht="15.75" outlineLevel="1">
      <c r="A55" s="1">
        <f t="shared" si="3"/>
        <v>29</v>
      </c>
      <c r="B55" s="13">
        <v>42855</v>
      </c>
      <c r="C55" s="18">
        <f t="shared" si="0"/>
        <v>2017</v>
      </c>
      <c r="D55" s="28">
        <v>380</v>
      </c>
      <c r="E55" s="15">
        <f t="shared" si="7"/>
        <v>168.12030075187943</v>
      </c>
      <c r="F55" s="16">
        <f t="shared" si="8"/>
        <v>1.6165413533834587</v>
      </c>
      <c r="G55" s="15">
        <f t="shared" si="9"/>
        <v>168.92857142857116</v>
      </c>
      <c r="H55" s="17">
        <f t="shared" si="10"/>
        <v>1.018769230769229</v>
      </c>
      <c r="I55" s="17">
        <v>1</v>
      </c>
    </row>
    <row r="56" spans="1:9" ht="15.75" outlineLevel="1">
      <c r="A56" s="1">
        <f t="shared" si="3"/>
        <v>30</v>
      </c>
      <c r="B56" s="13">
        <v>42886</v>
      </c>
      <c r="C56" s="18">
        <f t="shared" si="0"/>
        <v>2017</v>
      </c>
      <c r="D56" s="28">
        <v>380</v>
      </c>
      <c r="E56" s="15">
        <f t="shared" si="7"/>
        <v>166.50375939849596</v>
      </c>
      <c r="F56" s="16">
        <f t="shared" si="8"/>
        <v>1.6165413533834587</v>
      </c>
      <c r="G56" s="15">
        <f t="shared" si="9"/>
        <v>167.3120300751877</v>
      </c>
      <c r="H56" s="17">
        <f t="shared" si="10"/>
        <v>1.0090202429149782</v>
      </c>
      <c r="I56" s="17">
        <v>1</v>
      </c>
    </row>
    <row r="57" spans="1:9" ht="15.75" outlineLevel="1">
      <c r="A57" s="1">
        <f t="shared" si="3"/>
        <v>31</v>
      </c>
      <c r="B57" s="13">
        <v>42916</v>
      </c>
      <c r="C57" s="18">
        <f t="shared" si="0"/>
        <v>2017</v>
      </c>
      <c r="D57" s="28">
        <v>380</v>
      </c>
      <c r="E57" s="15">
        <f t="shared" si="7"/>
        <v>164.8872180451125</v>
      </c>
      <c r="F57" s="16">
        <f t="shared" si="8"/>
        <v>1.6165413533834587</v>
      </c>
      <c r="G57" s="15">
        <f t="shared" si="9"/>
        <v>165.69548872180422</v>
      </c>
      <c r="H57" s="17">
        <f t="shared" si="10"/>
        <v>0.999271255060727</v>
      </c>
      <c r="I57" s="17">
        <v>1</v>
      </c>
    </row>
    <row r="58" spans="1:9" ht="15.75" outlineLevel="1">
      <c r="A58" s="1">
        <f t="shared" si="3"/>
        <v>32</v>
      </c>
      <c r="B58" s="13">
        <v>42947</v>
      </c>
      <c r="C58" s="18">
        <f t="shared" si="0"/>
        <v>2017</v>
      </c>
      <c r="D58" s="28">
        <v>380</v>
      </c>
      <c r="E58" s="15">
        <f t="shared" si="7"/>
        <v>163.27067669172902</v>
      </c>
      <c r="F58" s="16">
        <f t="shared" si="8"/>
        <v>1.6165413533834587</v>
      </c>
      <c r="G58" s="15">
        <f t="shared" si="9"/>
        <v>164.07894736842076</v>
      </c>
      <c r="H58" s="17">
        <f t="shared" si="10"/>
        <v>0.989522267206476</v>
      </c>
      <c r="I58" s="17">
        <v>1</v>
      </c>
    </row>
    <row r="59" spans="1:9" ht="15.75" outlineLevel="1">
      <c r="A59" s="1">
        <f t="shared" si="3"/>
        <v>33</v>
      </c>
      <c r="B59" s="13">
        <v>42978</v>
      </c>
      <c r="C59" s="18">
        <f t="shared" si="0"/>
        <v>2017</v>
      </c>
      <c r="D59" s="28">
        <v>380</v>
      </c>
      <c r="E59" s="15">
        <f t="shared" si="7"/>
        <v>161.65413533834555</v>
      </c>
      <c r="F59" s="16">
        <f t="shared" si="8"/>
        <v>1.6165413533834587</v>
      </c>
      <c r="G59" s="15">
        <f t="shared" si="9"/>
        <v>162.4624060150373</v>
      </c>
      <c r="H59" s="17">
        <f t="shared" si="10"/>
        <v>0.9797732793522248</v>
      </c>
      <c r="I59" s="17">
        <v>1</v>
      </c>
    </row>
    <row r="60" spans="1:9" ht="15.75" outlineLevel="1">
      <c r="A60" s="1">
        <f t="shared" si="3"/>
        <v>34</v>
      </c>
      <c r="B60" s="13">
        <v>43008</v>
      </c>
      <c r="C60" s="18">
        <f t="shared" si="0"/>
        <v>2017</v>
      </c>
      <c r="D60" s="28">
        <v>380</v>
      </c>
      <c r="E60" s="15">
        <f t="shared" si="7"/>
        <v>160.0375939849621</v>
      </c>
      <c r="F60" s="16">
        <f t="shared" si="8"/>
        <v>1.6165413533834587</v>
      </c>
      <c r="G60" s="15">
        <f t="shared" si="9"/>
        <v>160.84586466165382</v>
      </c>
      <c r="H60" s="17">
        <f t="shared" si="10"/>
        <v>0.9700242914979738</v>
      </c>
      <c r="I60" s="17">
        <v>1</v>
      </c>
    </row>
    <row r="61" spans="1:9" ht="15.75" outlineLevel="1">
      <c r="A61" s="1">
        <f t="shared" si="3"/>
        <v>35</v>
      </c>
      <c r="B61" s="13">
        <v>43039</v>
      </c>
      <c r="C61" s="19">
        <f t="shared" si="0"/>
        <v>2017</v>
      </c>
      <c r="D61" s="29">
        <v>380</v>
      </c>
      <c r="E61" s="24">
        <f t="shared" si="7"/>
        <v>158.42105263157862</v>
      </c>
      <c r="F61" s="25">
        <f t="shared" si="8"/>
        <v>1.6165413533834587</v>
      </c>
      <c r="G61" s="24">
        <f t="shared" si="9"/>
        <v>159.22932330827035</v>
      </c>
      <c r="H61" s="26">
        <f t="shared" si="10"/>
        <v>0.9602753036437227</v>
      </c>
      <c r="I61" s="26">
        <v>1</v>
      </c>
    </row>
    <row r="62" spans="1:9" ht="15.75">
      <c r="A62" s="1">
        <f t="shared" si="3"/>
        <v>36</v>
      </c>
      <c r="B62" s="13">
        <v>43069</v>
      </c>
      <c r="C62" s="20">
        <f t="shared" si="0"/>
        <v>2017</v>
      </c>
      <c r="D62" s="30">
        <v>380</v>
      </c>
      <c r="E62" s="21">
        <f t="shared" si="7"/>
        <v>156.80451127819515</v>
      </c>
      <c r="F62" s="22">
        <f t="shared" si="8"/>
        <v>1.6165413533834587</v>
      </c>
      <c r="G62" s="21">
        <f t="shared" si="9"/>
        <v>157.61278195488688</v>
      </c>
      <c r="H62" s="23">
        <f t="shared" si="10"/>
        <v>0.9505263157894718</v>
      </c>
      <c r="I62" s="23">
        <v>1</v>
      </c>
    </row>
    <row r="63" spans="1:9" ht="15.75" outlineLevel="1">
      <c r="A63" s="1">
        <f t="shared" si="3"/>
        <v>37</v>
      </c>
      <c r="B63" s="13">
        <v>43100</v>
      </c>
      <c r="C63" s="14">
        <f t="shared" si="0"/>
        <v>2017</v>
      </c>
      <c r="D63" s="28">
        <v>380</v>
      </c>
      <c r="E63" s="15">
        <f t="shared" si="7"/>
        <v>155.18796992481168</v>
      </c>
      <c r="F63" s="16">
        <f t="shared" si="8"/>
        <v>1.6165413533834587</v>
      </c>
      <c r="G63" s="15">
        <f t="shared" si="9"/>
        <v>155.99624060150342</v>
      </c>
      <c r="H63" s="17">
        <f t="shared" si="10"/>
        <v>0.9407773279352206</v>
      </c>
      <c r="I63" s="17">
        <v>1</v>
      </c>
    </row>
    <row r="64" spans="1:9" ht="15.75" outlineLevel="1">
      <c r="A64" s="1">
        <f t="shared" si="3"/>
        <v>38</v>
      </c>
      <c r="B64" s="13">
        <v>43131</v>
      </c>
      <c r="C64" s="18">
        <f t="shared" si="0"/>
        <v>2018</v>
      </c>
      <c r="D64" s="28">
        <v>380</v>
      </c>
      <c r="E64" s="15">
        <f t="shared" si="7"/>
        <v>153.5714285714282</v>
      </c>
      <c r="F64" s="16">
        <f t="shared" si="8"/>
        <v>1.6165413533834587</v>
      </c>
      <c r="G64" s="15">
        <f t="shared" si="9"/>
        <v>154.37969924811995</v>
      </c>
      <c r="H64" s="17">
        <f t="shared" si="10"/>
        <v>0.9310283400809696</v>
      </c>
      <c r="I64" s="17">
        <v>1</v>
      </c>
    </row>
    <row r="65" spans="1:9" ht="15.75" outlineLevel="1">
      <c r="A65" s="1">
        <f t="shared" si="3"/>
        <v>39</v>
      </c>
      <c r="B65" s="13">
        <v>43159</v>
      </c>
      <c r="C65" s="18">
        <f t="shared" si="0"/>
        <v>2018</v>
      </c>
      <c r="D65" s="28">
        <v>380</v>
      </c>
      <c r="E65" s="15">
        <f t="shared" si="7"/>
        <v>151.95488721804475</v>
      </c>
      <c r="F65" s="16">
        <f t="shared" si="8"/>
        <v>1.6165413533834587</v>
      </c>
      <c r="G65" s="15">
        <f t="shared" si="9"/>
        <v>152.76315789473648</v>
      </c>
      <c r="H65" s="17">
        <f t="shared" si="10"/>
        <v>0.9212793522267185</v>
      </c>
      <c r="I65" s="17">
        <v>1</v>
      </c>
    </row>
    <row r="66" spans="1:9" ht="15.75" outlineLevel="1">
      <c r="A66" s="1">
        <f t="shared" si="3"/>
        <v>40</v>
      </c>
      <c r="B66" s="13">
        <v>43190</v>
      </c>
      <c r="C66" s="18">
        <f t="shared" si="0"/>
        <v>2018</v>
      </c>
      <c r="D66" s="28">
        <v>380</v>
      </c>
      <c r="E66" s="15">
        <f t="shared" si="7"/>
        <v>150.33834586466128</v>
      </c>
      <c r="F66" s="16">
        <f t="shared" si="8"/>
        <v>1.6165413533834587</v>
      </c>
      <c r="G66" s="15">
        <f t="shared" si="9"/>
        <v>151.146616541353</v>
      </c>
      <c r="H66" s="17">
        <f t="shared" si="10"/>
        <v>0.9115303643724674</v>
      </c>
      <c r="I66" s="17">
        <v>1</v>
      </c>
    </row>
    <row r="67" spans="1:9" ht="15.75" outlineLevel="1">
      <c r="A67" s="1">
        <f t="shared" si="3"/>
        <v>41</v>
      </c>
      <c r="B67" s="13">
        <v>43220</v>
      </c>
      <c r="C67" s="18">
        <f t="shared" si="0"/>
        <v>2018</v>
      </c>
      <c r="D67" s="28">
        <v>380</v>
      </c>
      <c r="E67" s="15">
        <f t="shared" si="7"/>
        <v>148.7218045112778</v>
      </c>
      <c r="F67" s="16">
        <f t="shared" si="8"/>
        <v>1.6165413533834587</v>
      </c>
      <c r="G67" s="15">
        <f t="shared" si="9"/>
        <v>149.53007518796954</v>
      </c>
      <c r="H67" s="17">
        <f t="shared" si="10"/>
        <v>0.9017813765182163</v>
      </c>
      <c r="I67" s="17">
        <v>1</v>
      </c>
    </row>
    <row r="68" spans="1:9" ht="15.75" outlineLevel="1">
      <c r="A68" s="1">
        <f t="shared" si="3"/>
        <v>42</v>
      </c>
      <c r="B68" s="13">
        <v>43251</v>
      </c>
      <c r="C68" s="18">
        <f aca="true" t="shared" si="11" ref="C68:C131">+YEAR(B68)</f>
        <v>2018</v>
      </c>
      <c r="D68" s="28">
        <v>380</v>
      </c>
      <c r="E68" s="15">
        <f t="shared" si="7"/>
        <v>147.10526315789434</v>
      </c>
      <c r="F68" s="16">
        <f t="shared" si="8"/>
        <v>1.6165413533834587</v>
      </c>
      <c r="G68" s="15">
        <f t="shared" si="9"/>
        <v>147.91353383458608</v>
      </c>
      <c r="H68" s="17">
        <f t="shared" si="10"/>
        <v>0.8920323886639653</v>
      </c>
      <c r="I68" s="17">
        <v>1</v>
      </c>
    </row>
    <row r="69" spans="1:9" ht="15.75" outlineLevel="1">
      <c r="A69" s="1">
        <f aca="true" t="shared" si="12" ref="A69:A132">+A68+1</f>
        <v>43</v>
      </c>
      <c r="B69" s="13">
        <v>43281</v>
      </c>
      <c r="C69" s="18">
        <f t="shared" si="11"/>
        <v>2018</v>
      </c>
      <c r="D69" s="28">
        <v>380</v>
      </c>
      <c r="E69" s="15">
        <f t="shared" si="7"/>
        <v>145.48872180451087</v>
      </c>
      <c r="F69" s="16">
        <f t="shared" si="8"/>
        <v>1.6165413533834587</v>
      </c>
      <c r="G69" s="15">
        <f t="shared" si="9"/>
        <v>146.2969924812026</v>
      </c>
      <c r="H69" s="17">
        <f t="shared" si="10"/>
        <v>0.8822834008097141</v>
      </c>
      <c r="I69" s="17">
        <v>1</v>
      </c>
    </row>
    <row r="70" spans="1:9" ht="15.75" outlineLevel="1">
      <c r="A70" s="1">
        <f t="shared" si="12"/>
        <v>44</v>
      </c>
      <c r="B70" s="13">
        <v>43312</v>
      </c>
      <c r="C70" s="18">
        <f t="shared" si="11"/>
        <v>2018</v>
      </c>
      <c r="D70" s="28">
        <v>380</v>
      </c>
      <c r="E70" s="15">
        <f t="shared" si="7"/>
        <v>143.8721804511274</v>
      </c>
      <c r="F70" s="16">
        <f t="shared" si="8"/>
        <v>1.6165413533834587</v>
      </c>
      <c r="G70" s="15">
        <f t="shared" si="9"/>
        <v>144.68045112781914</v>
      </c>
      <c r="H70" s="17">
        <f t="shared" si="10"/>
        <v>0.8725344129554631</v>
      </c>
      <c r="I70" s="17">
        <v>1</v>
      </c>
    </row>
    <row r="71" spans="1:9" ht="15.75" outlineLevel="1">
      <c r="A71" s="1">
        <f t="shared" si="12"/>
        <v>45</v>
      </c>
      <c r="B71" s="13">
        <v>43343</v>
      </c>
      <c r="C71" s="18">
        <f t="shared" si="11"/>
        <v>2018</v>
      </c>
      <c r="D71" s="28">
        <v>380</v>
      </c>
      <c r="E71" s="15">
        <f t="shared" si="7"/>
        <v>142.25563909774394</v>
      </c>
      <c r="F71" s="16">
        <f t="shared" si="8"/>
        <v>1.6165413533834587</v>
      </c>
      <c r="G71" s="15">
        <f t="shared" si="9"/>
        <v>143.06390977443567</v>
      </c>
      <c r="H71" s="17">
        <f t="shared" si="10"/>
        <v>0.862785425101212</v>
      </c>
      <c r="I71" s="17">
        <v>1</v>
      </c>
    </row>
    <row r="72" spans="1:9" ht="15.75" outlineLevel="1">
      <c r="A72" s="1">
        <f t="shared" si="12"/>
        <v>46</v>
      </c>
      <c r="B72" s="13">
        <v>43373</v>
      </c>
      <c r="C72" s="18">
        <f t="shared" si="11"/>
        <v>2018</v>
      </c>
      <c r="D72" s="28">
        <v>380</v>
      </c>
      <c r="E72" s="15">
        <f t="shared" si="7"/>
        <v>140.63909774436047</v>
      </c>
      <c r="F72" s="16">
        <f t="shared" si="8"/>
        <v>1.6165413533834587</v>
      </c>
      <c r="G72" s="15">
        <f t="shared" si="9"/>
        <v>141.4473684210522</v>
      </c>
      <c r="H72" s="17">
        <f t="shared" si="10"/>
        <v>0.8530364372469609</v>
      </c>
      <c r="I72" s="17">
        <v>1</v>
      </c>
    </row>
    <row r="73" spans="1:9" ht="15.75" outlineLevel="1">
      <c r="A73" s="1">
        <f t="shared" si="12"/>
        <v>47</v>
      </c>
      <c r="B73" s="13">
        <v>43404</v>
      </c>
      <c r="C73" s="19">
        <f t="shared" si="11"/>
        <v>2018</v>
      </c>
      <c r="D73" s="29">
        <v>380</v>
      </c>
      <c r="E73" s="24">
        <f t="shared" si="7"/>
        <v>139.022556390977</v>
      </c>
      <c r="F73" s="25">
        <f t="shared" si="8"/>
        <v>1.6165413533834587</v>
      </c>
      <c r="G73" s="24">
        <f t="shared" si="9"/>
        <v>139.83082706766874</v>
      </c>
      <c r="H73" s="26">
        <f t="shared" si="10"/>
        <v>0.8432874493927099</v>
      </c>
      <c r="I73" s="26">
        <v>1</v>
      </c>
    </row>
    <row r="74" spans="1:9" ht="15.75">
      <c r="A74" s="1">
        <f t="shared" si="12"/>
        <v>48</v>
      </c>
      <c r="B74" s="13">
        <v>43434</v>
      </c>
      <c r="C74" s="20">
        <f t="shared" si="11"/>
        <v>2018</v>
      </c>
      <c r="D74" s="30">
        <v>380</v>
      </c>
      <c r="E74" s="21">
        <f t="shared" si="7"/>
        <v>137.40601503759353</v>
      </c>
      <c r="F74" s="22">
        <f t="shared" si="8"/>
        <v>1.6165413533834587</v>
      </c>
      <c r="G74" s="21">
        <f t="shared" si="9"/>
        <v>138.21428571428527</v>
      </c>
      <c r="H74" s="23">
        <f t="shared" si="10"/>
        <v>0.8335384615384589</v>
      </c>
      <c r="I74" s="23">
        <v>1</v>
      </c>
    </row>
    <row r="75" spans="1:9" ht="15.75" outlineLevel="1">
      <c r="A75" s="1">
        <f t="shared" si="12"/>
        <v>49</v>
      </c>
      <c r="B75" s="33">
        <v>43465</v>
      </c>
      <c r="C75" s="34">
        <f t="shared" si="11"/>
        <v>2018</v>
      </c>
      <c r="D75" s="35">
        <v>380</v>
      </c>
      <c r="E75" s="36">
        <f t="shared" si="7"/>
        <v>135.78947368421007</v>
      </c>
      <c r="F75" s="37">
        <f t="shared" si="8"/>
        <v>1.6165413533834587</v>
      </c>
      <c r="G75" s="36">
        <f t="shared" si="9"/>
        <v>136.5977443609018</v>
      </c>
      <c r="H75" s="38">
        <f t="shared" si="10"/>
        <v>0.8237894736842079</v>
      </c>
      <c r="I75" s="38">
        <v>1</v>
      </c>
    </row>
    <row r="76" spans="1:9" ht="15.75" outlineLevel="1">
      <c r="A76" s="1">
        <f t="shared" si="12"/>
        <v>50</v>
      </c>
      <c r="B76" s="39">
        <v>43496</v>
      </c>
      <c r="C76" s="8">
        <f t="shared" si="11"/>
        <v>2019</v>
      </c>
      <c r="D76" s="40">
        <v>380</v>
      </c>
      <c r="E76" s="10">
        <f t="shared" si="7"/>
        <v>134.1729323308266</v>
      </c>
      <c r="F76" s="41">
        <f t="shared" si="8"/>
        <v>1.6165413533834587</v>
      </c>
      <c r="G76" s="10">
        <f t="shared" si="9"/>
        <v>134.98120300751833</v>
      </c>
      <c r="H76" s="42">
        <f t="shared" si="10"/>
        <v>0.8140404858299567</v>
      </c>
      <c r="I76" s="42">
        <v>1</v>
      </c>
    </row>
    <row r="77" spans="1:9" ht="15.75" outlineLevel="1">
      <c r="A77" s="1">
        <f t="shared" si="12"/>
        <v>51</v>
      </c>
      <c r="B77" s="13">
        <v>43524</v>
      </c>
      <c r="C77" s="18">
        <f t="shared" si="11"/>
        <v>2019</v>
      </c>
      <c r="D77" s="28">
        <v>380</v>
      </c>
      <c r="E77" s="15">
        <f t="shared" si="7"/>
        <v>132.55639097744313</v>
      </c>
      <c r="F77" s="16">
        <f t="shared" si="8"/>
        <v>1.6165413533834587</v>
      </c>
      <c r="G77" s="15">
        <f t="shared" si="9"/>
        <v>133.36466165413486</v>
      </c>
      <c r="H77" s="17">
        <f t="shared" si="10"/>
        <v>0.8042914979757056</v>
      </c>
      <c r="I77" s="17">
        <v>1</v>
      </c>
    </row>
    <row r="78" spans="1:9" ht="15.75" outlineLevel="1">
      <c r="A78" s="1">
        <f t="shared" si="12"/>
        <v>52</v>
      </c>
      <c r="B78" s="13">
        <v>43555</v>
      </c>
      <c r="C78" s="18">
        <f t="shared" si="11"/>
        <v>2019</v>
      </c>
      <c r="D78" s="28">
        <v>380</v>
      </c>
      <c r="E78" s="15">
        <f t="shared" si="7"/>
        <v>130.93984962405966</v>
      </c>
      <c r="F78" s="16">
        <f t="shared" si="8"/>
        <v>1.6165413533834587</v>
      </c>
      <c r="G78" s="15">
        <f t="shared" si="9"/>
        <v>131.7481203007514</v>
      </c>
      <c r="H78" s="17">
        <f t="shared" si="10"/>
        <v>0.7945425101214546</v>
      </c>
      <c r="I78" s="17">
        <v>1</v>
      </c>
    </row>
    <row r="79" spans="1:9" ht="15.75" outlineLevel="1">
      <c r="A79" s="1">
        <f t="shared" si="12"/>
        <v>53</v>
      </c>
      <c r="B79" s="13">
        <v>43585</v>
      </c>
      <c r="C79" s="18">
        <f t="shared" si="11"/>
        <v>2019</v>
      </c>
      <c r="D79" s="28">
        <v>380</v>
      </c>
      <c r="E79" s="15">
        <f t="shared" si="7"/>
        <v>129.3233082706762</v>
      </c>
      <c r="F79" s="16">
        <f t="shared" si="8"/>
        <v>1.6165413533834587</v>
      </c>
      <c r="G79" s="15">
        <f t="shared" si="9"/>
        <v>130.13157894736793</v>
      </c>
      <c r="H79" s="17">
        <f t="shared" si="10"/>
        <v>0.7847935222672034</v>
      </c>
      <c r="I79" s="17">
        <v>1</v>
      </c>
    </row>
    <row r="80" spans="1:9" ht="15.75" outlineLevel="1">
      <c r="A80" s="1">
        <f t="shared" si="12"/>
        <v>54</v>
      </c>
      <c r="B80" s="13">
        <v>43616</v>
      </c>
      <c r="C80" s="18">
        <f t="shared" si="11"/>
        <v>2019</v>
      </c>
      <c r="D80" s="28">
        <v>380</v>
      </c>
      <c r="E80" s="15">
        <f t="shared" si="7"/>
        <v>127.70676691729274</v>
      </c>
      <c r="F80" s="16">
        <f t="shared" si="8"/>
        <v>1.6165413533834587</v>
      </c>
      <c r="G80" s="15">
        <f t="shared" si="9"/>
        <v>128.51503759398446</v>
      </c>
      <c r="H80" s="17">
        <f t="shared" si="10"/>
        <v>0.7750445344129524</v>
      </c>
      <c r="I80" s="17">
        <v>1</v>
      </c>
    </row>
    <row r="81" spans="1:9" ht="15.75" outlineLevel="1">
      <c r="A81" s="1">
        <f t="shared" si="12"/>
        <v>55</v>
      </c>
      <c r="B81" s="13">
        <v>43646</v>
      </c>
      <c r="C81" s="18">
        <f t="shared" si="11"/>
        <v>2019</v>
      </c>
      <c r="D81" s="28">
        <v>380</v>
      </c>
      <c r="E81" s="15">
        <f t="shared" si="7"/>
        <v>126.09022556390929</v>
      </c>
      <c r="F81" s="16">
        <f t="shared" si="8"/>
        <v>1.6165413533834587</v>
      </c>
      <c r="G81" s="15">
        <f t="shared" si="9"/>
        <v>126.89849624060102</v>
      </c>
      <c r="H81" s="17">
        <f t="shared" si="10"/>
        <v>0.7652955465587015</v>
      </c>
      <c r="I81" s="17">
        <v>1</v>
      </c>
    </row>
    <row r="82" spans="1:9" ht="15.75" outlineLevel="1">
      <c r="A82" s="1">
        <f t="shared" si="12"/>
        <v>56</v>
      </c>
      <c r="B82" s="13">
        <v>43677</v>
      </c>
      <c r="C82" s="18">
        <f t="shared" si="11"/>
        <v>2019</v>
      </c>
      <c r="D82" s="28">
        <v>380</v>
      </c>
      <c r="E82" s="15">
        <f t="shared" si="7"/>
        <v>124.47368421052583</v>
      </c>
      <c r="F82" s="16">
        <f t="shared" si="8"/>
        <v>1.6165413533834587</v>
      </c>
      <c r="G82" s="15">
        <f t="shared" si="9"/>
        <v>125.28195488721757</v>
      </c>
      <c r="H82" s="17">
        <f t="shared" si="10"/>
        <v>0.7555465587044505</v>
      </c>
      <c r="I82" s="17">
        <v>1</v>
      </c>
    </row>
    <row r="83" spans="1:9" ht="15.75" outlineLevel="1">
      <c r="A83" s="1">
        <f t="shared" si="12"/>
        <v>57</v>
      </c>
      <c r="B83" s="13">
        <v>43708</v>
      </c>
      <c r="C83" s="18">
        <f t="shared" si="11"/>
        <v>2019</v>
      </c>
      <c r="D83" s="28">
        <v>380</v>
      </c>
      <c r="E83" s="15">
        <f t="shared" si="7"/>
        <v>122.85714285714238</v>
      </c>
      <c r="F83" s="16">
        <f t="shared" si="8"/>
        <v>1.6165413533834587</v>
      </c>
      <c r="G83" s="15">
        <f t="shared" si="9"/>
        <v>123.66541353383411</v>
      </c>
      <c r="H83" s="17">
        <f t="shared" si="10"/>
        <v>0.7457975708501996</v>
      </c>
      <c r="I83" s="17">
        <v>1</v>
      </c>
    </row>
    <row r="84" spans="1:9" ht="15.75" outlineLevel="1">
      <c r="A84" s="1">
        <f t="shared" si="12"/>
        <v>58</v>
      </c>
      <c r="B84" s="13">
        <v>43738</v>
      </c>
      <c r="C84" s="18">
        <f t="shared" si="11"/>
        <v>2019</v>
      </c>
      <c r="D84" s="28">
        <v>380</v>
      </c>
      <c r="E84" s="15">
        <f t="shared" si="7"/>
        <v>121.24060150375892</v>
      </c>
      <c r="F84" s="16">
        <f t="shared" si="8"/>
        <v>1.6165413533834587</v>
      </c>
      <c r="G84" s="15">
        <f t="shared" si="9"/>
        <v>122.04887218045066</v>
      </c>
      <c r="H84" s="17">
        <f t="shared" si="10"/>
        <v>0.7360485829959486</v>
      </c>
      <c r="I84" s="17">
        <v>1</v>
      </c>
    </row>
    <row r="85" spans="1:9" ht="15.75" outlineLevel="1">
      <c r="A85" s="1">
        <f t="shared" si="12"/>
        <v>59</v>
      </c>
      <c r="B85" s="13">
        <v>43769</v>
      </c>
      <c r="C85" s="19">
        <f t="shared" si="11"/>
        <v>2019</v>
      </c>
      <c r="D85" s="29">
        <v>380</v>
      </c>
      <c r="E85" s="24">
        <f t="shared" si="7"/>
        <v>119.62406015037547</v>
      </c>
      <c r="F85" s="25">
        <f t="shared" si="8"/>
        <v>1.6165413533834587</v>
      </c>
      <c r="G85" s="24">
        <f t="shared" si="9"/>
        <v>120.4323308270672</v>
      </c>
      <c r="H85" s="26">
        <f t="shared" si="10"/>
        <v>0.7262995951416976</v>
      </c>
      <c r="I85" s="26">
        <v>1</v>
      </c>
    </row>
    <row r="86" spans="1:9" ht="15.75">
      <c r="A86" s="1">
        <f t="shared" si="12"/>
        <v>60</v>
      </c>
      <c r="B86" s="13">
        <v>43799</v>
      </c>
      <c r="C86" s="20">
        <f t="shared" si="11"/>
        <v>2019</v>
      </c>
      <c r="D86" s="30">
        <v>380</v>
      </c>
      <c r="E86" s="21">
        <f t="shared" si="7"/>
        <v>118.00751879699202</v>
      </c>
      <c r="F86" s="22">
        <f t="shared" si="8"/>
        <v>1.6165413533834587</v>
      </c>
      <c r="G86" s="21">
        <f t="shared" si="9"/>
        <v>118.81578947368375</v>
      </c>
      <c r="H86" s="23">
        <f t="shared" si="10"/>
        <v>0.7165506072874467</v>
      </c>
      <c r="I86" s="23">
        <v>1</v>
      </c>
    </row>
    <row r="87" spans="1:9" ht="15.75" outlineLevel="1">
      <c r="A87" s="1">
        <f t="shared" si="12"/>
        <v>61</v>
      </c>
      <c r="B87" s="13">
        <v>43830</v>
      </c>
      <c r="C87" s="14">
        <f t="shared" si="11"/>
        <v>2019</v>
      </c>
      <c r="D87" s="28">
        <v>380</v>
      </c>
      <c r="E87" s="15">
        <f t="shared" si="7"/>
        <v>116.39097744360856</v>
      </c>
      <c r="F87" s="16">
        <f t="shared" si="8"/>
        <v>1.6165413533834587</v>
      </c>
      <c r="G87" s="15">
        <f t="shared" si="9"/>
        <v>117.1992481203003</v>
      </c>
      <c r="H87" s="17">
        <f t="shared" si="10"/>
        <v>0.7068016194331955</v>
      </c>
      <c r="I87" s="17">
        <v>1</v>
      </c>
    </row>
    <row r="88" spans="1:9" ht="15.75" outlineLevel="1">
      <c r="A88" s="1">
        <f t="shared" si="12"/>
        <v>62</v>
      </c>
      <c r="B88" s="13">
        <v>43861</v>
      </c>
      <c r="C88" s="18">
        <f t="shared" si="11"/>
        <v>2020</v>
      </c>
      <c r="D88" s="28">
        <v>380</v>
      </c>
      <c r="E88" s="15">
        <f t="shared" si="7"/>
        <v>114.77443609022511</v>
      </c>
      <c r="F88" s="16">
        <f t="shared" si="8"/>
        <v>1.6165413533834587</v>
      </c>
      <c r="G88" s="15">
        <f t="shared" si="9"/>
        <v>115.58270676691684</v>
      </c>
      <c r="H88" s="17">
        <f t="shared" si="10"/>
        <v>0.6970526315789446</v>
      </c>
      <c r="I88" s="17">
        <v>1</v>
      </c>
    </row>
    <row r="89" spans="1:9" ht="15.75" outlineLevel="1">
      <c r="A89" s="1">
        <f t="shared" si="12"/>
        <v>63</v>
      </c>
      <c r="B89" s="13">
        <v>43890</v>
      </c>
      <c r="C89" s="18">
        <f t="shared" si="11"/>
        <v>2020</v>
      </c>
      <c r="D89" s="28">
        <v>380</v>
      </c>
      <c r="E89" s="15">
        <f t="shared" si="7"/>
        <v>113.15789473684166</v>
      </c>
      <c r="F89" s="16">
        <f t="shared" si="8"/>
        <v>1.6165413533834587</v>
      </c>
      <c r="G89" s="15">
        <f t="shared" si="9"/>
        <v>113.96616541353339</v>
      </c>
      <c r="H89" s="17">
        <f t="shared" si="10"/>
        <v>0.6873036437246937</v>
      </c>
      <c r="I89" s="17">
        <v>1</v>
      </c>
    </row>
    <row r="90" spans="1:9" ht="15.75" outlineLevel="1">
      <c r="A90" s="1">
        <f t="shared" si="12"/>
        <v>64</v>
      </c>
      <c r="B90" s="13">
        <v>43921</v>
      </c>
      <c r="C90" s="18">
        <f t="shared" si="11"/>
        <v>2020</v>
      </c>
      <c r="D90" s="28">
        <v>380</v>
      </c>
      <c r="E90" s="15">
        <f t="shared" si="7"/>
        <v>111.5413533834582</v>
      </c>
      <c r="F90" s="16">
        <f t="shared" si="8"/>
        <v>1.6165413533834587</v>
      </c>
      <c r="G90" s="15">
        <f t="shared" si="9"/>
        <v>112.34962406014994</v>
      </c>
      <c r="H90" s="17">
        <f t="shared" si="10"/>
        <v>0.6775546558704426</v>
      </c>
      <c r="I90" s="17">
        <v>1</v>
      </c>
    </row>
    <row r="91" spans="1:9" ht="15.75" outlineLevel="1">
      <c r="A91" s="1">
        <f t="shared" si="12"/>
        <v>65</v>
      </c>
      <c r="B91" s="13">
        <v>43951</v>
      </c>
      <c r="C91" s="18">
        <f t="shared" si="11"/>
        <v>2020</v>
      </c>
      <c r="D91" s="28">
        <v>380</v>
      </c>
      <c r="E91" s="15">
        <f t="shared" si="7"/>
        <v>109.92481203007475</v>
      </c>
      <c r="F91" s="16">
        <f t="shared" si="8"/>
        <v>1.6165413533834587</v>
      </c>
      <c r="G91" s="15">
        <f t="shared" si="9"/>
        <v>110.73308270676648</v>
      </c>
      <c r="H91" s="17">
        <f t="shared" si="10"/>
        <v>0.6678056680161917</v>
      </c>
      <c r="I91" s="17">
        <v>1</v>
      </c>
    </row>
    <row r="92" spans="1:9" ht="15.75" outlineLevel="1">
      <c r="A92" s="1">
        <f t="shared" si="12"/>
        <v>66</v>
      </c>
      <c r="B92" s="13">
        <v>43982</v>
      </c>
      <c r="C92" s="18">
        <f t="shared" si="11"/>
        <v>2020</v>
      </c>
      <c r="D92" s="28">
        <v>380</v>
      </c>
      <c r="E92" s="15">
        <f t="shared" si="7"/>
        <v>108.3082706766913</v>
      </c>
      <c r="F92" s="16">
        <f t="shared" si="8"/>
        <v>1.6165413533834587</v>
      </c>
      <c r="G92" s="15">
        <f t="shared" si="9"/>
        <v>109.11654135338303</v>
      </c>
      <c r="H92" s="17">
        <f t="shared" si="10"/>
        <v>0.6580566801619407</v>
      </c>
      <c r="I92" s="17">
        <v>1</v>
      </c>
    </row>
    <row r="93" spans="1:9" ht="15.75" outlineLevel="1">
      <c r="A93" s="1">
        <f t="shared" si="12"/>
        <v>67</v>
      </c>
      <c r="B93" s="13">
        <v>44012</v>
      </c>
      <c r="C93" s="18">
        <f t="shared" si="11"/>
        <v>2020</v>
      </c>
      <c r="D93" s="28">
        <v>380</v>
      </c>
      <c r="E93" s="15">
        <f t="shared" si="7"/>
        <v>106.69172932330784</v>
      </c>
      <c r="F93" s="16">
        <f t="shared" si="8"/>
        <v>1.6165413533834587</v>
      </c>
      <c r="G93" s="15">
        <f t="shared" si="9"/>
        <v>107.49999999999957</v>
      </c>
      <c r="H93" s="17">
        <f t="shared" si="10"/>
        <v>0.6483076923076897</v>
      </c>
      <c r="I93" s="17">
        <v>1</v>
      </c>
    </row>
    <row r="94" spans="1:9" ht="15.75" outlineLevel="1">
      <c r="A94" s="1">
        <f t="shared" si="12"/>
        <v>68</v>
      </c>
      <c r="B94" s="13">
        <v>44043</v>
      </c>
      <c r="C94" s="18">
        <f t="shared" si="11"/>
        <v>2020</v>
      </c>
      <c r="D94" s="28">
        <v>380</v>
      </c>
      <c r="E94" s="15">
        <f t="shared" si="7"/>
        <v>105.07518796992439</v>
      </c>
      <c r="F94" s="16">
        <f t="shared" si="8"/>
        <v>1.6165413533834587</v>
      </c>
      <c r="G94" s="15">
        <f t="shared" si="9"/>
        <v>105.88345864661612</v>
      </c>
      <c r="H94" s="17">
        <f t="shared" si="10"/>
        <v>0.6385587044534388</v>
      </c>
      <c r="I94" s="17">
        <v>1</v>
      </c>
    </row>
    <row r="95" spans="1:9" ht="15.75" outlineLevel="1">
      <c r="A95" s="1">
        <f t="shared" si="12"/>
        <v>69</v>
      </c>
      <c r="B95" s="13">
        <v>44074</v>
      </c>
      <c r="C95" s="18">
        <f t="shared" si="11"/>
        <v>2020</v>
      </c>
      <c r="D95" s="28">
        <v>380</v>
      </c>
      <c r="E95" s="15">
        <f t="shared" si="7"/>
        <v>103.45864661654093</v>
      </c>
      <c r="F95" s="16">
        <f t="shared" si="8"/>
        <v>1.6165413533834587</v>
      </c>
      <c r="G95" s="15">
        <f t="shared" si="9"/>
        <v>104.26691729323267</v>
      </c>
      <c r="H95" s="17">
        <f t="shared" si="10"/>
        <v>0.6288097165991878</v>
      </c>
      <c r="I95" s="17">
        <v>1</v>
      </c>
    </row>
    <row r="96" spans="1:9" ht="15.75" outlineLevel="1">
      <c r="A96" s="1">
        <f t="shared" si="12"/>
        <v>70</v>
      </c>
      <c r="B96" s="13">
        <v>44104</v>
      </c>
      <c r="C96" s="18">
        <f t="shared" si="11"/>
        <v>2020</v>
      </c>
      <c r="D96" s="28">
        <v>380</v>
      </c>
      <c r="E96" s="15">
        <f t="shared" si="7"/>
        <v>101.84210526315748</v>
      </c>
      <c r="F96" s="16">
        <f t="shared" si="8"/>
        <v>1.6165413533834587</v>
      </c>
      <c r="G96" s="15">
        <f t="shared" si="9"/>
        <v>102.65037593984921</v>
      </c>
      <c r="H96" s="17">
        <f t="shared" si="10"/>
        <v>0.6190607287449368</v>
      </c>
      <c r="I96" s="17">
        <v>1</v>
      </c>
    </row>
    <row r="97" spans="1:9" ht="15.75" outlineLevel="1">
      <c r="A97" s="1">
        <f t="shared" si="12"/>
        <v>71</v>
      </c>
      <c r="B97" s="13">
        <v>44135</v>
      </c>
      <c r="C97" s="19">
        <f t="shared" si="11"/>
        <v>2020</v>
      </c>
      <c r="D97" s="29">
        <v>380</v>
      </c>
      <c r="E97" s="24">
        <f t="shared" si="7"/>
        <v>100.22556390977402</v>
      </c>
      <c r="F97" s="25">
        <f t="shared" si="8"/>
        <v>1.6165413533834587</v>
      </c>
      <c r="G97" s="24">
        <f t="shared" si="9"/>
        <v>101.03383458646576</v>
      </c>
      <c r="H97" s="26">
        <f t="shared" si="10"/>
        <v>0.6093117408906857</v>
      </c>
      <c r="I97" s="26">
        <v>1</v>
      </c>
    </row>
    <row r="98" spans="1:9" ht="15.75">
      <c r="A98" s="1">
        <f t="shared" si="12"/>
        <v>72</v>
      </c>
      <c r="B98" s="13">
        <v>44165</v>
      </c>
      <c r="C98" s="20">
        <f t="shared" si="11"/>
        <v>2020</v>
      </c>
      <c r="D98" s="30">
        <v>380</v>
      </c>
      <c r="E98" s="21">
        <f t="shared" si="7"/>
        <v>98.60902255639057</v>
      </c>
      <c r="F98" s="22">
        <f t="shared" si="8"/>
        <v>1.6165413533834587</v>
      </c>
      <c r="G98" s="21">
        <f t="shared" si="9"/>
        <v>99.4172932330823</v>
      </c>
      <c r="H98" s="23">
        <f t="shared" si="10"/>
        <v>0.5995627530364348</v>
      </c>
      <c r="I98" s="23">
        <v>1</v>
      </c>
    </row>
    <row r="99" spans="1:9" ht="15.75" outlineLevel="1">
      <c r="A99" s="1">
        <f t="shared" si="12"/>
        <v>73</v>
      </c>
      <c r="B99" s="13">
        <v>44196</v>
      </c>
      <c r="C99" s="14">
        <f t="shared" si="11"/>
        <v>2020</v>
      </c>
      <c r="D99" s="28">
        <v>380</v>
      </c>
      <c r="E99" s="15">
        <f t="shared" si="7"/>
        <v>96.99248120300712</v>
      </c>
      <c r="F99" s="16">
        <f t="shared" si="8"/>
        <v>1.6165413533834587</v>
      </c>
      <c r="G99" s="15">
        <f t="shared" si="9"/>
        <v>97.80075187969885</v>
      </c>
      <c r="H99" s="17">
        <f t="shared" si="10"/>
        <v>0.5898137651821839</v>
      </c>
      <c r="I99" s="17">
        <v>1</v>
      </c>
    </row>
    <row r="100" spans="1:9" ht="15.75" outlineLevel="1">
      <c r="A100" s="1">
        <f t="shared" si="12"/>
        <v>74</v>
      </c>
      <c r="B100" s="33">
        <v>44227</v>
      </c>
      <c r="C100" s="43">
        <f t="shared" si="11"/>
        <v>2021</v>
      </c>
      <c r="D100" s="35">
        <v>380</v>
      </c>
      <c r="E100" s="36">
        <f t="shared" si="7"/>
        <v>95.37593984962366</v>
      </c>
      <c r="F100" s="37">
        <f t="shared" si="8"/>
        <v>1.6165413533834587</v>
      </c>
      <c r="G100" s="36">
        <f t="shared" si="9"/>
        <v>96.1842105263154</v>
      </c>
      <c r="H100" s="38">
        <f t="shared" si="10"/>
        <v>0.5800647773279328</v>
      </c>
      <c r="I100" s="38">
        <v>1</v>
      </c>
    </row>
    <row r="101" spans="1:9" ht="15.75" outlineLevel="1">
      <c r="A101" s="1">
        <f t="shared" si="12"/>
        <v>75</v>
      </c>
      <c r="B101" s="39">
        <v>44255</v>
      </c>
      <c r="C101" s="8">
        <f t="shared" si="11"/>
        <v>2021</v>
      </c>
      <c r="D101" s="40">
        <v>380</v>
      </c>
      <c r="E101" s="10">
        <f t="shared" si="7"/>
        <v>93.75939849624021</v>
      </c>
      <c r="F101" s="41">
        <f t="shared" si="8"/>
        <v>1.6165413533834587</v>
      </c>
      <c r="G101" s="10">
        <f t="shared" si="9"/>
        <v>94.56766917293194</v>
      </c>
      <c r="H101" s="42">
        <f t="shared" si="10"/>
        <v>0.5703157894736819</v>
      </c>
      <c r="I101" s="42">
        <v>1</v>
      </c>
    </row>
    <row r="102" spans="1:9" ht="15.75" outlineLevel="1">
      <c r="A102" s="1">
        <f t="shared" si="12"/>
        <v>76</v>
      </c>
      <c r="B102" s="13">
        <v>44286</v>
      </c>
      <c r="C102" s="18">
        <f t="shared" si="11"/>
        <v>2021</v>
      </c>
      <c r="D102" s="28">
        <v>380</v>
      </c>
      <c r="E102" s="15">
        <f t="shared" si="7"/>
        <v>92.14285714285676</v>
      </c>
      <c r="F102" s="16">
        <f t="shared" si="8"/>
        <v>1.6165413533834587</v>
      </c>
      <c r="G102" s="15">
        <f t="shared" si="9"/>
        <v>92.95112781954849</v>
      </c>
      <c r="H102" s="17">
        <f t="shared" si="10"/>
        <v>0.5605668016194308</v>
      </c>
      <c r="I102" s="17">
        <v>1</v>
      </c>
    </row>
    <row r="103" spans="1:9" ht="15.75" outlineLevel="1">
      <c r="A103" s="1">
        <f t="shared" si="12"/>
        <v>77</v>
      </c>
      <c r="B103" s="13">
        <v>44316</v>
      </c>
      <c r="C103" s="18">
        <f t="shared" si="11"/>
        <v>2021</v>
      </c>
      <c r="D103" s="28">
        <v>380</v>
      </c>
      <c r="E103" s="15">
        <f t="shared" si="7"/>
        <v>90.5263157894733</v>
      </c>
      <c r="F103" s="16">
        <f t="shared" si="8"/>
        <v>1.6165413533834587</v>
      </c>
      <c r="G103" s="15">
        <f t="shared" si="9"/>
        <v>91.33458646616504</v>
      </c>
      <c r="H103" s="17">
        <f t="shared" si="10"/>
        <v>0.5508178137651799</v>
      </c>
      <c r="I103" s="17">
        <v>1</v>
      </c>
    </row>
    <row r="104" spans="1:9" ht="15.75" outlineLevel="1">
      <c r="A104" s="1">
        <f t="shared" si="12"/>
        <v>78</v>
      </c>
      <c r="B104" s="13">
        <v>44347</v>
      </c>
      <c r="C104" s="18">
        <f t="shared" si="11"/>
        <v>2021</v>
      </c>
      <c r="D104" s="28">
        <v>380</v>
      </c>
      <c r="E104" s="15">
        <f t="shared" si="7"/>
        <v>88.90977443608985</v>
      </c>
      <c r="F104" s="16">
        <f t="shared" si="8"/>
        <v>1.6165413533834587</v>
      </c>
      <c r="G104" s="15">
        <f t="shared" si="9"/>
        <v>89.71804511278158</v>
      </c>
      <c r="H104" s="17">
        <f t="shared" si="10"/>
        <v>0.541068825910929</v>
      </c>
      <c r="I104" s="17">
        <v>1</v>
      </c>
    </row>
    <row r="105" spans="1:9" ht="15.75" outlineLevel="1">
      <c r="A105" s="1">
        <f t="shared" si="12"/>
        <v>79</v>
      </c>
      <c r="B105" s="13">
        <v>44377</v>
      </c>
      <c r="C105" s="18">
        <f t="shared" si="11"/>
        <v>2021</v>
      </c>
      <c r="D105" s="28">
        <v>380</v>
      </c>
      <c r="E105" s="15">
        <f t="shared" si="7"/>
        <v>87.2932330827064</v>
      </c>
      <c r="F105" s="16">
        <f t="shared" si="8"/>
        <v>1.6165413533834587</v>
      </c>
      <c r="G105" s="15">
        <f t="shared" si="9"/>
        <v>88.10150375939813</v>
      </c>
      <c r="H105" s="17">
        <f t="shared" si="10"/>
        <v>0.5313198380566779</v>
      </c>
      <c r="I105" s="17">
        <v>1</v>
      </c>
    </row>
    <row r="106" spans="1:9" ht="15.75" outlineLevel="1">
      <c r="A106" s="1">
        <f t="shared" si="12"/>
        <v>80</v>
      </c>
      <c r="B106" s="13">
        <v>44408</v>
      </c>
      <c r="C106" s="18">
        <f t="shared" si="11"/>
        <v>2021</v>
      </c>
      <c r="D106" s="28">
        <v>380</v>
      </c>
      <c r="E106" s="15">
        <f t="shared" si="7"/>
        <v>85.67669172932294</v>
      </c>
      <c r="F106" s="16">
        <f t="shared" si="8"/>
        <v>1.6165413533834587</v>
      </c>
      <c r="G106" s="15">
        <f t="shared" si="9"/>
        <v>86.48496240601467</v>
      </c>
      <c r="H106" s="17">
        <f t="shared" si="10"/>
        <v>0.5215708502024269</v>
      </c>
      <c r="I106" s="17">
        <v>1</v>
      </c>
    </row>
    <row r="107" spans="1:9" ht="15.75" outlineLevel="1">
      <c r="A107" s="1">
        <f t="shared" si="12"/>
        <v>81</v>
      </c>
      <c r="B107" s="13">
        <v>44439</v>
      </c>
      <c r="C107" s="18">
        <f t="shared" si="11"/>
        <v>2021</v>
      </c>
      <c r="D107" s="28">
        <v>380</v>
      </c>
      <c r="E107" s="15">
        <f t="shared" si="7"/>
        <v>84.06015037593949</v>
      </c>
      <c r="F107" s="16">
        <f t="shared" si="8"/>
        <v>1.6165413533834587</v>
      </c>
      <c r="G107" s="15">
        <f t="shared" si="9"/>
        <v>84.86842105263122</v>
      </c>
      <c r="H107" s="17">
        <f t="shared" si="10"/>
        <v>0.511821862348176</v>
      </c>
      <c r="I107" s="17">
        <v>1</v>
      </c>
    </row>
    <row r="108" spans="1:9" ht="15.75" outlineLevel="1">
      <c r="A108" s="1">
        <f t="shared" si="12"/>
        <v>82</v>
      </c>
      <c r="B108" s="13">
        <v>44469</v>
      </c>
      <c r="C108" s="18">
        <f t="shared" si="11"/>
        <v>2021</v>
      </c>
      <c r="D108" s="28">
        <v>380</v>
      </c>
      <c r="E108" s="15">
        <f t="shared" si="7"/>
        <v>82.44360902255603</v>
      </c>
      <c r="F108" s="16">
        <f t="shared" si="8"/>
        <v>1.6165413533834587</v>
      </c>
      <c r="G108" s="15">
        <f t="shared" si="9"/>
        <v>83.25187969924777</v>
      </c>
      <c r="H108" s="17">
        <f t="shared" si="10"/>
        <v>0.502072874493925</v>
      </c>
      <c r="I108" s="17">
        <v>1</v>
      </c>
    </row>
    <row r="109" spans="1:9" ht="15.75" outlineLevel="1">
      <c r="A109" s="1">
        <f t="shared" si="12"/>
        <v>83</v>
      </c>
      <c r="B109" s="13">
        <v>44500</v>
      </c>
      <c r="C109" s="19">
        <f t="shared" si="11"/>
        <v>2021</v>
      </c>
      <c r="D109" s="29">
        <v>380</v>
      </c>
      <c r="E109" s="24">
        <f t="shared" si="7"/>
        <v>80.82706766917258</v>
      </c>
      <c r="F109" s="25">
        <f t="shared" si="8"/>
        <v>1.6165413533834587</v>
      </c>
      <c r="G109" s="24">
        <f t="shared" si="9"/>
        <v>81.63533834586431</v>
      </c>
      <c r="H109" s="26">
        <f t="shared" si="10"/>
        <v>0.49232388663967397</v>
      </c>
      <c r="I109" s="26">
        <v>1</v>
      </c>
    </row>
    <row r="110" spans="1:9" ht="15.75">
      <c r="A110" s="1">
        <f t="shared" si="12"/>
        <v>84</v>
      </c>
      <c r="B110" s="13">
        <v>44530</v>
      </c>
      <c r="C110" s="20">
        <f t="shared" si="11"/>
        <v>2021</v>
      </c>
      <c r="D110" s="30">
        <v>380</v>
      </c>
      <c r="E110" s="21">
        <f t="shared" si="7"/>
        <v>79.21052631578912</v>
      </c>
      <c r="F110" s="22">
        <f t="shared" si="8"/>
        <v>1.6165413533834587</v>
      </c>
      <c r="G110" s="21">
        <f t="shared" si="9"/>
        <v>80.01879699248086</v>
      </c>
      <c r="H110" s="23">
        <f t="shared" si="10"/>
        <v>0.48257489878542303</v>
      </c>
      <c r="I110" s="23">
        <v>1</v>
      </c>
    </row>
    <row r="111" spans="1:9" ht="15.75" outlineLevel="1">
      <c r="A111" s="1">
        <f t="shared" si="12"/>
        <v>85</v>
      </c>
      <c r="B111" s="13">
        <v>44561</v>
      </c>
      <c r="C111" s="14">
        <f t="shared" si="11"/>
        <v>2021</v>
      </c>
      <c r="D111" s="28">
        <v>380</v>
      </c>
      <c r="E111" s="15">
        <f t="shared" si="7"/>
        <v>77.59398496240567</v>
      </c>
      <c r="F111" s="16">
        <f t="shared" si="8"/>
        <v>1.6165413533834587</v>
      </c>
      <c r="G111" s="15">
        <f t="shared" si="9"/>
        <v>78.4022556390974</v>
      </c>
      <c r="H111" s="17">
        <f t="shared" si="10"/>
        <v>0.47282591093117204</v>
      </c>
      <c r="I111" s="17">
        <v>1</v>
      </c>
    </row>
    <row r="112" spans="1:9" ht="15.75" outlineLevel="1">
      <c r="A112" s="1">
        <f t="shared" si="12"/>
        <v>86</v>
      </c>
      <c r="B112" s="13">
        <v>44592</v>
      </c>
      <c r="C112" s="18">
        <f t="shared" si="11"/>
        <v>2022</v>
      </c>
      <c r="D112" s="28">
        <v>380</v>
      </c>
      <c r="E112" s="15">
        <f t="shared" si="7"/>
        <v>75.97744360902222</v>
      </c>
      <c r="F112" s="16">
        <f t="shared" si="8"/>
        <v>1.6165413533834587</v>
      </c>
      <c r="G112" s="15">
        <f t="shared" si="9"/>
        <v>76.78571428571395</v>
      </c>
      <c r="H112" s="17">
        <f t="shared" si="10"/>
        <v>0.4630769230769211</v>
      </c>
      <c r="I112" s="17">
        <v>1</v>
      </c>
    </row>
    <row r="113" spans="1:9" ht="15.75" outlineLevel="1">
      <c r="A113" s="1">
        <f t="shared" si="12"/>
        <v>87</v>
      </c>
      <c r="B113" s="13">
        <v>44620</v>
      </c>
      <c r="C113" s="18">
        <f t="shared" si="11"/>
        <v>2022</v>
      </c>
      <c r="D113" s="28">
        <v>380</v>
      </c>
      <c r="E113" s="15">
        <f t="shared" si="7"/>
        <v>74.36090225563876</v>
      </c>
      <c r="F113" s="16">
        <f t="shared" si="8"/>
        <v>1.6165413533834587</v>
      </c>
      <c r="G113" s="15">
        <f t="shared" si="9"/>
        <v>75.1691729323305</v>
      </c>
      <c r="H113" s="17">
        <f t="shared" si="10"/>
        <v>0.45332793522267006</v>
      </c>
      <c r="I113" s="17">
        <v>1</v>
      </c>
    </row>
    <row r="114" spans="1:9" ht="15.75" outlineLevel="1">
      <c r="A114" s="1">
        <f t="shared" si="12"/>
        <v>88</v>
      </c>
      <c r="B114" s="13">
        <v>44651</v>
      </c>
      <c r="C114" s="18">
        <f t="shared" si="11"/>
        <v>2022</v>
      </c>
      <c r="D114" s="28">
        <v>380</v>
      </c>
      <c r="E114" s="15">
        <f t="shared" si="7"/>
        <v>72.74436090225531</v>
      </c>
      <c r="F114" s="16">
        <f t="shared" si="8"/>
        <v>1.6165413533834587</v>
      </c>
      <c r="G114" s="15">
        <f t="shared" si="9"/>
        <v>73.55263157894704</v>
      </c>
      <c r="H114" s="17">
        <f t="shared" si="10"/>
        <v>0.4435789473684191</v>
      </c>
      <c r="I114" s="17">
        <v>1</v>
      </c>
    </row>
    <row r="115" spans="1:9" ht="15.75" outlineLevel="1">
      <c r="A115" s="1">
        <f t="shared" si="12"/>
        <v>89</v>
      </c>
      <c r="B115" s="13">
        <v>44681</v>
      </c>
      <c r="C115" s="18">
        <f t="shared" si="11"/>
        <v>2022</v>
      </c>
      <c r="D115" s="28">
        <v>380</v>
      </c>
      <c r="E115" s="15">
        <f t="shared" si="7"/>
        <v>71.12781954887186</v>
      </c>
      <c r="F115" s="16">
        <f t="shared" si="8"/>
        <v>1.6165413533834587</v>
      </c>
      <c r="G115" s="15">
        <f t="shared" si="9"/>
        <v>71.93609022556359</v>
      </c>
      <c r="H115" s="17">
        <f t="shared" si="10"/>
        <v>0.43382995951416814</v>
      </c>
      <c r="I115" s="17">
        <v>1</v>
      </c>
    </row>
    <row r="116" spans="1:9" ht="15.75" outlineLevel="1">
      <c r="A116" s="1">
        <f t="shared" si="12"/>
        <v>90</v>
      </c>
      <c r="B116" s="13">
        <v>44712</v>
      </c>
      <c r="C116" s="18">
        <f t="shared" si="11"/>
        <v>2022</v>
      </c>
      <c r="D116" s="28">
        <v>380</v>
      </c>
      <c r="E116" s="15">
        <f aca="true" t="shared" si="13" ref="E116:E147">+E115-F116</f>
        <v>69.5112781954884</v>
      </c>
      <c r="F116" s="16">
        <f aca="true" t="shared" si="14" ref="F116:F159">$B$5/$B$8</f>
        <v>1.6165413533834587</v>
      </c>
      <c r="G116" s="15">
        <f aca="true" t="shared" si="15" ref="G116:G147">+E116+0.5*F116</f>
        <v>70.31954887218014</v>
      </c>
      <c r="H116" s="17">
        <f aca="true" t="shared" si="16" ref="H116:H159">+G116*$B$12*1/12</f>
        <v>0.42408097165991715</v>
      </c>
      <c r="I116" s="17">
        <v>1</v>
      </c>
    </row>
    <row r="117" spans="1:9" ht="15.75" outlineLevel="1">
      <c r="A117" s="1">
        <f t="shared" si="12"/>
        <v>91</v>
      </c>
      <c r="B117" s="13">
        <v>44742</v>
      </c>
      <c r="C117" s="18">
        <f t="shared" si="11"/>
        <v>2022</v>
      </c>
      <c r="D117" s="28">
        <v>380</v>
      </c>
      <c r="E117" s="15">
        <f t="shared" si="13"/>
        <v>67.89473684210495</v>
      </c>
      <c r="F117" s="16">
        <f t="shared" si="14"/>
        <v>1.6165413533834587</v>
      </c>
      <c r="G117" s="15">
        <f t="shared" si="15"/>
        <v>68.70300751879668</v>
      </c>
      <c r="H117" s="17">
        <f t="shared" si="16"/>
        <v>0.4143319838056661</v>
      </c>
      <c r="I117" s="17">
        <v>1</v>
      </c>
    </row>
    <row r="118" spans="1:9" ht="15.75" outlineLevel="1">
      <c r="A118" s="1">
        <f t="shared" si="12"/>
        <v>92</v>
      </c>
      <c r="B118" s="13">
        <v>44773</v>
      </c>
      <c r="C118" s="18">
        <f t="shared" si="11"/>
        <v>2022</v>
      </c>
      <c r="D118" s="28">
        <v>380</v>
      </c>
      <c r="E118" s="15">
        <f t="shared" si="13"/>
        <v>66.2781954887215</v>
      </c>
      <c r="F118" s="16">
        <f t="shared" si="14"/>
        <v>1.6165413533834587</v>
      </c>
      <c r="G118" s="15">
        <f t="shared" si="15"/>
        <v>67.08646616541323</v>
      </c>
      <c r="H118" s="17">
        <f t="shared" si="16"/>
        <v>0.40458299595141517</v>
      </c>
      <c r="I118" s="17">
        <v>1</v>
      </c>
    </row>
    <row r="119" spans="1:9" ht="15.75" outlineLevel="1">
      <c r="A119" s="1">
        <f t="shared" si="12"/>
        <v>93</v>
      </c>
      <c r="B119" s="13">
        <v>44804</v>
      </c>
      <c r="C119" s="18">
        <f t="shared" si="11"/>
        <v>2022</v>
      </c>
      <c r="D119" s="28">
        <v>380</v>
      </c>
      <c r="E119" s="15">
        <f t="shared" si="13"/>
        <v>64.66165413533804</v>
      </c>
      <c r="F119" s="16">
        <f t="shared" si="14"/>
        <v>1.6165413533834587</v>
      </c>
      <c r="G119" s="15">
        <f t="shared" si="15"/>
        <v>65.46992481202977</v>
      </c>
      <c r="H119" s="17">
        <f t="shared" si="16"/>
        <v>0.3948340080971642</v>
      </c>
      <c r="I119" s="17">
        <v>1</v>
      </c>
    </row>
    <row r="120" spans="1:9" ht="15.75" outlineLevel="1">
      <c r="A120" s="1">
        <f t="shared" si="12"/>
        <v>94</v>
      </c>
      <c r="B120" s="13">
        <v>44834</v>
      </c>
      <c r="C120" s="18">
        <f t="shared" si="11"/>
        <v>2022</v>
      </c>
      <c r="D120" s="28">
        <v>380</v>
      </c>
      <c r="E120" s="15">
        <f t="shared" si="13"/>
        <v>63.04511278195458</v>
      </c>
      <c r="F120" s="16">
        <f t="shared" si="14"/>
        <v>1.6165413533834587</v>
      </c>
      <c r="G120" s="15">
        <f t="shared" si="15"/>
        <v>63.853383458646306</v>
      </c>
      <c r="H120" s="17">
        <f t="shared" si="16"/>
        <v>0.3850850202429131</v>
      </c>
      <c r="I120" s="17">
        <v>1</v>
      </c>
    </row>
    <row r="121" spans="1:9" ht="15.75" outlineLevel="1">
      <c r="A121" s="1">
        <f t="shared" si="12"/>
        <v>95</v>
      </c>
      <c r="B121" s="13">
        <v>44865</v>
      </c>
      <c r="C121" s="19">
        <f t="shared" si="11"/>
        <v>2022</v>
      </c>
      <c r="D121" s="29">
        <v>380</v>
      </c>
      <c r="E121" s="24">
        <f t="shared" si="13"/>
        <v>61.42857142857112</v>
      </c>
      <c r="F121" s="25">
        <f t="shared" si="14"/>
        <v>1.6165413533834587</v>
      </c>
      <c r="G121" s="24">
        <f t="shared" si="15"/>
        <v>62.236842105262845</v>
      </c>
      <c r="H121" s="26">
        <f t="shared" si="16"/>
        <v>0.3753360323886621</v>
      </c>
      <c r="I121" s="26">
        <v>1</v>
      </c>
    </row>
    <row r="122" spans="1:9" ht="15.75">
      <c r="A122" s="1">
        <f t="shared" si="12"/>
        <v>96</v>
      </c>
      <c r="B122" s="13">
        <v>44895</v>
      </c>
      <c r="C122" s="20">
        <f t="shared" si="11"/>
        <v>2022</v>
      </c>
      <c r="D122" s="30">
        <v>380</v>
      </c>
      <c r="E122" s="21">
        <f t="shared" si="13"/>
        <v>59.81203007518766</v>
      </c>
      <c r="F122" s="22">
        <f t="shared" si="14"/>
        <v>1.6165413533834587</v>
      </c>
      <c r="G122" s="21">
        <f t="shared" si="15"/>
        <v>60.620300751879384</v>
      </c>
      <c r="H122" s="23">
        <f t="shared" si="16"/>
        <v>0.3655870445344111</v>
      </c>
      <c r="I122" s="23">
        <v>1</v>
      </c>
    </row>
    <row r="123" spans="1:9" ht="15.75" outlineLevel="1">
      <c r="A123" s="1">
        <f t="shared" si="12"/>
        <v>97</v>
      </c>
      <c r="B123" s="13">
        <v>44926</v>
      </c>
      <c r="C123" s="14">
        <f t="shared" si="11"/>
        <v>2022</v>
      </c>
      <c r="D123" s="28">
        <v>380</v>
      </c>
      <c r="E123" s="15">
        <f t="shared" si="13"/>
        <v>58.195488721804196</v>
      </c>
      <c r="F123" s="16">
        <f t="shared" si="14"/>
        <v>1.6165413533834587</v>
      </c>
      <c r="G123" s="15">
        <f t="shared" si="15"/>
        <v>59.00375939849592</v>
      </c>
      <c r="H123" s="17">
        <f t="shared" si="16"/>
        <v>0.35583805668016</v>
      </c>
      <c r="I123" s="17">
        <v>1</v>
      </c>
    </row>
    <row r="124" spans="1:9" ht="15.75" outlineLevel="1">
      <c r="A124" s="1">
        <f t="shared" si="12"/>
        <v>98</v>
      </c>
      <c r="B124" s="13">
        <v>44957</v>
      </c>
      <c r="C124" s="18">
        <f t="shared" si="11"/>
        <v>2023</v>
      </c>
      <c r="D124" s="28">
        <v>380</v>
      </c>
      <c r="E124" s="15">
        <f t="shared" si="13"/>
        <v>56.578947368420735</v>
      </c>
      <c r="F124" s="16">
        <f t="shared" si="14"/>
        <v>1.6165413533834587</v>
      </c>
      <c r="G124" s="15">
        <f t="shared" si="15"/>
        <v>57.38721804511246</v>
      </c>
      <c r="H124" s="17">
        <f t="shared" si="16"/>
        <v>0.346089068825909</v>
      </c>
      <c r="I124" s="17">
        <v>1</v>
      </c>
    </row>
    <row r="125" spans="1:9" ht="15.75" outlineLevel="1">
      <c r="A125" s="1">
        <f t="shared" si="12"/>
        <v>99</v>
      </c>
      <c r="B125" s="33">
        <v>44985</v>
      </c>
      <c r="C125" s="43">
        <f t="shared" si="11"/>
        <v>2023</v>
      </c>
      <c r="D125" s="35">
        <v>380</v>
      </c>
      <c r="E125" s="36">
        <f t="shared" si="13"/>
        <v>54.962406015037274</v>
      </c>
      <c r="F125" s="37">
        <f t="shared" si="14"/>
        <v>1.6165413533834587</v>
      </c>
      <c r="G125" s="36">
        <f t="shared" si="15"/>
        <v>55.770676691729</v>
      </c>
      <c r="H125" s="38">
        <f t="shared" si="16"/>
        <v>0.33634008097165796</v>
      </c>
      <c r="I125" s="38">
        <v>1</v>
      </c>
    </row>
    <row r="126" spans="1:9" ht="15.75" outlineLevel="1">
      <c r="A126" s="1">
        <f t="shared" si="12"/>
        <v>100</v>
      </c>
      <c r="B126" s="39">
        <v>45016</v>
      </c>
      <c r="C126" s="8">
        <f t="shared" si="11"/>
        <v>2023</v>
      </c>
      <c r="D126" s="40">
        <v>380</v>
      </c>
      <c r="E126" s="10">
        <f t="shared" si="13"/>
        <v>53.34586466165381</v>
      </c>
      <c r="F126" s="41">
        <f t="shared" si="14"/>
        <v>1.6165413533834587</v>
      </c>
      <c r="G126" s="10">
        <f t="shared" si="15"/>
        <v>54.15413533834554</v>
      </c>
      <c r="H126" s="42">
        <f t="shared" si="16"/>
        <v>0.3265910931174069</v>
      </c>
      <c r="I126" s="42">
        <v>1</v>
      </c>
    </row>
    <row r="127" spans="1:9" ht="15.75" outlineLevel="1">
      <c r="A127" s="1">
        <f t="shared" si="12"/>
        <v>101</v>
      </c>
      <c r="B127" s="13">
        <v>45046</v>
      </c>
      <c r="C127" s="18">
        <f t="shared" si="11"/>
        <v>2023</v>
      </c>
      <c r="D127" s="28">
        <v>380</v>
      </c>
      <c r="E127" s="15">
        <f t="shared" si="13"/>
        <v>51.72932330827035</v>
      </c>
      <c r="F127" s="16">
        <f t="shared" si="14"/>
        <v>1.6165413533834587</v>
      </c>
      <c r="G127" s="15">
        <f t="shared" si="15"/>
        <v>52.53759398496208</v>
      </c>
      <c r="H127" s="17">
        <f t="shared" si="16"/>
        <v>0.3168421052631559</v>
      </c>
      <c r="I127" s="17">
        <v>1</v>
      </c>
    </row>
    <row r="128" spans="1:9" ht="15.75" outlineLevel="1">
      <c r="A128" s="1">
        <f t="shared" si="12"/>
        <v>102</v>
      </c>
      <c r="B128" s="13">
        <v>45077</v>
      </c>
      <c r="C128" s="18">
        <f t="shared" si="11"/>
        <v>2023</v>
      </c>
      <c r="D128" s="28">
        <v>380</v>
      </c>
      <c r="E128" s="15">
        <f t="shared" si="13"/>
        <v>50.11278195488689</v>
      </c>
      <c r="F128" s="16">
        <f t="shared" si="14"/>
        <v>1.6165413533834587</v>
      </c>
      <c r="G128" s="15">
        <f t="shared" si="15"/>
        <v>50.92105263157862</v>
      </c>
      <c r="H128" s="17">
        <f t="shared" si="16"/>
        <v>0.3070931174089049</v>
      </c>
      <c r="I128" s="17">
        <v>1</v>
      </c>
    </row>
    <row r="129" spans="1:9" ht="15.75" outlineLevel="1">
      <c r="A129" s="1">
        <f t="shared" si="12"/>
        <v>103</v>
      </c>
      <c r="B129" s="13">
        <v>45107</v>
      </c>
      <c r="C129" s="18">
        <f t="shared" si="11"/>
        <v>2023</v>
      </c>
      <c r="D129" s="28">
        <v>380</v>
      </c>
      <c r="E129" s="15">
        <f t="shared" si="13"/>
        <v>48.49624060150343</v>
      </c>
      <c r="F129" s="16">
        <f t="shared" si="14"/>
        <v>1.6165413533834587</v>
      </c>
      <c r="G129" s="15">
        <f t="shared" si="15"/>
        <v>49.30451127819516</v>
      </c>
      <c r="H129" s="17">
        <f t="shared" si="16"/>
        <v>0.2973441295546539</v>
      </c>
      <c r="I129" s="17">
        <v>1</v>
      </c>
    </row>
    <row r="130" spans="1:9" ht="15.75" outlineLevel="1">
      <c r="A130" s="1">
        <f t="shared" si="12"/>
        <v>104</v>
      </c>
      <c r="B130" s="13">
        <v>45138</v>
      </c>
      <c r="C130" s="18">
        <f t="shared" si="11"/>
        <v>2023</v>
      </c>
      <c r="D130" s="28">
        <v>380</v>
      </c>
      <c r="E130" s="15">
        <f t="shared" si="13"/>
        <v>46.87969924811997</v>
      </c>
      <c r="F130" s="16">
        <f t="shared" si="14"/>
        <v>1.6165413533834587</v>
      </c>
      <c r="G130" s="15">
        <f t="shared" si="15"/>
        <v>47.687969924811696</v>
      </c>
      <c r="H130" s="17">
        <f t="shared" si="16"/>
        <v>0.28759514170040285</v>
      </c>
      <c r="I130" s="17">
        <v>1</v>
      </c>
    </row>
    <row r="131" spans="1:9" ht="15.75" outlineLevel="1">
      <c r="A131" s="1">
        <f t="shared" si="12"/>
        <v>105</v>
      </c>
      <c r="B131" s="13">
        <v>45169</v>
      </c>
      <c r="C131" s="18">
        <f t="shared" si="11"/>
        <v>2023</v>
      </c>
      <c r="D131" s="28">
        <v>380</v>
      </c>
      <c r="E131" s="15">
        <f t="shared" si="13"/>
        <v>45.26315789473651</v>
      </c>
      <c r="F131" s="16">
        <f t="shared" si="14"/>
        <v>1.6165413533834587</v>
      </c>
      <c r="G131" s="15">
        <f t="shared" si="15"/>
        <v>46.071428571428235</v>
      </c>
      <c r="H131" s="17">
        <f t="shared" si="16"/>
        <v>0.2778461538461518</v>
      </c>
      <c r="I131" s="17">
        <v>1</v>
      </c>
    </row>
    <row r="132" spans="1:9" ht="15.75" outlineLevel="1">
      <c r="A132" s="1">
        <f t="shared" si="12"/>
        <v>106</v>
      </c>
      <c r="B132" s="13">
        <v>45199</v>
      </c>
      <c r="C132" s="18">
        <f aca="true" t="shared" si="17" ref="C132:C159">+YEAR(B132)</f>
        <v>2023</v>
      </c>
      <c r="D132" s="28">
        <v>380</v>
      </c>
      <c r="E132" s="15">
        <f t="shared" si="13"/>
        <v>43.64661654135305</v>
      </c>
      <c r="F132" s="16">
        <f t="shared" si="14"/>
        <v>1.6165413533834587</v>
      </c>
      <c r="G132" s="15">
        <f t="shared" si="15"/>
        <v>44.454887218044774</v>
      </c>
      <c r="H132" s="17">
        <f t="shared" si="16"/>
        <v>0.2680971659919008</v>
      </c>
      <c r="I132" s="17">
        <v>1</v>
      </c>
    </row>
    <row r="133" spans="1:9" ht="15.75" outlineLevel="1">
      <c r="A133" s="1">
        <f aca="true" t="shared" si="18" ref="A133:A143">+A132+1</f>
        <v>107</v>
      </c>
      <c r="B133" s="13">
        <v>45230</v>
      </c>
      <c r="C133" s="19">
        <f t="shared" si="17"/>
        <v>2023</v>
      </c>
      <c r="D133" s="29">
        <v>380</v>
      </c>
      <c r="E133" s="24">
        <f t="shared" si="13"/>
        <v>42.03007518796959</v>
      </c>
      <c r="F133" s="25">
        <f t="shared" si="14"/>
        <v>1.6165413533834587</v>
      </c>
      <c r="G133" s="24">
        <f t="shared" si="15"/>
        <v>42.838345864661314</v>
      </c>
      <c r="H133" s="26">
        <f t="shared" si="16"/>
        <v>0.25834817813764976</v>
      </c>
      <c r="I133" s="26">
        <v>1</v>
      </c>
    </row>
    <row r="134" spans="1:9" ht="15.75">
      <c r="A134" s="1">
        <f t="shared" si="18"/>
        <v>108</v>
      </c>
      <c r="B134" s="13">
        <v>45260</v>
      </c>
      <c r="C134" s="20">
        <f t="shared" si="17"/>
        <v>2023</v>
      </c>
      <c r="D134" s="30">
        <v>380</v>
      </c>
      <c r="E134" s="21">
        <f t="shared" si="13"/>
        <v>40.413533834586126</v>
      </c>
      <c r="F134" s="22">
        <f t="shared" si="14"/>
        <v>1.6165413533834587</v>
      </c>
      <c r="G134" s="21">
        <f t="shared" si="15"/>
        <v>41.22180451127785</v>
      </c>
      <c r="H134" s="23">
        <f t="shared" si="16"/>
        <v>0.24859919028339875</v>
      </c>
      <c r="I134" s="23">
        <v>1</v>
      </c>
    </row>
    <row r="135" spans="1:9" ht="15.75" outlineLevel="1">
      <c r="A135" s="1">
        <f t="shared" si="18"/>
        <v>109</v>
      </c>
      <c r="B135" s="13">
        <v>45291</v>
      </c>
      <c r="C135" s="14">
        <f t="shared" si="17"/>
        <v>2023</v>
      </c>
      <c r="D135" s="28">
        <v>380</v>
      </c>
      <c r="E135" s="15">
        <f t="shared" si="13"/>
        <v>38.796992481202665</v>
      </c>
      <c r="F135" s="16">
        <f t="shared" si="14"/>
        <v>1.6165413533834587</v>
      </c>
      <c r="G135" s="15">
        <f t="shared" si="15"/>
        <v>39.60526315789439</v>
      </c>
      <c r="H135" s="17">
        <f t="shared" si="16"/>
        <v>0.2388502024291477</v>
      </c>
      <c r="I135" s="17">
        <v>1</v>
      </c>
    </row>
    <row r="136" spans="1:9" ht="15.75" outlineLevel="1">
      <c r="A136" s="1">
        <f t="shared" si="18"/>
        <v>110</v>
      </c>
      <c r="B136" s="13">
        <v>45322</v>
      </c>
      <c r="C136" s="18">
        <f t="shared" si="17"/>
        <v>2024</v>
      </c>
      <c r="D136" s="28">
        <v>380</v>
      </c>
      <c r="E136" s="15">
        <f t="shared" si="13"/>
        <v>37.180451127819204</v>
      </c>
      <c r="F136" s="16">
        <f t="shared" si="14"/>
        <v>1.6165413533834587</v>
      </c>
      <c r="G136" s="15">
        <f t="shared" si="15"/>
        <v>37.98872180451093</v>
      </c>
      <c r="H136" s="17">
        <f t="shared" si="16"/>
        <v>0.2291012145748967</v>
      </c>
      <c r="I136" s="17">
        <v>1</v>
      </c>
    </row>
    <row r="137" spans="1:9" ht="15.75" outlineLevel="1">
      <c r="A137" s="1">
        <f t="shared" si="18"/>
        <v>111</v>
      </c>
      <c r="B137" s="13">
        <v>45351</v>
      </c>
      <c r="C137" s="18">
        <f t="shared" si="17"/>
        <v>2024</v>
      </c>
      <c r="D137" s="28">
        <v>380</v>
      </c>
      <c r="E137" s="15">
        <f t="shared" si="13"/>
        <v>35.56390977443574</v>
      </c>
      <c r="F137" s="16">
        <f t="shared" si="14"/>
        <v>1.6165413533834587</v>
      </c>
      <c r="G137" s="15">
        <f t="shared" si="15"/>
        <v>36.37218045112747</v>
      </c>
      <c r="H137" s="17">
        <f t="shared" si="16"/>
        <v>0.21935222672064567</v>
      </c>
      <c r="I137" s="17">
        <v>1</v>
      </c>
    </row>
    <row r="138" spans="1:9" ht="15.75" outlineLevel="1">
      <c r="A138" s="1">
        <f t="shared" si="18"/>
        <v>112</v>
      </c>
      <c r="B138" s="13">
        <v>45382</v>
      </c>
      <c r="C138" s="18">
        <f t="shared" si="17"/>
        <v>2024</v>
      </c>
      <c r="D138" s="28">
        <v>380</v>
      </c>
      <c r="E138" s="15">
        <f t="shared" si="13"/>
        <v>33.94736842105228</v>
      </c>
      <c r="F138" s="16">
        <f t="shared" si="14"/>
        <v>1.6165413533834587</v>
      </c>
      <c r="G138" s="15">
        <f t="shared" si="15"/>
        <v>34.75563909774401</v>
      </c>
      <c r="H138" s="17">
        <f t="shared" si="16"/>
        <v>0.20960323886639465</v>
      </c>
      <c r="I138" s="17">
        <v>1</v>
      </c>
    </row>
    <row r="139" spans="1:9" ht="15.75" outlineLevel="1">
      <c r="A139" s="1">
        <f t="shared" si="18"/>
        <v>113</v>
      </c>
      <c r="B139" s="13">
        <v>45412</v>
      </c>
      <c r="C139" s="18">
        <f t="shared" si="17"/>
        <v>2024</v>
      </c>
      <c r="D139" s="28">
        <v>380</v>
      </c>
      <c r="E139" s="15">
        <f t="shared" si="13"/>
        <v>32.33082706766882</v>
      </c>
      <c r="F139" s="16">
        <f t="shared" si="14"/>
        <v>1.6165413533834587</v>
      </c>
      <c r="G139" s="15">
        <f t="shared" si="15"/>
        <v>33.13909774436055</v>
      </c>
      <c r="H139" s="17">
        <f t="shared" si="16"/>
        <v>0.1998542510121436</v>
      </c>
      <c r="I139" s="17">
        <v>1</v>
      </c>
    </row>
    <row r="140" spans="1:9" ht="15.75" outlineLevel="1">
      <c r="A140" s="1">
        <f t="shared" si="18"/>
        <v>114</v>
      </c>
      <c r="B140" s="13">
        <v>45443</v>
      </c>
      <c r="C140" s="18">
        <f t="shared" si="17"/>
        <v>2024</v>
      </c>
      <c r="D140" s="28">
        <v>380</v>
      </c>
      <c r="E140" s="15">
        <f t="shared" si="13"/>
        <v>30.714285714285364</v>
      </c>
      <c r="F140" s="16">
        <f t="shared" si="14"/>
        <v>1.6165413533834587</v>
      </c>
      <c r="G140" s="15">
        <f t="shared" si="15"/>
        <v>31.522556390977094</v>
      </c>
      <c r="H140" s="17">
        <f t="shared" si="16"/>
        <v>0.19010526315789264</v>
      </c>
      <c r="I140" s="17">
        <v>1</v>
      </c>
    </row>
    <row r="141" spans="1:9" ht="15.75" outlineLevel="1">
      <c r="A141" s="1">
        <f t="shared" si="18"/>
        <v>115</v>
      </c>
      <c r="B141" s="13">
        <v>45473</v>
      </c>
      <c r="C141" s="18">
        <f t="shared" si="17"/>
        <v>2024</v>
      </c>
      <c r="D141" s="28">
        <v>380</v>
      </c>
      <c r="E141" s="15">
        <f t="shared" si="13"/>
        <v>29.097744360901906</v>
      </c>
      <c r="F141" s="16">
        <f t="shared" si="14"/>
        <v>1.6165413533834587</v>
      </c>
      <c r="G141" s="15">
        <f t="shared" si="15"/>
        <v>29.906015037593637</v>
      </c>
      <c r="H141" s="17">
        <f t="shared" si="16"/>
        <v>0.18035627530364162</v>
      </c>
      <c r="I141" s="17">
        <v>1</v>
      </c>
    </row>
    <row r="142" spans="1:9" ht="15.75" outlineLevel="1">
      <c r="A142" s="1">
        <f t="shared" si="18"/>
        <v>116</v>
      </c>
      <c r="B142" s="13">
        <v>45504</v>
      </c>
      <c r="C142" s="18">
        <f t="shared" si="17"/>
        <v>2024</v>
      </c>
      <c r="D142" s="28">
        <v>380</v>
      </c>
      <c r="E142" s="15">
        <f t="shared" si="13"/>
        <v>27.48120300751845</v>
      </c>
      <c r="F142" s="16">
        <f t="shared" si="14"/>
        <v>1.6165413533834587</v>
      </c>
      <c r="G142" s="15">
        <f t="shared" si="15"/>
        <v>28.28947368421018</v>
      </c>
      <c r="H142" s="17">
        <f t="shared" si="16"/>
        <v>0.1706072874493906</v>
      </c>
      <c r="I142" s="17">
        <v>1</v>
      </c>
    </row>
    <row r="143" spans="1:9" ht="15.75" outlineLevel="1">
      <c r="A143" s="1">
        <f t="shared" si="18"/>
        <v>117</v>
      </c>
      <c r="B143" s="13">
        <v>45535</v>
      </c>
      <c r="C143" s="18">
        <f t="shared" si="17"/>
        <v>2024</v>
      </c>
      <c r="D143" s="28">
        <v>380</v>
      </c>
      <c r="E143" s="15">
        <f t="shared" si="13"/>
        <v>25.86466165413499</v>
      </c>
      <c r="F143" s="16">
        <f t="shared" si="14"/>
        <v>1.6165413533834587</v>
      </c>
      <c r="G143" s="15">
        <f t="shared" si="15"/>
        <v>26.672932330826722</v>
      </c>
      <c r="H143" s="17">
        <f t="shared" si="16"/>
        <v>0.16085829959513961</v>
      </c>
      <c r="I143" s="17">
        <v>1</v>
      </c>
    </row>
    <row r="144" spans="1:9" ht="15.75" outlineLevel="1">
      <c r="A144" s="1">
        <f>+A143+1</f>
        <v>118</v>
      </c>
      <c r="B144" s="13">
        <v>45565</v>
      </c>
      <c r="C144" s="18">
        <f t="shared" si="17"/>
        <v>2024</v>
      </c>
      <c r="D144" s="28">
        <v>380</v>
      </c>
      <c r="E144" s="15">
        <f t="shared" si="13"/>
        <v>24.248120300751534</v>
      </c>
      <c r="F144" s="16">
        <f t="shared" si="14"/>
        <v>1.6165413533834587</v>
      </c>
      <c r="G144" s="15">
        <f t="shared" si="15"/>
        <v>25.056390977443264</v>
      </c>
      <c r="H144" s="17">
        <f t="shared" si="16"/>
        <v>0.15110931174088862</v>
      </c>
      <c r="I144" s="17">
        <v>1</v>
      </c>
    </row>
    <row r="145" spans="1:9" ht="15.75" outlineLevel="1">
      <c r="A145" s="1">
        <f aca="true" t="shared" si="19" ref="A145:A159">+A144+1</f>
        <v>119</v>
      </c>
      <c r="B145" s="13">
        <v>45596</v>
      </c>
      <c r="C145" s="19">
        <f t="shared" si="17"/>
        <v>2024</v>
      </c>
      <c r="D145" s="29">
        <v>380</v>
      </c>
      <c r="E145" s="24">
        <f t="shared" si="13"/>
        <v>22.631578947368077</v>
      </c>
      <c r="F145" s="25">
        <f t="shared" si="14"/>
        <v>1.6165413533834587</v>
      </c>
      <c r="G145" s="24">
        <f t="shared" si="15"/>
        <v>23.439849624059807</v>
      </c>
      <c r="H145" s="26">
        <f t="shared" si="16"/>
        <v>0.1413603238866376</v>
      </c>
      <c r="I145" s="26">
        <v>1</v>
      </c>
    </row>
    <row r="146" spans="1:9" ht="15.75">
      <c r="A146" s="1">
        <f t="shared" si="19"/>
        <v>120</v>
      </c>
      <c r="B146" s="13">
        <v>45626</v>
      </c>
      <c r="C146" s="20">
        <f t="shared" si="17"/>
        <v>2024</v>
      </c>
      <c r="D146" s="30">
        <v>380</v>
      </c>
      <c r="E146" s="21">
        <f t="shared" si="13"/>
        <v>21.01503759398462</v>
      </c>
      <c r="F146" s="22">
        <f t="shared" si="14"/>
        <v>1.6165413533834587</v>
      </c>
      <c r="G146" s="21">
        <f t="shared" si="15"/>
        <v>21.82330827067635</v>
      </c>
      <c r="H146" s="23">
        <f t="shared" si="16"/>
        <v>0.1316113360323866</v>
      </c>
      <c r="I146" s="23">
        <v>1</v>
      </c>
    </row>
    <row r="147" spans="1:9" ht="15.75" outlineLevel="1">
      <c r="A147" s="1">
        <f t="shared" si="19"/>
        <v>121</v>
      </c>
      <c r="B147" s="13">
        <v>45657</v>
      </c>
      <c r="C147" s="14">
        <f t="shared" si="17"/>
        <v>2024</v>
      </c>
      <c r="D147" s="28">
        <v>380</v>
      </c>
      <c r="E147" s="15">
        <f t="shared" si="13"/>
        <v>19.398496240601162</v>
      </c>
      <c r="F147" s="16">
        <f t="shared" si="14"/>
        <v>1.6165413533834587</v>
      </c>
      <c r="G147" s="15">
        <f t="shared" si="15"/>
        <v>20.206766917292892</v>
      </c>
      <c r="H147" s="17">
        <f t="shared" si="16"/>
        <v>0.12186234817813558</v>
      </c>
      <c r="I147" s="17">
        <v>1</v>
      </c>
    </row>
    <row r="148" spans="1:9" ht="15.75" outlineLevel="1">
      <c r="A148" s="1">
        <f t="shared" si="19"/>
        <v>122</v>
      </c>
      <c r="B148" s="13">
        <v>45688</v>
      </c>
      <c r="C148" s="18">
        <f t="shared" si="17"/>
        <v>2025</v>
      </c>
      <c r="D148" s="31">
        <v>300</v>
      </c>
      <c r="E148" s="15">
        <f>+E147-F148</f>
        <v>17.781954887217704</v>
      </c>
      <c r="F148" s="16">
        <f t="shared" si="14"/>
        <v>1.6165413533834587</v>
      </c>
      <c r="G148" s="15">
        <f>+E148+0.5*F148</f>
        <v>18.590225563909435</v>
      </c>
      <c r="H148" s="17">
        <f t="shared" si="16"/>
        <v>0.1121133603238846</v>
      </c>
      <c r="I148" s="17">
        <v>1</v>
      </c>
    </row>
    <row r="149" spans="1:9" ht="15.75" outlineLevel="1">
      <c r="A149" s="1">
        <f t="shared" si="19"/>
        <v>123</v>
      </c>
      <c r="B149" s="13">
        <v>45716</v>
      </c>
      <c r="C149" s="18">
        <f t="shared" si="17"/>
        <v>2025</v>
      </c>
      <c r="D149" s="31">
        <v>300</v>
      </c>
      <c r="E149" s="15">
        <f aca="true" t="shared" si="20" ref="E149:E159">+E148-F149</f>
        <v>16.165413533834247</v>
      </c>
      <c r="F149" s="16">
        <f t="shared" si="14"/>
        <v>1.6165413533834587</v>
      </c>
      <c r="G149" s="15">
        <f aca="true" t="shared" si="21" ref="G149:G159">+E149+0.5*F149</f>
        <v>16.973684210525978</v>
      </c>
      <c r="H149" s="17">
        <f t="shared" si="16"/>
        <v>0.10236437246963359</v>
      </c>
      <c r="I149" s="17">
        <v>1</v>
      </c>
    </row>
    <row r="150" spans="1:9" ht="15.75" outlineLevel="1">
      <c r="A150" s="1">
        <f t="shared" si="19"/>
        <v>124</v>
      </c>
      <c r="B150" s="33">
        <v>45747</v>
      </c>
      <c r="C150" s="43">
        <f t="shared" si="17"/>
        <v>2025</v>
      </c>
      <c r="D150" s="44">
        <v>300</v>
      </c>
      <c r="E150" s="36">
        <f t="shared" si="20"/>
        <v>14.548872180450788</v>
      </c>
      <c r="F150" s="37">
        <f t="shared" si="14"/>
        <v>1.6165413533834587</v>
      </c>
      <c r="G150" s="36">
        <f t="shared" si="21"/>
        <v>15.357142857142517</v>
      </c>
      <c r="H150" s="38">
        <f t="shared" si="16"/>
        <v>0.09261538461538256</v>
      </c>
      <c r="I150" s="38">
        <v>1</v>
      </c>
    </row>
    <row r="151" spans="1:9" ht="15.75" outlineLevel="1">
      <c r="A151" s="1">
        <f t="shared" si="19"/>
        <v>125</v>
      </c>
      <c r="B151" s="39">
        <v>45777</v>
      </c>
      <c r="C151" s="8">
        <f t="shared" si="17"/>
        <v>2025</v>
      </c>
      <c r="D151" s="40">
        <v>300</v>
      </c>
      <c r="E151" s="10">
        <f t="shared" si="20"/>
        <v>12.932330827067329</v>
      </c>
      <c r="F151" s="41">
        <f t="shared" si="14"/>
        <v>1.6165413533834587</v>
      </c>
      <c r="G151" s="10">
        <f t="shared" si="21"/>
        <v>13.740601503759057</v>
      </c>
      <c r="H151" s="42">
        <f t="shared" si="16"/>
        <v>0.08286639676113154</v>
      </c>
      <c r="I151" s="42">
        <v>1</v>
      </c>
    </row>
    <row r="152" spans="1:9" ht="15.75" outlineLevel="1">
      <c r="A152" s="1">
        <f t="shared" si="19"/>
        <v>126</v>
      </c>
      <c r="B152" s="13">
        <v>45808</v>
      </c>
      <c r="C152" s="18">
        <f t="shared" si="17"/>
        <v>2025</v>
      </c>
      <c r="D152" s="31">
        <v>300</v>
      </c>
      <c r="E152" s="15">
        <f t="shared" si="20"/>
        <v>11.31578947368387</v>
      </c>
      <c r="F152" s="16">
        <f t="shared" si="14"/>
        <v>1.6165413533834587</v>
      </c>
      <c r="G152" s="15">
        <f t="shared" si="21"/>
        <v>12.124060150375598</v>
      </c>
      <c r="H152" s="17">
        <f t="shared" si="16"/>
        <v>0.07311740890688052</v>
      </c>
      <c r="I152" s="17">
        <v>1</v>
      </c>
    </row>
    <row r="153" spans="1:9" ht="15.75" outlineLevel="1">
      <c r="A153" s="1">
        <f t="shared" si="19"/>
        <v>127</v>
      </c>
      <c r="B153" s="13">
        <v>45838</v>
      </c>
      <c r="C153" s="18">
        <f t="shared" si="17"/>
        <v>2025</v>
      </c>
      <c r="D153" s="31">
        <v>300</v>
      </c>
      <c r="E153" s="15">
        <f t="shared" si="20"/>
        <v>9.69924812030041</v>
      </c>
      <c r="F153" s="16">
        <f t="shared" si="14"/>
        <v>1.6165413533834587</v>
      </c>
      <c r="G153" s="15">
        <f t="shared" si="21"/>
        <v>10.507518796992139</v>
      </c>
      <c r="H153" s="17">
        <f t="shared" si="16"/>
        <v>0.06336842105262952</v>
      </c>
      <c r="I153" s="17">
        <v>1</v>
      </c>
    </row>
    <row r="154" spans="1:9" ht="15.75" outlineLevel="1">
      <c r="A154" s="1">
        <f t="shared" si="19"/>
        <v>128</v>
      </c>
      <c r="B154" s="13">
        <v>45869</v>
      </c>
      <c r="C154" s="18">
        <f t="shared" si="17"/>
        <v>2025</v>
      </c>
      <c r="D154" s="31">
        <v>300</v>
      </c>
      <c r="E154" s="15">
        <f t="shared" si="20"/>
        <v>8.082706766916951</v>
      </c>
      <c r="F154" s="16">
        <f t="shared" si="14"/>
        <v>1.6165413533834587</v>
      </c>
      <c r="G154" s="15">
        <f t="shared" si="21"/>
        <v>8.89097744360868</v>
      </c>
      <c r="H154" s="17">
        <f t="shared" si="16"/>
        <v>0.0536194331983785</v>
      </c>
      <c r="I154" s="17">
        <v>1</v>
      </c>
    </row>
    <row r="155" spans="1:9" ht="15.75" outlineLevel="1">
      <c r="A155" s="1">
        <f t="shared" si="19"/>
        <v>129</v>
      </c>
      <c r="B155" s="13">
        <v>45900</v>
      </c>
      <c r="C155" s="18">
        <f t="shared" si="17"/>
        <v>2025</v>
      </c>
      <c r="D155" s="31">
        <v>300</v>
      </c>
      <c r="E155" s="15">
        <f t="shared" si="20"/>
        <v>6.466165413533492</v>
      </c>
      <c r="F155" s="16">
        <f t="shared" si="14"/>
        <v>1.6165413533834587</v>
      </c>
      <c r="G155" s="15">
        <f t="shared" si="21"/>
        <v>7.274436090225222</v>
      </c>
      <c r="H155" s="17">
        <f t="shared" si="16"/>
        <v>0.04387044534412749</v>
      </c>
      <c r="I155" s="17">
        <v>1</v>
      </c>
    </row>
    <row r="156" spans="1:9" ht="15.75" outlineLevel="1">
      <c r="A156" s="1">
        <f t="shared" si="19"/>
        <v>130</v>
      </c>
      <c r="B156" s="13">
        <v>45930</v>
      </c>
      <c r="C156" s="18">
        <f t="shared" si="17"/>
        <v>2025</v>
      </c>
      <c r="D156" s="31">
        <v>300</v>
      </c>
      <c r="E156" s="15">
        <f t="shared" si="20"/>
        <v>4.849624060150033</v>
      </c>
      <c r="F156" s="16">
        <f t="shared" si="14"/>
        <v>1.6165413533834587</v>
      </c>
      <c r="G156" s="15">
        <f t="shared" si="21"/>
        <v>5.6578947368417625</v>
      </c>
      <c r="H156" s="17">
        <f t="shared" si="16"/>
        <v>0.034121457489876474</v>
      </c>
      <c r="I156" s="17">
        <v>1</v>
      </c>
    </row>
    <row r="157" spans="1:9" ht="15.75" outlineLevel="1">
      <c r="A157" s="1">
        <f t="shared" si="19"/>
        <v>131</v>
      </c>
      <c r="B157" s="13">
        <v>45961</v>
      </c>
      <c r="C157" s="19">
        <f t="shared" si="17"/>
        <v>2025</v>
      </c>
      <c r="D157" s="32">
        <v>300</v>
      </c>
      <c r="E157" s="24">
        <f t="shared" si="20"/>
        <v>3.233082706766574</v>
      </c>
      <c r="F157" s="25">
        <f t="shared" si="14"/>
        <v>1.6165413533834587</v>
      </c>
      <c r="G157" s="24">
        <f t="shared" si="21"/>
        <v>4.041353383458303</v>
      </c>
      <c r="H157" s="26">
        <f t="shared" si="16"/>
        <v>0.02437246963562546</v>
      </c>
      <c r="I157" s="26">
        <v>1</v>
      </c>
    </row>
    <row r="158" spans="1:9" ht="15.75">
      <c r="A158" s="1">
        <f t="shared" si="19"/>
        <v>132</v>
      </c>
      <c r="B158" s="13">
        <v>45991</v>
      </c>
      <c r="C158" s="20">
        <f t="shared" si="17"/>
        <v>2025</v>
      </c>
      <c r="D158" s="30">
        <v>300</v>
      </c>
      <c r="E158" s="21">
        <f t="shared" si="20"/>
        <v>1.6165413533831154</v>
      </c>
      <c r="F158" s="22">
        <f t="shared" si="14"/>
        <v>1.6165413533834587</v>
      </c>
      <c r="G158" s="21">
        <f t="shared" si="21"/>
        <v>2.424812030074845</v>
      </c>
      <c r="H158" s="23">
        <f t="shared" si="16"/>
        <v>0.01462348178137445</v>
      </c>
      <c r="I158" s="23">
        <v>1</v>
      </c>
    </row>
    <row r="159" spans="1:9" ht="15.75" outlineLevel="1">
      <c r="A159" s="1">
        <f t="shared" si="19"/>
        <v>133</v>
      </c>
      <c r="B159" s="33">
        <v>46022</v>
      </c>
      <c r="C159" s="34">
        <f t="shared" si="17"/>
        <v>2025</v>
      </c>
      <c r="D159" s="35">
        <v>300</v>
      </c>
      <c r="E159" s="36">
        <f t="shared" si="20"/>
        <v>-3.432809592140984E-13</v>
      </c>
      <c r="F159" s="37">
        <f t="shared" si="14"/>
        <v>1.6165413533834587</v>
      </c>
      <c r="G159" s="36">
        <f t="shared" si="21"/>
        <v>0.8082706766913861</v>
      </c>
      <c r="H159" s="38">
        <f t="shared" si="16"/>
        <v>0.004874493927123436</v>
      </c>
      <c r="I159" s="38">
        <v>1</v>
      </c>
    </row>
    <row r="160" spans="2:4" ht="12.75">
      <c r="B160" s="46"/>
      <c r="D160" s="47"/>
    </row>
  </sheetData>
  <sheetProtection/>
  <mergeCells count="1">
    <mergeCell ref="C19:D19"/>
  </mergeCells>
  <printOptions horizontalCentered="1"/>
  <pageMargins left="1" right="1" top="1" bottom="1" header="0.5" footer="0.5"/>
  <pageSetup fitToHeight="7" fitToWidth="1" horizontalDpi="600" verticalDpi="600" orientation="portrait" scale="85" r:id="rId1"/>
  <headerFooter alignWithMargins="0">
    <oddFooter>&amp;C&amp;"Times New Roman,Regular"&amp;12Italicized numbers revised
September 19, 2012</oddFooter>
  </headerFooter>
  <rowBreaks count="1" manualBreakCount="1"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Williams</dc:creator>
  <cp:keywords/>
  <dc:description/>
  <cp:lastModifiedBy>No Name</cp:lastModifiedBy>
  <cp:lastPrinted>2012-09-19T17:34:34Z</cp:lastPrinted>
  <dcterms:created xsi:type="dcterms:W3CDTF">2012-05-23T04:58:16Z</dcterms:created>
  <dcterms:modified xsi:type="dcterms:W3CDTF">2012-09-19T17:35:14Z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121373</vt:lpwstr>
  </property>
  <property fmtid="{D5CDD505-2E9C-101B-9397-08002B2CF9AE}" pid="6" name="IsConfidenti">
    <vt:lpwstr>0</vt:lpwstr>
  </property>
  <property fmtid="{D5CDD505-2E9C-101B-9397-08002B2CF9AE}" pid="7" name="Dat">
    <vt:lpwstr>2012-09-19T00:00:00Z</vt:lpwstr>
  </property>
  <property fmtid="{D5CDD505-2E9C-101B-9397-08002B2CF9AE}" pid="8" name="CaseTy">
    <vt:lpwstr>Petition</vt:lpwstr>
  </property>
  <property fmtid="{D5CDD505-2E9C-101B-9397-08002B2CF9AE}" pid="9" name="OpenedDa">
    <vt:lpwstr>2012-08-20T00:00:00Z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