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01m107\c01m107\2019\2019_ WA Elec and Gas General Rate Case\Direct Testimony &amp; Exhibits\4) Andrews\Colstrip\"/>
    </mc:Choice>
  </mc:AlternateContent>
  <bookViews>
    <workbookView xWindow="0" yWindow="0" windowWidth="23040" windowHeight="9975"/>
  </bookViews>
  <sheets>
    <sheet name="Sheet1 (2)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2" l="1"/>
  <c r="G34" i="2" s="1"/>
  <c r="G38" i="2" s="1"/>
  <c r="L82" i="2" l="1"/>
  <c r="M37" i="1" l="1"/>
  <c r="I37" i="1" s="1"/>
  <c r="M9" i="1"/>
  <c r="M10" i="1"/>
  <c r="I10" i="1" s="1"/>
  <c r="M11" i="1"/>
  <c r="I11" i="1" s="1"/>
  <c r="M8" i="1"/>
  <c r="I8" i="1" s="1"/>
  <c r="N10" i="1"/>
  <c r="O10" i="1"/>
  <c r="P10" i="1"/>
  <c r="N11" i="1"/>
  <c r="N9" i="1"/>
  <c r="N5" i="1"/>
  <c r="M36" i="1"/>
  <c r="I36" i="1" s="1"/>
  <c r="I35" i="1"/>
  <c r="M25" i="1"/>
  <c r="I25" i="1" s="1"/>
  <c r="M22" i="1"/>
  <c r="I22" i="1" s="1"/>
  <c r="M20" i="1"/>
  <c r="M26" i="1" s="1"/>
  <c r="I26" i="1" s="1"/>
  <c r="I21" i="1"/>
  <c r="I19" i="1"/>
  <c r="I9" i="1"/>
  <c r="M38" i="1" l="1"/>
  <c r="M12" i="1"/>
  <c r="M39" i="1"/>
  <c r="I39" i="1" s="1"/>
  <c r="I40" i="1" s="1"/>
  <c r="M40" i="1"/>
  <c r="I38" i="1"/>
  <c r="I20" i="1"/>
  <c r="M23" i="1"/>
  <c r="I12" i="1"/>
  <c r="G60" i="2"/>
  <c r="G51" i="2"/>
  <c r="G57" i="2"/>
  <c r="G56" i="2"/>
  <c r="G58" i="2" l="1"/>
  <c r="G62" i="2" s="1"/>
  <c r="G82" i="2"/>
  <c r="G11" i="2" l="1"/>
  <c r="G15" i="2" s="1"/>
  <c r="G21" i="2" s="1"/>
  <c r="L28" i="2" l="1"/>
  <c r="L34" i="2" s="1"/>
  <c r="L38" i="2" s="1"/>
</calcChain>
</file>

<file path=xl/sharedStrings.xml><?xml version="1.0" encoding="utf-8"?>
<sst xmlns="http://schemas.openxmlformats.org/spreadsheetml/2006/main" count="89" uniqueCount="55">
  <si>
    <t>Estimated Asset Retirement Obligations</t>
  </si>
  <si>
    <t>Undepreciated Balance at March 31, 2019</t>
  </si>
  <si>
    <t>Net Book Value of Colstrip Additions in 2018</t>
  </si>
  <si>
    <t>Estimated Net Book Value of Colstrip Additions in 2019</t>
  </si>
  <si>
    <t>Undepreciated Balance at March 31, 2020</t>
  </si>
  <si>
    <t>Summary of Colstrip Costs (Washington Share) ($000s)</t>
  </si>
  <si>
    <t>Future Depreciation Expense Recovered April 1, 2020 - December 31, 2027</t>
  </si>
  <si>
    <t>Tax Reform Tax Credits</t>
  </si>
  <si>
    <t>Net Colstrip Costs Deferred as Regulatory Asset</t>
  </si>
  <si>
    <t>Amortization Period (Years)</t>
  </si>
  <si>
    <t>Annual Amortization</t>
  </si>
  <si>
    <t>Summary of Proposed Recovery of Colstrip Costs (Washington Share) ($000s)</t>
  </si>
  <si>
    <t>Summary of Impact to Rate Base for Colstrip Proposal (Washington Share) ($000s)</t>
  </si>
  <si>
    <t>Colstrip Additions in 2016</t>
  </si>
  <si>
    <t>Colstrip Depreciation Expense in 2017</t>
  </si>
  <si>
    <t>Net Book Value at December 31, 2017</t>
  </si>
  <si>
    <t>Colstrip Rate Base in Customers' Rates - Net Book Value at December 31, 2016</t>
  </si>
  <si>
    <t>Colstrip Additions</t>
  </si>
  <si>
    <t>2019 (estimate)</t>
  </si>
  <si>
    <t>3 months ended March 31, 2020</t>
  </si>
  <si>
    <t>Tax Reform Tax Credit</t>
  </si>
  <si>
    <t>Proposed Colstrip Rate Base at March 31, 2020</t>
  </si>
  <si>
    <t>Total Additions</t>
  </si>
  <si>
    <t>Total Depreciation Expense</t>
  </si>
  <si>
    <t>FERC Account</t>
  </si>
  <si>
    <t>Description</t>
  </si>
  <si>
    <t>WA Amount</t>
  </si>
  <si>
    <t>System</t>
  </si>
  <si>
    <t>Colstrip ARO Asset</t>
  </si>
  <si>
    <t>101/317</t>
  </si>
  <si>
    <t>108/317</t>
  </si>
  <si>
    <t>Colstrip ARO Accumulated Depreciation</t>
  </si>
  <si>
    <t>Colstrip Regulatory Asset - ARO</t>
  </si>
  <si>
    <t>Colstrip ARO Liability</t>
  </si>
  <si>
    <t xml:space="preserve">   Net ARO Balance</t>
  </si>
  <si>
    <t>Colstrip ARO Journal Entries (Washington Share) ($000s)</t>
  </si>
  <si>
    <t>Colstrip ARO Amortization</t>
  </si>
  <si>
    <t>Colstrip ARO Accretion</t>
  </si>
  <si>
    <t>To record annual amortization of the Colstrip ARO costs and accretion of the ARO liability.</t>
  </si>
  <si>
    <t>Colstrip Regulatory Asset</t>
  </si>
  <si>
    <t>Regulatory Credit</t>
  </si>
  <si>
    <t>To defer annual amortization of the Colstrip ARO costs and accretion of the ARO liability.</t>
  </si>
  <si>
    <t>2018 Activry</t>
  </si>
  <si>
    <t>2019 Activity</t>
  </si>
  <si>
    <t>Summary of Colstrip ARO Costs at March 31, 2020 (Washington Share) ($000s)</t>
  </si>
  <si>
    <t>2020 Activity</t>
  </si>
  <si>
    <t>1823XX</t>
  </si>
  <si>
    <t>4074XX</t>
  </si>
  <si>
    <t>Summary of Proposed Colstrip ARO Costs at March 31, 2021 (Washington Share) ($000s)</t>
  </si>
  <si>
    <t>Depreciation Expense for April 1, 2019 through March 31, 2020                      (current amount recovered in rates)</t>
  </si>
  <si>
    <t>Undepreciated Balance on Colstrip assets in service at December 31, 2017,            at March 31, 2020</t>
  </si>
  <si>
    <t>Net Book Value of Colstrip Units 3 &amp; 4, including transmission assets,            in service at December 31, 2017, at March 31, 2019</t>
  </si>
  <si>
    <t>Actual Colstrip Depreciation Expense</t>
  </si>
  <si>
    <r>
      <t>Tax Reform Tax Credits</t>
    </r>
    <r>
      <rPr>
        <vertAlign val="superscript"/>
        <sz val="11"/>
        <color theme="1"/>
        <rFont val="Times New Roman"/>
        <family val="1"/>
      </rPr>
      <t>1</t>
    </r>
  </si>
  <si>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>If the Commission orders the use of the $11.7 million Tax Reform Tax Credits for other purposes, the annual amortization amount would be approximately $2.070 million versus $1.723 million.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</si>
</sst>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trike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164" fontId="0" fillId="0" borderId="0" xfId="1" applyNumberFormat="1" applyFont="1"/>
    <xf numFmtId="0" fontId="0" fillId="2" borderId="5" xfId="0" applyFill="1" applyBorder="1"/>
    <xf numFmtId="0" fontId="0" fillId="2" borderId="6" xfId="0" applyFill="1" applyBorder="1"/>
    <xf numFmtId="164" fontId="0" fillId="2" borderId="6" xfId="1" applyNumberFormat="1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0" fontId="0" fillId="2" borderId="0" xfId="0" applyFill="1" applyBorder="1" applyAlignment="1">
      <alignment wrapText="1"/>
    </xf>
    <xf numFmtId="165" fontId="0" fillId="2" borderId="0" xfId="2" applyNumberFormat="1" applyFont="1" applyFill="1" applyBorder="1"/>
    <xf numFmtId="0" fontId="0" fillId="2" borderId="10" xfId="0" applyFill="1" applyBorder="1"/>
    <xf numFmtId="0" fontId="0" fillId="2" borderId="2" xfId="0" applyFill="1" applyBorder="1"/>
    <xf numFmtId="164" fontId="0" fillId="2" borderId="2" xfId="1" applyNumberFormat="1" applyFont="1" applyFill="1" applyBorder="1"/>
    <xf numFmtId="0" fontId="0" fillId="2" borderId="11" xfId="0" applyFill="1" applyBorder="1"/>
    <xf numFmtId="0" fontId="0" fillId="2" borderId="0" xfId="0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0" fillId="0" borderId="0" xfId="0" applyNumberFormat="1"/>
    <xf numFmtId="10" fontId="0" fillId="0" borderId="0" xfId="0" applyNumberFormat="1"/>
    <xf numFmtId="165" fontId="0" fillId="2" borderId="14" xfId="2" applyNumberFormat="1" applyFont="1" applyFill="1" applyBorder="1"/>
    <xf numFmtId="165" fontId="2" fillId="2" borderId="0" xfId="2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37" fontId="0" fillId="2" borderId="0" xfId="2" applyNumberFormat="1" applyFont="1" applyFill="1" applyBorder="1"/>
    <xf numFmtId="14" fontId="0" fillId="0" borderId="0" xfId="0" applyNumberFormat="1"/>
    <xf numFmtId="0" fontId="4" fillId="0" borderId="0" xfId="0" applyFont="1"/>
    <xf numFmtId="164" fontId="4" fillId="0" borderId="0" xfId="1" applyNumberFormat="1" applyFont="1"/>
    <xf numFmtId="0" fontId="4" fillId="2" borderId="5" xfId="0" applyFont="1" applyFill="1" applyBorder="1"/>
    <xf numFmtId="0" fontId="4" fillId="2" borderId="6" xfId="0" applyFont="1" applyFill="1" applyBorder="1"/>
    <xf numFmtId="164" fontId="4" fillId="2" borderId="6" xfId="1" applyNumberFormat="1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0" xfId="0" applyFont="1" applyFill="1" applyBorder="1"/>
    <xf numFmtId="164" fontId="4" fillId="2" borderId="0" xfId="1" applyNumberFormat="1" applyFont="1" applyFill="1" applyBorder="1"/>
    <xf numFmtId="0" fontId="4" fillId="2" borderId="0" xfId="0" applyFont="1" applyFill="1" applyBorder="1" applyAlignment="1">
      <alignment wrapText="1"/>
    </xf>
    <xf numFmtId="165" fontId="4" fillId="2" borderId="0" xfId="2" applyNumberFormat="1" applyFont="1" applyFill="1" applyBorder="1"/>
    <xf numFmtId="164" fontId="4" fillId="2" borderId="1" xfId="1" applyNumberFormat="1" applyFont="1" applyFill="1" applyBorder="1"/>
    <xf numFmtId="165" fontId="4" fillId="2" borderId="2" xfId="2" applyNumberFormat="1" applyFont="1" applyFill="1" applyBorder="1"/>
    <xf numFmtId="0" fontId="4" fillId="2" borderId="10" xfId="0" applyFont="1" applyFill="1" applyBorder="1"/>
    <xf numFmtId="0" fontId="4" fillId="2" borderId="2" xfId="0" applyFont="1" applyFill="1" applyBorder="1"/>
    <xf numFmtId="164" fontId="4" fillId="2" borderId="2" xfId="1" applyNumberFormat="1" applyFont="1" applyFill="1" applyBorder="1"/>
    <xf numFmtId="0" fontId="4" fillId="2" borderId="11" xfId="0" applyFont="1" applyFill="1" applyBorder="1"/>
    <xf numFmtId="43" fontId="4" fillId="2" borderId="0" xfId="1" applyNumberFormat="1" applyFont="1" applyFill="1" applyBorder="1"/>
    <xf numFmtId="0" fontId="4" fillId="2" borderId="0" xfId="0" applyFont="1" applyFill="1" applyBorder="1" applyAlignment="1">
      <alignment horizontal="left" wrapText="1" indent="2"/>
    </xf>
    <xf numFmtId="0" fontId="4" fillId="2" borderId="0" xfId="0" applyFont="1" applyFill="1" applyBorder="1" applyAlignment="1">
      <alignment horizontal="left" wrapText="1"/>
    </xf>
    <xf numFmtId="164" fontId="4" fillId="2" borderId="12" xfId="1" applyNumberFormat="1" applyFont="1" applyFill="1" applyBorder="1"/>
    <xf numFmtId="0" fontId="5" fillId="2" borderId="0" xfId="0" applyFont="1" applyFill="1" applyBorder="1" applyAlignment="1">
      <alignment wrapText="1"/>
    </xf>
    <xf numFmtId="165" fontId="5" fillId="2" borderId="2" xfId="2" applyNumberFormat="1" applyFont="1" applyFill="1" applyBorder="1"/>
    <xf numFmtId="165" fontId="5" fillId="2" borderId="0" xfId="2" applyNumberFormat="1" applyFont="1" applyFill="1" applyBorder="1"/>
    <xf numFmtId="165" fontId="5" fillId="2" borderId="15" xfId="2" applyNumberFormat="1" applyFont="1" applyFill="1" applyBorder="1"/>
    <xf numFmtId="0" fontId="6" fillId="0" borderId="0" xfId="0" applyFont="1"/>
    <xf numFmtId="164" fontId="6" fillId="0" borderId="0" xfId="1" applyNumberFormat="1" applyFont="1"/>
    <xf numFmtId="0" fontId="6" fillId="2" borderId="5" xfId="0" applyFont="1" applyFill="1" applyBorder="1"/>
    <xf numFmtId="0" fontId="6" fillId="2" borderId="6" xfId="0" applyFont="1" applyFill="1" applyBorder="1"/>
    <xf numFmtId="164" fontId="6" fillId="2" borderId="6" xfId="1" applyNumberFormat="1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0" xfId="0" applyFont="1" applyFill="1" applyBorder="1"/>
    <xf numFmtId="164" fontId="6" fillId="2" borderId="0" xfId="1" applyNumberFormat="1" applyFont="1" applyFill="1" applyBorder="1"/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wrapText="1"/>
    </xf>
    <xf numFmtId="165" fontId="7" fillId="2" borderId="0" xfId="2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  <xf numFmtId="165" fontId="6" fillId="2" borderId="0" xfId="2" applyNumberFormat="1" applyFont="1" applyFill="1" applyBorder="1"/>
    <xf numFmtId="37" fontId="6" fillId="2" borderId="0" xfId="2" applyNumberFormat="1" applyFont="1" applyFill="1" applyBorder="1"/>
    <xf numFmtId="0" fontId="6" fillId="2" borderId="10" xfId="0" applyFont="1" applyFill="1" applyBorder="1"/>
    <xf numFmtId="0" fontId="6" fillId="2" borderId="2" xfId="0" applyFont="1" applyFill="1" applyBorder="1"/>
    <xf numFmtId="164" fontId="6" fillId="2" borderId="2" xfId="1" applyNumberFormat="1" applyFont="1" applyFill="1" applyBorder="1"/>
    <xf numFmtId="0" fontId="6" fillId="2" borderId="11" xfId="0" applyFont="1" applyFill="1" applyBorder="1"/>
    <xf numFmtId="0" fontId="8" fillId="2" borderId="0" xfId="0" applyFont="1" applyFill="1" applyBorder="1" applyAlignment="1">
      <alignment wrapText="1"/>
    </xf>
    <xf numFmtId="165" fontId="8" fillId="2" borderId="14" xfId="2" applyNumberFormat="1" applyFont="1" applyFill="1" applyBorder="1"/>
    <xf numFmtId="0" fontId="4" fillId="0" borderId="0" xfId="0" applyFont="1" applyFill="1" applyBorder="1"/>
    <xf numFmtId="164" fontId="4" fillId="0" borderId="0" xfId="1" applyNumberFormat="1" applyFont="1" applyFill="1" applyBorder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165" fontId="4" fillId="0" borderId="0" xfId="2" applyNumberFormat="1" applyFont="1" applyFill="1" applyBorder="1"/>
    <xf numFmtId="0" fontId="5" fillId="0" borderId="0" xfId="0" applyFont="1" applyFill="1" applyBorder="1" applyAlignment="1">
      <alignment wrapText="1"/>
    </xf>
    <xf numFmtId="165" fontId="5" fillId="0" borderId="0" xfId="2" applyNumberFormat="1" applyFont="1" applyFill="1" applyBorder="1"/>
    <xf numFmtId="0" fontId="4" fillId="0" borderId="0" xfId="0" applyFont="1" applyFill="1" applyBorder="1" applyAlignment="1">
      <alignment horizontal="left" wrapText="1" indent="2"/>
    </xf>
    <xf numFmtId="0" fontId="4" fillId="0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2" borderId="0" xfId="0" applyFont="1" applyFill="1" applyBorder="1" applyAlignment="1">
      <alignment horizontal="left" vertical="top" wrapText="1" indent="5"/>
    </xf>
    <xf numFmtId="0" fontId="4" fillId="2" borderId="0" xfId="0" applyFont="1" applyFill="1"/>
    <xf numFmtId="164" fontId="4" fillId="2" borderId="0" xfId="1" applyNumberFormat="1" applyFont="1" applyFill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N83"/>
  <sheetViews>
    <sheetView tabSelected="1" topLeftCell="A13" workbookViewId="0">
      <selection activeCell="K46" sqref="K46"/>
    </sheetView>
  </sheetViews>
  <sheetFormatPr defaultRowHeight="15" x14ac:dyDescent="0.25"/>
  <cols>
    <col min="1" max="4" width="9.140625" style="25"/>
    <col min="5" max="5" width="1.28515625" style="25" customWidth="1"/>
    <col min="6" max="6" width="66.85546875" style="25" customWidth="1"/>
    <col min="7" max="7" width="12.140625" style="26" bestFit="1" customWidth="1"/>
    <col min="8" max="8" width="1.28515625" style="25" customWidth="1"/>
    <col min="9" max="9" width="9.140625" style="25"/>
    <col min="10" max="10" width="1.28515625" style="25" customWidth="1"/>
    <col min="11" max="11" width="66.85546875" style="25" customWidth="1"/>
    <col min="12" max="12" width="12.140625" style="26" bestFit="1" customWidth="1"/>
    <col min="13" max="13" width="1.28515625" style="25" customWidth="1"/>
    <col min="14" max="16384" width="9.140625" style="25"/>
  </cols>
  <sheetData>
    <row r="3" spans="5:14" ht="15.75" thickBot="1" x14ac:dyDescent="0.3">
      <c r="I3" s="74"/>
      <c r="J3" s="74"/>
      <c r="K3" s="74"/>
      <c r="L3" s="75"/>
      <c r="M3" s="74"/>
      <c r="N3" s="74"/>
    </row>
    <row r="4" spans="5:14" ht="4.9000000000000004" customHeight="1" thickBot="1" x14ac:dyDescent="0.3">
      <c r="E4" s="27"/>
      <c r="F4" s="28"/>
      <c r="G4" s="29"/>
      <c r="H4" s="28"/>
      <c r="I4" s="74"/>
      <c r="J4" s="74"/>
      <c r="K4" s="74"/>
      <c r="L4" s="75"/>
      <c r="M4" s="74"/>
      <c r="N4" s="74"/>
    </row>
    <row r="5" spans="5:14" ht="15.75" thickBot="1" x14ac:dyDescent="0.3">
      <c r="E5" s="31"/>
      <c r="F5" s="84" t="s">
        <v>5</v>
      </c>
      <c r="G5" s="85"/>
      <c r="H5" s="33"/>
      <c r="I5" s="74"/>
      <c r="J5" s="74"/>
      <c r="K5" s="76"/>
      <c r="L5" s="76"/>
      <c r="M5" s="74"/>
      <c r="N5" s="74"/>
    </row>
    <row r="6" spans="5:14" x14ac:dyDescent="0.25">
      <c r="E6" s="31"/>
      <c r="F6" s="33"/>
      <c r="G6" s="34"/>
      <c r="H6" s="33"/>
      <c r="I6" s="74"/>
      <c r="J6" s="74"/>
      <c r="K6" s="74"/>
      <c r="L6" s="75"/>
      <c r="M6" s="74"/>
      <c r="N6" s="74"/>
    </row>
    <row r="7" spans="5:14" ht="30" x14ac:dyDescent="0.25">
      <c r="E7" s="31"/>
      <c r="F7" s="35" t="s">
        <v>51</v>
      </c>
      <c r="G7" s="36">
        <v>65711</v>
      </c>
      <c r="H7" s="33"/>
      <c r="I7" s="74"/>
      <c r="J7" s="74"/>
      <c r="K7" s="77"/>
      <c r="L7" s="78"/>
      <c r="M7" s="74"/>
      <c r="N7" s="74"/>
    </row>
    <row r="8" spans="5:14" ht="8.25" customHeight="1" x14ac:dyDescent="0.25">
      <c r="E8" s="31"/>
      <c r="F8" s="35"/>
      <c r="G8" s="34"/>
      <c r="H8" s="33"/>
      <c r="I8" s="74"/>
      <c r="J8" s="74"/>
      <c r="K8" s="77"/>
      <c r="L8" s="75"/>
      <c r="M8" s="74"/>
      <c r="N8" s="74"/>
    </row>
    <row r="9" spans="5:14" x14ac:dyDescent="0.25">
      <c r="E9" s="31"/>
      <c r="F9" s="35" t="s">
        <v>0</v>
      </c>
      <c r="G9" s="37">
        <v>38350</v>
      </c>
      <c r="H9" s="33"/>
      <c r="I9" s="74"/>
      <c r="J9" s="74"/>
      <c r="K9" s="77"/>
      <c r="L9" s="75"/>
      <c r="M9" s="74"/>
      <c r="N9" s="74"/>
    </row>
    <row r="10" spans="5:14" ht="6.75" customHeight="1" x14ac:dyDescent="0.25">
      <c r="E10" s="31"/>
      <c r="F10" s="35"/>
      <c r="G10" s="34"/>
      <c r="H10" s="33"/>
      <c r="I10" s="74"/>
      <c r="J10" s="74"/>
      <c r="K10" s="77"/>
      <c r="L10" s="75"/>
      <c r="M10" s="74"/>
      <c r="N10" s="74"/>
    </row>
    <row r="11" spans="5:14" x14ac:dyDescent="0.25">
      <c r="E11" s="31"/>
      <c r="F11" s="35" t="s">
        <v>1</v>
      </c>
      <c r="G11" s="34">
        <f>SUM(G7:G9)</f>
        <v>104061</v>
      </c>
      <c r="H11" s="33"/>
      <c r="I11" s="74"/>
      <c r="J11" s="74"/>
      <c r="K11" s="77"/>
      <c r="L11" s="75"/>
      <c r="M11" s="74"/>
      <c r="N11" s="74"/>
    </row>
    <row r="12" spans="5:14" ht="8.25" customHeight="1" x14ac:dyDescent="0.25">
      <c r="E12" s="31"/>
      <c r="F12" s="35"/>
      <c r="G12" s="34"/>
      <c r="H12" s="33"/>
      <c r="I12" s="74"/>
      <c r="J12" s="74"/>
      <c r="K12" s="77"/>
      <c r="L12" s="75"/>
      <c r="M12" s="74"/>
      <c r="N12" s="74"/>
    </row>
    <row r="13" spans="5:14" ht="30" x14ac:dyDescent="0.25">
      <c r="E13" s="31"/>
      <c r="F13" s="35" t="s">
        <v>49</v>
      </c>
      <c r="G13" s="37">
        <v>-4533</v>
      </c>
      <c r="H13" s="33"/>
      <c r="I13" s="74"/>
      <c r="J13" s="74"/>
      <c r="K13" s="77"/>
      <c r="L13" s="75"/>
      <c r="M13" s="74"/>
      <c r="N13" s="74"/>
    </row>
    <row r="14" spans="5:14" ht="6.75" customHeight="1" x14ac:dyDescent="0.25">
      <c r="E14" s="31"/>
      <c r="F14" s="35"/>
      <c r="G14" s="34"/>
      <c r="H14" s="33"/>
      <c r="I14" s="74"/>
      <c r="J14" s="74"/>
      <c r="K14" s="77"/>
      <c r="L14" s="75"/>
      <c r="M14" s="74"/>
      <c r="N14" s="74"/>
    </row>
    <row r="15" spans="5:14" ht="30" x14ac:dyDescent="0.25">
      <c r="E15" s="31"/>
      <c r="F15" s="35" t="s">
        <v>50</v>
      </c>
      <c r="G15" s="34">
        <f>SUM(G11:G13)</f>
        <v>99528</v>
      </c>
      <c r="H15" s="33"/>
      <c r="I15" s="74"/>
      <c r="J15" s="74"/>
      <c r="K15" s="77"/>
      <c r="L15" s="75"/>
      <c r="M15" s="74"/>
      <c r="N15" s="74"/>
    </row>
    <row r="16" spans="5:14" ht="9" customHeight="1" x14ac:dyDescent="0.25">
      <c r="E16" s="31"/>
      <c r="F16" s="35"/>
      <c r="G16" s="34"/>
      <c r="H16" s="33"/>
      <c r="I16" s="74"/>
      <c r="J16" s="74"/>
      <c r="K16" s="77"/>
      <c r="L16" s="75"/>
      <c r="M16" s="74"/>
      <c r="N16" s="74"/>
    </row>
    <row r="17" spans="5:14" x14ac:dyDescent="0.25">
      <c r="E17" s="31"/>
      <c r="F17" s="35" t="s">
        <v>2</v>
      </c>
      <c r="G17" s="34">
        <v>2944</v>
      </c>
      <c r="H17" s="33"/>
      <c r="I17" s="74"/>
      <c r="J17" s="74"/>
      <c r="K17" s="77"/>
      <c r="L17" s="75"/>
      <c r="M17" s="74"/>
      <c r="N17" s="74"/>
    </row>
    <row r="18" spans="5:14" ht="11.25" customHeight="1" x14ac:dyDescent="0.25">
      <c r="E18" s="31"/>
      <c r="F18" s="35"/>
      <c r="G18" s="34"/>
      <c r="H18" s="33"/>
      <c r="I18" s="74"/>
      <c r="J18" s="74"/>
      <c r="K18" s="77"/>
      <c r="L18" s="75"/>
      <c r="M18" s="74"/>
      <c r="N18" s="74"/>
    </row>
    <row r="19" spans="5:14" x14ac:dyDescent="0.25">
      <c r="E19" s="31"/>
      <c r="F19" s="35" t="s">
        <v>3</v>
      </c>
      <c r="G19" s="37">
        <v>2528</v>
      </c>
      <c r="H19" s="33"/>
      <c r="I19" s="74"/>
      <c r="J19" s="74"/>
      <c r="K19" s="77"/>
      <c r="L19" s="75"/>
      <c r="M19" s="74"/>
      <c r="N19" s="74"/>
    </row>
    <row r="20" spans="5:14" ht="12.75" customHeight="1" x14ac:dyDescent="0.25">
      <c r="E20" s="31"/>
      <c r="F20" s="35"/>
      <c r="G20" s="34"/>
      <c r="H20" s="33"/>
      <c r="I20" s="74"/>
      <c r="J20" s="74"/>
      <c r="K20" s="77"/>
      <c r="L20" s="75"/>
      <c r="M20" s="74"/>
      <c r="N20" s="74"/>
    </row>
    <row r="21" spans="5:14" ht="15.75" thickBot="1" x14ac:dyDescent="0.3">
      <c r="E21" s="31"/>
      <c r="F21" s="47" t="s">
        <v>4</v>
      </c>
      <c r="G21" s="48">
        <f>SUM(G15:G19)</f>
        <v>105000</v>
      </c>
      <c r="H21" s="33"/>
      <c r="I21" s="74"/>
      <c r="J21" s="74"/>
      <c r="K21" s="79"/>
      <c r="L21" s="80"/>
      <c r="M21" s="74"/>
      <c r="N21" s="74"/>
    </row>
    <row r="22" spans="5:14" ht="9" customHeight="1" thickBot="1" x14ac:dyDescent="0.3">
      <c r="E22" s="39"/>
      <c r="F22" s="40"/>
      <c r="G22" s="41"/>
      <c r="H22" s="40"/>
      <c r="I22" s="74"/>
      <c r="J22" s="74"/>
      <c r="K22" s="74"/>
      <c r="L22" s="75"/>
      <c r="M22" s="74"/>
      <c r="N22" s="74"/>
    </row>
    <row r="23" spans="5:14" x14ac:dyDescent="0.25">
      <c r="I23" s="74"/>
      <c r="J23" s="74"/>
      <c r="K23" s="74"/>
      <c r="L23" s="75"/>
      <c r="M23" s="74"/>
      <c r="N23" s="74"/>
    </row>
    <row r="24" spans="5:14" ht="15.75" thickBot="1" x14ac:dyDescent="0.3"/>
    <row r="25" spans="5:14" ht="4.9000000000000004" customHeight="1" thickBot="1" x14ac:dyDescent="0.3">
      <c r="E25" s="27"/>
      <c r="F25" s="28"/>
      <c r="G25" s="29"/>
      <c r="H25" s="30"/>
      <c r="J25" s="27"/>
      <c r="K25" s="28"/>
      <c r="L25" s="29"/>
      <c r="M25" s="30"/>
    </row>
    <row r="26" spans="5:14" ht="15.75" thickBot="1" x14ac:dyDescent="0.3">
      <c r="E26" s="31"/>
      <c r="F26" s="84" t="s">
        <v>11</v>
      </c>
      <c r="G26" s="85"/>
      <c r="H26" s="32"/>
      <c r="J26" s="31"/>
      <c r="K26" s="84" t="s">
        <v>11</v>
      </c>
      <c r="L26" s="85"/>
      <c r="M26" s="32"/>
    </row>
    <row r="27" spans="5:14" ht="8.25" customHeight="1" x14ac:dyDescent="0.25">
      <c r="E27" s="31"/>
      <c r="F27" s="33"/>
      <c r="G27" s="34"/>
      <c r="H27" s="32"/>
      <c r="J27" s="31"/>
      <c r="K27" s="33"/>
      <c r="L27" s="34"/>
      <c r="M27" s="32"/>
    </row>
    <row r="28" spans="5:14" x14ac:dyDescent="0.25">
      <c r="E28" s="31"/>
      <c r="F28" s="47" t="s">
        <v>4</v>
      </c>
      <c r="G28" s="49">
        <f>G21</f>
        <v>105000</v>
      </c>
      <c r="H28" s="32"/>
      <c r="J28" s="31"/>
      <c r="K28" s="47" t="s">
        <v>4</v>
      </c>
      <c r="L28" s="49">
        <f>G28</f>
        <v>105000</v>
      </c>
      <c r="M28" s="32"/>
    </row>
    <row r="29" spans="5:14" ht="8.25" customHeight="1" x14ac:dyDescent="0.25">
      <c r="E29" s="31"/>
      <c r="F29" s="35"/>
      <c r="G29" s="34"/>
      <c r="H29" s="32"/>
      <c r="J29" s="31"/>
      <c r="K29" s="35"/>
      <c r="L29" s="34"/>
      <c r="M29" s="32"/>
    </row>
    <row r="30" spans="5:14" x14ac:dyDescent="0.25">
      <c r="E30" s="31"/>
      <c r="F30" s="35" t="s">
        <v>6</v>
      </c>
      <c r="G30" s="34">
        <v>-35135</v>
      </c>
      <c r="H30" s="32"/>
      <c r="J30" s="31"/>
      <c r="K30" s="35" t="s">
        <v>6</v>
      </c>
      <c r="L30" s="34">
        <v>-35135</v>
      </c>
      <c r="M30" s="32"/>
    </row>
    <row r="31" spans="5:14" ht="9.75" customHeight="1" x14ac:dyDescent="0.25">
      <c r="E31" s="31"/>
      <c r="F31" s="35"/>
      <c r="G31" s="34"/>
      <c r="H31" s="32"/>
      <c r="J31" s="31"/>
      <c r="K31" s="35"/>
      <c r="L31" s="34"/>
      <c r="M31" s="32"/>
    </row>
    <row r="32" spans="5:14" ht="18" x14ac:dyDescent="0.25">
      <c r="E32" s="31"/>
      <c r="F32" s="35" t="s">
        <v>53</v>
      </c>
      <c r="G32" s="37">
        <v>-11709</v>
      </c>
      <c r="H32" s="32"/>
      <c r="J32" s="31"/>
      <c r="K32" s="83" t="s">
        <v>7</v>
      </c>
      <c r="L32" s="37">
        <v>0</v>
      </c>
      <c r="M32" s="32"/>
    </row>
    <row r="33" spans="4:14" ht="10.5" customHeight="1" x14ac:dyDescent="0.25">
      <c r="E33" s="31"/>
      <c r="F33" s="35"/>
      <c r="G33" s="34"/>
      <c r="H33" s="32"/>
      <c r="J33" s="31"/>
      <c r="K33" s="35"/>
      <c r="L33" s="34"/>
      <c r="M33" s="32"/>
    </row>
    <row r="34" spans="4:14" ht="15.75" thickBot="1" x14ac:dyDescent="0.3">
      <c r="E34" s="31"/>
      <c r="F34" s="35" t="s">
        <v>8</v>
      </c>
      <c r="G34" s="38">
        <f>SUM(G28:G32)</f>
        <v>58156</v>
      </c>
      <c r="H34" s="32"/>
      <c r="J34" s="31"/>
      <c r="K34" s="35" t="s">
        <v>8</v>
      </c>
      <c r="L34" s="38">
        <f>SUM(L28:L32)</f>
        <v>69865</v>
      </c>
      <c r="M34" s="32"/>
    </row>
    <row r="35" spans="4:14" ht="6.75" customHeight="1" x14ac:dyDescent="0.25">
      <c r="E35" s="31"/>
      <c r="F35" s="35"/>
      <c r="G35" s="34"/>
      <c r="H35" s="32"/>
      <c r="J35" s="31"/>
      <c r="K35" s="35"/>
      <c r="L35" s="34"/>
      <c r="M35" s="32"/>
    </row>
    <row r="36" spans="4:14" x14ac:dyDescent="0.25">
      <c r="E36" s="31"/>
      <c r="F36" s="35" t="s">
        <v>9</v>
      </c>
      <c r="G36" s="43">
        <v>33.75</v>
      </c>
      <c r="H36" s="32"/>
      <c r="J36" s="31"/>
      <c r="K36" s="35" t="s">
        <v>9</v>
      </c>
      <c r="L36" s="43">
        <v>33.75</v>
      </c>
      <c r="M36" s="32"/>
    </row>
    <row r="37" spans="4:14" ht="8.25" customHeight="1" thickBot="1" x14ac:dyDescent="0.3">
      <c r="E37" s="31"/>
      <c r="F37" s="35"/>
      <c r="G37" s="34"/>
      <c r="H37" s="32"/>
      <c r="J37" s="31"/>
      <c r="K37" s="35"/>
      <c r="L37" s="34"/>
      <c r="M37" s="32"/>
    </row>
    <row r="38" spans="4:14" ht="15.75" thickBot="1" x14ac:dyDescent="0.3">
      <c r="E38" s="31"/>
      <c r="F38" s="47" t="s">
        <v>10</v>
      </c>
      <c r="G38" s="50">
        <f>G34/G36</f>
        <v>1723.1407407407407</v>
      </c>
      <c r="H38" s="32"/>
      <c r="J38" s="31"/>
      <c r="K38" s="47" t="s">
        <v>10</v>
      </c>
      <c r="L38" s="50">
        <f>L34/L36</f>
        <v>2070.0740740740739</v>
      </c>
      <c r="M38" s="32"/>
    </row>
    <row r="39" spans="4:14" ht="3.75" customHeight="1" thickBot="1" x14ac:dyDescent="0.3">
      <c r="E39" s="39"/>
      <c r="F39" s="40"/>
      <c r="G39" s="41"/>
      <c r="H39" s="42"/>
      <c r="J39" s="39"/>
      <c r="K39" s="40"/>
      <c r="L39" s="41"/>
      <c r="M39" s="42"/>
    </row>
    <row r="40" spans="4:14" ht="27" customHeight="1" x14ac:dyDescent="0.25">
      <c r="D40" s="94"/>
      <c r="E40" s="98" t="s">
        <v>54</v>
      </c>
      <c r="F40" s="98"/>
      <c r="G40" s="98"/>
      <c r="H40" s="98"/>
      <c r="I40" s="94"/>
    </row>
    <row r="41" spans="4:14" ht="15.75" thickBot="1" x14ac:dyDescent="0.3">
      <c r="D41" s="94"/>
      <c r="E41" s="94"/>
      <c r="F41" s="94"/>
      <c r="G41" s="95"/>
      <c r="H41" s="94"/>
      <c r="I41" s="94"/>
      <c r="J41" s="74"/>
      <c r="K41" s="74"/>
      <c r="L41" s="75"/>
      <c r="M41" s="74"/>
      <c r="N41" s="74"/>
    </row>
    <row r="42" spans="4:14" ht="4.9000000000000004" customHeight="1" thickBot="1" x14ac:dyDescent="0.3">
      <c r="D42" s="94"/>
      <c r="E42" s="27"/>
      <c r="F42" s="28"/>
      <c r="G42" s="29"/>
      <c r="H42" s="30"/>
      <c r="I42" s="94"/>
      <c r="J42" s="74"/>
      <c r="K42" s="74"/>
      <c r="L42" s="75"/>
      <c r="M42" s="74"/>
      <c r="N42" s="74"/>
    </row>
    <row r="43" spans="4:14" ht="15.75" thickBot="1" x14ac:dyDescent="0.3">
      <c r="D43" s="94"/>
      <c r="E43" s="31"/>
      <c r="F43" s="96" t="s">
        <v>12</v>
      </c>
      <c r="G43" s="97"/>
      <c r="H43" s="32"/>
      <c r="I43" s="94"/>
      <c r="J43" s="74"/>
      <c r="K43" s="86"/>
      <c r="L43" s="86"/>
      <c r="M43" s="74"/>
      <c r="N43" s="74"/>
    </row>
    <row r="44" spans="4:14" ht="9" customHeight="1" x14ac:dyDescent="0.25">
      <c r="D44" s="94"/>
      <c r="E44" s="31"/>
      <c r="F44" s="33"/>
      <c r="G44" s="34"/>
      <c r="H44" s="32"/>
      <c r="I44" s="94"/>
      <c r="J44" s="74"/>
      <c r="K44" s="74"/>
      <c r="L44" s="75"/>
      <c r="M44" s="74"/>
      <c r="N44" s="74"/>
    </row>
    <row r="45" spans="4:14" ht="30" x14ac:dyDescent="0.25">
      <c r="D45" s="94"/>
      <c r="E45" s="31"/>
      <c r="F45" s="35" t="s">
        <v>16</v>
      </c>
      <c r="G45" s="36">
        <v>68988</v>
      </c>
      <c r="H45" s="32"/>
      <c r="I45" s="94"/>
      <c r="J45" s="74"/>
      <c r="K45" s="77"/>
      <c r="L45" s="78"/>
      <c r="M45" s="74"/>
      <c r="N45" s="74"/>
    </row>
    <row r="46" spans="4:14" ht="6.75" customHeight="1" x14ac:dyDescent="0.25">
      <c r="D46" s="94"/>
      <c r="E46" s="31"/>
      <c r="F46" s="35"/>
      <c r="G46" s="34"/>
      <c r="H46" s="32"/>
      <c r="I46" s="94"/>
      <c r="J46" s="74"/>
      <c r="K46" s="77"/>
      <c r="L46" s="75"/>
      <c r="M46" s="74"/>
      <c r="N46" s="74"/>
    </row>
    <row r="47" spans="4:14" x14ac:dyDescent="0.25">
      <c r="D47" s="94"/>
      <c r="E47" s="31"/>
      <c r="F47" s="35" t="s">
        <v>17</v>
      </c>
      <c r="G47" s="34"/>
      <c r="H47" s="32"/>
      <c r="I47" s="94"/>
      <c r="J47" s="74"/>
      <c r="K47" s="77"/>
      <c r="L47" s="75"/>
      <c r="M47" s="74"/>
      <c r="N47" s="74"/>
    </row>
    <row r="48" spans="4:14" x14ac:dyDescent="0.25">
      <c r="D48" s="94"/>
      <c r="E48" s="31"/>
      <c r="F48" s="44">
        <v>2017</v>
      </c>
      <c r="G48" s="34">
        <v>7052</v>
      </c>
      <c r="H48" s="32"/>
      <c r="I48" s="94"/>
      <c r="J48" s="74"/>
      <c r="K48" s="81"/>
      <c r="L48" s="75"/>
      <c r="M48" s="74"/>
      <c r="N48" s="74"/>
    </row>
    <row r="49" spans="5:14" x14ac:dyDescent="0.25">
      <c r="E49" s="31"/>
      <c r="F49" s="44">
        <v>2018</v>
      </c>
      <c r="G49" s="34">
        <v>3027</v>
      </c>
      <c r="H49" s="32"/>
      <c r="J49" s="74"/>
      <c r="K49" s="81"/>
      <c r="L49" s="75"/>
      <c r="M49" s="74"/>
      <c r="N49" s="74"/>
    </row>
    <row r="50" spans="5:14" x14ac:dyDescent="0.25">
      <c r="E50" s="31"/>
      <c r="F50" s="44" t="s">
        <v>18</v>
      </c>
      <c r="G50" s="34">
        <v>2586</v>
      </c>
      <c r="H50" s="32"/>
      <c r="J50" s="74"/>
      <c r="K50" s="81"/>
      <c r="L50" s="75"/>
      <c r="M50" s="74"/>
      <c r="N50" s="74"/>
    </row>
    <row r="51" spans="5:14" x14ac:dyDescent="0.25">
      <c r="E51" s="31"/>
      <c r="F51" s="45" t="s">
        <v>22</v>
      </c>
      <c r="G51" s="46">
        <f>SUM(G48:G50)</f>
        <v>12665</v>
      </c>
      <c r="H51" s="32"/>
      <c r="J51" s="74"/>
      <c r="K51" s="82"/>
      <c r="L51" s="75"/>
      <c r="M51" s="74"/>
      <c r="N51" s="74"/>
    </row>
    <row r="52" spans="5:14" ht="6.75" customHeight="1" x14ac:dyDescent="0.25">
      <c r="E52" s="31"/>
      <c r="F52" s="35"/>
      <c r="G52" s="34"/>
      <c r="H52" s="32"/>
      <c r="J52" s="74"/>
      <c r="K52" s="77"/>
      <c r="L52" s="75"/>
      <c r="M52" s="74"/>
      <c r="N52" s="74"/>
    </row>
    <row r="53" spans="5:14" x14ac:dyDescent="0.25">
      <c r="E53" s="31"/>
      <c r="F53" s="35" t="s">
        <v>52</v>
      </c>
      <c r="G53" s="34"/>
      <c r="H53" s="32"/>
      <c r="J53" s="74"/>
      <c r="K53" s="77"/>
      <c r="L53" s="75"/>
      <c r="M53" s="74"/>
      <c r="N53" s="74"/>
    </row>
    <row r="54" spans="5:14" x14ac:dyDescent="0.25">
      <c r="E54" s="31"/>
      <c r="F54" s="44">
        <v>2017</v>
      </c>
      <c r="G54" s="34">
        <v>-4533</v>
      </c>
      <c r="H54" s="32"/>
      <c r="J54" s="74"/>
      <c r="K54" s="81"/>
      <c r="L54" s="75"/>
      <c r="M54" s="74"/>
      <c r="N54" s="74"/>
    </row>
    <row r="55" spans="5:14" x14ac:dyDescent="0.25">
      <c r="E55" s="31"/>
      <c r="F55" s="44">
        <v>2018</v>
      </c>
      <c r="G55" s="34">
        <v>-4682</v>
      </c>
      <c r="H55" s="32"/>
      <c r="J55" s="74"/>
      <c r="K55" s="81"/>
      <c r="L55" s="75"/>
      <c r="M55" s="74"/>
      <c r="N55" s="74"/>
    </row>
    <row r="56" spans="5:14" x14ac:dyDescent="0.25">
      <c r="E56" s="31"/>
      <c r="F56" s="44">
        <v>2019</v>
      </c>
      <c r="G56" s="34">
        <f>-4533-127</f>
        <v>-4660</v>
      </c>
      <c r="H56" s="32"/>
      <c r="J56" s="74"/>
      <c r="K56" s="81"/>
      <c r="L56" s="75"/>
      <c r="M56" s="74"/>
      <c r="N56" s="74"/>
    </row>
    <row r="57" spans="5:14" x14ac:dyDescent="0.25">
      <c r="E57" s="31"/>
      <c r="F57" s="44" t="s">
        <v>19</v>
      </c>
      <c r="G57" s="34">
        <f>(-4533/12*3)+5</f>
        <v>-1128.25</v>
      </c>
      <c r="H57" s="32"/>
      <c r="J57" s="74"/>
      <c r="K57" s="81"/>
      <c r="L57" s="75"/>
      <c r="M57" s="74"/>
      <c r="N57" s="74"/>
    </row>
    <row r="58" spans="5:14" x14ac:dyDescent="0.25">
      <c r="E58" s="31"/>
      <c r="F58" s="45" t="s">
        <v>23</v>
      </c>
      <c r="G58" s="46">
        <f>SUM(G54:G57)</f>
        <v>-15003.25</v>
      </c>
      <c r="H58" s="32"/>
      <c r="J58" s="74"/>
      <c r="K58" s="82"/>
      <c r="L58" s="75"/>
      <c r="M58" s="74"/>
      <c r="N58" s="74"/>
    </row>
    <row r="59" spans="5:14" ht="8.25" customHeight="1" x14ac:dyDescent="0.25">
      <c r="E59" s="31"/>
      <c r="F59" s="45"/>
      <c r="G59" s="34"/>
      <c r="H59" s="32"/>
      <c r="J59" s="74"/>
      <c r="K59" s="82"/>
      <c r="L59" s="75"/>
      <c r="M59" s="74"/>
      <c r="N59" s="74"/>
    </row>
    <row r="60" spans="5:14" x14ac:dyDescent="0.25">
      <c r="E60" s="31"/>
      <c r="F60" s="45" t="s">
        <v>20</v>
      </c>
      <c r="G60" s="37">
        <f>G32</f>
        <v>-11709</v>
      </c>
      <c r="H60" s="32"/>
      <c r="J60" s="74"/>
      <c r="K60" s="82"/>
      <c r="L60" s="75"/>
      <c r="M60" s="74"/>
      <c r="N60" s="74"/>
    </row>
    <row r="61" spans="5:14" ht="6" customHeight="1" x14ac:dyDescent="0.25">
      <c r="E61" s="31"/>
      <c r="F61" s="35"/>
      <c r="G61" s="34"/>
      <c r="H61" s="32"/>
      <c r="J61" s="74"/>
      <c r="K61" s="77"/>
      <c r="L61" s="75"/>
      <c r="M61" s="74"/>
      <c r="N61" s="74"/>
    </row>
    <row r="62" spans="5:14" ht="15.75" thickBot="1" x14ac:dyDescent="0.3">
      <c r="E62" s="31"/>
      <c r="F62" s="47" t="s">
        <v>21</v>
      </c>
      <c r="G62" s="48">
        <f>SUM(G45,G51,G58,G60)</f>
        <v>54940.75</v>
      </c>
      <c r="H62" s="32"/>
      <c r="J62" s="74"/>
      <c r="K62" s="79"/>
      <c r="L62" s="80"/>
      <c r="M62" s="74"/>
      <c r="N62" s="74"/>
    </row>
    <row r="63" spans="5:14" ht="3.75" customHeight="1" thickBot="1" x14ac:dyDescent="0.3">
      <c r="E63" s="39"/>
      <c r="F63" s="40"/>
      <c r="G63" s="41"/>
      <c r="H63" s="42"/>
      <c r="J63" s="74"/>
      <c r="K63" s="74"/>
      <c r="L63" s="75"/>
      <c r="M63" s="74"/>
      <c r="N63" s="74"/>
    </row>
    <row r="64" spans="5:14" x14ac:dyDescent="0.25">
      <c r="J64" s="74"/>
      <c r="K64" s="74"/>
      <c r="L64" s="75"/>
      <c r="M64" s="74"/>
      <c r="N64" s="74"/>
    </row>
    <row r="72" spans="5:13" ht="15.75" thickBot="1" x14ac:dyDescent="0.3"/>
    <row r="73" spans="5:13" ht="4.9000000000000004" customHeight="1" thickBot="1" x14ac:dyDescent="0.3">
      <c r="E73" s="27"/>
      <c r="F73" s="28"/>
      <c r="G73" s="29"/>
      <c r="H73" s="30"/>
      <c r="J73" s="27"/>
      <c r="K73" s="28"/>
      <c r="L73" s="29"/>
      <c r="M73" s="30"/>
    </row>
    <row r="74" spans="5:13" ht="15.75" thickBot="1" x14ac:dyDescent="0.3">
      <c r="E74" s="31"/>
      <c r="F74" s="84" t="s">
        <v>12</v>
      </c>
      <c r="G74" s="85"/>
      <c r="H74" s="32"/>
      <c r="J74" s="31"/>
      <c r="K74" s="84" t="s">
        <v>12</v>
      </c>
      <c r="L74" s="85"/>
      <c r="M74" s="32"/>
    </row>
    <row r="75" spans="5:13" ht="9" customHeight="1" x14ac:dyDescent="0.25">
      <c r="E75" s="31"/>
      <c r="F75" s="33"/>
      <c r="G75" s="34"/>
      <c r="H75" s="32"/>
      <c r="J75" s="31"/>
      <c r="K75" s="33"/>
      <c r="L75" s="34"/>
      <c r="M75" s="32"/>
    </row>
    <row r="76" spans="5:13" ht="30" x14ac:dyDescent="0.25">
      <c r="E76" s="31"/>
      <c r="F76" s="35" t="s">
        <v>16</v>
      </c>
      <c r="G76" s="36">
        <v>68988</v>
      </c>
      <c r="H76" s="32"/>
      <c r="J76" s="31"/>
      <c r="K76" s="35" t="s">
        <v>16</v>
      </c>
      <c r="L76" s="36">
        <v>68988</v>
      </c>
      <c r="M76" s="32"/>
    </row>
    <row r="77" spans="5:13" ht="8.25" customHeight="1" x14ac:dyDescent="0.25">
      <c r="E77" s="31"/>
      <c r="F77" s="35"/>
      <c r="G77" s="34"/>
      <c r="H77" s="32"/>
      <c r="J77" s="31"/>
      <c r="K77" s="35"/>
      <c r="L77" s="34"/>
      <c r="M77" s="32"/>
    </row>
    <row r="78" spans="5:13" x14ac:dyDescent="0.25">
      <c r="E78" s="31"/>
      <c r="F78" s="35" t="s">
        <v>13</v>
      </c>
      <c r="G78" s="34">
        <v>7052</v>
      </c>
      <c r="H78" s="32"/>
      <c r="J78" s="31"/>
      <c r="K78" s="35" t="s">
        <v>13</v>
      </c>
      <c r="L78" s="34">
        <v>7052</v>
      </c>
      <c r="M78" s="32"/>
    </row>
    <row r="79" spans="5:13" ht="9" customHeight="1" x14ac:dyDescent="0.25">
      <c r="E79" s="31"/>
      <c r="F79" s="35"/>
      <c r="G79" s="34"/>
      <c r="H79" s="32"/>
      <c r="J79" s="31"/>
      <c r="K79" s="35"/>
      <c r="L79" s="34"/>
      <c r="M79" s="32"/>
    </row>
    <row r="80" spans="5:13" x14ac:dyDescent="0.25">
      <c r="E80" s="31"/>
      <c r="F80" s="35" t="s">
        <v>14</v>
      </c>
      <c r="G80" s="37">
        <v>-4533</v>
      </c>
      <c r="H80" s="32"/>
      <c r="J80" s="31"/>
      <c r="K80" s="35" t="s">
        <v>14</v>
      </c>
      <c r="L80" s="37">
        <v>-4533</v>
      </c>
      <c r="M80" s="32"/>
    </row>
    <row r="81" spans="5:13" ht="7.5" customHeight="1" x14ac:dyDescent="0.25">
      <c r="E81" s="31"/>
      <c r="F81" s="35"/>
      <c r="G81" s="34"/>
      <c r="H81" s="32"/>
      <c r="J81" s="31"/>
      <c r="K81" s="35"/>
      <c r="L81" s="34"/>
      <c r="M81" s="32"/>
    </row>
    <row r="82" spans="5:13" ht="15.75" thickBot="1" x14ac:dyDescent="0.3">
      <c r="E82" s="31"/>
      <c r="F82" s="35" t="s">
        <v>15</v>
      </c>
      <c r="G82" s="38">
        <f>SUM(G76:G80)</f>
        <v>71507</v>
      </c>
      <c r="H82" s="32"/>
      <c r="J82" s="31"/>
      <c r="K82" s="35" t="s">
        <v>15</v>
      </c>
      <c r="L82" s="38">
        <f>SUM(L76:L80)</f>
        <v>71507</v>
      </c>
      <c r="M82" s="32"/>
    </row>
    <row r="83" spans="5:13" ht="9" customHeight="1" thickBot="1" x14ac:dyDescent="0.3">
      <c r="E83" s="39"/>
      <c r="F83" s="40"/>
      <c r="G83" s="41"/>
      <c r="H83" s="42"/>
      <c r="J83" s="39"/>
      <c r="K83" s="40"/>
      <c r="L83" s="41"/>
      <c r="M83" s="42"/>
    </row>
  </sheetData>
  <mergeCells count="8">
    <mergeCell ref="F5:G5"/>
    <mergeCell ref="F26:G26"/>
    <mergeCell ref="F43:G43"/>
    <mergeCell ref="F74:G74"/>
    <mergeCell ref="K26:L26"/>
    <mergeCell ref="K43:L43"/>
    <mergeCell ref="K74:L74"/>
    <mergeCell ref="E40:H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Q41"/>
  <sheetViews>
    <sheetView workbookViewId="0">
      <selection activeCell="Q22" sqref="Q22"/>
    </sheetView>
  </sheetViews>
  <sheetFormatPr defaultRowHeight="15" x14ac:dyDescent="0.25"/>
  <cols>
    <col min="5" max="5" width="1.28515625" customWidth="1"/>
    <col min="6" max="6" width="15.28515625" customWidth="1"/>
    <col min="7" max="7" width="39.42578125" customWidth="1"/>
    <col min="8" max="8" width="10.7109375" customWidth="1"/>
    <col min="9" max="9" width="11.85546875" style="1" bestFit="1" customWidth="1"/>
    <col min="10" max="10" width="1.28515625" customWidth="1"/>
    <col min="13" max="13" width="14.28515625" bestFit="1" customWidth="1"/>
    <col min="14" max="15" width="11.42578125" bestFit="1" customWidth="1"/>
    <col min="16" max="16" width="11" bestFit="1" customWidth="1"/>
    <col min="17" max="17" width="11.5703125" bestFit="1" customWidth="1"/>
  </cols>
  <sheetData>
    <row r="2" spans="4:17" x14ac:dyDescent="0.25">
      <c r="M2" s="19">
        <v>0.65349999999999997</v>
      </c>
    </row>
    <row r="3" spans="4:17" ht="16.5" thickBot="1" x14ac:dyDescent="0.3">
      <c r="D3" s="51"/>
      <c r="E3" s="51"/>
      <c r="F3" s="51"/>
      <c r="G3" s="51"/>
      <c r="H3" s="51"/>
      <c r="I3" s="52"/>
      <c r="J3" s="51"/>
      <c r="K3" s="51"/>
    </row>
    <row r="4" spans="4:17" ht="5.45" customHeight="1" thickBot="1" x14ac:dyDescent="0.3">
      <c r="D4" s="51"/>
      <c r="E4" s="53"/>
      <c r="F4" s="54"/>
      <c r="G4" s="54"/>
      <c r="H4" s="54"/>
      <c r="I4" s="55"/>
      <c r="J4" s="56"/>
      <c r="K4" s="51"/>
    </row>
    <row r="5" spans="4:17" ht="17.25" customHeight="1" thickBot="1" x14ac:dyDescent="0.3">
      <c r="D5" s="51"/>
      <c r="E5" s="57"/>
      <c r="F5" s="87" t="s">
        <v>44</v>
      </c>
      <c r="G5" s="88"/>
      <c r="H5" s="88"/>
      <c r="I5" s="89"/>
      <c r="J5" s="58"/>
      <c r="K5" s="51"/>
      <c r="N5">
        <f>3/12</f>
        <v>0.25</v>
      </c>
    </row>
    <row r="6" spans="4:17" ht="11.25" customHeight="1" x14ac:dyDescent="0.25">
      <c r="D6" s="51"/>
      <c r="E6" s="57"/>
      <c r="F6" s="59"/>
      <c r="G6" s="59"/>
      <c r="H6" s="59"/>
      <c r="I6" s="60"/>
      <c r="J6" s="58"/>
      <c r="K6" s="51"/>
      <c r="M6" t="s">
        <v>27</v>
      </c>
      <c r="N6" t="s">
        <v>45</v>
      </c>
      <c r="O6" t="s">
        <v>43</v>
      </c>
      <c r="P6" t="s">
        <v>42</v>
      </c>
      <c r="Q6" s="24">
        <v>43100</v>
      </c>
    </row>
    <row r="7" spans="4:17" ht="15.75" x14ac:dyDescent="0.25">
      <c r="D7" s="51"/>
      <c r="E7" s="57"/>
      <c r="F7" s="61" t="s">
        <v>24</v>
      </c>
      <c r="G7" s="62" t="s">
        <v>25</v>
      </c>
      <c r="H7" s="62"/>
      <c r="I7" s="63" t="s">
        <v>26</v>
      </c>
      <c r="J7" s="58"/>
      <c r="K7" s="51"/>
    </row>
    <row r="8" spans="4:17" ht="15.75" x14ac:dyDescent="0.25">
      <c r="D8" s="51"/>
      <c r="E8" s="57"/>
      <c r="F8" s="64" t="s">
        <v>29</v>
      </c>
      <c r="G8" s="65" t="s">
        <v>28</v>
      </c>
      <c r="H8" s="65"/>
      <c r="I8" s="66">
        <f>M8*$M$2/1000</f>
        <v>9068.5012164999989</v>
      </c>
      <c r="J8" s="58"/>
      <c r="K8" s="51"/>
      <c r="M8" s="1">
        <f>SUM(N8:Q8)</f>
        <v>13876819</v>
      </c>
      <c r="Q8" s="1">
        <v>13876819</v>
      </c>
    </row>
    <row r="9" spans="4:17" ht="18" customHeight="1" x14ac:dyDescent="0.25">
      <c r="D9" s="51"/>
      <c r="E9" s="57"/>
      <c r="F9" s="64" t="s">
        <v>30</v>
      </c>
      <c r="G9" s="65" t="s">
        <v>31</v>
      </c>
      <c r="H9" s="65"/>
      <c r="I9" s="67">
        <f t="shared" ref="I9:I11" si="0">M9*$M$2/1000</f>
        <v>-754.726659875</v>
      </c>
      <c r="J9" s="58"/>
      <c r="K9" s="51"/>
      <c r="M9" s="1">
        <f t="shared" ref="M9:M11" si="1">SUM(N9:Q9)</f>
        <v>-1154899.25</v>
      </c>
      <c r="N9">
        <f>-255333*N5</f>
        <v>-63833.25</v>
      </c>
      <c r="O9">
        <v>-255333</v>
      </c>
      <c r="P9">
        <v>-255333</v>
      </c>
      <c r="Q9" s="1">
        <v>-580400</v>
      </c>
    </row>
    <row r="10" spans="4:17" ht="15.75" x14ac:dyDescent="0.25">
      <c r="D10" s="51"/>
      <c r="E10" s="57"/>
      <c r="F10" s="64">
        <v>182376</v>
      </c>
      <c r="G10" s="65" t="s">
        <v>32</v>
      </c>
      <c r="H10" s="65"/>
      <c r="I10" s="67">
        <f t="shared" si="0"/>
        <v>2839.6890023749997</v>
      </c>
      <c r="J10" s="58"/>
      <c r="K10" s="51"/>
      <c r="M10" s="1">
        <f t="shared" si="1"/>
        <v>4345354.25</v>
      </c>
      <c r="N10">
        <f t="shared" ref="N10:O10" si="2">-(N9+N11)</f>
        <v>243833.25</v>
      </c>
      <c r="O10">
        <f t="shared" si="2"/>
        <v>975333</v>
      </c>
      <c r="P10">
        <f>-(P9+P11)</f>
        <v>975333</v>
      </c>
      <c r="Q10" s="1">
        <v>2150855</v>
      </c>
    </row>
    <row r="11" spans="4:17" ht="15.75" x14ac:dyDescent="0.25">
      <c r="D11" s="51"/>
      <c r="E11" s="57"/>
      <c r="F11" s="64">
        <v>230000</v>
      </c>
      <c r="G11" s="65" t="s">
        <v>33</v>
      </c>
      <c r="H11" s="65"/>
      <c r="I11" s="67">
        <f t="shared" si="0"/>
        <v>-11153.463559</v>
      </c>
      <c r="J11" s="58"/>
      <c r="K11" s="51"/>
      <c r="M11" s="1">
        <f t="shared" si="1"/>
        <v>-17067274</v>
      </c>
      <c r="N11">
        <f>-720000*N5</f>
        <v>-180000</v>
      </c>
      <c r="O11">
        <v>-720000</v>
      </c>
      <c r="P11">
        <v>-720000</v>
      </c>
      <c r="Q11" s="1">
        <v>-15447274</v>
      </c>
    </row>
    <row r="12" spans="4:17" ht="16.5" thickBot="1" x14ac:dyDescent="0.3">
      <c r="D12" s="51"/>
      <c r="E12" s="57"/>
      <c r="F12" s="65"/>
      <c r="G12" s="72" t="s">
        <v>34</v>
      </c>
      <c r="H12" s="65"/>
      <c r="I12" s="73">
        <f>SUM(I8:I11)</f>
        <v>0</v>
      </c>
      <c r="J12" s="58"/>
      <c r="K12" s="51"/>
      <c r="M12" s="18">
        <f>SUM(M8:M11)</f>
        <v>0</v>
      </c>
    </row>
    <row r="13" spans="4:17" ht="9" customHeight="1" thickBot="1" x14ac:dyDescent="0.3">
      <c r="D13" s="51"/>
      <c r="E13" s="68"/>
      <c r="F13" s="69"/>
      <c r="G13" s="69"/>
      <c r="H13" s="69"/>
      <c r="I13" s="70"/>
      <c r="J13" s="71"/>
      <c r="K13" s="51"/>
    </row>
    <row r="14" spans="4:17" ht="16.5" thickBot="1" x14ac:dyDescent="0.3">
      <c r="D14" s="51"/>
      <c r="E14" s="51"/>
      <c r="F14" s="51"/>
      <c r="G14" s="51"/>
      <c r="H14" s="51"/>
      <c r="I14" s="52"/>
      <c r="J14" s="51"/>
      <c r="K14" s="51"/>
    </row>
    <row r="15" spans="4:17" ht="4.9000000000000004" customHeight="1" thickBot="1" x14ac:dyDescent="0.3">
      <c r="E15" s="2"/>
      <c r="F15" s="3"/>
      <c r="G15" s="3"/>
      <c r="H15" s="3"/>
      <c r="I15" s="4"/>
      <c r="J15" s="5"/>
    </row>
    <row r="16" spans="4:17" ht="15.75" thickBot="1" x14ac:dyDescent="0.3">
      <c r="E16" s="6"/>
      <c r="F16" s="90" t="s">
        <v>35</v>
      </c>
      <c r="G16" s="91"/>
      <c r="H16" s="91"/>
      <c r="I16" s="92"/>
      <c r="J16" s="7"/>
    </row>
    <row r="17" spans="5:13" x14ac:dyDescent="0.25">
      <c r="E17" s="6"/>
      <c r="F17" s="8"/>
      <c r="G17" s="8"/>
      <c r="H17" s="8"/>
      <c r="I17" s="9"/>
      <c r="J17" s="7"/>
      <c r="M17" t="s">
        <v>27</v>
      </c>
    </row>
    <row r="18" spans="5:13" ht="30" x14ac:dyDescent="0.25">
      <c r="E18" s="6"/>
      <c r="F18" s="22" t="s">
        <v>24</v>
      </c>
      <c r="G18" s="17" t="s">
        <v>25</v>
      </c>
      <c r="H18" s="17"/>
      <c r="I18" s="21" t="s">
        <v>26</v>
      </c>
      <c r="J18" s="7"/>
    </row>
    <row r="19" spans="5:13" x14ac:dyDescent="0.25">
      <c r="E19" s="6"/>
      <c r="F19" s="16">
        <v>404000</v>
      </c>
      <c r="G19" s="10" t="s">
        <v>36</v>
      </c>
      <c r="H19" s="10"/>
      <c r="I19" s="11">
        <f>M19*$M$2/1000</f>
        <v>453.42509349999995</v>
      </c>
      <c r="J19" s="7"/>
      <c r="M19" s="1">
        <v>693841</v>
      </c>
    </row>
    <row r="20" spans="5:13" ht="30" x14ac:dyDescent="0.25">
      <c r="E20" s="6"/>
      <c r="F20" s="16" t="s">
        <v>30</v>
      </c>
      <c r="G20" s="10" t="s">
        <v>31</v>
      </c>
      <c r="H20" s="10"/>
      <c r="I20" s="11">
        <f t="shared" ref="I20:I21" si="3">M20*$M$2/1000</f>
        <v>-453.42509349999995</v>
      </c>
      <c r="J20" s="7"/>
      <c r="M20" s="1">
        <f>-M19</f>
        <v>-693841</v>
      </c>
    </row>
    <row r="21" spans="5:13" x14ac:dyDescent="0.25">
      <c r="E21" s="6"/>
      <c r="F21" s="16">
        <v>410110</v>
      </c>
      <c r="G21" s="10" t="s">
        <v>37</v>
      </c>
      <c r="H21" s="10"/>
      <c r="I21" s="11">
        <f t="shared" si="3"/>
        <v>470.52</v>
      </c>
      <c r="J21" s="7"/>
      <c r="M21" s="1">
        <v>720000</v>
      </c>
    </row>
    <row r="22" spans="5:13" x14ac:dyDescent="0.25">
      <c r="E22" s="6"/>
      <c r="F22" s="16">
        <v>230000</v>
      </c>
      <c r="G22" s="10" t="s">
        <v>33</v>
      </c>
      <c r="H22" s="10"/>
      <c r="I22" s="11">
        <f>M22*$M$2/1000</f>
        <v>-470.52</v>
      </c>
      <c r="J22" s="7"/>
      <c r="M22" s="1">
        <f>-M21</f>
        <v>-720000</v>
      </c>
    </row>
    <row r="23" spans="5:13" ht="33.6" customHeight="1" x14ac:dyDescent="0.25">
      <c r="E23" s="6"/>
      <c r="F23" s="93" t="s">
        <v>38</v>
      </c>
      <c r="G23" s="93"/>
      <c r="H23" s="93"/>
      <c r="I23" s="11"/>
      <c r="J23" s="7"/>
      <c r="M23" s="18">
        <f>SUM(M19:M22)</f>
        <v>0</v>
      </c>
    </row>
    <row r="24" spans="5:13" x14ac:dyDescent="0.25">
      <c r="E24" s="6"/>
      <c r="F24" s="10"/>
      <c r="G24" s="10"/>
      <c r="H24" s="10"/>
      <c r="I24" s="9"/>
      <c r="J24" s="7"/>
    </row>
    <row r="25" spans="5:13" x14ac:dyDescent="0.25">
      <c r="E25" s="6"/>
      <c r="F25" s="16" t="s">
        <v>46</v>
      </c>
      <c r="G25" s="10" t="s">
        <v>39</v>
      </c>
      <c r="H25" s="10"/>
      <c r="I25" s="11">
        <f>M25*$M$2/1000</f>
        <v>923.94509349999998</v>
      </c>
      <c r="J25" s="7"/>
      <c r="M25" s="18">
        <f>SUM(M19,M21)</f>
        <v>1413841</v>
      </c>
    </row>
    <row r="26" spans="5:13" x14ac:dyDescent="0.25">
      <c r="E26" s="6"/>
      <c r="F26" s="16" t="s">
        <v>47</v>
      </c>
      <c r="G26" s="10" t="s">
        <v>40</v>
      </c>
      <c r="H26" s="10"/>
      <c r="I26" s="11">
        <f>M26*$M$2/1000</f>
        <v>-923.94509349999998</v>
      </c>
      <c r="J26" s="7"/>
      <c r="M26" s="18">
        <f>SUM(M20,M22)</f>
        <v>-1413841</v>
      </c>
    </row>
    <row r="27" spans="5:13" ht="32.450000000000003" customHeight="1" x14ac:dyDescent="0.25">
      <c r="E27" s="6"/>
      <c r="F27" s="93" t="s">
        <v>41</v>
      </c>
      <c r="G27" s="93"/>
      <c r="H27" s="93"/>
      <c r="I27" s="9"/>
      <c r="J27" s="7"/>
    </row>
    <row r="28" spans="5:13" x14ac:dyDescent="0.25">
      <c r="E28" s="6"/>
      <c r="F28" s="10"/>
      <c r="G28" s="10"/>
      <c r="H28" s="10"/>
      <c r="I28" s="9"/>
      <c r="J28" s="7"/>
    </row>
    <row r="29" spans="5:13" ht="9" customHeight="1" thickBot="1" x14ac:dyDescent="0.3">
      <c r="E29" s="12"/>
      <c r="F29" s="13"/>
      <c r="G29" s="13"/>
      <c r="H29" s="13"/>
      <c r="I29" s="14"/>
      <c r="J29" s="15"/>
    </row>
    <row r="30" spans="5:13" ht="15.75" thickBot="1" x14ac:dyDescent="0.3"/>
    <row r="31" spans="5:13" ht="5.45" customHeight="1" thickBot="1" x14ac:dyDescent="0.3">
      <c r="E31" s="2"/>
      <c r="F31" s="3"/>
      <c r="G31" s="3"/>
      <c r="H31" s="3"/>
      <c r="I31" s="4"/>
      <c r="J31" s="5"/>
    </row>
    <row r="32" spans="5:13" ht="15.75" thickBot="1" x14ac:dyDescent="0.3">
      <c r="E32" s="6"/>
      <c r="F32" s="90" t="s">
        <v>48</v>
      </c>
      <c r="G32" s="91"/>
      <c r="H32" s="91"/>
      <c r="I32" s="92"/>
      <c r="J32" s="7"/>
    </row>
    <row r="33" spans="5:13" x14ac:dyDescent="0.25">
      <c r="E33" s="6"/>
      <c r="F33" s="8"/>
      <c r="G33" s="8"/>
      <c r="H33" s="8"/>
      <c r="I33" s="9"/>
      <c r="J33" s="7"/>
      <c r="M33" t="s">
        <v>27</v>
      </c>
    </row>
    <row r="34" spans="5:13" ht="30" x14ac:dyDescent="0.25">
      <c r="E34" s="6"/>
      <c r="F34" s="22" t="s">
        <v>24</v>
      </c>
      <c r="G34" s="17" t="s">
        <v>25</v>
      </c>
      <c r="H34" s="17"/>
      <c r="I34" s="21" t="s">
        <v>26</v>
      </c>
      <c r="J34" s="7"/>
    </row>
    <row r="35" spans="5:13" x14ac:dyDescent="0.25">
      <c r="E35" s="6"/>
      <c r="F35" s="16" t="s">
        <v>29</v>
      </c>
      <c r="G35" s="10" t="s">
        <v>28</v>
      </c>
      <c r="H35" s="10"/>
      <c r="I35" s="11">
        <f>M35*$M$2/1000</f>
        <v>9068.5012164999989</v>
      </c>
      <c r="J35" s="7"/>
      <c r="M35" s="1">
        <v>13876819</v>
      </c>
    </row>
    <row r="36" spans="5:13" ht="30" x14ac:dyDescent="0.25">
      <c r="E36" s="6"/>
      <c r="F36" s="16" t="s">
        <v>30</v>
      </c>
      <c r="G36" s="10" t="s">
        <v>31</v>
      </c>
      <c r="H36" s="10"/>
      <c r="I36" s="23">
        <f t="shared" ref="I36:I39" si="4">M36*$M$2/1000</f>
        <v>-1208.1517533749998</v>
      </c>
      <c r="J36" s="7"/>
      <c r="M36" s="1">
        <f>M9+M20</f>
        <v>-1848740.25</v>
      </c>
    </row>
    <row r="37" spans="5:13" x14ac:dyDescent="0.25">
      <c r="E37" s="6"/>
      <c r="F37" s="16">
        <v>182376</v>
      </c>
      <c r="G37" s="10" t="s">
        <v>32</v>
      </c>
      <c r="H37" s="10"/>
      <c r="I37" s="23">
        <f t="shared" si="4"/>
        <v>2839.6890023749997</v>
      </c>
      <c r="J37" s="7"/>
      <c r="M37" s="1">
        <f>M10</f>
        <v>4345354.25</v>
      </c>
    </row>
    <row r="38" spans="5:13" x14ac:dyDescent="0.25">
      <c r="E38" s="6"/>
      <c r="F38" s="16">
        <v>230000</v>
      </c>
      <c r="G38" s="10" t="s">
        <v>33</v>
      </c>
      <c r="H38" s="10"/>
      <c r="I38" s="23">
        <f t="shared" si="4"/>
        <v>-11623.983559</v>
      </c>
      <c r="J38" s="7"/>
      <c r="M38" s="1">
        <f>M11+M22</f>
        <v>-17787274</v>
      </c>
    </row>
    <row r="39" spans="5:13" x14ac:dyDescent="0.25">
      <c r="E39" s="6"/>
      <c r="F39" s="16" t="s">
        <v>46</v>
      </c>
      <c r="G39" s="10" t="s">
        <v>39</v>
      </c>
      <c r="H39" s="10"/>
      <c r="I39" s="23">
        <f t="shared" si="4"/>
        <v>923.94509349999998</v>
      </c>
      <c r="J39" s="7"/>
      <c r="M39" s="1">
        <f>M25</f>
        <v>1413841</v>
      </c>
    </row>
    <row r="40" spans="5:13" ht="15.75" thickBot="1" x14ac:dyDescent="0.3">
      <c r="E40" s="6"/>
      <c r="F40" s="10"/>
      <c r="G40" s="10" t="s">
        <v>34</v>
      </c>
      <c r="H40" s="10"/>
      <c r="I40" s="20">
        <f>SUM(I35:I39)</f>
        <v>0</v>
      </c>
      <c r="J40" s="7"/>
      <c r="M40" s="18">
        <f>SUM(M35:M38)</f>
        <v>-1413841</v>
      </c>
    </row>
    <row r="41" spans="5:13" ht="9" customHeight="1" thickBot="1" x14ac:dyDescent="0.3">
      <c r="E41" s="12"/>
      <c r="F41" s="13"/>
      <c r="G41" s="13"/>
      <c r="H41" s="13"/>
      <c r="I41" s="14"/>
      <c r="J41" s="15"/>
    </row>
  </sheetData>
  <mergeCells count="5">
    <mergeCell ref="F5:I5"/>
    <mergeCell ref="F16:I16"/>
    <mergeCell ref="F23:H23"/>
    <mergeCell ref="F27:H27"/>
    <mergeCell ref="F32:I3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07A79A5-DAAD-4FB0-948F-A5FC7A8C1969}"/>
</file>

<file path=customXml/itemProps2.xml><?xml version="1.0" encoding="utf-8"?>
<ds:datastoreItem xmlns:ds="http://schemas.openxmlformats.org/officeDocument/2006/customXml" ds:itemID="{BB209388-1C6E-48FD-95B5-C8558A133610}"/>
</file>

<file path=customXml/itemProps3.xml><?xml version="1.0" encoding="utf-8"?>
<ds:datastoreItem xmlns:ds="http://schemas.openxmlformats.org/officeDocument/2006/customXml" ds:itemID="{6FD807F0-6900-4341-B9E8-80E99CF8CF7B}"/>
</file>

<file path=customXml/itemProps4.xml><?xml version="1.0" encoding="utf-8"?>
<ds:datastoreItem xmlns:ds="http://schemas.openxmlformats.org/officeDocument/2006/customXml" ds:itemID="{45578C82-DBB1-4F34-9B11-DD3FBFA3B3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Andrews, Liz</cp:lastModifiedBy>
  <dcterms:created xsi:type="dcterms:W3CDTF">2019-04-04T15:20:43Z</dcterms:created>
  <dcterms:modified xsi:type="dcterms:W3CDTF">2019-04-19T18:24:06Z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