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_SEM\Non-Conf WP SEM\"/>
    </mc:Choice>
  </mc:AlternateContent>
  <bookViews>
    <workbookView xWindow="30" yWindow="-15" windowWidth="18780" windowHeight="12150"/>
  </bookViews>
  <sheets>
    <sheet name="ISWC 2013 Adjustments" sheetId="1" r:id="rId1"/>
  </sheets>
  <definedNames>
    <definedName name="_xlnm.Print_Titles" localSheetId="0">'ISWC 2013 Adjustments'!$A:$B,'ISWC 2013 Adjustments'!$1:$3</definedName>
  </definedNames>
  <calcPr calcId="152511" iterate="1"/>
</workbook>
</file>

<file path=xl/calcChain.xml><?xml version="1.0" encoding="utf-8"?>
<calcChain xmlns="http://schemas.openxmlformats.org/spreadsheetml/2006/main">
  <c r="M166" i="1" l="1"/>
  <c r="L166" i="1"/>
  <c r="K166" i="1"/>
  <c r="J166" i="1"/>
  <c r="I166" i="1"/>
  <c r="H166" i="1"/>
  <c r="G166" i="1"/>
  <c r="F166" i="1"/>
  <c r="E166" i="1"/>
  <c r="D166" i="1"/>
  <c r="C166" i="1"/>
  <c r="N166" i="1"/>
  <c r="O166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O152" i="1"/>
  <c r="N164" i="1" l="1"/>
  <c r="M164" i="1"/>
  <c r="L164" i="1"/>
  <c r="K164" i="1"/>
  <c r="K167" i="1" s="1"/>
  <c r="J164" i="1"/>
  <c r="I164" i="1"/>
  <c r="H164" i="1"/>
  <c r="G164" i="1"/>
  <c r="G167" i="1" s="1"/>
  <c r="F164" i="1"/>
  <c r="E164" i="1"/>
  <c r="D164" i="1"/>
  <c r="C164" i="1"/>
  <c r="C167" i="1" s="1"/>
  <c r="O164" i="1"/>
  <c r="O167" i="1"/>
  <c r="N167" i="1"/>
  <c r="M167" i="1"/>
  <c r="L167" i="1"/>
  <c r="J167" i="1"/>
  <c r="I167" i="1"/>
  <c r="H167" i="1"/>
  <c r="F167" i="1"/>
  <c r="E167" i="1"/>
  <c r="D167" i="1"/>
  <c r="P166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20" i="1"/>
  <c r="O111" i="1"/>
  <c r="P109" i="1"/>
  <c r="N90" i="1"/>
  <c r="N91" i="1" s="1"/>
  <c r="M90" i="1"/>
  <c r="M91" i="1" s="1"/>
  <c r="L90" i="1"/>
  <c r="L91" i="1" s="1"/>
  <c r="K90" i="1"/>
  <c r="K91" i="1" s="1"/>
  <c r="J90" i="1"/>
  <c r="J91" i="1" s="1"/>
  <c r="I90" i="1"/>
  <c r="I91" i="1" s="1"/>
  <c r="H90" i="1"/>
  <c r="H91" i="1" s="1"/>
  <c r="G90" i="1"/>
  <c r="G91" i="1" s="1"/>
  <c r="F90" i="1"/>
  <c r="F91" i="1" s="1"/>
  <c r="E90" i="1"/>
  <c r="E91" i="1" s="1"/>
  <c r="D90" i="1"/>
  <c r="D91" i="1" s="1"/>
  <c r="C90" i="1"/>
  <c r="C91" i="1" s="1"/>
  <c r="O90" i="1"/>
  <c r="O91" i="1" s="1"/>
  <c r="N88" i="1"/>
  <c r="M88" i="1"/>
  <c r="L88" i="1"/>
  <c r="K88" i="1"/>
  <c r="J88" i="1"/>
  <c r="I88" i="1"/>
  <c r="H88" i="1"/>
  <c r="G88" i="1"/>
  <c r="F88" i="1"/>
  <c r="E88" i="1"/>
  <c r="D88" i="1"/>
  <c r="C88" i="1"/>
  <c r="O88" i="1"/>
  <c r="N70" i="1"/>
  <c r="M70" i="1"/>
  <c r="L70" i="1"/>
  <c r="K70" i="1"/>
  <c r="J70" i="1"/>
  <c r="I70" i="1"/>
  <c r="H70" i="1"/>
  <c r="G70" i="1"/>
  <c r="F70" i="1"/>
  <c r="E70" i="1"/>
  <c r="D70" i="1"/>
  <c r="C70" i="1"/>
  <c r="O70" i="1"/>
  <c r="P69" i="1"/>
  <c r="P56" i="1"/>
  <c r="P67" i="1"/>
  <c r="P45" i="1"/>
  <c r="N35" i="1"/>
  <c r="M35" i="1"/>
  <c r="L35" i="1"/>
  <c r="K35" i="1"/>
  <c r="J35" i="1"/>
  <c r="I35" i="1"/>
  <c r="H35" i="1"/>
  <c r="G35" i="1"/>
  <c r="F35" i="1"/>
  <c r="E35" i="1"/>
  <c r="D35" i="1"/>
  <c r="C35" i="1"/>
  <c r="O35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N9" i="1" l="1"/>
  <c r="M9" i="1"/>
  <c r="L9" i="1"/>
  <c r="K9" i="1"/>
  <c r="J9" i="1"/>
  <c r="I9" i="1"/>
  <c r="H9" i="1"/>
  <c r="G9" i="1"/>
  <c r="F9" i="1"/>
  <c r="E9" i="1"/>
  <c r="D9" i="1"/>
  <c r="C9" i="1"/>
  <c r="O9" i="1"/>
  <c r="N7" i="1"/>
  <c r="M7" i="1"/>
  <c r="L7" i="1"/>
  <c r="K7" i="1"/>
  <c r="J7" i="1"/>
  <c r="I7" i="1"/>
  <c r="H7" i="1"/>
  <c r="G7" i="1"/>
  <c r="F7" i="1"/>
  <c r="E7" i="1"/>
  <c r="D7" i="1"/>
  <c r="C7" i="1"/>
  <c r="P7" i="1" s="1"/>
  <c r="O7" i="1"/>
  <c r="P23" i="1"/>
  <c r="P35" i="1" s="1"/>
  <c r="P164" i="1"/>
  <c r="P167" i="1" s="1"/>
  <c r="P168" i="1" s="1"/>
  <c r="P163" i="1"/>
  <c r="P162" i="1"/>
  <c r="P161" i="1"/>
  <c r="P160" i="1"/>
  <c r="P159" i="1"/>
  <c r="P158" i="1"/>
  <c r="P157" i="1"/>
  <c r="P156" i="1"/>
  <c r="P155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2" i="1"/>
  <c r="P131" i="1"/>
  <c r="P130" i="1"/>
  <c r="P129" i="1"/>
  <c r="P128" i="1"/>
  <c r="P127" i="1"/>
  <c r="P126" i="1"/>
  <c r="P125" i="1"/>
  <c r="P124" i="1"/>
  <c r="P123" i="1"/>
  <c r="P120" i="1"/>
  <c r="P119" i="1"/>
  <c r="P118" i="1"/>
  <c r="P117" i="1"/>
  <c r="P116" i="1"/>
  <c r="P115" i="1"/>
  <c r="P114" i="1"/>
  <c r="P111" i="1"/>
  <c r="P110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1" i="1"/>
  <c r="P90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0" i="1"/>
  <c r="P68" i="1"/>
  <c r="P66" i="1"/>
  <c r="P65" i="1"/>
  <c r="P64" i="1"/>
  <c r="P63" i="1"/>
  <c r="P62" i="1"/>
  <c r="P61" i="1"/>
  <c r="P60" i="1"/>
  <c r="P59" i="1"/>
  <c r="P58" i="1"/>
  <c r="P57" i="1"/>
  <c r="P55" i="1"/>
  <c r="P54" i="1"/>
  <c r="P53" i="1"/>
  <c r="P52" i="1"/>
  <c r="P51" i="1"/>
  <c r="P50" i="1"/>
  <c r="P49" i="1"/>
  <c r="P48" i="1"/>
  <c r="P47" i="1"/>
  <c r="P46" i="1"/>
  <c r="P44" i="1"/>
  <c r="P43" i="1"/>
  <c r="P42" i="1"/>
  <c r="P41" i="1"/>
  <c r="P40" i="1"/>
  <c r="P39" i="1"/>
  <c r="P38" i="1"/>
  <c r="P34" i="1"/>
  <c r="P33" i="1"/>
  <c r="P32" i="1"/>
  <c r="P31" i="1"/>
  <c r="P30" i="1"/>
  <c r="P29" i="1"/>
  <c r="P28" i="1"/>
  <c r="P27" i="1"/>
  <c r="P26" i="1"/>
  <c r="P25" i="1"/>
  <c r="P24" i="1"/>
  <c r="P22" i="1"/>
  <c r="P18" i="1"/>
  <c r="P17" i="1"/>
  <c r="P16" i="1"/>
  <c r="P15" i="1"/>
  <c r="P14" i="1"/>
  <c r="P13" i="1"/>
  <c r="P12" i="1"/>
  <c r="P10" i="1"/>
  <c r="P9" i="1"/>
  <c r="P8" i="1"/>
  <c r="P6" i="1"/>
  <c r="P5" i="1"/>
  <c r="E153" i="1" l="1"/>
  <c r="F153" i="1"/>
  <c r="L71" i="1"/>
  <c r="N71" i="1" l="1"/>
  <c r="O71" i="1"/>
  <c r="M71" i="1"/>
  <c r="K112" i="1"/>
  <c r="L112" i="1"/>
  <c r="M112" i="1"/>
  <c r="J168" i="1"/>
  <c r="K168" i="1"/>
  <c r="L168" i="1"/>
  <c r="M168" i="1"/>
  <c r="N168" i="1"/>
  <c r="O168" i="1"/>
  <c r="J165" i="1"/>
  <c r="K165" i="1"/>
  <c r="L165" i="1"/>
  <c r="M165" i="1"/>
  <c r="N165" i="1"/>
  <c r="O165" i="1"/>
  <c r="J153" i="1"/>
  <c r="K153" i="1"/>
  <c r="L153" i="1"/>
  <c r="M153" i="1"/>
  <c r="N153" i="1"/>
  <c r="O153" i="1"/>
  <c r="J133" i="1"/>
  <c r="K133" i="1"/>
  <c r="L133" i="1"/>
  <c r="M133" i="1"/>
  <c r="N133" i="1"/>
  <c r="O133" i="1"/>
  <c r="J121" i="1"/>
  <c r="K121" i="1"/>
  <c r="L121" i="1"/>
  <c r="M121" i="1"/>
  <c r="N121" i="1"/>
  <c r="O121" i="1"/>
  <c r="J112" i="1"/>
  <c r="N112" i="1"/>
  <c r="O112" i="1"/>
  <c r="J89" i="1"/>
  <c r="K89" i="1"/>
  <c r="L89" i="1"/>
  <c r="M89" i="1"/>
  <c r="N89" i="1"/>
  <c r="O89" i="1"/>
  <c r="J71" i="1"/>
  <c r="K71" i="1"/>
  <c r="J36" i="1"/>
  <c r="K36" i="1"/>
  <c r="L36" i="1"/>
  <c r="M36" i="1"/>
  <c r="N36" i="1"/>
  <c r="O36" i="1"/>
  <c r="I165" i="1" l="1"/>
  <c r="H165" i="1"/>
  <c r="G165" i="1"/>
  <c r="F165" i="1"/>
  <c r="E165" i="1"/>
  <c r="D165" i="1"/>
  <c r="C165" i="1"/>
  <c r="I153" i="1"/>
  <c r="H153" i="1"/>
  <c r="G153" i="1"/>
  <c r="D153" i="1"/>
  <c r="C153" i="1"/>
  <c r="I133" i="1"/>
  <c r="H133" i="1"/>
  <c r="G133" i="1"/>
  <c r="F133" i="1"/>
  <c r="E133" i="1"/>
  <c r="D133" i="1"/>
  <c r="C133" i="1"/>
  <c r="I121" i="1"/>
  <c r="H121" i="1"/>
  <c r="G121" i="1"/>
  <c r="F121" i="1"/>
  <c r="E121" i="1"/>
  <c r="D121" i="1"/>
  <c r="C121" i="1"/>
  <c r="I112" i="1"/>
  <c r="H112" i="1"/>
  <c r="G112" i="1"/>
  <c r="F112" i="1"/>
  <c r="E112" i="1"/>
  <c r="D112" i="1"/>
  <c r="C112" i="1"/>
  <c r="I89" i="1"/>
  <c r="H89" i="1"/>
  <c r="G89" i="1"/>
  <c r="F89" i="1"/>
  <c r="E89" i="1"/>
  <c r="D89" i="1"/>
  <c r="C89" i="1"/>
  <c r="I71" i="1"/>
  <c r="H71" i="1"/>
  <c r="G71" i="1"/>
  <c r="F71" i="1"/>
  <c r="E71" i="1"/>
  <c r="D71" i="1"/>
  <c r="C71" i="1"/>
  <c r="P71" i="1" s="1"/>
  <c r="I36" i="1"/>
  <c r="H36" i="1"/>
  <c r="G36" i="1"/>
  <c r="F36" i="1"/>
  <c r="E36" i="1"/>
  <c r="D36" i="1"/>
  <c r="C36" i="1"/>
  <c r="P11" i="1"/>
  <c r="G168" i="1" l="1"/>
  <c r="D168" i="1" l="1"/>
  <c r="I168" i="1" l="1"/>
  <c r="E168" i="1"/>
  <c r="F168" i="1"/>
  <c r="H168" i="1"/>
  <c r="C168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</calcChain>
</file>

<file path=xl/sharedStrings.xml><?xml version="1.0" encoding="utf-8"?>
<sst xmlns="http://schemas.openxmlformats.org/spreadsheetml/2006/main" count="157" uniqueCount="156">
  <si>
    <t>A</t>
  </si>
  <si>
    <t>Line</t>
  </si>
  <si>
    <t>Title of Account</t>
  </si>
  <si>
    <t>AMA</t>
  </si>
  <si>
    <t xml:space="preserve">                    UTILITY PLANT</t>
  </si>
  <si>
    <t>Utility Plant (101-106, 114)</t>
  </si>
  <si>
    <t>Construction Work in Progress (107)</t>
  </si>
  <si>
    <t>TOTAL Utility Plant</t>
  </si>
  <si>
    <t>(Less) Accum. Prov. For Depr. Amort. Depl. (108, 111, 115)</t>
  </si>
  <si>
    <t>Net Utility Plant</t>
  </si>
  <si>
    <t>Nuclear Fuel in Process of Ref, Conv, Enrich, &amp; Fab. (120.1)</t>
  </si>
  <si>
    <t>Nuclear Fuel Materials and Assemblies-Stock Account (120.2)</t>
  </si>
  <si>
    <t>Nuclear Fuel Assemblies in Reactor (120.3)</t>
  </si>
  <si>
    <t>Spent Nuclear Fuel (120.4)</t>
  </si>
  <si>
    <t>Nuclear Fuel Under Capital Leases (120.6)</t>
  </si>
  <si>
    <t>(Less) Accum. Prov For Amort of Nucl Fuel Assemblies (120.5)</t>
  </si>
  <si>
    <t>Net Nuclear Fuel</t>
  </si>
  <si>
    <t>Gas Stored Underground - Noncurrent (117) [Acct 116 =0]</t>
  </si>
  <si>
    <t xml:space="preserve">                    OTHER PROPERTY AND INVESTMENTS</t>
  </si>
  <si>
    <t>Nonutility Property (121)</t>
  </si>
  <si>
    <t>(Less) Accum. Prov. For Depr. And Amort. (122)</t>
  </si>
  <si>
    <t>Investments in Associated Companies (123)</t>
  </si>
  <si>
    <t>Investments in Subsidiary Companies (123.1)</t>
  </si>
  <si>
    <t>Noncurrent Portion of Allowances</t>
  </si>
  <si>
    <t>Other Investments (124)</t>
  </si>
  <si>
    <t>Sinking Funds (125)</t>
  </si>
  <si>
    <t>Depreciation Funds (126)</t>
  </si>
  <si>
    <t>Amortization Fund - Federal (127)</t>
  </si>
  <si>
    <t>Other Special Funds (128)</t>
  </si>
  <si>
    <t>Special Funds Non-major (129)</t>
  </si>
  <si>
    <t>Long-Term Portion of Derivative Assets (175)</t>
  </si>
  <si>
    <t>Long-Term Portion of Derivative Assets - Hedges (176)</t>
  </si>
  <si>
    <t>TOTAL Other Property and Investments</t>
  </si>
  <si>
    <t xml:space="preserve">                    CURRENT AND ACCRUED ASSETS</t>
  </si>
  <si>
    <t>Cash (131)</t>
  </si>
  <si>
    <t>Special Deposits (132-134)</t>
  </si>
  <si>
    <t>Working Fund (135)</t>
  </si>
  <si>
    <t>Temporary Cash Investments (136)</t>
  </si>
  <si>
    <t>Notes Receivable (141)</t>
  </si>
  <si>
    <t>Customer Accounts Receivable (142)</t>
  </si>
  <si>
    <t>Other Accounts Receivable (143)</t>
  </si>
  <si>
    <t>(Less) Accum. Prov. For Uncollectible Accts. Cr (144)</t>
  </si>
  <si>
    <t>Notes Receivable from Associated Companies (145)</t>
  </si>
  <si>
    <t>Accounts Receivable from Assoc. Companies (146)</t>
  </si>
  <si>
    <t>Fuel Stock (151)</t>
  </si>
  <si>
    <t>Fuel Stock Expenses Undistributed (152)</t>
  </si>
  <si>
    <t>Residuals (Elec) and Extracted Products (153)</t>
  </si>
  <si>
    <t>Plant Materials and Operating Supplies (154)</t>
  </si>
  <si>
    <t>Merchandise (155)</t>
  </si>
  <si>
    <t>Other Material and Supplies (156)</t>
  </si>
  <si>
    <t>Nuclear Materials Held for Sale (157)</t>
  </si>
  <si>
    <t>Allowances (158.1 &amp; 158.2)</t>
  </si>
  <si>
    <t>(Less) Noncurrent Portion of Allowances</t>
  </si>
  <si>
    <t>Stores Expenses Undistributed (163)</t>
  </si>
  <si>
    <t>Gas Stored Underground - Current (164.1)</t>
  </si>
  <si>
    <t>LNG Stored and Held for Processing (164.2-164.3)</t>
  </si>
  <si>
    <t>Prepayments (165)</t>
  </si>
  <si>
    <t>Advances for Gas (166-167)</t>
  </si>
  <si>
    <t>Interest and Dividends Receivable (171)</t>
  </si>
  <si>
    <t>Rents Receivable (172)</t>
  </si>
  <si>
    <t>Accrued Utility Revenues (173)</t>
  </si>
  <si>
    <t>Miscellaneous Current and Accrued Assets (174)</t>
  </si>
  <si>
    <t>Derivative Instrument Assets (175)</t>
  </si>
  <si>
    <t>(Less) Long-Term Portion of Deriv Instrument Assets (175)</t>
  </si>
  <si>
    <t>Derivative Instrument Assets - Hedges (176)</t>
  </si>
  <si>
    <t>(Less) Long-Term Portion of Deriv Instrmt Assets Hedge (176)</t>
  </si>
  <si>
    <t>TOTAL Current and Accrued Assets</t>
  </si>
  <si>
    <t xml:space="preserve">                    DEFERRED DEBITS</t>
  </si>
  <si>
    <t>Unamortized Debt Expenses (181)</t>
  </si>
  <si>
    <t>Extraordinary Property Losses (182.1)</t>
  </si>
  <si>
    <t>Unrecovered Plant and Regulatory Study Costs (182.2)</t>
  </si>
  <si>
    <t>Other Regulatory Assets (182.3)</t>
  </si>
  <si>
    <t>Preliminary Survey and Investigation Charges (183)</t>
  </si>
  <si>
    <t>Preliminary Natrl Gas Survey &amp; Investigation Charges (183.1)</t>
  </si>
  <si>
    <t>Other Preliminary Survey and Investigation Charges (183.2)</t>
  </si>
  <si>
    <t>Clearing Accounts (184)</t>
  </si>
  <si>
    <t>Temporary Facilities (185)</t>
  </si>
  <si>
    <t>Miscellaneous Deferred Debits (186)</t>
  </si>
  <si>
    <t>Differed Loss from Disposition of Utility Plant (187)</t>
  </si>
  <si>
    <t>Research, Develpmt, and Demonstration Expenditures (188)</t>
  </si>
  <si>
    <t>Unamortized Loss on Reacquired Debt (189)</t>
  </si>
  <si>
    <t>Accumulated Deferred Income Taxes (190)</t>
  </si>
  <si>
    <t>Unrecovered Purchase Gas Costs (191)</t>
  </si>
  <si>
    <t>TOTAL Deferred Debits</t>
  </si>
  <si>
    <t xml:space="preserve">     TOTAL ASSETS</t>
  </si>
  <si>
    <t>total asset ck&gt;&gt;</t>
  </si>
  <si>
    <t xml:space="preserve">                     PROPRIETARY CAPITAL</t>
  </si>
  <si>
    <t>Common Stock Issued (201)</t>
  </si>
  <si>
    <t>Preferred Stock Issue (204)</t>
  </si>
  <si>
    <t>Capital Stock Subscribed (202, 205)</t>
  </si>
  <si>
    <t>Stock Liability for Conversion (203, 206)</t>
  </si>
  <si>
    <t>Premium on Capital Stock (207)</t>
  </si>
  <si>
    <t>Other Paid-In Capital (208-211)</t>
  </si>
  <si>
    <t>Installments Received on Capital Stock (212)</t>
  </si>
  <si>
    <t>(Less) Discount on Capital Stock (213)</t>
  </si>
  <si>
    <t>(Less) Capital Stock Expense (214)</t>
  </si>
  <si>
    <t xml:space="preserve">    part 1 retained earnings (215, 215.1, 216)</t>
  </si>
  <si>
    <t xml:space="preserve">    part 2 retained earnings (4181100)</t>
  </si>
  <si>
    <t xml:space="preserve">    part 3 retained earnings - place holder for EACS</t>
  </si>
  <si>
    <t>Retained Earnings (215, 215.1, 216)</t>
  </si>
  <si>
    <t>Unappropriated Undistributed Subsidiary Earnings (216.1)</t>
  </si>
  <si>
    <t>(Less) Reacquired Capital Stock (217)</t>
  </si>
  <si>
    <t>Accumulated Other Comprehensive Income (219)</t>
  </si>
  <si>
    <t>TOTAL Proprietary Capital</t>
  </si>
  <si>
    <t xml:space="preserve">                     LONG-TERM DEBT</t>
  </si>
  <si>
    <t>Bonds (221)</t>
  </si>
  <si>
    <t>(Less) Reacquired Bonds (222)</t>
  </si>
  <si>
    <t>Advances from Associated Companies (223)</t>
  </si>
  <si>
    <t>Other Long-Term Debt (224)</t>
  </si>
  <si>
    <t>Unamortized Premium on Long-Term Debt (225)</t>
  </si>
  <si>
    <t>(Less) Unamortized Discount on Long-Term Debt-Debit (226)</t>
  </si>
  <si>
    <t>TOTAL Long-Term Debt</t>
  </si>
  <si>
    <t xml:space="preserve">                     OTHER NONCURRENT LIABILITIES</t>
  </si>
  <si>
    <t>Obligations Under Capital Leases - Noncurrent (227)</t>
  </si>
  <si>
    <t>Accumulated Provision of Property Insurance (228.1)</t>
  </si>
  <si>
    <t>Accumulated Provision for Injuries and Damages (228.2)</t>
  </si>
  <si>
    <t>Accumulated Provision for Pensions and Benefits (228.3)</t>
  </si>
  <si>
    <t>Accumulated Miscellaneous Operating Provisions (228.4)</t>
  </si>
  <si>
    <t>Accumulated Provision for Rate Refunds (229)</t>
  </si>
  <si>
    <t>Long-Term Portion of Derivative Instrument Liabilities</t>
  </si>
  <si>
    <t>Long-Term Portion of Derivative Instrument Liab. - Hedges</t>
  </si>
  <si>
    <t>Asset Retirement Obligations (230)</t>
  </si>
  <si>
    <t>TOTAL OTHER Noncurrent Liabilities</t>
  </si>
  <si>
    <t xml:space="preserve">                     CURRENT AND ACCRUED LIABILITIES</t>
  </si>
  <si>
    <t>Notes Payable (231)</t>
  </si>
  <si>
    <t>Accounts Payable (232)</t>
  </si>
  <si>
    <t>Notes Payable to Associated Companies (233)</t>
  </si>
  <si>
    <t>Accounts Payable to Associated Companies (234)</t>
  </si>
  <si>
    <t>Customer Deposits (235)</t>
  </si>
  <si>
    <t>Taxes Accrued (236)</t>
  </si>
  <si>
    <t>Interest Accrued (237)</t>
  </si>
  <si>
    <t>Dividends Declared (238)</t>
  </si>
  <si>
    <t>Matured Long-Term Debt (239)</t>
  </si>
  <si>
    <t>Matured Interest (240)</t>
  </si>
  <si>
    <t>Taxes Collections Payable (241)</t>
  </si>
  <si>
    <t>Miscellaneous Current and Accrued Liabilities (242)</t>
  </si>
  <si>
    <t>Obligations Under Capital Leases-Current (243)</t>
  </si>
  <si>
    <t>Derivative Instrument Liabilities (244)</t>
  </si>
  <si>
    <t>(Less) Long-term Portion of Deriv Instrument Liab</t>
  </si>
  <si>
    <t>Derivative Instrument Liabilities -  Hedges (245)</t>
  </si>
  <si>
    <t>(Less) Long-term Portion of Deriv Instrument Liab - Hedges</t>
  </si>
  <si>
    <t>TOTAL Current &amp; Accrued Liabilities</t>
  </si>
  <si>
    <t xml:space="preserve">                     DEFERRED CREDITS</t>
  </si>
  <si>
    <t>Customer Advances for Construction (252)</t>
  </si>
  <si>
    <t>Accumulated Deferred Investment Tax Credits (255)</t>
  </si>
  <si>
    <t>Deferred Gains from Disposition of Utility Plant (256)</t>
  </si>
  <si>
    <t>Other Deferred Credits (253)</t>
  </si>
  <si>
    <t>Other Regulatory Liabilities (254)</t>
  </si>
  <si>
    <t>Unamortized Gain on Reacquired Debt (257)</t>
  </si>
  <si>
    <t>Accumulated Deferred Income Taxes - Accel. Amort. (281)</t>
  </si>
  <si>
    <t>Accumulated Deferred Income Taxes - Other Property (282)</t>
  </si>
  <si>
    <t>Accumulated Deferred Income Taxes - Other (283)</t>
  </si>
  <si>
    <t>TOTAL Deferred Credits</t>
  </si>
  <si>
    <t>TOTAL Liab &amp; Other Credits</t>
  </si>
  <si>
    <t>Total Liability + Owners Equity check &gt;&gt;</t>
  </si>
  <si>
    <t>Assets less Liabilities and Owners Equity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</si>
</sst>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%"/>
    <numFmt numFmtId="167" formatCode="###,000"/>
    <numFmt numFmtId="168" formatCode="#,##0.00;\(#,##0.00\);#,##0.00"/>
    <numFmt numFmtId="169" formatCode="#,##0;\(#,##0\);#,##0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39"/>
      <name val="Arial"/>
      <family val="2"/>
    </font>
    <font>
      <b/>
      <sz val="18"/>
      <name val="Arial"/>
      <family val="2"/>
    </font>
    <font>
      <b/>
      <sz val="8"/>
      <color indexed="8"/>
      <name val="Arial"/>
      <family val="2"/>
    </font>
    <font>
      <sz val="8"/>
      <color indexed="62"/>
      <name val="Arial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rgb="FF000000"/>
      <name val="Arial"/>
      <family val="2"/>
    </font>
    <font>
      <b/>
      <sz val="10"/>
      <color rgb="FF1F497D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3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EAEAEA"/>
        <bgColor rgb="FF000000"/>
      </patternFill>
    </fill>
    <fill>
      <patternFill patternType="solid">
        <fgColor theme="3" tint="0.79998168889431442"/>
        <bgColor rgb="FFFFFFFF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7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4" fontId="4" fillId="16" borderId="6" applyNumberFormat="0" applyProtection="0">
      <alignment vertical="center"/>
    </xf>
    <xf numFmtId="4" fontId="9" fillId="16" borderId="6" applyNumberFormat="0" applyProtection="0">
      <alignment vertical="center"/>
    </xf>
    <xf numFmtId="4" fontId="4" fillId="16" borderId="6" applyNumberFormat="0" applyProtection="0">
      <alignment horizontal="left" vertical="center" indent="1"/>
    </xf>
    <xf numFmtId="4" fontId="4" fillId="16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4" fontId="4" fillId="18" borderId="6" applyNumberFormat="0" applyProtection="0">
      <alignment horizontal="right" vertical="center"/>
    </xf>
    <xf numFmtId="4" fontId="4" fillId="19" borderId="6" applyNumberFormat="0" applyProtection="0">
      <alignment horizontal="right" vertical="center"/>
    </xf>
    <xf numFmtId="4" fontId="4" fillId="20" borderId="6" applyNumberFormat="0" applyProtection="0">
      <alignment horizontal="right" vertical="center"/>
    </xf>
    <xf numFmtId="4" fontId="4" fillId="21" borderId="6" applyNumberFormat="0" applyProtection="0">
      <alignment horizontal="right" vertical="center"/>
    </xf>
    <xf numFmtId="4" fontId="4" fillId="22" borderId="6" applyNumberFormat="0" applyProtection="0">
      <alignment horizontal="right" vertical="center"/>
    </xf>
    <xf numFmtId="4" fontId="4" fillId="23" borderId="6" applyNumberFormat="0" applyProtection="0">
      <alignment horizontal="right" vertical="center"/>
    </xf>
    <xf numFmtId="4" fontId="4" fillId="24" borderId="6" applyNumberFormat="0" applyProtection="0">
      <alignment horizontal="right" vertical="center"/>
    </xf>
    <xf numFmtId="4" fontId="4" fillId="25" borderId="6" applyNumberFormat="0" applyProtection="0">
      <alignment horizontal="right" vertical="center"/>
    </xf>
    <xf numFmtId="4" fontId="4" fillId="26" borderId="6" applyNumberFormat="0" applyProtection="0">
      <alignment horizontal="right" vertical="center"/>
    </xf>
    <xf numFmtId="4" fontId="10" fillId="27" borderId="6" applyNumberFormat="0" applyProtection="0">
      <alignment horizontal="left" vertical="center" indent="1"/>
    </xf>
    <xf numFmtId="4" fontId="4" fillId="28" borderId="7" applyNumberFormat="0" applyProtection="0">
      <alignment horizontal="left" vertical="center" indent="1"/>
    </xf>
    <xf numFmtId="4" fontId="11" fillId="29" borderId="0" applyNumberFormat="0" applyProtection="0">
      <alignment horizontal="left" vertical="center" indent="1"/>
    </xf>
    <xf numFmtId="4" fontId="11" fillId="29" borderId="0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4" fontId="4" fillId="28" borderId="6" applyNumberFormat="0" applyProtection="0">
      <alignment horizontal="left" vertical="center" indent="1"/>
    </xf>
    <xf numFmtId="4" fontId="4" fillId="28" borderId="6" applyNumberFormat="0" applyProtection="0">
      <alignment horizontal="left" vertical="center" indent="1"/>
    </xf>
    <xf numFmtId="4" fontId="4" fillId="30" borderId="6" applyNumberFormat="0" applyProtection="0">
      <alignment horizontal="left" vertical="center" indent="1"/>
    </xf>
    <xf numFmtId="4" fontId="4" fillId="30" borderId="6" applyNumberFormat="0" applyProtection="0">
      <alignment horizontal="left" vertical="center" indent="1"/>
    </xf>
    <xf numFmtId="0" fontId="2" fillId="30" borderId="6" applyNumberFormat="0" applyProtection="0">
      <alignment horizontal="left" vertical="center" indent="1"/>
    </xf>
    <xf numFmtId="0" fontId="2" fillId="30" borderId="6" applyNumberFormat="0" applyProtection="0">
      <alignment horizontal="left" vertical="center" indent="1"/>
    </xf>
    <xf numFmtId="0" fontId="2" fillId="30" borderId="6" applyNumberFormat="0" applyProtection="0">
      <alignment horizontal="left" vertical="center" indent="1"/>
    </xf>
    <xf numFmtId="0" fontId="2" fillId="30" borderId="6" applyNumberFormat="0" applyProtection="0">
      <alignment horizontal="left" vertical="center" indent="1"/>
    </xf>
    <xf numFmtId="0" fontId="2" fillId="31" borderId="6" applyNumberFormat="0" applyProtection="0">
      <alignment horizontal="left" vertical="center" indent="1"/>
    </xf>
    <xf numFmtId="0" fontId="2" fillId="31" borderId="6" applyNumberFormat="0" applyProtection="0">
      <alignment horizontal="left" vertical="center" indent="1"/>
    </xf>
    <xf numFmtId="0" fontId="2" fillId="31" borderId="6" applyNumberFormat="0" applyProtection="0">
      <alignment horizontal="left" vertical="center" indent="1"/>
    </xf>
    <xf numFmtId="0" fontId="2" fillId="31" borderId="6" applyNumberFormat="0" applyProtection="0">
      <alignment horizontal="left" vertical="center" indent="1"/>
    </xf>
    <xf numFmtId="0" fontId="2" fillId="32" borderId="6" applyNumberFormat="0" applyProtection="0">
      <alignment horizontal="left" vertical="center" indent="1"/>
    </xf>
    <xf numFmtId="0" fontId="2" fillId="32" borderId="6" applyNumberFormat="0" applyProtection="0">
      <alignment horizontal="left" vertical="center" indent="1"/>
    </xf>
    <xf numFmtId="0" fontId="2" fillId="32" borderId="6" applyNumberFormat="0" applyProtection="0">
      <alignment horizontal="left" vertical="center" indent="1"/>
    </xf>
    <xf numFmtId="0" fontId="2" fillId="32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4" fontId="4" fillId="33" borderId="6" applyNumberFormat="0" applyProtection="0">
      <alignment vertical="center"/>
    </xf>
    <xf numFmtId="4" fontId="9" fillId="33" borderId="6" applyNumberFormat="0" applyProtection="0">
      <alignment vertical="center"/>
    </xf>
    <xf numFmtId="4" fontId="4" fillId="33" borderId="6" applyNumberFormat="0" applyProtection="0">
      <alignment horizontal="left" vertical="center" indent="1"/>
    </xf>
    <xf numFmtId="4" fontId="4" fillId="33" borderId="6" applyNumberFormat="0" applyProtection="0">
      <alignment horizontal="left" vertical="center" indent="1"/>
    </xf>
    <xf numFmtId="4" fontId="4" fillId="34" borderId="8" applyNumberFormat="0" applyProtection="0">
      <alignment horizontal="right" vertical="center"/>
    </xf>
    <xf numFmtId="4" fontId="4" fillId="34" borderId="8" applyNumberFormat="0" applyProtection="0">
      <alignment horizontal="right" vertical="center"/>
    </xf>
    <xf numFmtId="4" fontId="4" fillId="28" borderId="6" applyNumberFormat="0" applyProtection="0">
      <alignment horizontal="right" vertical="center"/>
    </xf>
    <xf numFmtId="4" fontId="9" fillId="28" borderId="6" applyNumberFormat="0" applyProtection="0">
      <alignment horizontal="right" vertical="center"/>
    </xf>
    <xf numFmtId="4" fontId="4" fillId="0" borderId="8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4" fontId="4" fillId="0" borderId="8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2" fillId="17" borderId="6" applyNumberFormat="0" applyProtection="0">
      <alignment horizontal="left" vertical="center" indent="1"/>
    </xf>
    <xf numFmtId="0" fontId="12" fillId="0" borderId="0"/>
    <xf numFmtId="0" fontId="12" fillId="0" borderId="0"/>
    <xf numFmtId="4" fontId="13" fillId="28" borderId="6" applyNumberFormat="0" applyProtection="0">
      <alignment horizontal="right" vertical="center"/>
    </xf>
    <xf numFmtId="4" fontId="10" fillId="42" borderId="8" applyNumberFormat="0" applyProtection="0">
      <alignment vertical="center"/>
    </xf>
    <xf numFmtId="4" fontId="14" fillId="16" borderId="8" applyNumberFormat="0" applyProtection="0">
      <alignment vertical="center"/>
    </xf>
    <xf numFmtId="4" fontId="10" fillId="16" borderId="8" applyNumberFormat="0" applyProtection="0">
      <alignment horizontal="left" vertical="center" indent="1"/>
    </xf>
    <xf numFmtId="0" fontId="10" fillId="16" borderId="8" applyNumberFormat="0" applyProtection="0">
      <alignment horizontal="left" vertical="top" indent="1"/>
    </xf>
    <xf numFmtId="4" fontId="10" fillId="43" borderId="0" applyNumberFormat="0" applyProtection="0">
      <alignment horizontal="left" vertical="center" indent="1"/>
    </xf>
    <xf numFmtId="4" fontId="4" fillId="37" borderId="8" applyNumberFormat="0" applyProtection="0">
      <alignment horizontal="right" vertical="center"/>
    </xf>
    <xf numFmtId="4" fontId="4" fillId="36" borderId="8" applyNumberFormat="0" applyProtection="0">
      <alignment horizontal="right" vertical="center"/>
    </xf>
    <xf numFmtId="4" fontId="4" fillId="39" borderId="8" applyNumberFormat="0" applyProtection="0">
      <alignment horizontal="right" vertical="center"/>
    </xf>
    <xf numFmtId="4" fontId="4" fillId="40" borderId="8" applyNumberFormat="0" applyProtection="0">
      <alignment horizontal="right" vertical="center"/>
    </xf>
    <xf numFmtId="4" fontId="4" fillId="44" borderId="8" applyNumberFormat="0" applyProtection="0">
      <alignment horizontal="right" vertical="center"/>
    </xf>
    <xf numFmtId="4" fontId="4" fillId="45" borderId="8" applyNumberFormat="0" applyProtection="0">
      <alignment horizontal="right" vertical="center"/>
    </xf>
    <xf numFmtId="4" fontId="4" fillId="38" borderId="8" applyNumberFormat="0" applyProtection="0">
      <alignment horizontal="right" vertical="center"/>
    </xf>
    <xf numFmtId="4" fontId="4" fillId="41" borderId="8" applyNumberFormat="0" applyProtection="0">
      <alignment horizontal="right" vertical="center"/>
    </xf>
    <xf numFmtId="4" fontId="4" fillId="46" borderId="8" applyNumberFormat="0" applyProtection="0">
      <alignment horizontal="right" vertical="center"/>
    </xf>
    <xf numFmtId="4" fontId="10" fillId="47" borderId="12" applyNumberFormat="0" applyProtection="0">
      <alignment horizontal="left" vertical="center" indent="1"/>
    </xf>
    <xf numFmtId="4" fontId="4" fillId="34" borderId="0" applyNumberFormat="0" applyProtection="0">
      <alignment horizontal="left" vertical="center" indent="1"/>
    </xf>
    <xf numFmtId="4" fontId="4" fillId="35" borderId="8" applyNumberFormat="0" applyProtection="0">
      <alignment horizontal="right" vertical="center"/>
    </xf>
    <xf numFmtId="4" fontId="17" fillId="0" borderId="0" applyNumberFormat="0" applyProtection="0">
      <alignment horizontal="left" vertical="center" indent="1"/>
    </xf>
    <xf numFmtId="4" fontId="16" fillId="0" borderId="0" applyNumberFormat="0" applyProtection="0">
      <alignment horizontal="left" vertical="center" indent="1"/>
    </xf>
    <xf numFmtId="0" fontId="2" fillId="29" borderId="8" applyNumberFormat="0" applyProtection="0">
      <alignment horizontal="left" vertical="center" indent="1"/>
    </xf>
    <xf numFmtId="0" fontId="2" fillId="29" borderId="8" applyNumberFormat="0" applyProtection="0">
      <alignment horizontal="left" vertical="center" indent="1"/>
    </xf>
    <xf numFmtId="0" fontId="2" fillId="29" borderId="8" applyNumberFormat="0" applyProtection="0">
      <alignment horizontal="left" vertical="center" indent="1"/>
    </xf>
    <xf numFmtId="0" fontId="2" fillId="29" borderId="8" applyNumberFormat="0" applyProtection="0">
      <alignment horizontal="left" vertical="top" indent="1"/>
    </xf>
    <xf numFmtId="0" fontId="2" fillId="29" borderId="8" applyNumberFormat="0" applyProtection="0">
      <alignment horizontal="left" vertical="top" indent="1"/>
    </xf>
    <xf numFmtId="0" fontId="2" fillId="29" borderId="8" applyNumberFormat="0" applyProtection="0">
      <alignment horizontal="left" vertical="top" indent="1"/>
    </xf>
    <xf numFmtId="0" fontId="2" fillId="43" borderId="8" applyNumberFormat="0" applyProtection="0">
      <alignment horizontal="left" vertical="center" indent="1"/>
    </xf>
    <xf numFmtId="0" fontId="2" fillId="43" borderId="8" applyNumberFormat="0" applyProtection="0">
      <alignment horizontal="left" vertical="center" indent="1"/>
    </xf>
    <xf numFmtId="0" fontId="2" fillId="43" borderId="8" applyNumberFormat="0" applyProtection="0">
      <alignment horizontal="left" vertical="center" indent="1"/>
    </xf>
    <xf numFmtId="0" fontId="2" fillId="43" borderId="8" applyNumberFormat="0" applyProtection="0">
      <alignment horizontal="left" vertical="top" indent="1"/>
    </xf>
    <xf numFmtId="0" fontId="2" fillId="43" borderId="8" applyNumberFormat="0" applyProtection="0">
      <alignment horizontal="left" vertical="top" indent="1"/>
    </xf>
    <xf numFmtId="0" fontId="2" fillId="43" borderId="8" applyNumberFormat="0" applyProtection="0">
      <alignment horizontal="left" vertical="top" indent="1"/>
    </xf>
    <xf numFmtId="0" fontId="2" fillId="48" borderId="8" applyNumberFormat="0" applyProtection="0">
      <alignment horizontal="left" vertical="center" indent="1"/>
    </xf>
    <xf numFmtId="0" fontId="2" fillId="48" borderId="8" applyNumberFormat="0" applyProtection="0">
      <alignment horizontal="left" vertical="center" indent="1"/>
    </xf>
    <xf numFmtId="0" fontId="2" fillId="48" borderId="8" applyNumberFormat="0" applyProtection="0">
      <alignment horizontal="left" vertical="center" indent="1"/>
    </xf>
    <xf numFmtId="0" fontId="2" fillId="48" borderId="8" applyNumberFormat="0" applyProtection="0">
      <alignment horizontal="left" vertical="top" indent="1"/>
    </xf>
    <xf numFmtId="0" fontId="2" fillId="48" borderId="8" applyNumberFormat="0" applyProtection="0">
      <alignment horizontal="left" vertical="top" indent="1"/>
    </xf>
    <xf numFmtId="0" fontId="2" fillId="48" borderId="8" applyNumberFormat="0" applyProtection="0">
      <alignment horizontal="left" vertical="top" indent="1"/>
    </xf>
    <xf numFmtId="0" fontId="2" fillId="49" borderId="8" applyNumberFormat="0" applyProtection="0">
      <alignment horizontal="left" vertical="center" indent="1"/>
    </xf>
    <xf numFmtId="0" fontId="2" fillId="49" borderId="8" applyNumberFormat="0" applyProtection="0">
      <alignment horizontal="left" vertical="center" indent="1"/>
    </xf>
    <xf numFmtId="0" fontId="2" fillId="49" borderId="8" applyNumberFormat="0" applyProtection="0">
      <alignment horizontal="left" vertical="center" indent="1"/>
    </xf>
    <xf numFmtId="0" fontId="2" fillId="49" borderId="8" applyNumberFormat="0" applyProtection="0">
      <alignment horizontal="left" vertical="top" indent="1"/>
    </xf>
    <xf numFmtId="0" fontId="2" fillId="49" borderId="8" applyNumberFormat="0" applyProtection="0">
      <alignment horizontal="left" vertical="top" indent="1"/>
    </xf>
    <xf numFmtId="0" fontId="2" fillId="49" borderId="8" applyNumberFormat="0" applyProtection="0">
      <alignment horizontal="left" vertical="top" indent="1"/>
    </xf>
    <xf numFmtId="4" fontId="4" fillId="33" borderId="8" applyNumberFormat="0" applyProtection="0">
      <alignment vertical="center"/>
    </xf>
    <xf numFmtId="4" fontId="9" fillId="33" borderId="8" applyNumberFormat="0" applyProtection="0">
      <alignment vertical="center"/>
    </xf>
    <xf numFmtId="4" fontId="4" fillId="33" borderId="8" applyNumberFormat="0" applyProtection="0">
      <alignment horizontal="left" vertical="center" indent="1"/>
    </xf>
    <xf numFmtId="0" fontId="4" fillId="33" borderId="8" applyNumberFormat="0" applyProtection="0">
      <alignment horizontal="left" vertical="top" indent="1"/>
    </xf>
    <xf numFmtId="4" fontId="9" fillId="34" borderId="8" applyNumberFormat="0" applyProtection="0">
      <alignment horizontal="right" vertical="center"/>
    </xf>
    <xf numFmtId="4" fontId="4" fillId="35" borderId="8" applyNumberFormat="0" applyProtection="0">
      <alignment horizontal="left" vertical="center" indent="1"/>
    </xf>
    <xf numFmtId="0" fontId="4" fillId="43" borderId="8" applyNumberFormat="0" applyProtection="0">
      <alignment horizontal="left" vertical="top" indent="1"/>
    </xf>
    <xf numFmtId="4" fontId="15" fillId="0" borderId="0" applyNumberFormat="0" applyProtection="0">
      <alignment horizontal="left" vertical="center"/>
    </xf>
    <xf numFmtId="4" fontId="13" fillId="34" borderId="8" applyNumberFormat="0" applyProtection="0">
      <alignment horizontal="right" vertical="center"/>
    </xf>
    <xf numFmtId="0" fontId="18" fillId="50" borderId="13" applyNumberFormat="0" applyAlignment="0" applyProtection="0">
      <alignment horizontal="left" vertical="center" indent="1"/>
    </xf>
    <xf numFmtId="167" fontId="19" fillId="0" borderId="14" applyNumberFormat="0" applyProtection="0">
      <alignment horizontal="right" vertical="center"/>
    </xf>
    <xf numFmtId="167" fontId="18" fillId="0" borderId="15" applyNumberFormat="0" applyProtection="0">
      <alignment horizontal="right" vertical="center"/>
    </xf>
    <xf numFmtId="0" fontId="20" fillId="51" borderId="15" applyNumberFormat="0" applyAlignment="0" applyProtection="0">
      <alignment horizontal="left" vertical="center" indent="1"/>
    </xf>
    <xf numFmtId="0" fontId="20" fillId="52" borderId="15" applyNumberFormat="0" applyAlignment="0" applyProtection="0">
      <alignment horizontal="left" vertical="center" indent="1"/>
    </xf>
    <xf numFmtId="167" fontId="19" fillId="53" borderId="14" applyNumberFormat="0" applyBorder="0" applyProtection="0">
      <alignment horizontal="right" vertical="center"/>
    </xf>
    <xf numFmtId="0" fontId="20" fillId="51" borderId="15" applyNumberFormat="0" applyAlignment="0" applyProtection="0">
      <alignment horizontal="left" vertical="center" indent="1"/>
    </xf>
    <xf numFmtId="167" fontId="18" fillId="52" borderId="15" applyNumberFormat="0" applyProtection="0">
      <alignment horizontal="right" vertical="center"/>
    </xf>
    <xf numFmtId="167" fontId="18" fillId="53" borderId="15" applyNumberFormat="0" applyBorder="0" applyProtection="0">
      <alignment horizontal="right" vertical="center"/>
    </xf>
    <xf numFmtId="167" fontId="21" fillId="54" borderId="16" applyNumberFormat="0" applyBorder="0" applyAlignment="0" applyProtection="0">
      <alignment horizontal="right" vertical="center" indent="1"/>
    </xf>
    <xf numFmtId="167" fontId="22" fillId="55" borderId="16" applyNumberFormat="0" applyBorder="0" applyAlignment="0" applyProtection="0">
      <alignment horizontal="right" vertical="center" indent="1"/>
    </xf>
    <xf numFmtId="167" fontId="22" fillId="56" borderId="16" applyNumberFormat="0" applyBorder="0" applyAlignment="0" applyProtection="0">
      <alignment horizontal="right" vertical="center" indent="1"/>
    </xf>
    <xf numFmtId="167" fontId="23" fillId="57" borderId="16" applyNumberFormat="0" applyBorder="0" applyAlignment="0" applyProtection="0">
      <alignment horizontal="right" vertical="center" indent="1"/>
    </xf>
    <xf numFmtId="167" fontId="23" fillId="58" borderId="16" applyNumberFormat="0" applyBorder="0" applyAlignment="0" applyProtection="0">
      <alignment horizontal="right" vertical="center" indent="1"/>
    </xf>
    <xf numFmtId="167" fontId="23" fillId="59" borderId="16" applyNumberFormat="0" applyBorder="0" applyAlignment="0" applyProtection="0">
      <alignment horizontal="right" vertical="center" indent="1"/>
    </xf>
    <xf numFmtId="167" fontId="24" fillId="60" borderId="16" applyNumberFormat="0" applyBorder="0" applyAlignment="0" applyProtection="0">
      <alignment horizontal="right" vertical="center" indent="1"/>
    </xf>
    <xf numFmtId="167" fontId="24" fillId="61" borderId="16" applyNumberFormat="0" applyBorder="0" applyAlignment="0" applyProtection="0">
      <alignment horizontal="right" vertical="center" indent="1"/>
    </xf>
    <xf numFmtId="167" fontId="24" fillId="62" borderId="16" applyNumberFormat="0" applyBorder="0" applyAlignment="0" applyProtection="0">
      <alignment horizontal="right" vertical="center" indent="1"/>
    </xf>
    <xf numFmtId="0" fontId="25" fillId="0" borderId="13" applyNumberFormat="0" applyFont="0" applyFill="0" applyAlignment="0" applyProtection="0"/>
    <xf numFmtId="167" fontId="19" fillId="63" borderId="13" applyNumberFormat="0" applyAlignment="0" applyProtection="0">
      <alignment horizontal="left" vertical="center" indent="1"/>
    </xf>
    <xf numFmtId="0" fontId="18" fillId="50" borderId="15" applyNumberFormat="0" applyAlignment="0" applyProtection="0">
      <alignment horizontal="left" vertical="center" indent="1"/>
    </xf>
    <xf numFmtId="0" fontId="20" fillId="64" borderId="13" applyNumberFormat="0" applyAlignment="0" applyProtection="0">
      <alignment horizontal="left" vertical="center" indent="1"/>
    </xf>
    <xf numFmtId="0" fontId="20" fillId="65" borderId="13" applyNumberFormat="0" applyAlignment="0" applyProtection="0">
      <alignment horizontal="left" vertical="center" indent="1"/>
    </xf>
    <xf numFmtId="0" fontId="20" fillId="66" borderId="13" applyNumberFormat="0" applyAlignment="0" applyProtection="0">
      <alignment horizontal="left" vertical="center" indent="1"/>
    </xf>
    <xf numFmtId="0" fontId="20" fillId="53" borderId="13" applyNumberFormat="0" applyAlignment="0" applyProtection="0">
      <alignment horizontal="left" vertical="center" indent="1"/>
    </xf>
    <xf numFmtId="0" fontId="20" fillId="52" borderId="15" applyNumberFormat="0" applyAlignment="0" applyProtection="0">
      <alignment horizontal="left" vertical="center" indent="1"/>
    </xf>
    <xf numFmtId="0" fontId="26" fillId="0" borderId="17" applyNumberFormat="0" applyFill="0" applyBorder="0" applyAlignment="0" applyProtection="0"/>
    <xf numFmtId="0" fontId="27" fillId="0" borderId="17" applyBorder="0" applyAlignment="0" applyProtection="0"/>
    <xf numFmtId="0" fontId="26" fillId="51" borderId="15" applyNumberFormat="0" applyAlignment="0" applyProtection="0">
      <alignment horizontal="left" vertical="center" indent="1"/>
    </xf>
    <xf numFmtId="0" fontId="26" fillId="51" borderId="15" applyNumberFormat="0" applyAlignment="0" applyProtection="0">
      <alignment horizontal="left" vertical="center" indent="1"/>
    </xf>
    <xf numFmtId="0" fontId="26" fillId="52" borderId="15" applyNumberFormat="0" applyAlignment="0" applyProtection="0">
      <alignment horizontal="left" vertical="center" indent="1"/>
    </xf>
    <xf numFmtId="167" fontId="28" fillId="52" borderId="15" applyNumberFormat="0" applyProtection="0">
      <alignment horizontal="right" vertical="center"/>
    </xf>
    <xf numFmtId="167" fontId="29" fillId="53" borderId="14" applyNumberFormat="0" applyBorder="0" applyProtection="0">
      <alignment horizontal="right" vertical="center"/>
    </xf>
    <xf numFmtId="167" fontId="28" fillId="53" borderId="15" applyNumberFormat="0" applyBorder="0" applyProtection="0">
      <alignment horizontal="right" vertical="center"/>
    </xf>
    <xf numFmtId="0" fontId="31" fillId="50" borderId="13" applyNumberFormat="0" applyAlignment="0" applyProtection="0">
      <alignment horizontal="left" vertical="center" indent="1"/>
    </xf>
    <xf numFmtId="41" fontId="30" fillId="67" borderId="14" applyProtection="0">
      <alignment horizontal="right" vertical="center"/>
    </xf>
    <xf numFmtId="41" fontId="31" fillId="0" borderId="15">
      <alignment horizontal="right" vertical="center"/>
    </xf>
    <xf numFmtId="167" fontId="30" fillId="69" borderId="13" applyNumberFormat="0" applyProtection="0">
      <alignment horizontal="left" vertical="center" indent="1"/>
    </xf>
    <xf numFmtId="0" fontId="31" fillId="50" borderId="15" applyNumberFormat="0" applyAlignment="0" applyProtection="0">
      <alignment horizontal="left" vertical="center" indent="1"/>
    </xf>
    <xf numFmtId="0" fontId="20" fillId="68" borderId="15" applyNumberFormat="0" applyAlignment="0" applyProtection="0">
      <alignment horizontal="left" vertical="center" indent="1"/>
    </xf>
    <xf numFmtId="0" fontId="20" fillId="51" borderId="15" applyNumberFormat="0" applyAlignment="0" applyProtection="0">
      <alignment horizontal="left" vertical="center" indent="1"/>
    </xf>
    <xf numFmtId="0" fontId="32" fillId="67" borderId="14" applyProtection="0"/>
    <xf numFmtId="0" fontId="33" fillId="0" borderId="0"/>
    <xf numFmtId="0" fontId="34" fillId="0" borderId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3" fillId="0" borderId="0" xfId="0" applyFont="1" applyAlignment="1"/>
    <xf numFmtId="0" fontId="5" fillId="0" borderId="0" xfId="3" applyFont="1" applyFill="1" applyBorder="1" applyAlignment="1">
      <alignment horizontal="center"/>
    </xf>
    <xf numFmtId="0" fontId="5" fillId="0" borderId="3" xfId="3" applyFont="1" applyFill="1" applyBorder="1" applyAlignment="1"/>
    <xf numFmtId="165" fontId="3" fillId="0" borderId="0" xfId="0" applyNumberFormat="1" applyFont="1" applyAlignment="1"/>
    <xf numFmtId="165" fontId="3" fillId="0" borderId="4" xfId="0" applyNumberFormat="1" applyFont="1" applyBorder="1" applyAlignment="1"/>
    <xf numFmtId="0" fontId="3" fillId="0" borderId="0" xfId="0" applyFont="1" applyFill="1" applyAlignment="1"/>
    <xf numFmtId="165" fontId="3" fillId="0" borderId="0" xfId="1" applyNumberFormat="1" applyFont="1" applyFill="1" applyAlignment="1"/>
    <xf numFmtId="165" fontId="3" fillId="0" borderId="0" xfId="0" applyNumberFormat="1" applyFont="1" applyFill="1" applyAlignment="1"/>
    <xf numFmtId="165" fontId="3" fillId="0" borderId="4" xfId="0" applyNumberFormat="1" applyFont="1" applyFill="1" applyBorder="1" applyAlignment="1"/>
    <xf numFmtId="165" fontId="3" fillId="0" borderId="0" xfId="0" applyNumberFormat="1" applyFont="1" applyFill="1" applyBorder="1" applyAlignment="1"/>
    <xf numFmtId="0" fontId="6" fillId="0" borderId="3" xfId="3" applyFont="1" applyFill="1" applyBorder="1" applyAlignment="1"/>
    <xf numFmtId="165" fontId="7" fillId="0" borderId="0" xfId="0" applyNumberFormat="1" applyFont="1" applyFill="1" applyAlignment="1"/>
    <xf numFmtId="165" fontId="7" fillId="0" borderId="5" xfId="0" applyNumberFormat="1" applyFont="1" applyFill="1" applyBorder="1" applyAlignment="1"/>
    <xf numFmtId="165" fontId="7" fillId="0" borderId="0" xfId="0" applyNumberFormat="1" applyFont="1" applyAlignment="1"/>
    <xf numFmtId="165" fontId="3" fillId="0" borderId="4" xfId="1" applyNumberFormat="1" applyFont="1" applyBorder="1" applyAlignment="1"/>
    <xf numFmtId="0" fontId="3" fillId="0" borderId="0" xfId="0" applyFont="1" applyAlignment="1">
      <alignment horizontal="right"/>
    </xf>
    <xf numFmtId="0" fontId="7" fillId="0" borderId="0" xfId="0" applyFont="1" applyAlignment="1"/>
    <xf numFmtId="165" fontId="3" fillId="0" borderId="0" xfId="1" applyNumberFormat="1" applyFont="1"/>
    <xf numFmtId="0" fontId="5" fillId="0" borderId="9" xfId="3" applyFont="1" applyFill="1" applyBorder="1" applyAlignment="1"/>
    <xf numFmtId="0" fontId="6" fillId="0" borderId="9" xfId="3" applyFont="1" applyFill="1" applyBorder="1" applyAlignment="1"/>
    <xf numFmtId="0" fontId="5" fillId="0" borderId="9" xfId="3" applyFont="1" applyFill="1" applyBorder="1" applyAlignment="1">
      <alignment horizontal="right"/>
    </xf>
    <xf numFmtId="165" fontId="7" fillId="0" borderId="10" xfId="0" applyNumberFormat="1" applyFont="1" applyFill="1" applyBorder="1" applyAlignment="1"/>
    <xf numFmtId="165" fontId="3" fillId="0" borderId="0" xfId="1" applyNumberFormat="1" applyFont="1" applyFill="1" applyBorder="1" applyAlignment="1"/>
    <xf numFmtId="0" fontId="3" fillId="0" borderId="0" xfId="0" applyFont="1" applyAlignment="1">
      <alignment horizontal="center"/>
    </xf>
    <xf numFmtId="166" fontId="3" fillId="0" borderId="0" xfId="2" applyNumberFormat="1" applyFont="1" applyFill="1" applyAlignment="1"/>
    <xf numFmtId="0" fontId="7" fillId="0" borderId="0" xfId="0" applyFont="1" applyFill="1" applyAlignment="1"/>
    <xf numFmtId="0" fontId="3" fillId="0" borderId="0" xfId="0" applyFont="1" applyFill="1"/>
    <xf numFmtId="165" fontId="3" fillId="0" borderId="0" xfId="1" applyNumberFormat="1" applyFont="1" applyFill="1"/>
    <xf numFmtId="164" fontId="3" fillId="0" borderId="5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0" fontId="3" fillId="15" borderId="0" xfId="3" applyFont="1" applyFill="1" applyBorder="1" applyAlignment="1">
      <alignment horizontal="center"/>
    </xf>
    <xf numFmtId="169" fontId="3" fillId="0" borderId="0" xfId="248" applyNumberFormat="1" applyFont="1" applyFill="1" applyBorder="1">
      <alignment horizontal="right" vertical="center"/>
    </xf>
    <xf numFmtId="169" fontId="3" fillId="0" borderId="0" xfId="254" applyNumberFormat="1" applyFont="1" applyFill="1" applyBorder="1"/>
    <xf numFmtId="165" fontId="3" fillId="0" borderId="0" xfId="1" applyNumberFormat="1" applyFont="1" applyFill="1" applyBorder="1" applyAlignment="1">
      <alignment horizontal="right"/>
    </xf>
    <xf numFmtId="165" fontId="3" fillId="15" borderId="0" xfId="1" applyNumberFormat="1" applyFont="1" applyFill="1" applyBorder="1" applyAlignment="1">
      <alignment horizontal="center"/>
    </xf>
    <xf numFmtId="168" fontId="3" fillId="0" borderId="0" xfId="248" applyNumberFormat="1" applyFont="1" applyFill="1" applyBorder="1">
      <alignment horizontal="right" vertical="center"/>
    </xf>
    <xf numFmtId="165" fontId="3" fillId="0" borderId="11" xfId="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 vertical="center"/>
    </xf>
    <xf numFmtId="43" fontId="3" fillId="0" borderId="0" xfId="1" quotePrefix="1" applyFont="1" applyFill="1" applyBorder="1" applyAlignment="1" applyProtection="1">
      <alignment horizontal="right" vertical="center"/>
      <protection locked="0"/>
    </xf>
    <xf numFmtId="165" fontId="7" fillId="0" borderId="11" xfId="1" applyNumberFormat="1" applyFont="1" applyFill="1" applyBorder="1" applyAlignment="1">
      <alignment horizontal="right"/>
    </xf>
    <xf numFmtId="41" fontId="7" fillId="0" borderId="0" xfId="1" applyNumberFormat="1" applyFont="1" applyFill="1" applyBorder="1" applyAlignment="1">
      <alignment horizontal="right"/>
    </xf>
    <xf numFmtId="165" fontId="3" fillId="0" borderId="0" xfId="0" applyNumberFormat="1" applyFont="1" applyFill="1" applyAlignment="1">
      <alignment horizontal="right"/>
    </xf>
  </cellXfs>
  <cellStyles count="257">
    <cellStyle name="20% - Accent1 2" xfId="4"/>
    <cellStyle name="20% - Accent1 2 2" xfId="5"/>
    <cellStyle name="20% - Accent1 3" xfId="6"/>
    <cellStyle name="20% - Accent1 3 2" xfId="7"/>
    <cellStyle name="20% - Accent1 4" xfId="8"/>
    <cellStyle name="20% - Accent1 5" xfId="9"/>
    <cellStyle name="20% - Accent2 2" xfId="10"/>
    <cellStyle name="20% - Accent2 2 2" xfId="11"/>
    <cellStyle name="20% - Accent2 3" xfId="12"/>
    <cellStyle name="20% - Accent2 3 2" xfId="13"/>
    <cellStyle name="20% - Accent2 4" xfId="14"/>
    <cellStyle name="20% - Accent2 5" xfId="15"/>
    <cellStyle name="20% - Accent3 2" xfId="16"/>
    <cellStyle name="20% - Accent3 2 2" xfId="17"/>
    <cellStyle name="20% - Accent3 3" xfId="18"/>
    <cellStyle name="20% - Accent3 3 2" xfId="19"/>
    <cellStyle name="20% - Accent3 4" xfId="20"/>
    <cellStyle name="20% - Accent3 5" xfId="21"/>
    <cellStyle name="20% - Accent4 2" xfId="22"/>
    <cellStyle name="20% - Accent4 2 2" xfId="23"/>
    <cellStyle name="20% - Accent4 3" xfId="24"/>
    <cellStyle name="20% - Accent4 3 2" xfId="25"/>
    <cellStyle name="20% - Accent4 4" xfId="26"/>
    <cellStyle name="20% - Accent4 5" xfId="27"/>
    <cellStyle name="20% - Accent5 2" xfId="28"/>
    <cellStyle name="20% - Accent5 2 2" xfId="29"/>
    <cellStyle name="20% - Accent5 3" xfId="30"/>
    <cellStyle name="20% - Accent5 3 2" xfId="31"/>
    <cellStyle name="20% - Accent5 4" xfId="32"/>
    <cellStyle name="20% - Accent5 5" xfId="33"/>
    <cellStyle name="20% - Accent6 2" xfId="34"/>
    <cellStyle name="20% - Accent6 2 2" xfId="35"/>
    <cellStyle name="20% - Accent6 3" xfId="36"/>
    <cellStyle name="20% - Accent6 3 2" xfId="37"/>
    <cellStyle name="20% - Accent6 4" xfId="38"/>
    <cellStyle name="20% - Accent6 5" xfId="39"/>
    <cellStyle name="40% - Accent1 2" xfId="40"/>
    <cellStyle name="40% - Accent1 2 2" xfId="41"/>
    <cellStyle name="40% - Accent1 3" xfId="42"/>
    <cellStyle name="40% - Accent1 3 2" xfId="43"/>
    <cellStyle name="40% - Accent1 4" xfId="44"/>
    <cellStyle name="40% - Accent1 5" xfId="45"/>
    <cellStyle name="40% - Accent2 2" xfId="46"/>
    <cellStyle name="40% - Accent2 2 2" xfId="47"/>
    <cellStyle name="40% - Accent2 3" xfId="48"/>
    <cellStyle name="40% - Accent2 3 2" xfId="49"/>
    <cellStyle name="40% - Accent2 4" xfId="50"/>
    <cellStyle name="40% - Accent2 5" xfId="51"/>
    <cellStyle name="40% - Accent3 2" xfId="52"/>
    <cellStyle name="40% - Accent3 2 2" xfId="53"/>
    <cellStyle name="40% - Accent3 3" xfId="54"/>
    <cellStyle name="40% - Accent3 3 2" xfId="55"/>
    <cellStyle name="40% - Accent3 4" xfId="56"/>
    <cellStyle name="40% - Accent3 5" xfId="57"/>
    <cellStyle name="40% - Accent4 2" xfId="58"/>
    <cellStyle name="40% - Accent4 2 2" xfId="59"/>
    <cellStyle name="40% - Accent4 3" xfId="60"/>
    <cellStyle name="40% - Accent4 3 2" xfId="61"/>
    <cellStyle name="40% - Accent4 4" xfId="62"/>
    <cellStyle name="40% - Accent4 5" xfId="63"/>
    <cellStyle name="40% - Accent5 2" xfId="64"/>
    <cellStyle name="40% - Accent5 2 2" xfId="65"/>
    <cellStyle name="40% - Accent5 3" xfId="66"/>
    <cellStyle name="40% - Accent5 3 2" xfId="67"/>
    <cellStyle name="40% - Accent5 4" xfId="68"/>
    <cellStyle name="40% - Accent5 5" xfId="69"/>
    <cellStyle name="40% - Accent6 2" xfId="70"/>
    <cellStyle name="40% - Accent6 2 2" xfId="71"/>
    <cellStyle name="40% - Accent6 3" xfId="72"/>
    <cellStyle name="40% - Accent6 3 2" xfId="73"/>
    <cellStyle name="40% - Accent6 4" xfId="74"/>
    <cellStyle name="40% - Accent6 5" xfId="75"/>
    <cellStyle name="Comma" xfId="1" builtinId="3"/>
    <cellStyle name="Comma 2" xfId="76"/>
    <cellStyle name="Comma 2 2" xfId="77"/>
    <cellStyle name="Comma 2 3" xfId="78"/>
    <cellStyle name="Comma 3" xfId="79"/>
    <cellStyle name="Hyperlink 2" xfId="80"/>
    <cellStyle name="Normal" xfId="0" builtinId="0"/>
    <cellStyle name="Normal 2" xfId="81"/>
    <cellStyle name="Normal 2 2" xfId="82"/>
    <cellStyle name="Normal 2 3" xfId="83"/>
    <cellStyle name="Normal 2 3 2" xfId="84"/>
    <cellStyle name="Normal 2 4" xfId="85"/>
    <cellStyle name="Normal 2 5" xfId="86"/>
    <cellStyle name="Normal 3" xfId="87"/>
    <cellStyle name="Normal 4" xfId="88"/>
    <cellStyle name="Normal 4 2" xfId="89"/>
    <cellStyle name="Normal 5" xfId="90"/>
    <cellStyle name="Normal 6" xfId="91"/>
    <cellStyle name="Normal 7" xfId="92"/>
    <cellStyle name="Normal 8" xfId="255"/>
    <cellStyle name="Normal 9" xfId="256"/>
    <cellStyle name="Normal_Sheet1" xfId="3"/>
    <cellStyle name="Note 2" xfId="93"/>
    <cellStyle name="Note 2 2" xfId="94"/>
    <cellStyle name="Note 3" xfId="95"/>
    <cellStyle name="Note 3 2" xfId="96"/>
    <cellStyle name="Note 4" xfId="97"/>
    <cellStyle name="Note 4 2" xfId="98"/>
    <cellStyle name="Note 5" xfId="99"/>
    <cellStyle name="Note 6" xfId="100"/>
    <cellStyle name="Note 7" xfId="101"/>
    <cellStyle name="Percent" xfId="2" builtinId="5"/>
    <cellStyle name="Percent 2" xfId="102"/>
    <cellStyle name="SAPBEXaggData" xfId="103"/>
    <cellStyle name="SAPBEXaggData 2" xfId="161"/>
    <cellStyle name="SAPBEXaggDataEmph" xfId="104"/>
    <cellStyle name="SAPBEXaggDataEmph 2" xfId="162"/>
    <cellStyle name="SAPBEXaggItem" xfId="105"/>
    <cellStyle name="SAPBEXaggItem 2" xfId="163"/>
    <cellStyle name="SAPBEXaggItemX" xfId="106"/>
    <cellStyle name="SAPBEXaggItemX 2" xfId="164"/>
    <cellStyle name="SAPBEXchaText" xfId="107"/>
    <cellStyle name="SAPBEXchaText 2" xfId="108"/>
    <cellStyle name="SAPBEXchaText 3" xfId="165"/>
    <cellStyle name="SAPBEXexcBad7" xfId="109"/>
    <cellStyle name="SAPBEXexcBad7 2" xfId="166"/>
    <cellStyle name="SAPBEXexcBad8" xfId="110"/>
    <cellStyle name="SAPBEXexcBad8 2" xfId="167"/>
    <cellStyle name="SAPBEXexcBad9" xfId="111"/>
    <cellStyle name="SAPBEXexcBad9 2" xfId="168"/>
    <cellStyle name="SAPBEXexcCritical4" xfId="112"/>
    <cellStyle name="SAPBEXexcCritical4 2" xfId="169"/>
    <cellStyle name="SAPBEXexcCritical5" xfId="113"/>
    <cellStyle name="SAPBEXexcCritical5 2" xfId="170"/>
    <cellStyle name="SAPBEXexcCritical6" xfId="114"/>
    <cellStyle name="SAPBEXexcCritical6 2" xfId="171"/>
    <cellStyle name="SAPBEXexcGood1" xfId="115"/>
    <cellStyle name="SAPBEXexcGood1 2" xfId="172"/>
    <cellStyle name="SAPBEXexcGood2" xfId="116"/>
    <cellStyle name="SAPBEXexcGood2 2" xfId="173"/>
    <cellStyle name="SAPBEXexcGood3" xfId="117"/>
    <cellStyle name="SAPBEXexcGood3 2" xfId="174"/>
    <cellStyle name="SAPBEXfilterDrill" xfId="118"/>
    <cellStyle name="SAPBEXfilterDrill 2" xfId="175"/>
    <cellStyle name="SAPBEXfilterItem" xfId="119"/>
    <cellStyle name="SAPBEXfilterItem 2" xfId="176"/>
    <cellStyle name="SAPBEXfilterText" xfId="120"/>
    <cellStyle name="SAPBEXfilterText 2" xfId="121"/>
    <cellStyle name="SAPBEXformats" xfId="122"/>
    <cellStyle name="SAPBEXformats 2" xfId="123"/>
    <cellStyle name="SAPBEXformats 3" xfId="177"/>
    <cellStyle name="SAPBEXheaderItem" xfId="124"/>
    <cellStyle name="SAPBEXheaderItem 2" xfId="125"/>
    <cellStyle name="SAPBEXheaderItem 3" xfId="178"/>
    <cellStyle name="SAPBEXheaderText" xfId="126"/>
    <cellStyle name="SAPBEXheaderText 2" xfId="127"/>
    <cellStyle name="SAPBEXheaderText 3" xfId="179"/>
    <cellStyle name="SAPBEXHLevel0" xfId="128"/>
    <cellStyle name="SAPBEXHLevel0 2" xfId="129"/>
    <cellStyle name="SAPBEXHLevel0 2 2" xfId="181"/>
    <cellStyle name="SAPBEXHLevel0 3" xfId="182"/>
    <cellStyle name="SAPBEXHLevel0 4" xfId="180"/>
    <cellStyle name="SAPBEXHLevel0X" xfId="130"/>
    <cellStyle name="SAPBEXHLevel0X 2" xfId="131"/>
    <cellStyle name="SAPBEXHLevel0X 2 2" xfId="184"/>
    <cellStyle name="SAPBEXHLevel0X 3" xfId="185"/>
    <cellStyle name="SAPBEXHLevel0X 4" xfId="183"/>
    <cellStyle name="SAPBEXHLevel1" xfId="132"/>
    <cellStyle name="SAPBEXHLevel1 2" xfId="133"/>
    <cellStyle name="SAPBEXHLevel1 2 2" xfId="187"/>
    <cellStyle name="SAPBEXHLevel1 3" xfId="188"/>
    <cellStyle name="SAPBEXHLevel1 4" xfId="186"/>
    <cellStyle name="SAPBEXHLevel1X" xfId="134"/>
    <cellStyle name="SAPBEXHLevel1X 2" xfId="135"/>
    <cellStyle name="SAPBEXHLevel1X 2 2" xfId="190"/>
    <cellStyle name="SAPBEXHLevel1X 3" xfId="191"/>
    <cellStyle name="SAPBEXHLevel1X 4" xfId="189"/>
    <cellStyle name="SAPBEXHLevel2" xfId="136"/>
    <cellStyle name="SAPBEXHLevel2 2" xfId="137"/>
    <cellStyle name="SAPBEXHLevel2 2 2" xfId="193"/>
    <cellStyle name="SAPBEXHLevel2 3" xfId="194"/>
    <cellStyle name="SAPBEXHLevel2 4" xfId="192"/>
    <cellStyle name="SAPBEXHLevel2X" xfId="138"/>
    <cellStyle name="SAPBEXHLevel2X 2" xfId="139"/>
    <cellStyle name="SAPBEXHLevel2X 2 2" xfId="196"/>
    <cellStyle name="SAPBEXHLevel2X 3" xfId="197"/>
    <cellStyle name="SAPBEXHLevel2X 4" xfId="195"/>
    <cellStyle name="SAPBEXHLevel3" xfId="140"/>
    <cellStyle name="SAPBEXHLevel3 2" xfId="141"/>
    <cellStyle name="SAPBEXHLevel3 2 2" xfId="199"/>
    <cellStyle name="SAPBEXHLevel3 3" xfId="200"/>
    <cellStyle name="SAPBEXHLevel3 4" xfId="198"/>
    <cellStyle name="SAPBEXHLevel3X" xfId="142"/>
    <cellStyle name="SAPBEXHLevel3X 2" xfId="143"/>
    <cellStyle name="SAPBEXHLevel3X 2 2" xfId="202"/>
    <cellStyle name="SAPBEXHLevel3X 3" xfId="203"/>
    <cellStyle name="SAPBEXHLevel3X 4" xfId="201"/>
    <cellStyle name="SAPBEXresData" xfId="144"/>
    <cellStyle name="SAPBEXresData 2" xfId="204"/>
    <cellStyle name="SAPBEXresDataEmph" xfId="145"/>
    <cellStyle name="SAPBEXresDataEmph 2" xfId="205"/>
    <cellStyle name="SAPBEXresItem" xfId="146"/>
    <cellStyle name="SAPBEXresItem 2" xfId="206"/>
    <cellStyle name="SAPBEXresItemX" xfId="147"/>
    <cellStyle name="SAPBEXresItemX 2" xfId="207"/>
    <cellStyle name="SAPBEXstdData" xfId="148"/>
    <cellStyle name="SAPBEXstdData 2" xfId="149"/>
    <cellStyle name="SAPBEXstdData 3" xfId="150"/>
    <cellStyle name="SAPBEXstdDataEmph" xfId="151"/>
    <cellStyle name="SAPBEXstdDataEmph 2" xfId="208"/>
    <cellStyle name="SAPBEXstdItem" xfId="152"/>
    <cellStyle name="SAPBEXstdItem 2" xfId="153"/>
    <cellStyle name="SAPBEXstdItem 3" xfId="154"/>
    <cellStyle name="SAPBEXstdItem 4" xfId="155"/>
    <cellStyle name="SAPBEXstdItem 5" xfId="209"/>
    <cellStyle name="SAPBEXstdItemX" xfId="156"/>
    <cellStyle name="SAPBEXstdItemX 2" xfId="157"/>
    <cellStyle name="SAPBEXstdItemX 3" xfId="210"/>
    <cellStyle name="SAPBEXtitle" xfId="158"/>
    <cellStyle name="SAPBEXtitle 2" xfId="159"/>
    <cellStyle name="SAPBEXtitle 3" xfId="211"/>
    <cellStyle name="SAPBEXundefined" xfId="160"/>
    <cellStyle name="SAPBEXundefined 2" xfId="212"/>
    <cellStyle name="SAPBorder" xfId="231"/>
    <cellStyle name="SAPDataCell" xfId="214"/>
    <cellStyle name="SAPDataCell 2" xfId="248"/>
    <cellStyle name="SAPDataTotalCell" xfId="215"/>
    <cellStyle name="SAPDataTotalCell 2" xfId="249"/>
    <cellStyle name="SAPDimensionCell" xfId="213"/>
    <cellStyle name="SAPDimensionCell 2" xfId="247"/>
    <cellStyle name="SAPEditableDataCell" xfId="216"/>
    <cellStyle name="SAPEditableDataTotalCell" xfId="219"/>
    <cellStyle name="SAPEmphasized" xfId="239"/>
    <cellStyle name="SAPEmphasized 2" xfId="254"/>
    <cellStyle name="SAPEmphasizedEditableDataCell" xfId="241"/>
    <cellStyle name="SAPEmphasizedEditableDataTotalCell" xfId="242"/>
    <cellStyle name="SAPEmphasizedLockedDataCell" xfId="245"/>
    <cellStyle name="SAPEmphasizedLockedDataTotalCell" xfId="246"/>
    <cellStyle name="SAPEmphasizedReadonlyDataCell" xfId="243"/>
    <cellStyle name="SAPEmphasizedReadonlyDataTotalCell" xfId="244"/>
    <cellStyle name="SAPEmphasizedTotal" xfId="240"/>
    <cellStyle name="SAPExceptionLevel1" xfId="222"/>
    <cellStyle name="SAPExceptionLevel2" xfId="223"/>
    <cellStyle name="SAPExceptionLevel3" xfId="224"/>
    <cellStyle name="SAPExceptionLevel4" xfId="225"/>
    <cellStyle name="SAPExceptionLevel5" xfId="226"/>
    <cellStyle name="SAPExceptionLevel6" xfId="227"/>
    <cellStyle name="SAPExceptionLevel7" xfId="228"/>
    <cellStyle name="SAPExceptionLevel8" xfId="229"/>
    <cellStyle name="SAPExceptionLevel9" xfId="230"/>
    <cellStyle name="SAPHierarchyCell" xfId="252"/>
    <cellStyle name="SAPHierarchyCell0" xfId="234"/>
    <cellStyle name="SAPHierarchyCell1" xfId="235"/>
    <cellStyle name="SAPHierarchyCell2" xfId="236"/>
    <cellStyle name="SAPHierarchyCell3" xfId="237"/>
    <cellStyle name="SAPHierarchyCell4" xfId="238"/>
    <cellStyle name="SAPHierarchyOddCell" xfId="253"/>
    <cellStyle name="SAPLockedDataCell" xfId="218"/>
    <cellStyle name="SAPLockedDataTotalCell" xfId="221"/>
    <cellStyle name="SAPMemberCell" xfId="232"/>
    <cellStyle name="SAPMemberCell 2" xfId="250"/>
    <cellStyle name="SAPMemberTotalCell" xfId="233"/>
    <cellStyle name="SAPMemberTotalCell 2" xfId="251"/>
    <cellStyle name="SAPReadonlyDataCell" xfId="217"/>
    <cellStyle name="SAPReadonlyDataTotalCell" xfId="2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2"/>
  <sheetViews>
    <sheetView tabSelected="1" zoomScale="70" zoomScaleNormal="70" workbookViewId="0">
      <pane xSplit="2" ySplit="2" topLeftCell="C3" activePane="bottomRight" state="frozen"/>
      <selection pane="topRight" activeCell="BO1" sqref="BO1"/>
      <selection pane="bottomLeft" activeCell="A3" sqref="A3"/>
      <selection pane="bottomRight"/>
    </sheetView>
  </sheetViews>
  <sheetFormatPr defaultRowHeight="15.75" x14ac:dyDescent="0.25"/>
  <cols>
    <col min="1" max="1" width="5.28515625" style="1" bestFit="1" customWidth="1"/>
    <col min="2" max="2" width="64.140625" style="1" customWidth="1"/>
    <col min="3" max="9" width="20" style="1" customWidth="1"/>
    <col min="10" max="10" width="21" style="1" customWidth="1"/>
    <col min="11" max="15" width="20" style="1" customWidth="1"/>
    <col min="16" max="16" width="18.5703125" style="1" bestFit="1" customWidth="1"/>
    <col min="17" max="16384" width="9.140625" style="1"/>
  </cols>
  <sheetData>
    <row r="1" spans="1:16" x14ac:dyDescent="0.25">
      <c r="B1" s="2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x14ac:dyDescent="0.25">
      <c r="A2" s="2" t="s">
        <v>1</v>
      </c>
      <c r="B2" s="3" t="s">
        <v>2</v>
      </c>
      <c r="C2" s="32">
        <v>43252</v>
      </c>
      <c r="D2" s="32">
        <v>43282</v>
      </c>
      <c r="E2" s="32">
        <v>43313</v>
      </c>
      <c r="F2" s="32">
        <v>43344</v>
      </c>
      <c r="G2" s="32">
        <v>43374</v>
      </c>
      <c r="H2" s="32">
        <v>43405</v>
      </c>
      <c r="I2" s="32">
        <v>43435</v>
      </c>
      <c r="J2" s="32">
        <v>43466</v>
      </c>
      <c r="K2" s="32">
        <v>43497</v>
      </c>
      <c r="L2" s="32">
        <v>43525</v>
      </c>
      <c r="M2" s="32">
        <v>43556</v>
      </c>
      <c r="N2" s="32">
        <v>43586</v>
      </c>
      <c r="O2" s="32">
        <v>43617</v>
      </c>
      <c r="P2" s="27" t="s">
        <v>3</v>
      </c>
    </row>
    <row r="3" spans="1:16" x14ac:dyDescent="0.25">
      <c r="B3" s="5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4"/>
    </row>
    <row r="4" spans="1:16" s="4" customFormat="1" x14ac:dyDescent="0.25">
      <c r="A4" s="4">
        <v>1</v>
      </c>
      <c r="B4" s="6" t="s">
        <v>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 s="4" customFormat="1" x14ac:dyDescent="0.25">
      <c r="A5" s="4">
        <f t="shared" ref="A5:A68" si="0">+A4+1</f>
        <v>2</v>
      </c>
      <c r="B5" s="22" t="s">
        <v>5</v>
      </c>
      <c r="C5" s="35">
        <v>28086630848.099998</v>
      </c>
      <c r="D5" s="35">
        <v>28116345232.509998</v>
      </c>
      <c r="E5" s="35">
        <v>28149411427.48</v>
      </c>
      <c r="F5" s="35">
        <v>28180366113.59</v>
      </c>
      <c r="G5" s="35">
        <v>28242997030.07</v>
      </c>
      <c r="H5" s="35">
        <v>28293654532.41</v>
      </c>
      <c r="I5" s="35">
        <v>28425063445.639999</v>
      </c>
      <c r="J5" s="35">
        <v>28405831582.939999</v>
      </c>
      <c r="K5" s="35">
        <v>28452734525.240002</v>
      </c>
      <c r="L5" s="35">
        <v>28495473225</v>
      </c>
      <c r="M5" s="35">
        <v>28526385992.27</v>
      </c>
      <c r="N5" s="35">
        <v>28597121847.27</v>
      </c>
      <c r="O5" s="35">
        <v>28627622295.599998</v>
      </c>
      <c r="P5" s="7">
        <f>(C5+2*SUM(D5:N5)+O5)/24</f>
        <v>28353542627.189167</v>
      </c>
    </row>
    <row r="6" spans="1:16" s="4" customFormat="1" x14ac:dyDescent="0.25">
      <c r="A6" s="4">
        <f t="shared" si="0"/>
        <v>3</v>
      </c>
      <c r="B6" s="22" t="s">
        <v>6</v>
      </c>
      <c r="C6" s="35">
        <v>786990599.24000001</v>
      </c>
      <c r="D6" s="35">
        <v>802617166.87</v>
      </c>
      <c r="E6" s="35">
        <v>828896090.24000001</v>
      </c>
      <c r="F6" s="35">
        <v>876467787.14999998</v>
      </c>
      <c r="G6" s="35">
        <v>957542865.25999999</v>
      </c>
      <c r="H6" s="35">
        <v>1074300582.8399999</v>
      </c>
      <c r="I6" s="35">
        <v>1194168876.5</v>
      </c>
      <c r="J6" s="35">
        <v>1272544069.8</v>
      </c>
      <c r="K6" s="35">
        <v>1293245655.78</v>
      </c>
      <c r="L6" s="35">
        <v>1337037390.1099999</v>
      </c>
      <c r="M6" s="35">
        <v>1517002955.3900001</v>
      </c>
      <c r="N6" s="35">
        <v>1634083967.49</v>
      </c>
      <c r="O6" s="35">
        <v>1791025586.3699999</v>
      </c>
      <c r="P6" s="7">
        <f t="shared" ref="P6:P18" si="1">(C6+2*SUM(D6:N6)+O6)/24</f>
        <v>1173076291.68625</v>
      </c>
    </row>
    <row r="7" spans="1:16" s="4" customFormat="1" x14ac:dyDescent="0.25">
      <c r="A7" s="4">
        <f t="shared" si="0"/>
        <v>4</v>
      </c>
      <c r="B7" s="22" t="s">
        <v>7</v>
      </c>
      <c r="C7" s="36">
        <f t="shared" ref="C7:N7" si="2">SUM(C5:C6)</f>
        <v>28873621447.34</v>
      </c>
      <c r="D7" s="36">
        <f t="shared" si="2"/>
        <v>28918962399.379997</v>
      </c>
      <c r="E7" s="36">
        <f t="shared" si="2"/>
        <v>28978307517.720001</v>
      </c>
      <c r="F7" s="36">
        <f t="shared" si="2"/>
        <v>29056833900.740002</v>
      </c>
      <c r="G7" s="36">
        <f t="shared" si="2"/>
        <v>29200539895.329998</v>
      </c>
      <c r="H7" s="36">
        <f t="shared" si="2"/>
        <v>29367955115.25</v>
      </c>
      <c r="I7" s="36">
        <f t="shared" si="2"/>
        <v>29619232322.139999</v>
      </c>
      <c r="J7" s="36">
        <f t="shared" si="2"/>
        <v>29678375652.739998</v>
      </c>
      <c r="K7" s="36">
        <f t="shared" si="2"/>
        <v>29745980181.02</v>
      </c>
      <c r="L7" s="36">
        <f t="shared" si="2"/>
        <v>29832510615.110001</v>
      </c>
      <c r="M7" s="36">
        <f t="shared" si="2"/>
        <v>30043388947.66</v>
      </c>
      <c r="N7" s="36">
        <f t="shared" si="2"/>
        <v>30231205814.760002</v>
      </c>
      <c r="O7" s="36">
        <f>SUM(O5:O6)</f>
        <v>30418647881.969997</v>
      </c>
      <c r="P7" s="7">
        <f t="shared" si="1"/>
        <v>29526618918.875412</v>
      </c>
    </row>
    <row r="8" spans="1:16" s="4" customFormat="1" x14ac:dyDescent="0.25">
      <c r="A8" s="4">
        <f t="shared" si="0"/>
        <v>5</v>
      </c>
      <c r="B8" s="22" t="s">
        <v>8</v>
      </c>
      <c r="C8" s="35">
        <v>10568650813.51</v>
      </c>
      <c r="D8" s="35">
        <v>10617828478.01</v>
      </c>
      <c r="E8" s="35">
        <v>10670695873.459999</v>
      </c>
      <c r="F8" s="35">
        <v>10715663783.780001</v>
      </c>
      <c r="G8" s="35">
        <v>10767880582.719999</v>
      </c>
      <c r="H8" s="35">
        <v>10816077575.07</v>
      </c>
      <c r="I8" s="35">
        <v>11032877404.690001</v>
      </c>
      <c r="J8" s="35">
        <v>11013488471.83</v>
      </c>
      <c r="K8" s="35">
        <v>11065404381.42</v>
      </c>
      <c r="L8" s="35">
        <v>11114917894.040001</v>
      </c>
      <c r="M8" s="35">
        <v>11168566435.67</v>
      </c>
      <c r="N8" s="35">
        <v>11212757755.34</v>
      </c>
      <c r="O8" s="35">
        <v>11251888864.52</v>
      </c>
      <c r="P8" s="7">
        <f t="shared" si="1"/>
        <v>10925535706.253748</v>
      </c>
    </row>
    <row r="9" spans="1:16" s="4" customFormat="1" x14ac:dyDescent="0.25">
      <c r="A9" s="4">
        <f t="shared" si="0"/>
        <v>6</v>
      </c>
      <c r="B9" s="22" t="s">
        <v>9</v>
      </c>
      <c r="C9" s="37">
        <f t="shared" ref="C9:N9" si="3">C7-C8</f>
        <v>18304970633.830002</v>
      </c>
      <c r="D9" s="37">
        <f t="shared" si="3"/>
        <v>18301133921.369995</v>
      </c>
      <c r="E9" s="37">
        <f t="shared" si="3"/>
        <v>18307611644.260002</v>
      </c>
      <c r="F9" s="37">
        <f t="shared" si="3"/>
        <v>18341170116.959999</v>
      </c>
      <c r="G9" s="37">
        <f t="shared" si="3"/>
        <v>18432659312.610001</v>
      </c>
      <c r="H9" s="37">
        <f t="shared" si="3"/>
        <v>18551877540.18</v>
      </c>
      <c r="I9" s="37">
        <f t="shared" si="3"/>
        <v>18586354917.449997</v>
      </c>
      <c r="J9" s="37">
        <f t="shared" si="3"/>
        <v>18664887180.909996</v>
      </c>
      <c r="K9" s="37">
        <f t="shared" si="3"/>
        <v>18680575799.599998</v>
      </c>
      <c r="L9" s="37">
        <f t="shared" si="3"/>
        <v>18717592721.07</v>
      </c>
      <c r="M9" s="37">
        <f t="shared" si="3"/>
        <v>18874822511.989998</v>
      </c>
      <c r="N9" s="37">
        <f t="shared" si="3"/>
        <v>19018448059.420002</v>
      </c>
      <c r="O9" s="37">
        <f>O7-O8</f>
        <v>19166759017.449997</v>
      </c>
      <c r="P9" s="7">
        <f t="shared" si="1"/>
        <v>18601083212.62167</v>
      </c>
    </row>
    <row r="10" spans="1:16" s="4" customFormat="1" x14ac:dyDescent="0.25">
      <c r="A10" s="4">
        <f t="shared" si="0"/>
        <v>7</v>
      </c>
      <c r="B10" s="22" t="s">
        <v>10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7">
        <f t="shared" si="1"/>
        <v>0</v>
      </c>
    </row>
    <row r="11" spans="1:16" s="4" customFormat="1" x14ac:dyDescent="0.25">
      <c r="A11" s="4">
        <f t="shared" si="0"/>
        <v>8</v>
      </c>
      <c r="B11" s="22" t="s">
        <v>11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7">
        <f t="shared" si="1"/>
        <v>0</v>
      </c>
    </row>
    <row r="12" spans="1:16" s="4" customFormat="1" x14ac:dyDescent="0.25">
      <c r="A12" s="4">
        <f t="shared" si="0"/>
        <v>9</v>
      </c>
      <c r="B12" s="22" t="s">
        <v>12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7">
        <f t="shared" si="1"/>
        <v>0</v>
      </c>
    </row>
    <row r="13" spans="1:16" s="4" customFormat="1" x14ac:dyDescent="0.25">
      <c r="A13" s="4">
        <f t="shared" si="0"/>
        <v>10</v>
      </c>
      <c r="B13" s="22" t="s">
        <v>13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7">
        <f t="shared" si="1"/>
        <v>0</v>
      </c>
    </row>
    <row r="14" spans="1:16" s="4" customFormat="1" x14ac:dyDescent="0.25">
      <c r="A14" s="4">
        <f t="shared" si="0"/>
        <v>11</v>
      </c>
      <c r="B14" s="22" t="s">
        <v>14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7">
        <f t="shared" si="1"/>
        <v>0</v>
      </c>
    </row>
    <row r="15" spans="1:16" s="4" customFormat="1" x14ac:dyDescent="0.25">
      <c r="A15" s="4">
        <f t="shared" si="0"/>
        <v>12</v>
      </c>
      <c r="B15" s="22" t="s">
        <v>15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7">
        <f t="shared" si="1"/>
        <v>0</v>
      </c>
    </row>
    <row r="16" spans="1:16" s="4" customFormat="1" x14ac:dyDescent="0.25">
      <c r="A16" s="4">
        <f t="shared" si="0"/>
        <v>13</v>
      </c>
      <c r="B16" s="22" t="s">
        <v>16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7">
        <f t="shared" si="1"/>
        <v>0</v>
      </c>
    </row>
    <row r="17" spans="1:16" s="4" customFormat="1" x14ac:dyDescent="0.25">
      <c r="A17" s="20">
        <f t="shared" si="0"/>
        <v>14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7">
        <f t="shared" si="1"/>
        <v>0</v>
      </c>
    </row>
    <row r="18" spans="1:16" s="4" customFormat="1" x14ac:dyDescent="0.25">
      <c r="A18" s="4">
        <f t="shared" si="0"/>
        <v>15</v>
      </c>
      <c r="B18" s="22" t="s">
        <v>9</v>
      </c>
      <c r="C18" s="37">
        <f>C9+C16</f>
        <v>18304970633.830002</v>
      </c>
      <c r="D18" s="37">
        <f t="shared" ref="D18:O18" si="4">D9+D16</f>
        <v>18301133921.369995</v>
      </c>
      <c r="E18" s="37">
        <f t="shared" si="4"/>
        <v>18307611644.260002</v>
      </c>
      <c r="F18" s="37">
        <f t="shared" si="4"/>
        <v>18341170116.959999</v>
      </c>
      <c r="G18" s="37">
        <f t="shared" si="4"/>
        <v>18432659312.610001</v>
      </c>
      <c r="H18" s="37">
        <f t="shared" si="4"/>
        <v>18551877540.18</v>
      </c>
      <c r="I18" s="37">
        <f t="shared" si="4"/>
        <v>18586354917.449997</v>
      </c>
      <c r="J18" s="37">
        <f t="shared" si="4"/>
        <v>18664887180.909996</v>
      </c>
      <c r="K18" s="37">
        <f t="shared" si="4"/>
        <v>18680575799.599998</v>
      </c>
      <c r="L18" s="37">
        <f t="shared" si="4"/>
        <v>18717592721.07</v>
      </c>
      <c r="M18" s="37">
        <f t="shared" si="4"/>
        <v>18874822511.989998</v>
      </c>
      <c r="N18" s="37">
        <f t="shared" si="4"/>
        <v>19018448059.420002</v>
      </c>
      <c r="O18" s="37">
        <f t="shared" si="4"/>
        <v>19166759017.449997</v>
      </c>
      <c r="P18" s="7">
        <f t="shared" si="1"/>
        <v>18601083212.62167</v>
      </c>
    </row>
    <row r="19" spans="1:16" s="4" customFormat="1" x14ac:dyDescent="0.25">
      <c r="A19" s="4">
        <f t="shared" si="0"/>
        <v>16</v>
      </c>
      <c r="B19" s="22" t="s">
        <v>17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7"/>
    </row>
    <row r="20" spans="1:16" s="4" customFormat="1" x14ac:dyDescent="0.25">
      <c r="A20" s="4">
        <f t="shared" si="0"/>
        <v>17</v>
      </c>
      <c r="B20" s="22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7"/>
    </row>
    <row r="21" spans="1:16" s="4" customFormat="1" x14ac:dyDescent="0.25">
      <c r="A21" s="4">
        <f t="shared" si="0"/>
        <v>18</v>
      </c>
      <c r="B21" s="22" t="s">
        <v>18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7"/>
    </row>
    <row r="22" spans="1:16" s="4" customFormat="1" x14ac:dyDescent="0.25">
      <c r="A22" s="4">
        <f t="shared" si="0"/>
        <v>19</v>
      </c>
      <c r="B22" s="22" t="s">
        <v>19</v>
      </c>
      <c r="C22" s="39">
        <v>13722512.6</v>
      </c>
      <c r="D22" s="39">
        <v>13722512.6</v>
      </c>
      <c r="E22" s="39">
        <v>13543375.029999999</v>
      </c>
      <c r="F22" s="39">
        <v>13543375.029999999</v>
      </c>
      <c r="G22" s="39">
        <v>13543375.029999999</v>
      </c>
      <c r="H22" s="39">
        <v>13543375.029999999</v>
      </c>
      <c r="I22" s="39">
        <v>13578985.99</v>
      </c>
      <c r="J22" s="39">
        <v>13578985.99</v>
      </c>
      <c r="K22" s="39">
        <v>13578985.99</v>
      </c>
      <c r="L22" s="39">
        <v>13578985.99</v>
      </c>
      <c r="M22" s="39">
        <v>13578985.99</v>
      </c>
      <c r="N22" s="39">
        <v>13578985.99</v>
      </c>
      <c r="O22" s="39">
        <v>13576596.99</v>
      </c>
      <c r="P22" s="7">
        <f t="shared" ref="P22:P34" si="5">(C22+2*SUM(D22:N22)+O22)/24</f>
        <v>13584956.954583334</v>
      </c>
    </row>
    <row r="23" spans="1:16" s="4" customFormat="1" x14ac:dyDescent="0.25">
      <c r="A23" s="4">
        <f t="shared" si="0"/>
        <v>20</v>
      </c>
      <c r="B23" s="22" t="s">
        <v>20</v>
      </c>
      <c r="C23" s="39">
        <v>3094552.73</v>
      </c>
      <c r="D23" s="39">
        <v>3103776.42</v>
      </c>
      <c r="E23" s="39">
        <v>3112999.94</v>
      </c>
      <c r="F23" s="39">
        <v>3122223.51</v>
      </c>
      <c r="G23" s="39">
        <v>3131447.1</v>
      </c>
      <c r="H23" s="39">
        <v>3140670.66</v>
      </c>
      <c r="I23" s="39">
        <v>3149894.23</v>
      </c>
      <c r="J23" s="39">
        <v>3159117.74</v>
      </c>
      <c r="K23" s="39">
        <v>3168341.19</v>
      </c>
      <c r="L23" s="39">
        <v>3177564.72</v>
      </c>
      <c r="M23" s="39">
        <v>3186788.16</v>
      </c>
      <c r="N23" s="39">
        <v>3196011.67</v>
      </c>
      <c r="O23" s="39">
        <v>3205235.1</v>
      </c>
      <c r="P23" s="7">
        <f>-(C23+2*SUM(D23:N23)+O23)/24</f>
        <v>-3149894.1045833337</v>
      </c>
    </row>
    <row r="24" spans="1:16" s="4" customFormat="1" x14ac:dyDescent="0.25">
      <c r="A24" s="4">
        <f t="shared" si="0"/>
        <v>21</v>
      </c>
      <c r="B24" s="22" t="s">
        <v>21</v>
      </c>
      <c r="C24" s="39">
        <v>69928.31</v>
      </c>
      <c r="D24" s="39">
        <v>69928.31</v>
      </c>
      <c r="E24" s="39">
        <v>69928.31</v>
      </c>
      <c r="F24" s="39">
        <v>69928.31</v>
      </c>
      <c r="G24" s="39">
        <v>69928.31</v>
      </c>
      <c r="H24" s="39">
        <v>69928.31</v>
      </c>
      <c r="I24" s="39">
        <v>69928.31</v>
      </c>
      <c r="J24" s="39">
        <v>69928.31</v>
      </c>
      <c r="K24" s="39">
        <v>69928.31</v>
      </c>
      <c r="L24" s="39">
        <v>69928.31</v>
      </c>
      <c r="M24" s="39">
        <v>69928.31</v>
      </c>
      <c r="N24" s="39">
        <v>69928.31</v>
      </c>
      <c r="O24" s="39">
        <v>69928.31</v>
      </c>
      <c r="P24" s="7">
        <f t="shared" si="5"/>
        <v>69928.310000000012</v>
      </c>
    </row>
    <row r="25" spans="1:16" s="4" customFormat="1" x14ac:dyDescent="0.25">
      <c r="A25" s="4">
        <f t="shared" si="0"/>
        <v>22</v>
      </c>
      <c r="B25" s="22" t="s">
        <v>22</v>
      </c>
      <c r="C25" s="39">
        <v>175845102.30000001</v>
      </c>
      <c r="D25" s="39">
        <v>178506538.44999999</v>
      </c>
      <c r="E25" s="39">
        <v>181950115.08000001</v>
      </c>
      <c r="F25" s="39">
        <v>183346200.28</v>
      </c>
      <c r="G25" s="39">
        <v>185161250.66999999</v>
      </c>
      <c r="H25" s="39">
        <v>186880172.46000001</v>
      </c>
      <c r="I25" s="39">
        <v>183401017.18000001</v>
      </c>
      <c r="J25" s="39">
        <v>188179003.56999999</v>
      </c>
      <c r="K25" s="39">
        <v>191308020.25</v>
      </c>
      <c r="L25" s="39">
        <v>194762832.78999999</v>
      </c>
      <c r="M25" s="39">
        <v>195136806.50999999</v>
      </c>
      <c r="N25" s="39">
        <v>194282122.34</v>
      </c>
      <c r="O25" s="39">
        <v>193710073.94</v>
      </c>
      <c r="P25" s="7">
        <f t="shared" si="5"/>
        <v>187307638.97499993</v>
      </c>
    </row>
    <row r="26" spans="1:16" s="4" customFormat="1" x14ac:dyDescent="0.25">
      <c r="A26" s="4">
        <f t="shared" si="0"/>
        <v>23</v>
      </c>
      <c r="B26" s="22" t="s">
        <v>23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7">
        <f t="shared" si="5"/>
        <v>0</v>
      </c>
    </row>
    <row r="27" spans="1:16" s="4" customFormat="1" x14ac:dyDescent="0.25">
      <c r="A27" s="4">
        <f t="shared" si="0"/>
        <v>24</v>
      </c>
      <c r="B27" s="22" t="s">
        <v>24</v>
      </c>
      <c r="C27" s="39">
        <v>98318192.510000005</v>
      </c>
      <c r="D27" s="39">
        <v>99636466.040000007</v>
      </c>
      <c r="E27" s="39">
        <v>100844153.39</v>
      </c>
      <c r="F27" s="39">
        <v>100923340.75</v>
      </c>
      <c r="G27" s="39">
        <v>98709586.069999993</v>
      </c>
      <c r="H27" s="39">
        <v>99650994.650000006</v>
      </c>
      <c r="I27" s="39">
        <v>95479060.799999997</v>
      </c>
      <c r="J27" s="39">
        <v>103352261.78</v>
      </c>
      <c r="K27" s="39">
        <v>97734259.959999993</v>
      </c>
      <c r="L27" s="39">
        <v>97919123.269999996</v>
      </c>
      <c r="M27" s="39">
        <v>99374376.489999995</v>
      </c>
      <c r="N27" s="39">
        <v>97701593.849999994</v>
      </c>
      <c r="O27" s="39">
        <v>100058809.78</v>
      </c>
      <c r="P27" s="7">
        <f t="shared" si="5"/>
        <v>99209476.516250014</v>
      </c>
    </row>
    <row r="28" spans="1:16" s="4" customFormat="1" x14ac:dyDescent="0.25">
      <c r="A28" s="4">
        <f t="shared" si="0"/>
        <v>25</v>
      </c>
      <c r="B28" s="22" t="s">
        <v>25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7">
        <f t="shared" si="5"/>
        <v>0</v>
      </c>
    </row>
    <row r="29" spans="1:16" s="4" customFormat="1" x14ac:dyDescent="0.25">
      <c r="A29" s="4">
        <f t="shared" si="0"/>
        <v>26</v>
      </c>
      <c r="B29" s="22" t="s">
        <v>26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7">
        <f t="shared" si="5"/>
        <v>0</v>
      </c>
    </row>
    <row r="30" spans="1:16" s="4" customFormat="1" x14ac:dyDescent="0.25">
      <c r="A30" s="4">
        <f t="shared" si="0"/>
        <v>27</v>
      </c>
      <c r="B30" s="22" t="s">
        <v>27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7">
        <f t="shared" si="5"/>
        <v>0</v>
      </c>
    </row>
    <row r="31" spans="1:16" s="4" customFormat="1" x14ac:dyDescent="0.25">
      <c r="A31" s="4">
        <f t="shared" si="0"/>
        <v>28</v>
      </c>
      <c r="B31" s="22" t="s">
        <v>28</v>
      </c>
      <c r="C31" s="39">
        <v>19076223.34</v>
      </c>
      <c r="D31" s="39">
        <v>19708964.09</v>
      </c>
      <c r="E31" s="39">
        <v>20443582.34</v>
      </c>
      <c r="F31" s="39">
        <v>20805359.039999999</v>
      </c>
      <c r="G31" s="39">
        <v>21732053.899999999</v>
      </c>
      <c r="H31" s="39">
        <v>22901439.030000001</v>
      </c>
      <c r="I31" s="39">
        <v>14919563.630000001</v>
      </c>
      <c r="J31" s="39">
        <v>14526369.33</v>
      </c>
      <c r="K31" s="39">
        <v>14672280.01</v>
      </c>
      <c r="L31" s="39">
        <v>15400304.65</v>
      </c>
      <c r="M31" s="39">
        <v>17127930</v>
      </c>
      <c r="N31" s="39">
        <v>19160781.140000001</v>
      </c>
      <c r="O31" s="39">
        <v>20272666.829999998</v>
      </c>
      <c r="P31" s="7">
        <f t="shared" si="5"/>
        <v>18422756.020416666</v>
      </c>
    </row>
    <row r="32" spans="1:16" s="4" customFormat="1" x14ac:dyDescent="0.25">
      <c r="A32" s="4">
        <f t="shared" si="0"/>
        <v>29</v>
      </c>
      <c r="B32" s="22" t="s">
        <v>29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7">
        <f t="shared" si="5"/>
        <v>0</v>
      </c>
    </row>
    <row r="33" spans="1:16" s="4" customFormat="1" x14ac:dyDescent="0.25">
      <c r="A33" s="4">
        <f t="shared" si="0"/>
        <v>30</v>
      </c>
      <c r="B33" s="22" t="s">
        <v>30</v>
      </c>
      <c r="C33" s="39">
        <v>1399953</v>
      </c>
      <c r="D33" s="39">
        <v>3106190</v>
      </c>
      <c r="E33" s="39">
        <v>3313945</v>
      </c>
      <c r="F33" s="39">
        <v>5995407</v>
      </c>
      <c r="G33" s="39">
        <v>10280630</v>
      </c>
      <c r="H33" s="39">
        <v>6334482</v>
      </c>
      <c r="I33" s="39">
        <v>2565604</v>
      </c>
      <c r="J33" s="39">
        <v>6103555</v>
      </c>
      <c r="K33" s="39">
        <v>7086052</v>
      </c>
      <c r="L33" s="39">
        <v>7852761</v>
      </c>
      <c r="M33" s="39">
        <v>6754326</v>
      </c>
      <c r="N33" s="39">
        <v>3715992</v>
      </c>
      <c r="O33" s="39">
        <v>3681680</v>
      </c>
      <c r="P33" s="7">
        <f t="shared" si="5"/>
        <v>5470813.375</v>
      </c>
    </row>
    <row r="34" spans="1:16" s="4" customFormat="1" x14ac:dyDescent="0.25">
      <c r="A34" s="4">
        <f t="shared" si="0"/>
        <v>31</v>
      </c>
      <c r="B34" s="22" t="s">
        <v>31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7">
        <f t="shared" si="5"/>
        <v>0</v>
      </c>
    </row>
    <row r="35" spans="1:16" s="4" customFormat="1" x14ac:dyDescent="0.25">
      <c r="A35" s="4">
        <f t="shared" si="0"/>
        <v>32</v>
      </c>
      <c r="B35" s="22" t="s">
        <v>32</v>
      </c>
      <c r="C35" s="37">
        <f t="shared" ref="C35:N35" si="6">SUM(C22,C24:C33)-C23</f>
        <v>305337359.32999998</v>
      </c>
      <c r="D35" s="37">
        <f t="shared" si="6"/>
        <v>311646823.06999993</v>
      </c>
      <c r="E35" s="37">
        <f t="shared" si="6"/>
        <v>317052099.20999998</v>
      </c>
      <c r="F35" s="37">
        <f t="shared" si="6"/>
        <v>321561386.90000004</v>
      </c>
      <c r="G35" s="37">
        <f t="shared" si="6"/>
        <v>326365376.87999994</v>
      </c>
      <c r="H35" s="37">
        <f t="shared" si="6"/>
        <v>326239720.81999999</v>
      </c>
      <c r="I35" s="37">
        <f t="shared" si="6"/>
        <v>306864265.68000001</v>
      </c>
      <c r="J35" s="37">
        <f t="shared" si="6"/>
        <v>322650986.23999995</v>
      </c>
      <c r="K35" s="37">
        <f t="shared" si="6"/>
        <v>321281185.32999998</v>
      </c>
      <c r="L35" s="37">
        <f t="shared" si="6"/>
        <v>326406371.28999996</v>
      </c>
      <c r="M35" s="37">
        <f t="shared" si="6"/>
        <v>328855565.13999999</v>
      </c>
      <c r="N35" s="37">
        <f t="shared" si="6"/>
        <v>325313391.95999998</v>
      </c>
      <c r="O35" s="37">
        <f>SUM(O22,O24:O33)-O23</f>
        <v>328164520.74999994</v>
      </c>
      <c r="P35" s="12">
        <f>SUBTOTAL(9,P22:P34)</f>
        <v>320915676.04666662</v>
      </c>
    </row>
    <row r="36" spans="1:16" s="9" customFormat="1" x14ac:dyDescent="0.25">
      <c r="A36" s="9">
        <f t="shared" si="0"/>
        <v>33</v>
      </c>
      <c r="B36" s="22"/>
      <c r="C36" s="37">
        <f t="shared" ref="C36:O36" si="7">C35-(SUM(C22,C24,C25,C27,C31,C33)-C23)</f>
        <v>0</v>
      </c>
      <c r="D36" s="37">
        <f t="shared" si="7"/>
        <v>0</v>
      </c>
      <c r="E36" s="37">
        <f t="shared" si="7"/>
        <v>0</v>
      </c>
      <c r="F36" s="37">
        <f t="shared" si="7"/>
        <v>0</v>
      </c>
      <c r="G36" s="37">
        <f t="shared" si="7"/>
        <v>0</v>
      </c>
      <c r="H36" s="37">
        <f t="shared" si="7"/>
        <v>0</v>
      </c>
      <c r="I36" s="37">
        <f t="shared" si="7"/>
        <v>0</v>
      </c>
      <c r="J36" s="37">
        <f t="shared" si="7"/>
        <v>0</v>
      </c>
      <c r="K36" s="37">
        <f t="shared" si="7"/>
        <v>0</v>
      </c>
      <c r="L36" s="37">
        <f t="shared" si="7"/>
        <v>0</v>
      </c>
      <c r="M36" s="37">
        <f t="shared" si="7"/>
        <v>0</v>
      </c>
      <c r="N36" s="37">
        <f t="shared" si="7"/>
        <v>0</v>
      </c>
      <c r="O36" s="37">
        <f t="shared" si="7"/>
        <v>0</v>
      </c>
      <c r="P36" s="13"/>
    </row>
    <row r="37" spans="1:16" s="4" customFormat="1" x14ac:dyDescent="0.25">
      <c r="A37" s="4">
        <f t="shared" si="0"/>
        <v>34</v>
      </c>
      <c r="B37" s="22" t="s">
        <v>33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7"/>
    </row>
    <row r="38" spans="1:16" s="4" customFormat="1" x14ac:dyDescent="0.25">
      <c r="A38" s="4">
        <f t="shared" si="0"/>
        <v>35</v>
      </c>
      <c r="B38" s="22" t="s">
        <v>34</v>
      </c>
      <c r="C38" s="39">
        <v>12247495.16</v>
      </c>
      <c r="D38" s="39">
        <v>21834725.579999998</v>
      </c>
      <c r="E38" s="39">
        <v>10618078.210000001</v>
      </c>
      <c r="F38" s="39">
        <v>9779404.3300000001</v>
      </c>
      <c r="G38" s="39">
        <v>9114355.4600000009</v>
      </c>
      <c r="H38" s="39">
        <v>6688638.8600000003</v>
      </c>
      <c r="I38" s="39">
        <v>20006165.859999999</v>
      </c>
      <c r="J38" s="39">
        <v>7785711</v>
      </c>
      <c r="K38" s="39">
        <v>10054451.99</v>
      </c>
      <c r="L38" s="39">
        <v>12808496.75</v>
      </c>
      <c r="M38" s="39">
        <v>15654672.77</v>
      </c>
      <c r="N38" s="39">
        <v>8235629.8099999996</v>
      </c>
      <c r="O38" s="39">
        <v>9302968.7100000009</v>
      </c>
      <c r="P38" s="7">
        <f t="shared" ref="P38:P88" si="8">(C38+2*SUM(D38:N38)+O38)/24</f>
        <v>11946296.879583331</v>
      </c>
    </row>
    <row r="39" spans="1:16" s="4" customFormat="1" x14ac:dyDescent="0.25">
      <c r="A39" s="4">
        <f t="shared" si="0"/>
        <v>36</v>
      </c>
      <c r="B39" s="22" t="s">
        <v>35</v>
      </c>
      <c r="C39" s="39">
        <v>61234</v>
      </c>
      <c r="D39" s="39">
        <v>61234</v>
      </c>
      <c r="E39" s="39">
        <v>61234</v>
      </c>
      <c r="F39" s="39">
        <v>122468</v>
      </c>
      <c r="G39" s="39">
        <v>122468</v>
      </c>
      <c r="H39" s="39">
        <v>122468</v>
      </c>
      <c r="I39" s="39"/>
      <c r="J39" s="39"/>
      <c r="K39" s="39">
        <v>21107</v>
      </c>
      <c r="L39" s="39">
        <v>21107</v>
      </c>
      <c r="M39" s="39">
        <v>21107</v>
      </c>
      <c r="N39" s="39">
        <v>21107</v>
      </c>
      <c r="O39" s="39">
        <v>21107</v>
      </c>
      <c r="P39" s="7">
        <f t="shared" si="8"/>
        <v>51289.208333333336</v>
      </c>
    </row>
    <row r="40" spans="1:16" s="4" customFormat="1" x14ac:dyDescent="0.25">
      <c r="A40" s="4">
        <f t="shared" si="0"/>
        <v>37</v>
      </c>
      <c r="B40" s="22" t="s">
        <v>36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7">
        <f t="shared" si="8"/>
        <v>0</v>
      </c>
    </row>
    <row r="41" spans="1:16" s="4" customFormat="1" x14ac:dyDescent="0.25">
      <c r="A41" s="4">
        <f t="shared" si="0"/>
        <v>38</v>
      </c>
      <c r="B41" s="22" t="s">
        <v>37</v>
      </c>
      <c r="C41" s="39">
        <v>48431.28</v>
      </c>
      <c r="D41" s="39">
        <v>91413357.780000001</v>
      </c>
      <c r="E41" s="39">
        <v>251500150.78999999</v>
      </c>
      <c r="F41" s="39">
        <v>274197256.17000002</v>
      </c>
      <c r="G41" s="39">
        <v>400084436.79000002</v>
      </c>
      <c r="H41" s="39">
        <v>409445606.01999998</v>
      </c>
      <c r="I41" s="39">
        <v>49330121.420000002</v>
      </c>
      <c r="J41" s="39">
        <v>10911990.119999999</v>
      </c>
      <c r="K41" s="39">
        <v>114765.1</v>
      </c>
      <c r="L41" s="39">
        <v>602275868.22000003</v>
      </c>
      <c r="M41" s="39">
        <v>559135184.10000002</v>
      </c>
      <c r="N41" s="39">
        <v>538685547.66999996</v>
      </c>
      <c r="O41" s="39">
        <v>463959023.93000001</v>
      </c>
      <c r="P41" s="7">
        <f t="shared" si="8"/>
        <v>284924834.31541663</v>
      </c>
    </row>
    <row r="42" spans="1:16" s="4" customFormat="1" x14ac:dyDescent="0.25">
      <c r="A42" s="4">
        <f t="shared" si="0"/>
        <v>39</v>
      </c>
      <c r="B42" s="22" t="s">
        <v>38</v>
      </c>
      <c r="C42" s="39">
        <v>6399436.4699999997</v>
      </c>
      <c r="D42" s="39">
        <v>6452523.8700000001</v>
      </c>
      <c r="E42" s="39">
        <v>6505684.8700000001</v>
      </c>
      <c r="F42" s="39">
        <v>5733776.2300000004</v>
      </c>
      <c r="G42" s="39">
        <v>5781263.2000000002</v>
      </c>
      <c r="H42" s="39">
        <v>5828788.0800000001</v>
      </c>
      <c r="I42" s="39">
        <v>5068149.6500000004</v>
      </c>
      <c r="J42" s="39">
        <v>5104438.88</v>
      </c>
      <c r="K42" s="39">
        <v>5146508.66</v>
      </c>
      <c r="L42" s="39">
        <v>5188601.84</v>
      </c>
      <c r="M42" s="39">
        <v>4433343.3</v>
      </c>
      <c r="N42" s="39">
        <v>4475708.45</v>
      </c>
      <c r="O42" s="39">
        <v>3737105.44</v>
      </c>
      <c r="P42" s="7">
        <f t="shared" si="8"/>
        <v>5398921.4987500003</v>
      </c>
    </row>
    <row r="43" spans="1:16" s="4" customFormat="1" x14ac:dyDescent="0.25">
      <c r="A43" s="4">
        <f t="shared" si="0"/>
        <v>40</v>
      </c>
      <c r="B43" s="22" t="s">
        <v>39</v>
      </c>
      <c r="C43" s="39">
        <v>364349393.95999998</v>
      </c>
      <c r="D43" s="39">
        <v>419167521.32999998</v>
      </c>
      <c r="E43" s="39">
        <v>440597743.18000001</v>
      </c>
      <c r="F43" s="39">
        <v>471115676.94999999</v>
      </c>
      <c r="G43" s="39">
        <v>355610264.31999999</v>
      </c>
      <c r="H43" s="39">
        <v>367271449.44999999</v>
      </c>
      <c r="I43" s="39">
        <v>426619902.06999999</v>
      </c>
      <c r="J43" s="39">
        <v>430656916.67000002</v>
      </c>
      <c r="K43" s="39">
        <v>419744856.83999997</v>
      </c>
      <c r="L43" s="39">
        <v>416181884.47000003</v>
      </c>
      <c r="M43" s="39">
        <v>384870748.13</v>
      </c>
      <c r="N43" s="39">
        <v>332453952.19</v>
      </c>
      <c r="O43" s="39">
        <v>376259648.95999998</v>
      </c>
      <c r="P43" s="7">
        <f t="shared" si="8"/>
        <v>402882953.08833331</v>
      </c>
    </row>
    <row r="44" spans="1:16" s="4" customFormat="1" x14ac:dyDescent="0.25">
      <c r="A44" s="4">
        <f t="shared" si="0"/>
        <v>41</v>
      </c>
      <c r="B44" s="22" t="s">
        <v>40</v>
      </c>
      <c r="C44" s="39">
        <v>53245322.490000002</v>
      </c>
      <c r="D44" s="39">
        <v>49645045.850000001</v>
      </c>
      <c r="E44" s="39">
        <v>52296832</v>
      </c>
      <c r="F44" s="39">
        <v>50805372.170000002</v>
      </c>
      <c r="G44" s="39">
        <v>47909409.159999996</v>
      </c>
      <c r="H44" s="39">
        <v>49238282.399999999</v>
      </c>
      <c r="I44" s="39">
        <v>48930705.240000002</v>
      </c>
      <c r="J44" s="39">
        <v>50885973.159999996</v>
      </c>
      <c r="K44" s="39">
        <v>50802680.450000003</v>
      </c>
      <c r="L44" s="39">
        <v>51272588.890000001</v>
      </c>
      <c r="M44" s="39">
        <v>44703568.649999999</v>
      </c>
      <c r="N44" s="39">
        <v>46354392.409999996</v>
      </c>
      <c r="O44" s="39">
        <v>28381299.789999999</v>
      </c>
      <c r="P44" s="7">
        <f t="shared" si="8"/>
        <v>48638180.126666665</v>
      </c>
    </row>
    <row r="45" spans="1:16" s="4" customFormat="1" x14ac:dyDescent="0.25">
      <c r="A45" s="4">
        <f t="shared" si="0"/>
        <v>42</v>
      </c>
      <c r="B45" s="22" t="s">
        <v>41</v>
      </c>
      <c r="C45" s="39">
        <v>9144500.9800000004</v>
      </c>
      <c r="D45" s="39">
        <v>8887099.3699999992</v>
      </c>
      <c r="E45" s="39">
        <v>8945486.0800000001</v>
      </c>
      <c r="F45" s="39">
        <v>8782207.5899999999</v>
      </c>
      <c r="G45" s="39">
        <v>7897162.8300000001</v>
      </c>
      <c r="H45" s="39">
        <v>7795182.0499999998</v>
      </c>
      <c r="I45" s="39">
        <v>7691153.9900000002</v>
      </c>
      <c r="J45" s="39">
        <v>8332174.2400000002</v>
      </c>
      <c r="K45" s="39">
        <v>8726782.4700000007</v>
      </c>
      <c r="L45" s="39">
        <v>9471350.6600000001</v>
      </c>
      <c r="M45" s="39">
        <v>9665404.5500000007</v>
      </c>
      <c r="N45" s="39">
        <v>9462328.9299999997</v>
      </c>
      <c r="O45" s="39">
        <v>9596877.1600000001</v>
      </c>
      <c r="P45" s="7">
        <f>-(C45+2*SUM(D45:N45)+O45)/24</f>
        <v>-8752251.8191666659</v>
      </c>
    </row>
    <row r="46" spans="1:16" s="4" customFormat="1" x14ac:dyDescent="0.25">
      <c r="A46" s="4">
        <f t="shared" si="0"/>
        <v>43</v>
      </c>
      <c r="B46" s="22" t="s">
        <v>42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7">
        <f t="shared" si="8"/>
        <v>0</v>
      </c>
    </row>
    <row r="47" spans="1:16" s="4" customFormat="1" x14ac:dyDescent="0.25">
      <c r="A47" s="4">
        <f t="shared" si="0"/>
        <v>44</v>
      </c>
      <c r="B47" s="22" t="s">
        <v>43</v>
      </c>
      <c r="C47" s="39">
        <v>17156364.399999999</v>
      </c>
      <c r="D47" s="39">
        <v>458420.13</v>
      </c>
      <c r="E47" s="39">
        <v>808065.97</v>
      </c>
      <c r="F47" s="39">
        <v>489394.54</v>
      </c>
      <c r="G47" s="39">
        <v>450148</v>
      </c>
      <c r="H47" s="39">
        <v>624256.79</v>
      </c>
      <c r="I47" s="39">
        <v>628710.13</v>
      </c>
      <c r="J47" s="39">
        <v>1071746.99</v>
      </c>
      <c r="K47" s="39">
        <v>526835.96</v>
      </c>
      <c r="L47" s="39">
        <v>385948.57</v>
      </c>
      <c r="M47" s="39">
        <v>887895.97</v>
      </c>
      <c r="N47" s="39">
        <v>452540.88</v>
      </c>
      <c r="O47" s="39">
        <v>310679.23</v>
      </c>
      <c r="P47" s="7">
        <f t="shared" si="8"/>
        <v>1293123.8120833333</v>
      </c>
    </row>
    <row r="48" spans="1:16" s="4" customFormat="1" x14ac:dyDescent="0.25">
      <c r="A48" s="4">
        <f t="shared" si="0"/>
        <v>45</v>
      </c>
      <c r="B48" s="22" t="s">
        <v>44</v>
      </c>
      <c r="C48" s="39">
        <v>205821664.22999999</v>
      </c>
      <c r="D48" s="39">
        <v>196173237.36000001</v>
      </c>
      <c r="E48" s="39">
        <v>196018488.59</v>
      </c>
      <c r="F48" s="39">
        <v>185727603.13</v>
      </c>
      <c r="G48" s="39">
        <v>185128094.5</v>
      </c>
      <c r="H48" s="39">
        <v>185788622.06999999</v>
      </c>
      <c r="I48" s="39">
        <v>179588705.25999999</v>
      </c>
      <c r="J48" s="39">
        <v>169481583.94</v>
      </c>
      <c r="K48" s="39">
        <v>161362191.69999999</v>
      </c>
      <c r="L48" s="39">
        <v>163054623.81</v>
      </c>
      <c r="M48" s="39">
        <v>176980736.47999999</v>
      </c>
      <c r="N48" s="39">
        <v>191825258.91</v>
      </c>
      <c r="O48" s="39">
        <v>189851169.77000001</v>
      </c>
      <c r="P48" s="7">
        <f t="shared" si="8"/>
        <v>182413796.89583337</v>
      </c>
    </row>
    <row r="49" spans="1:16" s="4" customFormat="1" x14ac:dyDescent="0.25">
      <c r="A49" s="4">
        <f t="shared" si="0"/>
        <v>46</v>
      </c>
      <c r="B49" s="22" t="s">
        <v>45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7">
        <f t="shared" si="8"/>
        <v>0</v>
      </c>
    </row>
    <row r="50" spans="1:16" s="4" customFormat="1" x14ac:dyDescent="0.25">
      <c r="A50" s="4">
        <f t="shared" si="0"/>
        <v>47</v>
      </c>
      <c r="B50" s="22" t="s">
        <v>46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7">
        <f t="shared" si="8"/>
        <v>0</v>
      </c>
    </row>
    <row r="51" spans="1:16" s="4" customFormat="1" x14ac:dyDescent="0.25">
      <c r="A51" s="4">
        <f t="shared" si="0"/>
        <v>48</v>
      </c>
      <c r="B51" s="22" t="s">
        <v>47</v>
      </c>
      <c r="C51" s="39">
        <v>243172409.91</v>
      </c>
      <c r="D51" s="39">
        <v>244248164.81999999</v>
      </c>
      <c r="E51" s="39">
        <v>242859486.53999999</v>
      </c>
      <c r="F51" s="39">
        <v>243437593.71000001</v>
      </c>
      <c r="G51" s="39">
        <v>241823665.66</v>
      </c>
      <c r="H51" s="39">
        <v>240032750.84</v>
      </c>
      <c r="I51" s="39">
        <v>237694431.09999999</v>
      </c>
      <c r="J51" s="39">
        <v>238763099.21000001</v>
      </c>
      <c r="K51" s="39">
        <v>241016602.44</v>
      </c>
      <c r="L51" s="39">
        <v>242467061.78</v>
      </c>
      <c r="M51" s="39">
        <v>245440821.84</v>
      </c>
      <c r="N51" s="39">
        <v>247555087.75999999</v>
      </c>
      <c r="O51" s="39">
        <v>249710715.96000001</v>
      </c>
      <c r="P51" s="7">
        <f t="shared" si="8"/>
        <v>242648360.7195833</v>
      </c>
    </row>
    <row r="52" spans="1:16" s="4" customFormat="1" x14ac:dyDescent="0.25">
      <c r="A52" s="4">
        <f t="shared" si="0"/>
        <v>49</v>
      </c>
      <c r="B52" s="22" t="s">
        <v>48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7">
        <f t="shared" si="8"/>
        <v>0</v>
      </c>
    </row>
    <row r="53" spans="1:16" s="4" customFormat="1" x14ac:dyDescent="0.25">
      <c r="A53" s="4">
        <f t="shared" si="0"/>
        <v>50</v>
      </c>
      <c r="B53" s="22" t="s">
        <v>49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7">
        <f t="shared" si="8"/>
        <v>0</v>
      </c>
    </row>
    <row r="54" spans="1:16" s="4" customFormat="1" x14ac:dyDescent="0.25">
      <c r="A54" s="4">
        <f t="shared" si="0"/>
        <v>51</v>
      </c>
      <c r="B54" s="22" t="s">
        <v>50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7">
        <f t="shared" si="8"/>
        <v>0</v>
      </c>
    </row>
    <row r="55" spans="1:16" s="4" customFormat="1" x14ac:dyDescent="0.25">
      <c r="A55" s="4">
        <f t="shared" si="0"/>
        <v>52</v>
      </c>
      <c r="B55" s="22" t="s">
        <v>51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7">
        <f t="shared" si="8"/>
        <v>0</v>
      </c>
    </row>
    <row r="56" spans="1:16" s="4" customFormat="1" x14ac:dyDescent="0.25">
      <c r="A56" s="4">
        <f t="shared" si="0"/>
        <v>53</v>
      </c>
      <c r="B56" s="22" t="s">
        <v>52</v>
      </c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7">
        <f>-(C56+2*SUM(D56:N56)+O56)/24</f>
        <v>0</v>
      </c>
    </row>
    <row r="57" spans="1:16" s="4" customFormat="1" x14ac:dyDescent="0.25">
      <c r="A57" s="4">
        <f t="shared" si="0"/>
        <v>54</v>
      </c>
      <c r="B57" s="22" t="s">
        <v>53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7">
        <f t="shared" si="8"/>
        <v>0</v>
      </c>
    </row>
    <row r="58" spans="1:16" s="4" customFormat="1" x14ac:dyDescent="0.25">
      <c r="A58" s="4">
        <f t="shared" si="0"/>
        <v>55</v>
      </c>
      <c r="B58" s="22" t="s">
        <v>54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7">
        <f t="shared" si="8"/>
        <v>0</v>
      </c>
    </row>
    <row r="59" spans="1:16" s="4" customFormat="1" x14ac:dyDescent="0.25">
      <c r="A59" s="4">
        <f t="shared" si="0"/>
        <v>56</v>
      </c>
      <c r="B59" s="22" t="s">
        <v>55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7">
        <f t="shared" si="8"/>
        <v>0</v>
      </c>
    </row>
    <row r="60" spans="1:16" s="4" customFormat="1" x14ac:dyDescent="0.25">
      <c r="A60" s="4">
        <f t="shared" si="0"/>
        <v>57</v>
      </c>
      <c r="B60" s="22" t="s">
        <v>56</v>
      </c>
      <c r="C60" s="39">
        <v>64044615.509999998</v>
      </c>
      <c r="D60" s="39">
        <v>60672660.350000001</v>
      </c>
      <c r="E60" s="39">
        <v>68752248.010000005</v>
      </c>
      <c r="F60" s="39">
        <v>66360834.880000003</v>
      </c>
      <c r="G60" s="39">
        <v>37055605.770000003</v>
      </c>
      <c r="H60" s="39">
        <v>50497510.57</v>
      </c>
      <c r="I60" s="39">
        <v>48020658.579999998</v>
      </c>
      <c r="J60" s="39">
        <v>50801474.600000001</v>
      </c>
      <c r="K60" s="39">
        <v>45843871.460000001</v>
      </c>
      <c r="L60" s="39">
        <v>52059303.810000002</v>
      </c>
      <c r="M60" s="39">
        <v>46950766.07</v>
      </c>
      <c r="N60" s="39">
        <v>44559629.439999998</v>
      </c>
      <c r="O60" s="39">
        <v>47797789.560000002</v>
      </c>
      <c r="P60" s="7">
        <f t="shared" si="8"/>
        <v>52291313.83958333</v>
      </c>
    </row>
    <row r="61" spans="1:16" s="4" customFormat="1" x14ac:dyDescent="0.25">
      <c r="A61" s="4">
        <f t="shared" si="0"/>
        <v>58</v>
      </c>
      <c r="B61" s="22" t="s">
        <v>57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7">
        <f t="shared" si="8"/>
        <v>0</v>
      </c>
    </row>
    <row r="62" spans="1:16" s="9" customFormat="1" x14ac:dyDescent="0.25">
      <c r="A62" s="9">
        <f t="shared" si="0"/>
        <v>59</v>
      </c>
      <c r="B62" s="22" t="s">
        <v>58</v>
      </c>
      <c r="C62" s="39"/>
      <c r="D62" s="39"/>
      <c r="E62" s="39"/>
      <c r="F62" s="39"/>
      <c r="G62" s="39"/>
      <c r="H62" s="39"/>
      <c r="I62" s="39"/>
      <c r="J62" s="39"/>
      <c r="K62" s="39"/>
      <c r="L62" s="39">
        <v>231706.09</v>
      </c>
      <c r="M62" s="39">
        <v>867203.54</v>
      </c>
      <c r="N62" s="39">
        <v>921580.64</v>
      </c>
      <c r="O62" s="39">
        <v>543027.09</v>
      </c>
      <c r="P62" s="11">
        <f t="shared" si="8"/>
        <v>191000.31791666665</v>
      </c>
    </row>
    <row r="63" spans="1:16" s="4" customFormat="1" x14ac:dyDescent="0.25">
      <c r="A63" s="4">
        <f t="shared" si="0"/>
        <v>60</v>
      </c>
      <c r="B63" s="22" t="s">
        <v>59</v>
      </c>
      <c r="C63" s="39">
        <v>1168237.23</v>
      </c>
      <c r="D63" s="39">
        <v>3857070.93</v>
      </c>
      <c r="E63" s="39">
        <v>1930035.33</v>
      </c>
      <c r="F63" s="39">
        <v>1187219.04</v>
      </c>
      <c r="G63" s="39">
        <v>1340993.8999999999</v>
      </c>
      <c r="H63" s="39">
        <v>1124614.07</v>
      </c>
      <c r="I63" s="39">
        <v>1128478.25</v>
      </c>
      <c r="J63" s="39">
        <v>1287152.79</v>
      </c>
      <c r="K63" s="39">
        <v>1465345.42</v>
      </c>
      <c r="L63" s="39">
        <v>1066057.31</v>
      </c>
      <c r="M63" s="39">
        <v>799178.86</v>
      </c>
      <c r="N63" s="39">
        <v>786126.85</v>
      </c>
      <c r="O63" s="39">
        <v>887220.58</v>
      </c>
      <c r="P63" s="7">
        <f t="shared" si="8"/>
        <v>1416666.8045833332</v>
      </c>
    </row>
    <row r="64" spans="1:16" s="4" customFormat="1" x14ac:dyDescent="0.25">
      <c r="A64" s="4">
        <f t="shared" si="0"/>
        <v>61</v>
      </c>
      <c r="B64" s="22" t="s">
        <v>60</v>
      </c>
      <c r="C64" s="39">
        <v>271139000</v>
      </c>
      <c r="D64" s="39">
        <v>308455000</v>
      </c>
      <c r="E64" s="39">
        <v>288357000</v>
      </c>
      <c r="F64" s="39">
        <v>228738000</v>
      </c>
      <c r="G64" s="39">
        <v>239508000</v>
      </c>
      <c r="H64" s="39">
        <v>243365663</v>
      </c>
      <c r="I64" s="39">
        <v>229061000</v>
      </c>
      <c r="J64" s="39">
        <v>226930000</v>
      </c>
      <c r="K64" s="39">
        <v>222600000</v>
      </c>
      <c r="L64" s="39">
        <v>211351000</v>
      </c>
      <c r="M64" s="39">
        <v>198570000</v>
      </c>
      <c r="N64" s="39">
        <v>230210000</v>
      </c>
      <c r="O64" s="39">
        <v>254020000</v>
      </c>
      <c r="P64" s="7">
        <f t="shared" si="8"/>
        <v>240810430.25</v>
      </c>
    </row>
    <row r="65" spans="1:16" s="4" customFormat="1" x14ac:dyDescent="0.25">
      <c r="A65" s="4">
        <f t="shared" si="0"/>
        <v>62</v>
      </c>
      <c r="B65" s="22" t="s">
        <v>61</v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7">
        <f t="shared" si="8"/>
        <v>0</v>
      </c>
    </row>
    <row r="66" spans="1:16" s="4" customFormat="1" x14ac:dyDescent="0.25">
      <c r="A66" s="4">
        <f t="shared" si="0"/>
        <v>63</v>
      </c>
      <c r="B66" s="22" t="s">
        <v>62</v>
      </c>
      <c r="C66" s="39">
        <v>7629031</v>
      </c>
      <c r="D66" s="39">
        <v>4830891</v>
      </c>
      <c r="E66" s="39">
        <v>7028359</v>
      </c>
      <c r="F66" s="39">
        <v>9946961</v>
      </c>
      <c r="G66" s="39">
        <v>52840971</v>
      </c>
      <c r="H66" s="39">
        <v>68790636</v>
      </c>
      <c r="I66" s="39">
        <v>27458631</v>
      </c>
      <c r="J66" s="39">
        <v>32050321</v>
      </c>
      <c r="K66" s="39">
        <v>60864606</v>
      </c>
      <c r="L66" s="39">
        <v>33431392</v>
      </c>
      <c r="M66" s="39">
        <v>26976072</v>
      </c>
      <c r="N66" s="39">
        <v>13575730</v>
      </c>
      <c r="O66" s="39">
        <v>9989601</v>
      </c>
      <c r="P66" s="7">
        <f t="shared" si="8"/>
        <v>28883657.166666668</v>
      </c>
    </row>
    <row r="67" spans="1:16" s="4" customFormat="1" x14ac:dyDescent="0.25">
      <c r="A67" s="4">
        <f t="shared" si="0"/>
        <v>64</v>
      </c>
      <c r="B67" s="22" t="s">
        <v>63</v>
      </c>
      <c r="C67" s="39">
        <v>1399953</v>
      </c>
      <c r="D67" s="39">
        <v>3106190</v>
      </c>
      <c r="E67" s="39">
        <v>3313945</v>
      </c>
      <c r="F67" s="39">
        <v>5995407</v>
      </c>
      <c r="G67" s="39">
        <v>10280630</v>
      </c>
      <c r="H67" s="39">
        <v>6334482</v>
      </c>
      <c r="I67" s="39">
        <v>2565604</v>
      </c>
      <c r="J67" s="39">
        <v>6103555</v>
      </c>
      <c r="K67" s="39">
        <v>7086052</v>
      </c>
      <c r="L67" s="39">
        <v>7852761</v>
      </c>
      <c r="M67" s="39">
        <v>6754326</v>
      </c>
      <c r="N67" s="39">
        <v>3715992</v>
      </c>
      <c r="O67" s="39">
        <v>3681680</v>
      </c>
      <c r="P67" s="7">
        <f>-(C67+2*SUM(D67:N67)+O67)/24</f>
        <v>-5470813.375</v>
      </c>
    </row>
    <row r="68" spans="1:16" s="4" customFormat="1" x14ac:dyDescent="0.25">
      <c r="A68" s="4">
        <f t="shared" si="0"/>
        <v>65</v>
      </c>
      <c r="B68" s="22" t="s">
        <v>64</v>
      </c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7">
        <f t="shared" si="8"/>
        <v>0</v>
      </c>
    </row>
    <row r="69" spans="1:16" s="4" customFormat="1" x14ac:dyDescent="0.25">
      <c r="A69" s="4">
        <f t="shared" ref="A69:A132" si="9">+A68+1</f>
        <v>66</v>
      </c>
      <c r="B69" s="22" t="s">
        <v>65</v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7">
        <f>-(C69+2*SUM(D69:N69)+O69)/24</f>
        <v>0</v>
      </c>
    </row>
    <row r="70" spans="1:16" s="4" customFormat="1" x14ac:dyDescent="0.25">
      <c r="A70" s="4">
        <f t="shared" si="9"/>
        <v>67</v>
      </c>
      <c r="B70" s="22" t="s">
        <v>66</v>
      </c>
      <c r="C70" s="40">
        <f t="shared" ref="C70:N70" si="10">SUM(C38:C44,C46:C55,C57:C66,C68)-SUM(C45,C56,C67,C69)</f>
        <v>1235938181.6599998</v>
      </c>
      <c r="D70" s="40">
        <f t="shared" si="10"/>
        <v>1395276563.6300001</v>
      </c>
      <c r="E70" s="40">
        <f t="shared" si="10"/>
        <v>1555073975.4100001</v>
      </c>
      <c r="F70" s="40">
        <f t="shared" si="10"/>
        <v>1532863945.5600002</v>
      </c>
      <c r="G70" s="40">
        <f t="shared" si="10"/>
        <v>1558591882.9300001</v>
      </c>
      <c r="H70" s="40">
        <f t="shared" si="10"/>
        <v>1614689622.0999997</v>
      </c>
      <c r="I70" s="40">
        <f t="shared" si="10"/>
        <v>1263278900.5699999</v>
      </c>
      <c r="J70" s="40">
        <f t="shared" si="10"/>
        <v>1211294679.1200001</v>
      </c>
      <c r="K70" s="40">
        <f t="shared" si="10"/>
        <v>1203750988.55</v>
      </c>
      <c r="L70" s="40">
        <f t="shared" si="10"/>
        <v>1774471528.8799996</v>
      </c>
      <c r="M70" s="40">
        <f t="shared" si="10"/>
        <v>1689871568.1599996</v>
      </c>
      <c r="N70" s="40">
        <f t="shared" si="10"/>
        <v>1646933971.0799999</v>
      </c>
      <c r="O70" s="40">
        <f t="shared" ref="O70" si="11">SUM(O38:O44,O46:O55,O57:O66,O68)-SUM(O45,O56,O67,O69)</f>
        <v>1621492799.8599997</v>
      </c>
      <c r="P70" s="8">
        <f t="shared" si="8"/>
        <v>1489567759.7291667</v>
      </c>
    </row>
    <row r="71" spans="1:16" s="9" customFormat="1" x14ac:dyDescent="0.25">
      <c r="A71" s="9">
        <f t="shared" si="9"/>
        <v>68</v>
      </c>
      <c r="B71" s="22"/>
      <c r="C71" s="37">
        <f t="shared" ref="C71:K71" si="12">C70-(SUM(C38:C39,C41:C44,C47:C48,C51,C60,C63:C64,C66)-C45-C67)</f>
        <v>0</v>
      </c>
      <c r="D71" s="37">
        <f t="shared" si="12"/>
        <v>0</v>
      </c>
      <c r="E71" s="37">
        <f t="shared" si="12"/>
        <v>0</v>
      </c>
      <c r="F71" s="37">
        <f t="shared" si="12"/>
        <v>0</v>
      </c>
      <c r="G71" s="37">
        <f t="shared" si="12"/>
        <v>0</v>
      </c>
      <c r="H71" s="37">
        <f t="shared" si="12"/>
        <v>0</v>
      </c>
      <c r="I71" s="37">
        <f t="shared" si="12"/>
        <v>0</v>
      </c>
      <c r="J71" s="37">
        <f t="shared" si="12"/>
        <v>0</v>
      </c>
      <c r="K71" s="37">
        <f t="shared" si="12"/>
        <v>0</v>
      </c>
      <c r="L71" s="37">
        <f>L70-(SUM(L38:L39,L41:L44,L47:L48,L51,L60,L62:L64,L66)-L45-L67)</f>
        <v>0</v>
      </c>
      <c r="M71" s="37">
        <f>M70-(SUM(M38:M39,M41:M44,M47:M48,M51,M60,M62:M64,M66)-M45-M67)</f>
        <v>0</v>
      </c>
      <c r="N71" s="37">
        <f t="shared" ref="N71:O71" si="13">N70-(SUM(N38:N39,N41:N44,N47:N48,N51,N60,N62:N64,N66)-N45-N67)</f>
        <v>0</v>
      </c>
      <c r="O71" s="37">
        <f t="shared" si="13"/>
        <v>0</v>
      </c>
      <c r="P71" s="13">
        <f t="shared" si="8"/>
        <v>0</v>
      </c>
    </row>
    <row r="72" spans="1:16" s="4" customFormat="1" x14ac:dyDescent="0.25">
      <c r="A72" s="4">
        <f t="shared" si="9"/>
        <v>69</v>
      </c>
      <c r="B72" s="22" t="s">
        <v>67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7">
        <f t="shared" si="8"/>
        <v>0</v>
      </c>
    </row>
    <row r="73" spans="1:16" s="4" customFormat="1" x14ac:dyDescent="0.25">
      <c r="A73" s="4">
        <f t="shared" si="9"/>
        <v>70</v>
      </c>
      <c r="B73" s="22" t="s">
        <v>68</v>
      </c>
      <c r="C73" s="39">
        <v>25245531.079999998</v>
      </c>
      <c r="D73" s="39">
        <v>29893036.899999999</v>
      </c>
      <c r="E73" s="39">
        <v>29672569.489999998</v>
      </c>
      <c r="F73" s="39">
        <v>29853556.649999999</v>
      </c>
      <c r="G73" s="39">
        <v>29719264.890000001</v>
      </c>
      <c r="H73" s="39">
        <v>29473326.379999999</v>
      </c>
      <c r="I73" s="39">
        <v>29412801.98</v>
      </c>
      <c r="J73" s="39">
        <v>29187294.52</v>
      </c>
      <c r="K73" s="39">
        <v>28961787.100000001</v>
      </c>
      <c r="L73" s="39">
        <v>35412229.649999999</v>
      </c>
      <c r="M73" s="39">
        <v>35340922.979999997</v>
      </c>
      <c r="N73" s="39">
        <v>35113757.82</v>
      </c>
      <c r="O73" s="39">
        <v>35208318.380000003</v>
      </c>
      <c r="P73" s="7">
        <f t="shared" si="8"/>
        <v>31022289.424166668</v>
      </c>
    </row>
    <row r="74" spans="1:16" s="4" customFormat="1" x14ac:dyDescent="0.25">
      <c r="A74" s="4">
        <f t="shared" si="9"/>
        <v>71</v>
      </c>
      <c r="B74" s="22" t="s">
        <v>69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7">
        <f t="shared" si="8"/>
        <v>0</v>
      </c>
    </row>
    <row r="75" spans="1:16" s="4" customFormat="1" x14ac:dyDescent="0.25">
      <c r="A75" s="4">
        <f t="shared" si="9"/>
        <v>72</v>
      </c>
      <c r="B75" s="22" t="s">
        <v>70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7">
        <f t="shared" si="8"/>
        <v>0</v>
      </c>
    </row>
    <row r="76" spans="1:16" s="4" customFormat="1" x14ac:dyDescent="0.25">
      <c r="A76" s="4">
        <f t="shared" si="9"/>
        <v>73</v>
      </c>
      <c r="B76" s="22" t="s">
        <v>71</v>
      </c>
      <c r="C76" s="39">
        <v>1063979945.1</v>
      </c>
      <c r="D76" s="39">
        <v>1087369478.22</v>
      </c>
      <c r="E76" s="39">
        <v>1064295612.21</v>
      </c>
      <c r="F76" s="39">
        <v>1051165316.23</v>
      </c>
      <c r="G76" s="39">
        <v>1012774197.55</v>
      </c>
      <c r="H76" s="39">
        <v>1007444951.54</v>
      </c>
      <c r="I76" s="39">
        <v>1107326144.47</v>
      </c>
      <c r="J76" s="39">
        <v>1088418690.6300001</v>
      </c>
      <c r="K76" s="39">
        <v>1096581031.23</v>
      </c>
      <c r="L76" s="39">
        <v>1128934085.4000001</v>
      </c>
      <c r="M76" s="39">
        <v>1144058708.3699999</v>
      </c>
      <c r="N76" s="39">
        <v>1147378619.48</v>
      </c>
      <c r="O76" s="39">
        <v>1128640408.3699999</v>
      </c>
      <c r="P76" s="7">
        <f t="shared" si="8"/>
        <v>1086004751.0054164</v>
      </c>
    </row>
    <row r="77" spans="1:16" s="4" customFormat="1" x14ac:dyDescent="0.25">
      <c r="A77" s="4">
        <f t="shared" si="9"/>
        <v>74</v>
      </c>
      <c r="B77" s="22" t="s">
        <v>72</v>
      </c>
      <c r="C77" s="39">
        <v>534029.52</v>
      </c>
      <c r="D77" s="39">
        <v>536484.56000000006</v>
      </c>
      <c r="E77" s="39">
        <v>539000.16</v>
      </c>
      <c r="F77" s="39">
        <v>539010.16</v>
      </c>
      <c r="G77" s="39">
        <v>476450.16</v>
      </c>
      <c r="H77" s="39">
        <v>477354.18</v>
      </c>
      <c r="I77" s="39">
        <v>477354.18</v>
      </c>
      <c r="J77" s="39">
        <v>477354.18</v>
      </c>
      <c r="K77" s="39">
        <v>477354.18</v>
      </c>
      <c r="L77" s="39">
        <v>497707.04</v>
      </c>
      <c r="M77" s="39">
        <v>498159.32</v>
      </c>
      <c r="N77" s="39">
        <v>498159.32</v>
      </c>
      <c r="O77" s="39">
        <v>498159.32</v>
      </c>
      <c r="P77" s="7">
        <f t="shared" si="8"/>
        <v>500873.48833333346</v>
      </c>
    </row>
    <row r="78" spans="1:16" s="4" customFormat="1" x14ac:dyDescent="0.25">
      <c r="A78" s="4">
        <f t="shared" si="9"/>
        <v>75</v>
      </c>
      <c r="B78" s="22" t="s">
        <v>73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7">
        <f t="shared" si="8"/>
        <v>0</v>
      </c>
    </row>
    <row r="79" spans="1:16" s="4" customFormat="1" x14ac:dyDescent="0.25">
      <c r="A79" s="4">
        <f t="shared" si="9"/>
        <v>76</v>
      </c>
      <c r="B79" s="22" t="s">
        <v>74</v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7">
        <f t="shared" si="8"/>
        <v>0</v>
      </c>
    </row>
    <row r="80" spans="1:16" s="4" customFormat="1" x14ac:dyDescent="0.25">
      <c r="A80" s="4">
        <f t="shared" si="9"/>
        <v>77</v>
      </c>
      <c r="B80" s="22" t="s">
        <v>75</v>
      </c>
      <c r="C80" s="39">
        <v>135982.13</v>
      </c>
      <c r="D80" s="39"/>
      <c r="E80" s="39"/>
      <c r="F80" s="39"/>
      <c r="G80" s="39">
        <v>-8451.44</v>
      </c>
      <c r="H80" s="39">
        <v>7220.76</v>
      </c>
      <c r="I80" s="39"/>
      <c r="J80" s="39"/>
      <c r="K80" s="39">
        <v>70.14</v>
      </c>
      <c r="L80" s="39"/>
      <c r="M80" s="39"/>
      <c r="N80" s="39"/>
      <c r="O80" s="39"/>
      <c r="P80" s="7">
        <f t="shared" si="8"/>
        <v>5569.2104166666677</v>
      </c>
    </row>
    <row r="81" spans="1:16" s="4" customFormat="1" x14ac:dyDescent="0.25">
      <c r="A81" s="4">
        <f t="shared" si="9"/>
        <v>78</v>
      </c>
      <c r="B81" s="22" t="s">
        <v>76</v>
      </c>
      <c r="C81" s="39">
        <v>22819.27</v>
      </c>
      <c r="D81" s="39">
        <v>-2652.75</v>
      </c>
      <c r="E81" s="39">
        <v>5427.33</v>
      </c>
      <c r="F81" s="39">
        <v>9477.56</v>
      </c>
      <c r="G81" s="39">
        <v>17337.060000000001</v>
      </c>
      <c r="H81" s="39">
        <v>21511.79</v>
      </c>
      <c r="I81" s="39">
        <v>26188.27</v>
      </c>
      <c r="J81" s="39">
        <v>22543.4</v>
      </c>
      <c r="K81" s="39">
        <v>51902.76</v>
      </c>
      <c r="L81" s="39">
        <v>18451.52</v>
      </c>
      <c r="M81" s="39">
        <v>25640.27</v>
      </c>
      <c r="N81" s="39">
        <v>3817.64</v>
      </c>
      <c r="O81" s="39">
        <v>18888</v>
      </c>
      <c r="P81" s="7">
        <f t="shared" si="8"/>
        <v>18374.873750000002</v>
      </c>
    </row>
    <row r="82" spans="1:16" s="4" customFormat="1" x14ac:dyDescent="0.25">
      <c r="A82" s="4">
        <f t="shared" si="9"/>
        <v>79</v>
      </c>
      <c r="B82" s="22" t="s">
        <v>77</v>
      </c>
      <c r="C82" s="39">
        <v>66872400.340000004</v>
      </c>
      <c r="D82" s="39">
        <v>79875418.239999995</v>
      </c>
      <c r="E82" s="39">
        <v>91763308.280000001</v>
      </c>
      <c r="F82" s="39">
        <v>97690084.370000005</v>
      </c>
      <c r="G82" s="39">
        <v>94877812.870000005</v>
      </c>
      <c r="H82" s="39">
        <v>89104540.560000002</v>
      </c>
      <c r="I82" s="39">
        <v>83176008.670000002</v>
      </c>
      <c r="J82" s="39">
        <v>77763499.129999995</v>
      </c>
      <c r="K82" s="39">
        <v>79203413.049999997</v>
      </c>
      <c r="L82" s="39">
        <v>81126296.409999996</v>
      </c>
      <c r="M82" s="39">
        <v>82212970.099999994</v>
      </c>
      <c r="N82" s="39">
        <v>84570109.760000005</v>
      </c>
      <c r="O82" s="39">
        <v>91115533.650000006</v>
      </c>
      <c r="P82" s="7">
        <f t="shared" si="8"/>
        <v>85029785.702916667</v>
      </c>
    </row>
    <row r="83" spans="1:16" s="4" customFormat="1" x14ac:dyDescent="0.25">
      <c r="A83" s="4">
        <f t="shared" si="9"/>
        <v>80</v>
      </c>
      <c r="B83" s="22" t="s">
        <v>78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7">
        <f t="shared" si="8"/>
        <v>0</v>
      </c>
    </row>
    <row r="84" spans="1:16" s="4" customFormat="1" x14ac:dyDescent="0.25">
      <c r="A84" s="4">
        <f t="shared" si="9"/>
        <v>81</v>
      </c>
      <c r="B84" s="22" t="s">
        <v>79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7">
        <f t="shared" si="8"/>
        <v>0</v>
      </c>
    </row>
    <row r="85" spans="1:16" s="4" customFormat="1" x14ac:dyDescent="0.25">
      <c r="A85" s="4">
        <f t="shared" si="9"/>
        <v>82</v>
      </c>
      <c r="B85" s="22" t="s">
        <v>80</v>
      </c>
      <c r="C85" s="39">
        <v>4847332.2300000004</v>
      </c>
      <c r="D85" s="39">
        <v>4798588.68</v>
      </c>
      <c r="E85" s="39">
        <v>4749845.22</v>
      </c>
      <c r="F85" s="39">
        <v>4701101.67</v>
      </c>
      <c r="G85" s="39">
        <v>4652358.21</v>
      </c>
      <c r="H85" s="39">
        <v>4603614.67</v>
      </c>
      <c r="I85" s="39">
        <v>4554871.2</v>
      </c>
      <c r="J85" s="39">
        <v>4506127.6399999997</v>
      </c>
      <c r="K85" s="39">
        <v>4457384.1900000004</v>
      </c>
      <c r="L85" s="39">
        <v>4408640.63</v>
      </c>
      <c r="M85" s="39">
        <v>4359897.18</v>
      </c>
      <c r="N85" s="39">
        <v>4311153.62</v>
      </c>
      <c r="O85" s="39">
        <v>4262410.17</v>
      </c>
      <c r="P85" s="7">
        <f t="shared" si="8"/>
        <v>4554871.1758333333</v>
      </c>
    </row>
    <row r="86" spans="1:16" s="4" customFormat="1" x14ac:dyDescent="0.25">
      <c r="A86" s="4">
        <f t="shared" si="9"/>
        <v>83</v>
      </c>
      <c r="B86" s="22" t="s">
        <v>81</v>
      </c>
      <c r="C86" s="39">
        <v>856976961.20000005</v>
      </c>
      <c r="D86" s="39">
        <v>862112848.63</v>
      </c>
      <c r="E86" s="39">
        <v>854169618.45000005</v>
      </c>
      <c r="F86" s="39">
        <v>861676616.02999997</v>
      </c>
      <c r="G86" s="39">
        <v>836558556.11000001</v>
      </c>
      <c r="H86" s="39">
        <v>843958927.25</v>
      </c>
      <c r="I86" s="39">
        <v>824459611.53999996</v>
      </c>
      <c r="J86" s="39">
        <v>817978364.30999994</v>
      </c>
      <c r="K86" s="39">
        <v>810321002.17999995</v>
      </c>
      <c r="L86" s="39">
        <v>823015892.74000001</v>
      </c>
      <c r="M86" s="39">
        <v>824290477.09000003</v>
      </c>
      <c r="N86" s="39">
        <v>825043362.14999998</v>
      </c>
      <c r="O86" s="39">
        <v>825425681.60000002</v>
      </c>
      <c r="P86" s="11">
        <f t="shared" si="8"/>
        <v>835398883.15666664</v>
      </c>
    </row>
    <row r="87" spans="1:16" s="4" customFormat="1" x14ac:dyDescent="0.25">
      <c r="A87" s="4">
        <f t="shared" si="9"/>
        <v>84</v>
      </c>
      <c r="B87" s="22" t="s">
        <v>82</v>
      </c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7">
        <f t="shared" si="8"/>
        <v>0</v>
      </c>
    </row>
    <row r="88" spans="1:16" s="4" customFormat="1" x14ac:dyDescent="0.25">
      <c r="A88" s="4">
        <f t="shared" si="9"/>
        <v>85</v>
      </c>
      <c r="B88" s="22" t="s">
        <v>83</v>
      </c>
      <c r="C88" s="37">
        <f t="shared" ref="C88:N88" si="14">SUM(C73:C87)</f>
        <v>2018615000.8700001</v>
      </c>
      <c r="D88" s="37">
        <f t="shared" si="14"/>
        <v>2064583202.48</v>
      </c>
      <c r="E88" s="37">
        <f t="shared" si="14"/>
        <v>2045195381.1400001</v>
      </c>
      <c r="F88" s="37">
        <f t="shared" si="14"/>
        <v>2045635162.6700003</v>
      </c>
      <c r="G88" s="37">
        <f t="shared" si="14"/>
        <v>1979067525.4099998</v>
      </c>
      <c r="H88" s="37">
        <f t="shared" si="14"/>
        <v>1975091447.1299999</v>
      </c>
      <c r="I88" s="37">
        <f t="shared" si="14"/>
        <v>2049432980.3100002</v>
      </c>
      <c r="J88" s="37">
        <f t="shared" si="14"/>
        <v>2018353873.8100002</v>
      </c>
      <c r="K88" s="37">
        <f t="shared" si="14"/>
        <v>2020053944.8299999</v>
      </c>
      <c r="L88" s="37">
        <f t="shared" si="14"/>
        <v>2073413303.3900003</v>
      </c>
      <c r="M88" s="37">
        <f t="shared" si="14"/>
        <v>2090786775.3099999</v>
      </c>
      <c r="N88" s="37">
        <f t="shared" si="14"/>
        <v>2096918979.79</v>
      </c>
      <c r="O88" s="37">
        <f>SUM(O73:O87)</f>
        <v>2085169399.4900002</v>
      </c>
      <c r="P88" s="8">
        <f t="shared" si="8"/>
        <v>2042535398.0375001</v>
      </c>
    </row>
    <row r="89" spans="1:16" s="9" customFormat="1" x14ac:dyDescent="0.25">
      <c r="A89" s="9">
        <f t="shared" si="9"/>
        <v>86</v>
      </c>
      <c r="B89" s="22"/>
      <c r="C89" s="37">
        <f t="shared" ref="C89:O89" si="15">C88-SUM(C73:C86)</f>
        <v>0</v>
      </c>
      <c r="D89" s="37">
        <f t="shared" si="15"/>
        <v>0</v>
      </c>
      <c r="E89" s="37">
        <f t="shared" si="15"/>
        <v>0</v>
      </c>
      <c r="F89" s="37">
        <f t="shared" si="15"/>
        <v>0</v>
      </c>
      <c r="G89" s="9">
        <f t="shared" si="15"/>
        <v>0</v>
      </c>
      <c r="H89" s="37">
        <f t="shared" si="15"/>
        <v>0</v>
      </c>
      <c r="I89" s="37">
        <f t="shared" si="15"/>
        <v>0</v>
      </c>
      <c r="J89" s="37">
        <f t="shared" si="15"/>
        <v>0</v>
      </c>
      <c r="K89" s="37">
        <f t="shared" si="15"/>
        <v>0</v>
      </c>
      <c r="L89" s="37">
        <f t="shared" si="15"/>
        <v>0</v>
      </c>
      <c r="M89" s="37">
        <f t="shared" si="15"/>
        <v>0</v>
      </c>
      <c r="N89" s="37">
        <f t="shared" si="15"/>
        <v>0</v>
      </c>
      <c r="O89" s="37">
        <f t="shared" si="15"/>
        <v>0</v>
      </c>
      <c r="P89" s="13"/>
    </row>
    <row r="90" spans="1:16" s="4" customFormat="1" x14ac:dyDescent="0.25">
      <c r="A90" s="4">
        <f t="shared" si="9"/>
        <v>87</v>
      </c>
      <c r="B90" s="23" t="s">
        <v>84</v>
      </c>
      <c r="C90" s="41">
        <f t="shared" ref="C90:N90" si="16">SUM(C88,C70,C35,C18,)</f>
        <v>21864861175.690002</v>
      </c>
      <c r="D90" s="41">
        <f t="shared" si="16"/>
        <v>22072640510.549995</v>
      </c>
      <c r="E90" s="41">
        <f t="shared" si="16"/>
        <v>22224933100.020004</v>
      </c>
      <c r="F90" s="41">
        <f t="shared" si="16"/>
        <v>22241230612.09</v>
      </c>
      <c r="G90" s="41">
        <f t="shared" si="16"/>
        <v>22296684097.830002</v>
      </c>
      <c r="H90" s="41">
        <f t="shared" si="16"/>
        <v>22467898330.23</v>
      </c>
      <c r="I90" s="41">
        <f t="shared" si="16"/>
        <v>22205931064.009998</v>
      </c>
      <c r="J90" s="41">
        <f t="shared" si="16"/>
        <v>22217186720.079994</v>
      </c>
      <c r="K90" s="41">
        <f t="shared" si="16"/>
        <v>22225661918.309998</v>
      </c>
      <c r="L90" s="41">
        <f t="shared" si="16"/>
        <v>22891883924.630001</v>
      </c>
      <c r="M90" s="41">
        <f t="shared" si="16"/>
        <v>22984336420.599998</v>
      </c>
      <c r="N90" s="41">
        <f t="shared" si="16"/>
        <v>23087614402.25</v>
      </c>
      <c r="O90" s="41">
        <f t="shared" ref="O90" si="17">SUM(O88,O70,O35,O18,)</f>
        <v>23201585737.549995</v>
      </c>
      <c r="P90" s="15">
        <f t="shared" ref="P90:P91" si="18">(C90+2*SUM(D90:N90)+O90)/24</f>
        <v>22454102046.435001</v>
      </c>
    </row>
    <row r="91" spans="1:16" s="9" customFormat="1" x14ac:dyDescent="0.25">
      <c r="A91" s="9">
        <f t="shared" si="9"/>
        <v>88</v>
      </c>
      <c r="B91" s="46" t="s">
        <v>85</v>
      </c>
      <c r="C91" s="41">
        <f t="shared" ref="C91:N91" si="19">C90-C166</f>
        <v>0</v>
      </c>
      <c r="D91" s="41">
        <f t="shared" si="19"/>
        <v>0</v>
      </c>
      <c r="E91" s="41">
        <f t="shared" si="19"/>
        <v>0</v>
      </c>
      <c r="F91" s="41">
        <f t="shared" si="19"/>
        <v>0</v>
      </c>
      <c r="G91" s="41">
        <f t="shared" si="19"/>
        <v>0</v>
      </c>
      <c r="H91" s="41">
        <f t="shared" si="19"/>
        <v>0</v>
      </c>
      <c r="I91" s="41">
        <f t="shared" si="19"/>
        <v>0</v>
      </c>
      <c r="J91" s="41">
        <f t="shared" si="19"/>
        <v>0</v>
      </c>
      <c r="K91" s="41">
        <f t="shared" si="19"/>
        <v>0</v>
      </c>
      <c r="L91" s="41">
        <f t="shared" si="19"/>
        <v>0</v>
      </c>
      <c r="M91" s="41">
        <f t="shared" si="19"/>
        <v>0</v>
      </c>
      <c r="N91" s="41">
        <f t="shared" si="19"/>
        <v>0</v>
      </c>
      <c r="O91" s="41">
        <f t="shared" ref="O91" si="20">O90-O166</f>
        <v>0</v>
      </c>
      <c r="P91" s="25">
        <f t="shared" si="18"/>
        <v>0</v>
      </c>
    </row>
    <row r="92" spans="1:16" s="4" customFormat="1" x14ac:dyDescent="0.25">
      <c r="A92" s="4">
        <f t="shared" si="9"/>
        <v>89</v>
      </c>
      <c r="B92" s="23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17"/>
    </row>
    <row r="93" spans="1:16" s="4" customFormat="1" x14ac:dyDescent="0.25">
      <c r="A93" s="4">
        <f t="shared" si="9"/>
        <v>90</v>
      </c>
      <c r="B93" s="23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17"/>
    </row>
    <row r="94" spans="1:16" s="4" customFormat="1" x14ac:dyDescent="0.25">
      <c r="A94" s="4">
        <f t="shared" si="9"/>
        <v>91</v>
      </c>
      <c r="B94" s="22" t="s">
        <v>86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7"/>
    </row>
    <row r="95" spans="1:16" s="4" customFormat="1" x14ac:dyDescent="0.25">
      <c r="A95" s="4">
        <f t="shared" si="9"/>
        <v>92</v>
      </c>
      <c r="B95" s="22" t="s">
        <v>87</v>
      </c>
      <c r="C95" s="42">
        <v>3417945896.2399998</v>
      </c>
      <c r="D95" s="42">
        <v>3417945896.2399998</v>
      </c>
      <c r="E95" s="42">
        <v>3417945896.2399998</v>
      </c>
      <c r="F95" s="42">
        <v>3417945896.2399998</v>
      </c>
      <c r="G95" s="42">
        <v>3417945896.2399998</v>
      </c>
      <c r="H95" s="42">
        <v>3417945896.2399998</v>
      </c>
      <c r="I95" s="42">
        <v>3417945896.2399998</v>
      </c>
      <c r="J95" s="42">
        <v>3417945896.2399998</v>
      </c>
      <c r="K95" s="42">
        <v>3417945896.2399998</v>
      </c>
      <c r="L95" s="42">
        <v>3417945896.2399998</v>
      </c>
      <c r="M95" s="42">
        <v>3417945896.2399998</v>
      </c>
      <c r="N95" s="42">
        <v>3417945896.2399998</v>
      </c>
      <c r="O95" s="42">
        <v>3417945896.2399998</v>
      </c>
      <c r="P95" s="7">
        <f t="shared" ref="P95:P111" si="21">(C95+2*SUM(D95:N95)+O95)/24</f>
        <v>3417945896.2399998</v>
      </c>
    </row>
    <row r="96" spans="1:16" s="4" customFormat="1" x14ac:dyDescent="0.25">
      <c r="A96" s="4">
        <f t="shared" si="9"/>
        <v>93</v>
      </c>
      <c r="B96" s="22" t="s">
        <v>88</v>
      </c>
      <c r="C96" s="42">
        <v>2397600</v>
      </c>
      <c r="D96" s="42">
        <v>2397600</v>
      </c>
      <c r="E96" s="42">
        <v>2397600</v>
      </c>
      <c r="F96" s="42">
        <v>2397600</v>
      </c>
      <c r="G96" s="42">
        <v>2397600</v>
      </c>
      <c r="H96" s="42">
        <v>2397600</v>
      </c>
      <c r="I96" s="42">
        <v>2397600</v>
      </c>
      <c r="J96" s="42">
        <v>2397600</v>
      </c>
      <c r="K96" s="42">
        <v>2397600</v>
      </c>
      <c r="L96" s="42">
        <v>2397600</v>
      </c>
      <c r="M96" s="42">
        <v>2397600</v>
      </c>
      <c r="N96" s="42">
        <v>2397600</v>
      </c>
      <c r="O96" s="42">
        <v>2397600</v>
      </c>
      <c r="P96" s="7">
        <f t="shared" si="21"/>
        <v>2397600</v>
      </c>
    </row>
    <row r="97" spans="1:16" s="4" customFormat="1" x14ac:dyDescent="0.25">
      <c r="A97" s="4">
        <f t="shared" si="9"/>
        <v>94</v>
      </c>
      <c r="B97" s="22" t="s">
        <v>89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0</v>
      </c>
      <c r="O97" s="42">
        <v>0</v>
      </c>
      <c r="P97" s="7">
        <f t="shared" si="21"/>
        <v>0</v>
      </c>
    </row>
    <row r="98" spans="1:16" s="4" customFormat="1" x14ac:dyDescent="0.25">
      <c r="A98" s="4">
        <f t="shared" si="9"/>
        <v>95</v>
      </c>
      <c r="B98" s="22" t="s">
        <v>90</v>
      </c>
      <c r="C98" s="42">
        <v>0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42">
        <v>0</v>
      </c>
      <c r="P98" s="7">
        <f t="shared" si="21"/>
        <v>0</v>
      </c>
    </row>
    <row r="99" spans="1:16" s="4" customFormat="1" x14ac:dyDescent="0.25">
      <c r="A99" s="4">
        <f t="shared" si="9"/>
        <v>96</v>
      </c>
      <c r="B99" s="22" t="s">
        <v>91</v>
      </c>
      <c r="C99" s="42">
        <v>0</v>
      </c>
      <c r="D99" s="42">
        <v>0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42">
        <v>0</v>
      </c>
      <c r="P99" s="7">
        <f t="shared" si="21"/>
        <v>0</v>
      </c>
    </row>
    <row r="100" spans="1:16" s="4" customFormat="1" x14ac:dyDescent="0.25">
      <c r="A100" s="4">
        <f t="shared" si="9"/>
        <v>97</v>
      </c>
      <c r="B100" s="22" t="s">
        <v>92</v>
      </c>
      <c r="C100" s="42">
        <v>1102063956.3800001</v>
      </c>
      <c r="D100" s="42">
        <v>1102063956.3800001</v>
      </c>
      <c r="E100" s="42">
        <v>1102063956.3800001</v>
      </c>
      <c r="F100" s="42">
        <v>1102063956.3800001</v>
      </c>
      <c r="G100" s="42">
        <v>1102063956.3800001</v>
      </c>
      <c r="H100" s="42">
        <v>1102063956.3800001</v>
      </c>
      <c r="I100" s="42">
        <v>1102063956.3800001</v>
      </c>
      <c r="J100" s="42">
        <v>1102063956.3800001</v>
      </c>
      <c r="K100" s="42">
        <v>1102063956.3800001</v>
      </c>
      <c r="L100" s="42">
        <v>1102063956.3800001</v>
      </c>
      <c r="M100" s="42">
        <v>1102063956.3800001</v>
      </c>
      <c r="N100" s="42">
        <v>1102063956.3800001</v>
      </c>
      <c r="O100" s="42">
        <v>1102063956.3800001</v>
      </c>
      <c r="P100" s="7">
        <f t="shared" si="21"/>
        <v>1102063956.3800004</v>
      </c>
    </row>
    <row r="101" spans="1:16" s="4" customFormat="1" x14ac:dyDescent="0.25">
      <c r="A101" s="4">
        <f t="shared" si="9"/>
        <v>98</v>
      </c>
      <c r="B101" s="22" t="s">
        <v>93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42">
        <v>0</v>
      </c>
      <c r="P101" s="7">
        <f t="shared" si="21"/>
        <v>0</v>
      </c>
    </row>
    <row r="102" spans="1:16" s="4" customFormat="1" x14ac:dyDescent="0.25">
      <c r="A102" s="4">
        <f t="shared" si="9"/>
        <v>99</v>
      </c>
      <c r="B102" s="22" t="s">
        <v>94</v>
      </c>
      <c r="C102" s="42">
        <v>0</v>
      </c>
      <c r="D102" s="42">
        <v>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42">
        <v>0</v>
      </c>
      <c r="P102" s="7">
        <f t="shared" si="21"/>
        <v>0</v>
      </c>
    </row>
    <row r="103" spans="1:16" s="4" customFormat="1" x14ac:dyDescent="0.25">
      <c r="A103" s="4">
        <f t="shared" si="9"/>
        <v>100</v>
      </c>
      <c r="B103" s="22" t="s">
        <v>95</v>
      </c>
      <c r="C103" s="42">
        <v>41101061.25</v>
      </c>
      <c r="D103" s="42">
        <v>41101061.25</v>
      </c>
      <c r="E103" s="42">
        <v>41101061.25</v>
      </c>
      <c r="F103" s="42">
        <v>41101061.25</v>
      </c>
      <c r="G103" s="42">
        <v>41101061.25</v>
      </c>
      <c r="H103" s="42">
        <v>41101061.25</v>
      </c>
      <c r="I103" s="42">
        <v>41101061.25</v>
      </c>
      <c r="J103" s="42">
        <v>41101061.25</v>
      </c>
      <c r="K103" s="42">
        <v>41101061.25</v>
      </c>
      <c r="L103" s="42">
        <v>41101061.25</v>
      </c>
      <c r="M103" s="42">
        <v>41101061.25</v>
      </c>
      <c r="N103" s="42">
        <v>41101061.25</v>
      </c>
      <c r="O103" s="42">
        <v>41101061.25</v>
      </c>
      <c r="P103" s="7">
        <f t="shared" si="21"/>
        <v>41101061.25</v>
      </c>
    </row>
    <row r="104" spans="1:16" s="4" customFormat="1" x14ac:dyDescent="0.25">
      <c r="A104" s="4">
        <f t="shared" si="9"/>
        <v>101</v>
      </c>
      <c r="B104" s="22" t="s">
        <v>96</v>
      </c>
      <c r="C104" s="42">
        <v>2653849353.46</v>
      </c>
      <c r="D104" s="42">
        <v>2653849353.46</v>
      </c>
      <c r="E104" s="42">
        <v>2603849353.46</v>
      </c>
      <c r="F104" s="42">
        <v>2604652381.46</v>
      </c>
      <c r="G104" s="42">
        <v>2604652381.46</v>
      </c>
      <c r="H104" s="42">
        <v>2554652381.46</v>
      </c>
      <c r="I104" s="42">
        <v>2555292381.46</v>
      </c>
      <c r="J104" s="42">
        <v>3271969500.3699999</v>
      </c>
      <c r="K104" s="42">
        <v>3096969500.3699999</v>
      </c>
      <c r="L104" s="42">
        <v>3096969827.3699999</v>
      </c>
      <c r="M104" s="42">
        <v>3097593827.3699999</v>
      </c>
      <c r="N104" s="42">
        <v>3097593827.3699999</v>
      </c>
      <c r="O104" s="42">
        <v>3098201827.3699999</v>
      </c>
      <c r="P104" s="7">
        <f t="shared" si="21"/>
        <v>2842839192.1687493</v>
      </c>
    </row>
    <row r="105" spans="1:16" s="4" customFormat="1" x14ac:dyDescent="0.25">
      <c r="A105" s="4">
        <f t="shared" si="9"/>
        <v>102</v>
      </c>
      <c r="B105" s="22" t="s">
        <v>97</v>
      </c>
      <c r="C105" s="42">
        <v>10537036.039999999</v>
      </c>
      <c r="D105" s="42">
        <v>13198472.189999999</v>
      </c>
      <c r="E105" s="42">
        <v>16642048.82</v>
      </c>
      <c r="F105" s="42">
        <v>19507162.02</v>
      </c>
      <c r="G105" s="42">
        <v>21322212.41</v>
      </c>
      <c r="H105" s="42">
        <v>23041134.199999999</v>
      </c>
      <c r="I105" s="42">
        <v>20869978.920000002</v>
      </c>
      <c r="J105" s="42">
        <v>4777986.3899999997</v>
      </c>
      <c r="K105" s="42">
        <v>7907003.0700000003</v>
      </c>
      <c r="L105" s="42">
        <v>11362142.609999999</v>
      </c>
      <c r="M105" s="42">
        <v>13027116.33</v>
      </c>
      <c r="N105" s="42">
        <v>12172432.16</v>
      </c>
      <c r="O105" s="42">
        <v>12874383.76</v>
      </c>
      <c r="P105" s="7">
        <f t="shared" si="21"/>
        <v>14627783.251666667</v>
      </c>
    </row>
    <row r="106" spans="1:16" s="4" customFormat="1" x14ac:dyDescent="0.25">
      <c r="A106" s="4">
        <f t="shared" si="9"/>
        <v>103</v>
      </c>
      <c r="B106" s="22" t="s">
        <v>98</v>
      </c>
      <c r="C106" s="42">
        <v>331598452.36000001</v>
      </c>
      <c r="D106" s="42">
        <v>449917974.38</v>
      </c>
      <c r="E106" s="42">
        <v>544974683.60000002</v>
      </c>
      <c r="F106" s="42">
        <v>601924523.59000003</v>
      </c>
      <c r="G106" s="42">
        <v>642258103.01999998</v>
      </c>
      <c r="H106" s="42">
        <v>685854676.67999995</v>
      </c>
      <c r="I106" s="42">
        <v>737547097.83000004</v>
      </c>
      <c r="J106" s="42">
        <v>72634773.120000005</v>
      </c>
      <c r="K106" s="42">
        <v>127361155.29000001</v>
      </c>
      <c r="L106" s="42">
        <v>179489596.03</v>
      </c>
      <c r="M106" s="42">
        <v>211285891.25</v>
      </c>
      <c r="N106" s="42">
        <v>263080541.06</v>
      </c>
      <c r="O106" s="42">
        <v>346823275.63</v>
      </c>
      <c r="P106" s="7">
        <f t="shared" si="21"/>
        <v>404628323.32041669</v>
      </c>
    </row>
    <row r="107" spans="1:16" s="4" customFormat="1" x14ac:dyDescent="0.25">
      <c r="A107" s="4">
        <f t="shared" si="9"/>
        <v>104</v>
      </c>
      <c r="B107" s="22" t="s">
        <v>99</v>
      </c>
      <c r="C107" s="42">
        <v>2974910769.7800002</v>
      </c>
      <c r="D107" s="42">
        <v>3090568855.6500001</v>
      </c>
      <c r="E107" s="42">
        <v>3132181988.2399998</v>
      </c>
      <c r="F107" s="42">
        <v>3187069743.0300002</v>
      </c>
      <c r="G107" s="42">
        <v>3225588272.0700002</v>
      </c>
      <c r="H107" s="42">
        <v>3217465923.9400001</v>
      </c>
      <c r="I107" s="42">
        <v>3271969500.3699999</v>
      </c>
      <c r="J107" s="42">
        <v>3339826287.0999999</v>
      </c>
      <c r="K107" s="42">
        <v>3216423652.5899997</v>
      </c>
      <c r="L107" s="42">
        <v>3265097280.79</v>
      </c>
      <c r="M107" s="42">
        <v>3295852602.29</v>
      </c>
      <c r="N107" s="42">
        <v>3348501936.27</v>
      </c>
      <c r="O107" s="42">
        <v>3432150719.2399998</v>
      </c>
      <c r="P107" s="7">
        <f t="shared" si="21"/>
        <v>3232839732.2374997</v>
      </c>
    </row>
    <row r="108" spans="1:16" s="4" customFormat="1" x14ac:dyDescent="0.25">
      <c r="A108" s="4">
        <f t="shared" si="9"/>
        <v>105</v>
      </c>
      <c r="B108" s="22" t="s">
        <v>100</v>
      </c>
      <c r="C108" s="42">
        <v>95509330.579999998</v>
      </c>
      <c r="D108" s="42">
        <v>98170766.730000004</v>
      </c>
      <c r="E108" s="42">
        <v>101614343.36</v>
      </c>
      <c r="F108" s="42">
        <v>103676428.56</v>
      </c>
      <c r="G108" s="42">
        <v>105491478.95</v>
      </c>
      <c r="H108" s="42">
        <v>107210400.73999999</v>
      </c>
      <c r="I108" s="42">
        <v>104399245.45999999</v>
      </c>
      <c r="J108" s="42">
        <v>109177231.84999999</v>
      </c>
      <c r="K108" s="42">
        <v>112306248.53</v>
      </c>
      <c r="L108" s="42">
        <v>115761061.06999999</v>
      </c>
      <c r="M108" s="42">
        <v>116802034.79000001</v>
      </c>
      <c r="N108" s="42">
        <v>115947350.62</v>
      </c>
      <c r="O108" s="42">
        <v>116041302.22</v>
      </c>
      <c r="P108" s="7">
        <f t="shared" si="21"/>
        <v>108027658.92166664</v>
      </c>
    </row>
    <row r="109" spans="1:16" s="4" customFormat="1" x14ac:dyDescent="0.25">
      <c r="A109" s="4">
        <f t="shared" si="9"/>
        <v>106</v>
      </c>
      <c r="B109" s="22" t="s">
        <v>101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42">
        <v>0</v>
      </c>
      <c r="N109" s="42">
        <v>0</v>
      </c>
      <c r="O109" s="42">
        <v>0</v>
      </c>
      <c r="P109" s="7">
        <f>-(C109+2*SUM(D109:N109)+O109)/24</f>
        <v>0</v>
      </c>
    </row>
    <row r="110" spans="1:16" s="4" customFormat="1" x14ac:dyDescent="0.25">
      <c r="A110" s="4">
        <f t="shared" si="9"/>
        <v>107</v>
      </c>
      <c r="B110" s="22" t="s">
        <v>102</v>
      </c>
      <c r="C110" s="42">
        <v>-14918080.5</v>
      </c>
      <c r="D110" s="42">
        <v>-14860064.189999999</v>
      </c>
      <c r="E110" s="42">
        <v>-14802047.92</v>
      </c>
      <c r="F110" s="42">
        <v>-14744031.640000001</v>
      </c>
      <c r="G110" s="42">
        <v>-14686015.34</v>
      </c>
      <c r="H110" s="42">
        <v>-14627999.050000001</v>
      </c>
      <c r="I110" s="42">
        <v>-12635042.359999999</v>
      </c>
      <c r="J110" s="42">
        <v>-12586869.52</v>
      </c>
      <c r="K110" s="37">
        <v>-12538696.710000001</v>
      </c>
      <c r="L110" s="42">
        <v>-12490523.869999999</v>
      </c>
      <c r="M110" s="42">
        <v>-12442351.07</v>
      </c>
      <c r="N110" s="42">
        <v>-12394178.24</v>
      </c>
      <c r="O110" s="42">
        <v>-12346005.42</v>
      </c>
      <c r="P110" s="7">
        <f t="shared" si="21"/>
        <v>-13536655.239166668</v>
      </c>
    </row>
    <row r="111" spans="1:16" s="4" customFormat="1" x14ac:dyDescent="0.25">
      <c r="A111" s="4">
        <f t="shared" si="9"/>
        <v>108</v>
      </c>
      <c r="B111" s="22" t="s">
        <v>103</v>
      </c>
      <c r="C111" s="37">
        <v>7536808411.2299995</v>
      </c>
      <c r="D111" s="37">
        <v>7655185949.5600004</v>
      </c>
      <c r="E111" s="37">
        <v>7700300675.0499992</v>
      </c>
      <c r="F111" s="37">
        <v>7757308531.3199997</v>
      </c>
      <c r="G111" s="37">
        <v>7797700127.0500002</v>
      </c>
      <c r="H111" s="37">
        <v>7791354716.999999</v>
      </c>
      <c r="I111" s="37">
        <v>7845040094.8400002</v>
      </c>
      <c r="J111" s="37">
        <v>7917723040.7999992</v>
      </c>
      <c r="K111" s="37">
        <v>7797497595.7799988</v>
      </c>
      <c r="L111" s="37">
        <v>7849674209.3599997</v>
      </c>
      <c r="M111" s="37">
        <v>7881518677.3800001</v>
      </c>
      <c r="N111" s="37">
        <v>7933361500.0199995</v>
      </c>
      <c r="O111" s="37">
        <f t="shared" ref="O111" si="22">SUM(O95:O101,O107:O108,O110)-SUM(O102,O103,O109)</f>
        <v>8017152407.4099998</v>
      </c>
      <c r="P111" s="8">
        <f t="shared" si="21"/>
        <v>7808637127.2900009</v>
      </c>
    </row>
    <row r="112" spans="1:16" s="9" customFormat="1" x14ac:dyDescent="0.25">
      <c r="A112" s="9">
        <f t="shared" si="9"/>
        <v>109</v>
      </c>
      <c r="B112" s="22"/>
      <c r="C112" s="37">
        <f t="shared" ref="C112:O112" si="23">C111-(SUM(C95:C101,C107:C108,C110)-C102-C103-C109)</f>
        <v>0</v>
      </c>
      <c r="D112" s="37">
        <f t="shared" si="23"/>
        <v>0</v>
      </c>
      <c r="E112" s="37">
        <f t="shared" si="23"/>
        <v>0</v>
      </c>
      <c r="F112" s="37">
        <f t="shared" si="23"/>
        <v>0</v>
      </c>
      <c r="G112" s="37">
        <f t="shared" si="23"/>
        <v>0</v>
      </c>
      <c r="H112" s="37">
        <f t="shared" si="23"/>
        <v>0</v>
      </c>
      <c r="I112" s="37">
        <f t="shared" si="23"/>
        <v>0</v>
      </c>
      <c r="J112" s="37">
        <f t="shared" si="23"/>
        <v>0</v>
      </c>
      <c r="K112" s="37">
        <f t="shared" si="23"/>
        <v>0</v>
      </c>
      <c r="L112" s="37">
        <f t="shared" si="23"/>
        <v>0</v>
      </c>
      <c r="M112" s="37">
        <f t="shared" si="23"/>
        <v>0</v>
      </c>
      <c r="N112" s="37">
        <f t="shared" si="23"/>
        <v>0</v>
      </c>
      <c r="O112" s="37">
        <f t="shared" si="23"/>
        <v>0</v>
      </c>
      <c r="P112" s="13"/>
    </row>
    <row r="113" spans="1:16" s="4" customFormat="1" x14ac:dyDescent="0.25">
      <c r="A113" s="4">
        <f t="shared" si="9"/>
        <v>110</v>
      </c>
      <c r="B113" s="22" t="s">
        <v>104</v>
      </c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7"/>
    </row>
    <row r="114" spans="1:16" s="4" customFormat="1" x14ac:dyDescent="0.25">
      <c r="A114" s="4">
        <f t="shared" si="9"/>
        <v>111</v>
      </c>
      <c r="B114" s="22" t="s">
        <v>105</v>
      </c>
      <c r="C114" s="43">
        <v>6955275000</v>
      </c>
      <c r="D114" s="43">
        <v>7055275000</v>
      </c>
      <c r="E114" s="43">
        <v>7055275000</v>
      </c>
      <c r="F114" s="43">
        <v>7055275000</v>
      </c>
      <c r="G114" s="43">
        <v>7055275000</v>
      </c>
      <c r="H114" s="43">
        <v>7055275000</v>
      </c>
      <c r="I114" s="43">
        <v>7055275000</v>
      </c>
      <c r="J114" s="43">
        <v>6705275000</v>
      </c>
      <c r="K114" s="43">
        <v>6705275000</v>
      </c>
      <c r="L114" s="43">
        <v>7705275000</v>
      </c>
      <c r="M114" s="43">
        <v>7705275000</v>
      </c>
      <c r="N114" s="43">
        <v>7705275000</v>
      </c>
      <c r="O114" s="43">
        <v>7705275000</v>
      </c>
      <c r="P114" s="7">
        <f t="shared" ref="P114:P120" si="24">(C114+2*SUM(D114:N114)+O114)/24</f>
        <v>7182358333.333333</v>
      </c>
    </row>
    <row r="115" spans="1:16" s="4" customFormat="1" x14ac:dyDescent="0.25">
      <c r="A115" s="4">
        <f t="shared" si="9"/>
        <v>112</v>
      </c>
      <c r="B115" s="22" t="s">
        <v>106</v>
      </c>
      <c r="C115" s="43">
        <v>0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7">
        <f t="shared" si="24"/>
        <v>0</v>
      </c>
    </row>
    <row r="116" spans="1:16" s="4" customFormat="1" x14ac:dyDescent="0.25">
      <c r="A116" s="4">
        <f t="shared" si="9"/>
        <v>113</v>
      </c>
      <c r="B116" s="22" t="s">
        <v>107</v>
      </c>
      <c r="C116" s="43">
        <v>0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7">
        <f t="shared" si="24"/>
        <v>0</v>
      </c>
    </row>
    <row r="117" spans="1:16" s="4" customFormat="1" x14ac:dyDescent="0.25">
      <c r="A117" s="4">
        <f t="shared" si="9"/>
        <v>114</v>
      </c>
      <c r="B117" s="22" t="s">
        <v>108</v>
      </c>
      <c r="C117" s="43">
        <v>0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7">
        <f t="shared" si="24"/>
        <v>0</v>
      </c>
    </row>
    <row r="118" spans="1:16" s="4" customFormat="1" x14ac:dyDescent="0.25">
      <c r="A118" s="4">
        <f t="shared" si="9"/>
        <v>115</v>
      </c>
      <c r="B118" s="22" t="s">
        <v>109</v>
      </c>
      <c r="C118" s="43">
        <v>41535.129999999997</v>
      </c>
      <c r="D118" s="43">
        <v>40616.31</v>
      </c>
      <c r="E118" s="43">
        <v>39697.49</v>
      </c>
      <c r="F118" s="43">
        <v>38778.67</v>
      </c>
      <c r="G118" s="43">
        <v>37859.85</v>
      </c>
      <c r="H118" s="43">
        <v>36941.03</v>
      </c>
      <c r="I118" s="43">
        <v>36022.21</v>
      </c>
      <c r="J118" s="43">
        <v>35103.39</v>
      </c>
      <c r="K118" s="43">
        <v>34184.57</v>
      </c>
      <c r="L118" s="43">
        <v>33265.75</v>
      </c>
      <c r="M118" s="43">
        <v>32346.93</v>
      </c>
      <c r="N118" s="43">
        <v>31428.11</v>
      </c>
      <c r="O118" s="43">
        <v>30509.29</v>
      </c>
      <c r="P118" s="7">
        <f t="shared" si="24"/>
        <v>36022.21</v>
      </c>
    </row>
    <row r="119" spans="1:16" s="4" customFormat="1" x14ac:dyDescent="0.25">
      <c r="A119" s="4">
        <f t="shared" si="9"/>
        <v>116</v>
      </c>
      <c r="B119" s="22" t="s">
        <v>110</v>
      </c>
      <c r="C119" s="43">
        <v>9955112.3100000005</v>
      </c>
      <c r="D119" s="43">
        <v>11218078.74</v>
      </c>
      <c r="E119" s="43">
        <v>11137045.16</v>
      </c>
      <c r="F119" s="43">
        <v>11056011.59</v>
      </c>
      <c r="G119" s="43">
        <v>10974978.01</v>
      </c>
      <c r="H119" s="43">
        <v>10893944.449999999</v>
      </c>
      <c r="I119" s="43">
        <v>10793806.710000001</v>
      </c>
      <c r="J119" s="43">
        <v>10731877.300000001</v>
      </c>
      <c r="K119" s="43">
        <v>10669947.9</v>
      </c>
      <c r="L119" s="43">
        <v>14124482.01</v>
      </c>
      <c r="M119" s="43">
        <v>14049016.130000001</v>
      </c>
      <c r="N119" s="43">
        <v>13973550.24</v>
      </c>
      <c r="O119" s="43">
        <v>13898084.359999999</v>
      </c>
      <c r="P119" s="7">
        <f t="shared" si="24"/>
        <v>11795778.047916668</v>
      </c>
    </row>
    <row r="120" spans="1:16" s="4" customFormat="1" x14ac:dyDescent="0.25">
      <c r="A120" s="4">
        <f t="shared" si="9"/>
        <v>117</v>
      </c>
      <c r="B120" s="22" t="s">
        <v>111</v>
      </c>
      <c r="C120" s="37">
        <f t="shared" ref="C120:N120" si="25">SUM(C114,C116:C118)-SUM(C115,C119)</f>
        <v>6945361422.8199997</v>
      </c>
      <c r="D120" s="37">
        <f t="shared" si="25"/>
        <v>7044097537.5700006</v>
      </c>
      <c r="E120" s="37">
        <f t="shared" si="25"/>
        <v>7044177652.3299999</v>
      </c>
      <c r="F120" s="37">
        <f t="shared" si="25"/>
        <v>7044257767.0799999</v>
      </c>
      <c r="G120" s="37">
        <f t="shared" si="25"/>
        <v>7044337881.8400002</v>
      </c>
      <c r="H120" s="37">
        <f t="shared" si="25"/>
        <v>7044417996.5799999</v>
      </c>
      <c r="I120" s="37">
        <f t="shared" si="25"/>
        <v>7044517215.5</v>
      </c>
      <c r="J120" s="37">
        <f t="shared" si="25"/>
        <v>6694578226.0900002</v>
      </c>
      <c r="K120" s="37">
        <f t="shared" si="25"/>
        <v>6694639236.6700001</v>
      </c>
      <c r="L120" s="37">
        <f t="shared" si="25"/>
        <v>7691183783.7399998</v>
      </c>
      <c r="M120" s="37">
        <f t="shared" si="25"/>
        <v>7691258330.8000002</v>
      </c>
      <c r="N120" s="37">
        <f t="shared" si="25"/>
        <v>7691332877.8699999</v>
      </c>
      <c r="O120" s="37">
        <f t="shared" ref="O120" si="26">SUM(O114,O116:O118)-SUM(O115,O119)</f>
        <v>7691407424.9300003</v>
      </c>
      <c r="P120" s="8">
        <f t="shared" si="24"/>
        <v>7170598577.4954157</v>
      </c>
    </row>
    <row r="121" spans="1:16" s="9" customFormat="1" x14ac:dyDescent="0.25">
      <c r="A121" s="9">
        <f t="shared" si="9"/>
        <v>118</v>
      </c>
      <c r="B121" s="22"/>
      <c r="C121" s="37">
        <f t="shared" ref="C121:O121" si="27">C120-(SUM(C114,C116:C118)-C115-C119)</f>
        <v>0</v>
      </c>
      <c r="D121" s="37">
        <f t="shared" si="27"/>
        <v>0</v>
      </c>
      <c r="E121" s="37">
        <f t="shared" si="27"/>
        <v>0</v>
      </c>
      <c r="F121" s="37">
        <f t="shared" si="27"/>
        <v>0</v>
      </c>
      <c r="G121" s="37">
        <f t="shared" si="27"/>
        <v>0</v>
      </c>
      <c r="H121" s="37">
        <f t="shared" si="27"/>
        <v>0</v>
      </c>
      <c r="I121" s="37">
        <f t="shared" si="27"/>
        <v>0</v>
      </c>
      <c r="J121" s="37">
        <f t="shared" si="27"/>
        <v>0</v>
      </c>
      <c r="K121" s="37">
        <f t="shared" si="27"/>
        <v>0</v>
      </c>
      <c r="L121" s="37">
        <f t="shared" si="27"/>
        <v>0</v>
      </c>
      <c r="M121" s="37">
        <f t="shared" si="27"/>
        <v>0</v>
      </c>
      <c r="N121" s="37">
        <f t="shared" si="27"/>
        <v>0</v>
      </c>
      <c r="O121" s="37">
        <f t="shared" si="27"/>
        <v>0</v>
      </c>
      <c r="P121" s="13"/>
    </row>
    <row r="122" spans="1:16" s="4" customFormat="1" x14ac:dyDescent="0.25">
      <c r="A122" s="4">
        <f t="shared" si="9"/>
        <v>119</v>
      </c>
      <c r="B122" s="22" t="s">
        <v>112</v>
      </c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7"/>
    </row>
    <row r="123" spans="1:16" s="4" customFormat="1" x14ac:dyDescent="0.25">
      <c r="A123" s="4">
        <f t="shared" si="9"/>
        <v>120</v>
      </c>
      <c r="B123" s="22" t="s">
        <v>113</v>
      </c>
      <c r="C123" s="43">
        <v>17486721.77</v>
      </c>
      <c r="D123" s="43">
        <v>17394113.949999999</v>
      </c>
      <c r="E123" s="43">
        <v>17300508.469999999</v>
      </c>
      <c r="F123" s="43">
        <v>17089247.829999998</v>
      </c>
      <c r="G123" s="43">
        <v>16992606.170000002</v>
      </c>
      <c r="H123" s="43">
        <v>16894926</v>
      </c>
      <c r="I123" s="43">
        <v>18996629.800000001</v>
      </c>
      <c r="J123" s="43">
        <v>18903944.120000001</v>
      </c>
      <c r="K123" s="43">
        <v>30354309.98</v>
      </c>
      <c r="L123" s="43">
        <v>30250715.350000001</v>
      </c>
      <c r="M123" s="43">
        <v>30029485.969999999</v>
      </c>
      <c r="N123" s="43">
        <v>29856880.350000001</v>
      </c>
      <c r="O123" s="43">
        <v>29423358.899999999</v>
      </c>
      <c r="P123" s="7">
        <f t="shared" ref="P123:P132" si="28">(C123+2*SUM(D123:N123)+O123)/24</f>
        <v>22293200.693749998</v>
      </c>
    </row>
    <row r="124" spans="1:16" s="4" customFormat="1" x14ac:dyDescent="0.25">
      <c r="A124" s="4">
        <f t="shared" si="9"/>
        <v>121</v>
      </c>
      <c r="B124" s="22" t="s">
        <v>114</v>
      </c>
      <c r="C124" s="43">
        <v>7285755.8300000001</v>
      </c>
      <c r="D124" s="43">
        <v>7506108.3499999996</v>
      </c>
      <c r="E124" s="43">
        <v>7719300.7999999998</v>
      </c>
      <c r="F124" s="43">
        <v>7937266.6299999999</v>
      </c>
      <c r="G124" s="43">
        <v>8155232.46</v>
      </c>
      <c r="H124" s="43">
        <v>8373198.29</v>
      </c>
      <c r="I124" s="43">
        <v>8591841.1999999993</v>
      </c>
      <c r="J124" s="43">
        <v>8809807.0299999993</v>
      </c>
      <c r="K124" s="43">
        <v>8287853.8600000003</v>
      </c>
      <c r="L124" s="43">
        <v>9245738.6899999995</v>
      </c>
      <c r="M124" s="43">
        <v>8530929.6500000004</v>
      </c>
      <c r="N124" s="43">
        <v>8741550.0500000007</v>
      </c>
      <c r="O124" s="43">
        <v>8955526.0600000005</v>
      </c>
      <c r="P124" s="7">
        <f t="shared" si="28"/>
        <v>8334955.6629166678</v>
      </c>
    </row>
    <row r="125" spans="1:16" s="4" customFormat="1" x14ac:dyDescent="0.25">
      <c r="A125" s="4">
        <f t="shared" si="9"/>
        <v>122</v>
      </c>
      <c r="B125" s="22" t="s">
        <v>115</v>
      </c>
      <c r="C125" s="43">
        <v>14525721.66</v>
      </c>
      <c r="D125" s="43">
        <v>14589797.6</v>
      </c>
      <c r="E125" s="43">
        <v>16100693.439999999</v>
      </c>
      <c r="F125" s="43">
        <v>21223122</v>
      </c>
      <c r="G125" s="43">
        <v>21579267.510000002</v>
      </c>
      <c r="H125" s="43">
        <v>21452759.280000001</v>
      </c>
      <c r="I125" s="43">
        <v>23791640.600000001</v>
      </c>
      <c r="J125" s="43">
        <v>23410137.16</v>
      </c>
      <c r="K125" s="43">
        <v>23639936.010000002</v>
      </c>
      <c r="L125" s="43">
        <v>23790214.010000002</v>
      </c>
      <c r="M125" s="43">
        <v>24386382.780000001</v>
      </c>
      <c r="N125" s="43">
        <v>24469897.109999999</v>
      </c>
      <c r="O125" s="43">
        <v>25048966.43</v>
      </c>
      <c r="P125" s="7">
        <f t="shared" si="28"/>
        <v>21518432.62875</v>
      </c>
    </row>
    <row r="126" spans="1:16" s="4" customFormat="1" x14ac:dyDescent="0.25">
      <c r="A126" s="4">
        <f t="shared" si="9"/>
        <v>123</v>
      </c>
      <c r="B126" s="22" t="s">
        <v>116</v>
      </c>
      <c r="C126" s="43">
        <v>149052072.91999999</v>
      </c>
      <c r="D126" s="43">
        <v>146375327.71000001</v>
      </c>
      <c r="E126" s="43">
        <v>144197013.28999999</v>
      </c>
      <c r="F126" s="43">
        <v>141303162.41</v>
      </c>
      <c r="G126" s="43">
        <v>138367282.16</v>
      </c>
      <c r="H126" s="43">
        <v>135574965.31</v>
      </c>
      <c r="I126" s="43">
        <v>190648667.78999999</v>
      </c>
      <c r="J126" s="43">
        <v>187601532.66999999</v>
      </c>
      <c r="K126" s="43">
        <v>184681247.18000001</v>
      </c>
      <c r="L126" s="43">
        <v>182545179.38</v>
      </c>
      <c r="M126" s="43">
        <v>181970413.68000001</v>
      </c>
      <c r="N126" s="43">
        <v>179610319.52000001</v>
      </c>
      <c r="O126" s="43">
        <v>177685893.19999999</v>
      </c>
      <c r="P126" s="7">
        <f t="shared" si="28"/>
        <v>164687007.84666666</v>
      </c>
    </row>
    <row r="127" spans="1:16" s="4" customFormat="1" x14ac:dyDescent="0.25">
      <c r="A127" s="4">
        <f t="shared" si="9"/>
        <v>124</v>
      </c>
      <c r="B127" s="22" t="s">
        <v>117</v>
      </c>
      <c r="C127" s="43">
        <v>34324163.229999997</v>
      </c>
      <c r="D127" s="43">
        <v>34256265.950000003</v>
      </c>
      <c r="E127" s="43">
        <v>34329965.369999997</v>
      </c>
      <c r="F127" s="43">
        <v>34482083.93</v>
      </c>
      <c r="G127" s="43">
        <v>34603881.18</v>
      </c>
      <c r="H127" s="43">
        <v>34692420.859999999</v>
      </c>
      <c r="I127" s="43">
        <v>34600459.439999998</v>
      </c>
      <c r="J127" s="43">
        <v>34073013.32</v>
      </c>
      <c r="K127" s="43">
        <v>34193931.68</v>
      </c>
      <c r="L127" s="43">
        <v>34345092.700000003</v>
      </c>
      <c r="M127" s="43">
        <v>34386869.130000003</v>
      </c>
      <c r="N127" s="43">
        <v>34488330.359999999</v>
      </c>
      <c r="O127" s="43">
        <v>34488343</v>
      </c>
      <c r="P127" s="7">
        <f t="shared" si="28"/>
        <v>34404880.58625</v>
      </c>
    </row>
    <row r="128" spans="1:16" s="4" customFormat="1" x14ac:dyDescent="0.25">
      <c r="A128" s="4">
        <f t="shared" si="9"/>
        <v>125</v>
      </c>
      <c r="B128" s="22" t="s">
        <v>118</v>
      </c>
      <c r="C128" s="43">
        <v>2010611.75</v>
      </c>
      <c r="D128" s="43">
        <v>1231061.52</v>
      </c>
      <c r="E128" s="43">
        <v>1231061.52</v>
      </c>
      <c r="F128" s="43">
        <v>1231061.52</v>
      </c>
      <c r="G128" s="43">
        <v>1231061.52</v>
      </c>
      <c r="H128" s="43">
        <v>1231061.52</v>
      </c>
      <c r="I128" s="43">
        <v>2551061.52</v>
      </c>
      <c r="J128" s="43">
        <v>2551061.52</v>
      </c>
      <c r="K128" s="43">
        <v>2551061.52</v>
      </c>
      <c r="L128" s="43">
        <v>2551061.52</v>
      </c>
      <c r="M128" s="43">
        <v>2551061.52</v>
      </c>
      <c r="N128" s="43">
        <v>1977845.05</v>
      </c>
      <c r="O128" s="43">
        <v>1231061.52</v>
      </c>
      <c r="P128" s="7">
        <f t="shared" si="28"/>
        <v>1875774.7404166667</v>
      </c>
    </row>
    <row r="129" spans="1:16" s="4" customFormat="1" x14ac:dyDescent="0.25">
      <c r="A129" s="4">
        <f t="shared" si="9"/>
        <v>126</v>
      </c>
      <c r="B129" s="22" t="s">
        <v>119</v>
      </c>
      <c r="C129" s="43">
        <v>31997792.109999999</v>
      </c>
      <c r="D129" s="43">
        <v>28270625.550000001</v>
      </c>
      <c r="E129" s="43">
        <v>22290105.59</v>
      </c>
      <c r="F129" s="43">
        <v>22058042.530000001</v>
      </c>
      <c r="G129" s="43">
        <v>22368012.699999999</v>
      </c>
      <c r="H129" s="43">
        <v>21010016.670000002</v>
      </c>
      <c r="I129" s="43">
        <v>24683755.57</v>
      </c>
      <c r="J129" s="43">
        <v>23225751.219999999</v>
      </c>
      <c r="K129" s="43">
        <v>21902924.800000001</v>
      </c>
      <c r="L129" s="43">
        <v>23744036.16</v>
      </c>
      <c r="M129" s="43">
        <v>21599114.48</v>
      </c>
      <c r="N129" s="43">
        <v>24835638.57</v>
      </c>
      <c r="O129" s="43">
        <v>22366786.140000001</v>
      </c>
      <c r="P129" s="7">
        <f t="shared" si="28"/>
        <v>23597526.080416664</v>
      </c>
    </row>
    <row r="130" spans="1:16" s="4" customFormat="1" x14ac:dyDescent="0.25">
      <c r="A130" s="4">
        <f t="shared" si="9"/>
        <v>127</v>
      </c>
      <c r="B130" s="22" t="s">
        <v>120</v>
      </c>
      <c r="C130" s="43">
        <v>0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7">
        <f t="shared" si="28"/>
        <v>0</v>
      </c>
    </row>
    <row r="131" spans="1:16" s="4" customFormat="1" x14ac:dyDescent="0.25">
      <c r="A131" s="4">
        <f t="shared" si="9"/>
        <v>128</v>
      </c>
      <c r="B131" s="22" t="s">
        <v>121</v>
      </c>
      <c r="C131" s="43">
        <v>227378182.77000001</v>
      </c>
      <c r="D131" s="43">
        <v>227661424.27000001</v>
      </c>
      <c r="E131" s="43">
        <v>227779667.47999999</v>
      </c>
      <c r="F131" s="43">
        <v>228314297.41</v>
      </c>
      <c r="G131" s="43">
        <v>228992529.69</v>
      </c>
      <c r="H131" s="43">
        <v>229230687.08000001</v>
      </c>
      <c r="I131" s="43">
        <v>227371810.59999999</v>
      </c>
      <c r="J131" s="43">
        <v>228007496.28999999</v>
      </c>
      <c r="K131" s="43">
        <v>228622682.68000001</v>
      </c>
      <c r="L131" s="43">
        <v>226870253.97999999</v>
      </c>
      <c r="M131" s="43">
        <v>227344127.61000001</v>
      </c>
      <c r="N131" s="43">
        <v>227525791.84</v>
      </c>
      <c r="O131" s="43">
        <v>231439623.31999999</v>
      </c>
      <c r="P131" s="7">
        <f t="shared" si="28"/>
        <v>228094139.33124998</v>
      </c>
    </row>
    <row r="132" spans="1:16" s="4" customFormat="1" x14ac:dyDescent="0.25">
      <c r="A132" s="4">
        <f t="shared" si="9"/>
        <v>129</v>
      </c>
      <c r="B132" s="22" t="s">
        <v>122</v>
      </c>
      <c r="C132" s="37">
        <f t="shared" ref="C132:O132" si="29">SUM(C123:C131)</f>
        <v>484061022.03999996</v>
      </c>
      <c r="D132" s="37">
        <f t="shared" si="29"/>
        <v>477284724.90000004</v>
      </c>
      <c r="E132" s="37">
        <f t="shared" si="29"/>
        <v>470948315.96000004</v>
      </c>
      <c r="F132" s="37">
        <f t="shared" si="29"/>
        <v>473638284.25999999</v>
      </c>
      <c r="G132" s="37">
        <f t="shared" si="29"/>
        <v>472289873.38999999</v>
      </c>
      <c r="H132" s="37">
        <f t="shared" si="29"/>
        <v>468460035.00999999</v>
      </c>
      <c r="I132" s="37">
        <f t="shared" si="29"/>
        <v>531235866.51999998</v>
      </c>
      <c r="J132" s="37">
        <f t="shared" si="29"/>
        <v>526582743.32999992</v>
      </c>
      <c r="K132" s="37">
        <f t="shared" si="29"/>
        <v>534233947.71000004</v>
      </c>
      <c r="L132" s="37">
        <f t="shared" si="29"/>
        <v>533342291.78999996</v>
      </c>
      <c r="M132" s="37">
        <f t="shared" si="29"/>
        <v>530798384.82000005</v>
      </c>
      <c r="N132" s="37">
        <f t="shared" si="29"/>
        <v>531506252.85000002</v>
      </c>
      <c r="O132" s="37">
        <f t="shared" si="29"/>
        <v>530639558.56999993</v>
      </c>
      <c r="P132" s="8">
        <f t="shared" si="28"/>
        <v>504805917.57041675</v>
      </c>
    </row>
    <row r="133" spans="1:16" s="9" customFormat="1" x14ac:dyDescent="0.25">
      <c r="A133" s="9">
        <f t="shared" ref="A133:A168" si="30">+A132+1</f>
        <v>130</v>
      </c>
      <c r="B133" s="22"/>
      <c r="C133" s="37">
        <f t="shared" ref="C133:O133" si="31">C132-SUM(C123:C131)</f>
        <v>0</v>
      </c>
      <c r="D133" s="37">
        <f t="shared" si="31"/>
        <v>0</v>
      </c>
      <c r="E133" s="37">
        <f t="shared" si="31"/>
        <v>0</v>
      </c>
      <c r="F133" s="37">
        <f t="shared" si="31"/>
        <v>0</v>
      </c>
      <c r="G133" s="37">
        <f t="shared" si="31"/>
        <v>0</v>
      </c>
      <c r="H133" s="37">
        <f t="shared" si="31"/>
        <v>0</v>
      </c>
      <c r="I133" s="37">
        <f t="shared" si="31"/>
        <v>0</v>
      </c>
      <c r="J133" s="37">
        <f t="shared" si="31"/>
        <v>0</v>
      </c>
      <c r="K133" s="37">
        <f t="shared" si="31"/>
        <v>0</v>
      </c>
      <c r="L133" s="37">
        <f t="shared" si="31"/>
        <v>0</v>
      </c>
      <c r="M133" s="37">
        <f t="shared" si="31"/>
        <v>0</v>
      </c>
      <c r="N133" s="37">
        <f t="shared" si="31"/>
        <v>0</v>
      </c>
      <c r="O133" s="37">
        <f t="shared" si="31"/>
        <v>0</v>
      </c>
      <c r="P133" s="13"/>
    </row>
    <row r="134" spans="1:16" s="4" customFormat="1" x14ac:dyDescent="0.25">
      <c r="A134" s="4">
        <f t="shared" si="30"/>
        <v>131</v>
      </c>
      <c r="B134" s="22" t="s">
        <v>123</v>
      </c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7"/>
    </row>
    <row r="135" spans="1:16" s="4" customFormat="1" x14ac:dyDescent="0.25">
      <c r="A135" s="4">
        <f t="shared" si="30"/>
        <v>132</v>
      </c>
      <c r="B135" s="22" t="s">
        <v>124</v>
      </c>
      <c r="C135" s="43">
        <v>108000000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30000000</v>
      </c>
      <c r="J135" s="43">
        <v>361000000</v>
      </c>
      <c r="K135" s="43">
        <v>244000000</v>
      </c>
      <c r="L135" s="43">
        <v>0</v>
      </c>
      <c r="M135" s="43">
        <v>0</v>
      </c>
      <c r="N135" s="43">
        <v>0</v>
      </c>
      <c r="O135" s="43">
        <v>0</v>
      </c>
      <c r="P135" s="7">
        <f t="shared" ref="P135:P152" si="32">(C135+2*SUM(D135:N135)+O135)/24</f>
        <v>57416666.666666664</v>
      </c>
    </row>
    <row r="136" spans="1:16" s="4" customFormat="1" x14ac:dyDescent="0.25">
      <c r="A136" s="4">
        <f t="shared" si="30"/>
        <v>133</v>
      </c>
      <c r="B136" s="22" t="s">
        <v>125</v>
      </c>
      <c r="C136" s="43">
        <v>396263769.63</v>
      </c>
      <c r="D136" s="43">
        <v>472705799.48000002</v>
      </c>
      <c r="E136" s="43">
        <v>478553249.02999997</v>
      </c>
      <c r="F136" s="43">
        <v>451927436.19999999</v>
      </c>
      <c r="G136" s="43">
        <v>461453212.42000002</v>
      </c>
      <c r="H136" s="43">
        <v>635055939.80999994</v>
      </c>
      <c r="I136" s="43">
        <v>523289312.38999999</v>
      </c>
      <c r="J136" s="43">
        <v>502156787.01999998</v>
      </c>
      <c r="K136" s="43">
        <v>542465597.03999996</v>
      </c>
      <c r="L136" s="43">
        <v>544697546.15999997</v>
      </c>
      <c r="M136" s="43">
        <v>623718939.25999999</v>
      </c>
      <c r="N136" s="43">
        <v>661079066.82000005</v>
      </c>
      <c r="O136" s="43">
        <v>659366212.88999999</v>
      </c>
      <c r="P136" s="7">
        <f t="shared" si="32"/>
        <v>535409823.0741666</v>
      </c>
    </row>
    <row r="137" spans="1:16" s="4" customFormat="1" x14ac:dyDescent="0.25">
      <c r="A137" s="4">
        <f t="shared" si="30"/>
        <v>134</v>
      </c>
      <c r="B137" s="22" t="s">
        <v>126</v>
      </c>
      <c r="C137" s="43">
        <v>0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31009816.670000002</v>
      </c>
      <c r="J137" s="43">
        <v>31071170.829999998</v>
      </c>
      <c r="K137" s="43">
        <v>31064209.920000002</v>
      </c>
      <c r="L137" s="43">
        <v>0</v>
      </c>
      <c r="M137" s="43">
        <v>0</v>
      </c>
      <c r="N137" s="43">
        <v>0</v>
      </c>
      <c r="O137" s="43">
        <v>0</v>
      </c>
      <c r="P137" s="7">
        <f t="shared" si="32"/>
        <v>7762099.7850000001</v>
      </c>
    </row>
    <row r="138" spans="1:16" s="4" customFormat="1" x14ac:dyDescent="0.25">
      <c r="A138" s="4">
        <f t="shared" si="30"/>
        <v>135</v>
      </c>
      <c r="B138" s="22" t="s">
        <v>127</v>
      </c>
      <c r="C138" s="43">
        <v>136852060.59999999</v>
      </c>
      <c r="D138" s="43">
        <v>139882469.43000001</v>
      </c>
      <c r="E138" s="43">
        <v>144334649.36000001</v>
      </c>
      <c r="F138" s="43">
        <v>139109202.66</v>
      </c>
      <c r="G138" s="43">
        <v>145324260.53999999</v>
      </c>
      <c r="H138" s="43">
        <v>141905095.86000001</v>
      </c>
      <c r="I138" s="43">
        <v>136903471.30000001</v>
      </c>
      <c r="J138" s="43">
        <v>145877515.91999999</v>
      </c>
      <c r="K138" s="43">
        <v>144152001.06</v>
      </c>
      <c r="L138" s="43">
        <v>144136213.97999999</v>
      </c>
      <c r="M138" s="43">
        <v>139514640.36000001</v>
      </c>
      <c r="N138" s="43">
        <v>133069816.42</v>
      </c>
      <c r="O138" s="43">
        <v>135951794.37</v>
      </c>
      <c r="P138" s="7">
        <f t="shared" si="32"/>
        <v>140884272.03125003</v>
      </c>
    </row>
    <row r="139" spans="1:16" s="4" customFormat="1" x14ac:dyDescent="0.25">
      <c r="A139" s="4">
        <f t="shared" si="30"/>
        <v>136</v>
      </c>
      <c r="B139" s="22" t="s">
        <v>128</v>
      </c>
      <c r="C139" s="43">
        <v>49938874.670000002</v>
      </c>
      <c r="D139" s="43">
        <v>46783935.210000001</v>
      </c>
      <c r="E139" s="43">
        <v>47214448.590000004</v>
      </c>
      <c r="F139" s="43">
        <v>48418079.259999998</v>
      </c>
      <c r="G139" s="43">
        <v>49007652.409999996</v>
      </c>
      <c r="H139" s="43">
        <v>49262264.100000001</v>
      </c>
      <c r="I139" s="43">
        <v>49781901.990000002</v>
      </c>
      <c r="J139" s="43">
        <v>47607028.049999997</v>
      </c>
      <c r="K139" s="43">
        <v>46263818.109999999</v>
      </c>
      <c r="L139" s="43">
        <v>49452078.659999996</v>
      </c>
      <c r="M139" s="43">
        <v>46571383.75</v>
      </c>
      <c r="N139" s="43">
        <v>46307499.759999998</v>
      </c>
      <c r="O139" s="43">
        <v>45832361.520000003</v>
      </c>
      <c r="P139" s="7">
        <f t="shared" si="32"/>
        <v>47879642.332083337</v>
      </c>
    </row>
    <row r="140" spans="1:16" s="4" customFormat="1" x14ac:dyDescent="0.25">
      <c r="A140" s="4">
        <f t="shared" si="30"/>
        <v>137</v>
      </c>
      <c r="B140" s="22" t="s">
        <v>129</v>
      </c>
      <c r="C140" s="43">
        <v>116555635.40000001</v>
      </c>
      <c r="D140" s="43">
        <v>140674223.61000001</v>
      </c>
      <c r="E140" s="43">
        <v>229039922.06999999</v>
      </c>
      <c r="F140" s="43">
        <v>191643497.13999999</v>
      </c>
      <c r="G140" s="43">
        <v>213660704.52000001</v>
      </c>
      <c r="H140" s="43">
        <v>110106101.45</v>
      </c>
      <c r="I140" s="43">
        <v>48581846.950000003</v>
      </c>
      <c r="J140" s="43">
        <v>75969103.739999995</v>
      </c>
      <c r="K140" s="43">
        <v>93931964.769999996</v>
      </c>
      <c r="L140" s="43">
        <v>114017537.44</v>
      </c>
      <c r="M140" s="43">
        <v>116858994.86</v>
      </c>
      <c r="N140" s="43">
        <v>128157176.98</v>
      </c>
      <c r="O140" s="43">
        <v>160667541.5</v>
      </c>
      <c r="P140" s="7">
        <f t="shared" si="32"/>
        <v>133437721.83166666</v>
      </c>
    </row>
    <row r="141" spans="1:16" s="4" customFormat="1" x14ac:dyDescent="0.25">
      <c r="A141" s="4">
        <f t="shared" si="30"/>
        <v>138</v>
      </c>
      <c r="B141" s="22" t="s">
        <v>130</v>
      </c>
      <c r="C141" s="43">
        <v>115886363.54000001</v>
      </c>
      <c r="D141" s="43">
        <v>85230549.700000003</v>
      </c>
      <c r="E141" s="43">
        <v>77713946.200000003</v>
      </c>
      <c r="F141" s="43">
        <v>107016404.43000001</v>
      </c>
      <c r="G141" s="43">
        <v>87836524.659999996</v>
      </c>
      <c r="H141" s="43">
        <v>105680691.76000001</v>
      </c>
      <c r="I141" s="43">
        <v>114623110.93000001</v>
      </c>
      <c r="J141" s="43">
        <v>84582990.480000004</v>
      </c>
      <c r="K141" s="43">
        <v>82596304.269999996</v>
      </c>
      <c r="L141" s="43">
        <v>105973333.22</v>
      </c>
      <c r="M141" s="43">
        <v>88443191.780000001</v>
      </c>
      <c r="N141" s="43">
        <v>107779739.23</v>
      </c>
      <c r="O141" s="43">
        <v>114755188.28</v>
      </c>
      <c r="P141" s="7">
        <f t="shared" si="32"/>
        <v>96899796.880833343</v>
      </c>
    </row>
    <row r="142" spans="1:16" s="4" customFormat="1" x14ac:dyDescent="0.25">
      <c r="A142" s="4">
        <f t="shared" si="30"/>
        <v>139</v>
      </c>
      <c r="B142" s="22" t="s">
        <v>131</v>
      </c>
      <c r="C142" s="43">
        <v>40475.49</v>
      </c>
      <c r="D142" s="43">
        <v>40475.49</v>
      </c>
      <c r="E142" s="43">
        <v>50000000</v>
      </c>
      <c r="F142" s="43">
        <v>40475.49</v>
      </c>
      <c r="G142" s="43">
        <v>40475.49</v>
      </c>
      <c r="H142" s="43">
        <v>50000000</v>
      </c>
      <c r="I142" s="43">
        <v>40475.49</v>
      </c>
      <c r="J142" s="43">
        <v>40475.49</v>
      </c>
      <c r="K142" s="43">
        <v>175000000</v>
      </c>
      <c r="L142" s="43">
        <v>40475.49</v>
      </c>
      <c r="M142" s="43">
        <v>40475.49</v>
      </c>
      <c r="N142" s="43">
        <v>0</v>
      </c>
      <c r="O142" s="43">
        <v>40475.49</v>
      </c>
      <c r="P142" s="7">
        <f t="shared" si="32"/>
        <v>22943650.326666668</v>
      </c>
    </row>
    <row r="143" spans="1:16" s="4" customFormat="1" x14ac:dyDescent="0.25">
      <c r="A143" s="4">
        <f t="shared" si="30"/>
        <v>140</v>
      </c>
      <c r="B143" s="22" t="s">
        <v>132</v>
      </c>
      <c r="C143" s="43">
        <v>0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7">
        <f t="shared" si="32"/>
        <v>0</v>
      </c>
    </row>
    <row r="144" spans="1:16" s="4" customFormat="1" x14ac:dyDescent="0.25">
      <c r="A144" s="4">
        <f t="shared" si="30"/>
        <v>141</v>
      </c>
      <c r="B144" s="22" t="s">
        <v>133</v>
      </c>
      <c r="C144" s="43">
        <v>0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  <c r="P144" s="7">
        <f t="shared" si="32"/>
        <v>0</v>
      </c>
    </row>
    <row r="145" spans="1:16" s="4" customFormat="1" x14ac:dyDescent="0.25">
      <c r="A145" s="4">
        <f t="shared" si="30"/>
        <v>142</v>
      </c>
      <c r="B145" s="22" t="s">
        <v>134</v>
      </c>
      <c r="C145" s="43">
        <v>19618594.09</v>
      </c>
      <c r="D145" s="43">
        <v>23090136.93</v>
      </c>
      <c r="E145" s="43">
        <v>25821153.48</v>
      </c>
      <c r="F145" s="43">
        <v>22107735.420000002</v>
      </c>
      <c r="G145" s="43">
        <v>18048750.670000002</v>
      </c>
      <c r="H145" s="43">
        <v>17495158.399999999</v>
      </c>
      <c r="I145" s="43">
        <v>20623596.960000001</v>
      </c>
      <c r="J145" s="43">
        <v>19552966.449999999</v>
      </c>
      <c r="K145" s="43">
        <v>18822468.350000001</v>
      </c>
      <c r="L145" s="43">
        <v>18834019.329999998</v>
      </c>
      <c r="M145" s="43">
        <v>16742779.310000001</v>
      </c>
      <c r="N145" s="43">
        <v>16953888.899999999</v>
      </c>
      <c r="O145" s="43">
        <v>18691760.609999999</v>
      </c>
      <c r="P145" s="7">
        <f t="shared" si="32"/>
        <v>19770652.629166666</v>
      </c>
    </row>
    <row r="146" spans="1:16" s="4" customFormat="1" x14ac:dyDescent="0.25">
      <c r="A146" s="4">
        <f t="shared" si="30"/>
        <v>143</v>
      </c>
      <c r="B146" s="22" t="s">
        <v>135</v>
      </c>
      <c r="C146" s="43">
        <v>93341500.5</v>
      </c>
      <c r="D146" s="43">
        <v>93553228.170000002</v>
      </c>
      <c r="E146" s="43">
        <v>91802570.180000007</v>
      </c>
      <c r="F146" s="43">
        <v>94714508.510000005</v>
      </c>
      <c r="G146" s="43">
        <v>70854734.019999996</v>
      </c>
      <c r="H146" s="43">
        <v>71645453.629999995</v>
      </c>
      <c r="I146" s="43">
        <v>74069122.390000001</v>
      </c>
      <c r="J146" s="43">
        <v>77779115.290000007</v>
      </c>
      <c r="K146" s="43">
        <v>83243349.340000004</v>
      </c>
      <c r="L146" s="43">
        <v>82433698.140000001</v>
      </c>
      <c r="M146" s="43">
        <v>82997544.980000004</v>
      </c>
      <c r="N146" s="43">
        <v>83520715.299999997</v>
      </c>
      <c r="O146" s="43">
        <v>90183029.730000004</v>
      </c>
      <c r="P146" s="7">
        <f t="shared" si="32"/>
        <v>83198025.422083333</v>
      </c>
    </row>
    <row r="147" spans="1:16" s="4" customFormat="1" x14ac:dyDescent="0.25">
      <c r="A147" s="4">
        <f t="shared" si="30"/>
        <v>144</v>
      </c>
      <c r="B147" s="22" t="s">
        <v>136</v>
      </c>
      <c r="C147" s="43">
        <v>1761939.25</v>
      </c>
      <c r="D147" s="43">
        <v>1779002.73</v>
      </c>
      <c r="E147" s="43">
        <v>1796233.06</v>
      </c>
      <c r="F147" s="43">
        <v>1813631.88</v>
      </c>
      <c r="G147" s="43">
        <v>1831200.88</v>
      </c>
      <c r="H147" s="43">
        <v>1848941.72</v>
      </c>
      <c r="I147" s="43">
        <v>1788633.58</v>
      </c>
      <c r="J147" s="43">
        <v>1804196.69</v>
      </c>
      <c r="K147" s="43">
        <v>4039254.92</v>
      </c>
      <c r="L147" s="43">
        <v>4227823.3600000003</v>
      </c>
      <c r="M147" s="43">
        <v>4232907.4400000004</v>
      </c>
      <c r="N147" s="43">
        <v>4240290.57</v>
      </c>
      <c r="O147" s="43">
        <v>4273833.51</v>
      </c>
      <c r="P147" s="7">
        <f t="shared" si="32"/>
        <v>2701666.9341666666</v>
      </c>
    </row>
    <row r="148" spans="1:16" s="4" customFormat="1" x14ac:dyDescent="0.25">
      <c r="A148" s="4">
        <f t="shared" si="30"/>
        <v>145</v>
      </c>
      <c r="B148" s="22" t="s">
        <v>137</v>
      </c>
      <c r="C148" s="43">
        <v>49318078.109999999</v>
      </c>
      <c r="D148" s="43">
        <v>67957256.549999997</v>
      </c>
      <c r="E148" s="43">
        <v>36526330.590000004</v>
      </c>
      <c r="F148" s="43">
        <v>44858589.530000001</v>
      </c>
      <c r="G148" s="43">
        <v>52078808.700000003</v>
      </c>
      <c r="H148" s="43">
        <v>82392937.109999999</v>
      </c>
      <c r="I148" s="43">
        <v>65799906.979999997</v>
      </c>
      <c r="J148" s="43">
        <v>51408941.189999998</v>
      </c>
      <c r="K148" s="43">
        <v>54669337.890000001</v>
      </c>
      <c r="L148" s="43">
        <v>60765531</v>
      </c>
      <c r="M148" s="43">
        <v>59525370.299999997</v>
      </c>
      <c r="N148" s="43">
        <v>59604643.740000002</v>
      </c>
      <c r="O148" s="43">
        <v>57361407.719999999</v>
      </c>
      <c r="P148" s="7">
        <f t="shared" si="32"/>
        <v>57410616.374583334</v>
      </c>
    </row>
    <row r="149" spans="1:16" s="4" customFormat="1" x14ac:dyDescent="0.25">
      <c r="A149" s="4">
        <f t="shared" si="30"/>
        <v>146</v>
      </c>
      <c r="B149" s="22" t="s">
        <v>138</v>
      </c>
      <c r="C149" s="43">
        <v>31997792.109999999</v>
      </c>
      <c r="D149" s="43">
        <v>28270625.550000001</v>
      </c>
      <c r="E149" s="43">
        <v>22290105.59</v>
      </c>
      <c r="F149" s="43">
        <v>22058042.530000001</v>
      </c>
      <c r="G149" s="43">
        <v>22368012.699999999</v>
      </c>
      <c r="H149" s="43">
        <v>21010016.670000002</v>
      </c>
      <c r="I149" s="43">
        <v>24683755.57</v>
      </c>
      <c r="J149" s="43">
        <v>23225751.219999999</v>
      </c>
      <c r="K149" s="43">
        <v>21902924.800000001</v>
      </c>
      <c r="L149" s="43">
        <v>23744036.16</v>
      </c>
      <c r="M149" s="43">
        <v>21599114.48</v>
      </c>
      <c r="N149" s="43">
        <v>24835638.57</v>
      </c>
      <c r="O149" s="43">
        <v>22366786.140000001</v>
      </c>
      <c r="P149" s="7">
        <f t="shared" si="32"/>
        <v>23597526.080416664</v>
      </c>
    </row>
    <row r="150" spans="1:16" s="4" customFormat="1" x14ac:dyDescent="0.25">
      <c r="A150" s="4">
        <f t="shared" si="30"/>
        <v>147</v>
      </c>
      <c r="B150" s="22" t="s">
        <v>139</v>
      </c>
      <c r="C150" s="43">
        <v>0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v>0</v>
      </c>
      <c r="P150" s="7">
        <f t="shared" si="32"/>
        <v>0</v>
      </c>
    </row>
    <row r="151" spans="1:16" s="4" customFormat="1" x14ac:dyDescent="0.25">
      <c r="A151" s="4">
        <f t="shared" si="30"/>
        <v>148</v>
      </c>
      <c r="B151" s="22" t="s">
        <v>140</v>
      </c>
      <c r="C151" s="43">
        <v>0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v>0</v>
      </c>
      <c r="P151" s="7">
        <f t="shared" si="32"/>
        <v>0</v>
      </c>
    </row>
    <row r="152" spans="1:16" s="4" customFormat="1" x14ac:dyDescent="0.25">
      <c r="A152" s="4">
        <f t="shared" si="30"/>
        <v>149</v>
      </c>
      <c r="B152" s="22" t="s">
        <v>141</v>
      </c>
      <c r="C152" s="40">
        <f t="shared" ref="C152:N152" si="33">SUM(C135:C148,C150)-SUM(C149,C151)</f>
        <v>1055579499.17</v>
      </c>
      <c r="D152" s="40">
        <f t="shared" si="33"/>
        <v>1043426451.7500001</v>
      </c>
      <c r="E152" s="40">
        <f t="shared" si="33"/>
        <v>1160512396.97</v>
      </c>
      <c r="F152" s="40">
        <f t="shared" si="33"/>
        <v>1079591517.99</v>
      </c>
      <c r="G152" s="40">
        <f t="shared" si="33"/>
        <v>1077768311.6099999</v>
      </c>
      <c r="H152" s="40">
        <f t="shared" si="33"/>
        <v>1244382567.1700001</v>
      </c>
      <c r="I152" s="40">
        <f t="shared" si="33"/>
        <v>1071827440.0600001</v>
      </c>
      <c r="J152" s="40">
        <f t="shared" si="33"/>
        <v>1375624539.9300001</v>
      </c>
      <c r="K152" s="40">
        <f t="shared" si="33"/>
        <v>1498345380.8700001</v>
      </c>
      <c r="L152" s="40">
        <f t="shared" si="33"/>
        <v>1100834220.6200001</v>
      </c>
      <c r="M152" s="40">
        <f t="shared" si="33"/>
        <v>1157047113.05</v>
      </c>
      <c r="N152" s="40">
        <f t="shared" si="33"/>
        <v>1215877199.1500001</v>
      </c>
      <c r="O152" s="40">
        <f t="shared" ref="O152" si="34">SUM(O135:O148,O150)-SUM(O149,O151)</f>
        <v>1264756819.4799998</v>
      </c>
      <c r="P152" s="18">
        <f t="shared" si="32"/>
        <v>1182117108.2079165</v>
      </c>
    </row>
    <row r="153" spans="1:16" s="9" customFormat="1" x14ac:dyDescent="0.25">
      <c r="A153" s="9">
        <f t="shared" si="30"/>
        <v>150</v>
      </c>
      <c r="B153" s="22"/>
      <c r="C153" s="37">
        <f t="shared" ref="C153:O153" si="35">C152-(SUM(C135:C148,C150)-C149-C151)</f>
        <v>0</v>
      </c>
      <c r="D153" s="37">
        <f t="shared" si="35"/>
        <v>0</v>
      </c>
      <c r="E153" s="37">
        <f t="shared" si="35"/>
        <v>0</v>
      </c>
      <c r="F153" s="37">
        <f t="shared" si="35"/>
        <v>0</v>
      </c>
      <c r="G153" s="37">
        <f t="shared" si="35"/>
        <v>0</v>
      </c>
      <c r="H153" s="37">
        <f t="shared" si="35"/>
        <v>0</v>
      </c>
      <c r="I153" s="37">
        <f t="shared" si="35"/>
        <v>0</v>
      </c>
      <c r="J153" s="37">
        <f t="shared" si="35"/>
        <v>0</v>
      </c>
      <c r="K153" s="37">
        <f t="shared" si="35"/>
        <v>0</v>
      </c>
      <c r="L153" s="37">
        <f t="shared" si="35"/>
        <v>0</v>
      </c>
      <c r="M153" s="37">
        <f t="shared" si="35"/>
        <v>0</v>
      </c>
      <c r="N153" s="37">
        <f t="shared" si="35"/>
        <v>0</v>
      </c>
      <c r="O153" s="37">
        <f t="shared" si="35"/>
        <v>0</v>
      </c>
      <c r="P153" s="26"/>
    </row>
    <row r="154" spans="1:16" s="4" customFormat="1" x14ac:dyDescent="0.25">
      <c r="A154" s="4">
        <f t="shared" si="30"/>
        <v>151</v>
      </c>
      <c r="B154" s="22" t="s">
        <v>142</v>
      </c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7"/>
    </row>
    <row r="155" spans="1:16" s="4" customFormat="1" x14ac:dyDescent="0.25">
      <c r="A155" s="4">
        <f t="shared" si="30"/>
        <v>152</v>
      </c>
      <c r="B155" s="22" t="s">
        <v>143</v>
      </c>
      <c r="C155" s="43">
        <v>34139585.649999999</v>
      </c>
      <c r="D155" s="43">
        <v>33083357.920000002</v>
      </c>
      <c r="E155" s="43">
        <v>31982942.09</v>
      </c>
      <c r="F155" s="43">
        <v>31950588.449999999</v>
      </c>
      <c r="G155" s="43">
        <v>69972727.349999994</v>
      </c>
      <c r="H155" s="43">
        <v>70569161.25</v>
      </c>
      <c r="I155" s="43">
        <v>76528075.939999998</v>
      </c>
      <c r="J155" s="43">
        <v>75691554.010000005</v>
      </c>
      <c r="K155" s="43">
        <v>74411055.209999993</v>
      </c>
      <c r="L155" s="43">
        <v>72798651.310000002</v>
      </c>
      <c r="M155" s="43">
        <v>68480612.430000007</v>
      </c>
      <c r="N155" s="43">
        <v>64151360.659999996</v>
      </c>
      <c r="O155" s="43">
        <v>61755818.259999998</v>
      </c>
      <c r="P155" s="7">
        <f t="shared" ref="P155:P164" si="36">(C155+2*SUM(D155:N155)+O155)/24</f>
        <v>59797315.714583337</v>
      </c>
    </row>
    <row r="156" spans="1:16" s="4" customFormat="1" x14ac:dyDescent="0.25">
      <c r="A156" s="4">
        <f t="shared" si="30"/>
        <v>153</v>
      </c>
      <c r="B156" s="22" t="s">
        <v>144</v>
      </c>
      <c r="C156" s="43">
        <v>14246504.189999999</v>
      </c>
      <c r="D156" s="43">
        <v>14064875.619999999</v>
      </c>
      <c r="E156" s="43">
        <v>13867469.130000001</v>
      </c>
      <c r="F156" s="43">
        <v>13632416.289999999</v>
      </c>
      <c r="G156" s="43">
        <v>13394009.75</v>
      </c>
      <c r="H156" s="43">
        <v>13247546.130000001</v>
      </c>
      <c r="I156" s="43">
        <v>13313776.560000001</v>
      </c>
      <c r="J156" s="43">
        <v>13182018.74</v>
      </c>
      <c r="K156" s="43">
        <v>13011328.859999999</v>
      </c>
      <c r="L156" s="43">
        <v>12840186.050000001</v>
      </c>
      <c r="M156" s="43">
        <v>12647290.99</v>
      </c>
      <c r="N156" s="43">
        <v>12481780.08</v>
      </c>
      <c r="O156" s="43">
        <v>12369262.140000001</v>
      </c>
      <c r="P156" s="7">
        <f t="shared" si="36"/>
        <v>13249215.113749998</v>
      </c>
    </row>
    <row r="157" spans="1:16" s="4" customFormat="1" x14ac:dyDescent="0.25">
      <c r="A157" s="4">
        <f t="shared" si="30"/>
        <v>154</v>
      </c>
      <c r="B157" s="22" t="s">
        <v>145</v>
      </c>
      <c r="C157" s="43">
        <v>0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v>0</v>
      </c>
      <c r="P157" s="7">
        <f t="shared" si="36"/>
        <v>0</v>
      </c>
    </row>
    <row r="158" spans="1:16" s="4" customFormat="1" x14ac:dyDescent="0.25">
      <c r="A158" s="4">
        <f t="shared" si="30"/>
        <v>155</v>
      </c>
      <c r="B158" s="22" t="s">
        <v>146</v>
      </c>
      <c r="C158" s="43">
        <v>197433560.30000001</v>
      </c>
      <c r="D158" s="43">
        <v>201085282.09999999</v>
      </c>
      <c r="E158" s="43">
        <v>199172183.49000001</v>
      </c>
      <c r="F158" s="43">
        <v>199337969.5</v>
      </c>
      <c r="G158" s="43">
        <v>201379974.30000001</v>
      </c>
      <c r="H158" s="43">
        <v>200669786.58000001</v>
      </c>
      <c r="I158" s="43">
        <v>202519682.12</v>
      </c>
      <c r="J158" s="43">
        <v>194247429.16999999</v>
      </c>
      <c r="K158" s="43">
        <v>193232441.06999999</v>
      </c>
      <c r="L158" s="43">
        <v>206648772.53999999</v>
      </c>
      <c r="M158" s="43">
        <v>209225507.49000001</v>
      </c>
      <c r="N158" s="43">
        <v>203867199.38</v>
      </c>
      <c r="O158" s="43">
        <v>204907680.28</v>
      </c>
      <c r="P158" s="7">
        <f t="shared" si="36"/>
        <v>201046404.00250003</v>
      </c>
    </row>
    <row r="159" spans="1:16" s="4" customFormat="1" x14ac:dyDescent="0.25">
      <c r="A159" s="4">
        <f t="shared" si="30"/>
        <v>156</v>
      </c>
      <c r="B159" s="22" t="s">
        <v>147</v>
      </c>
      <c r="C159" s="43">
        <v>2181360053.7399998</v>
      </c>
      <c r="D159" s="43">
        <v>2183041127.02</v>
      </c>
      <c r="E159" s="43">
        <v>2188949741.6900001</v>
      </c>
      <c r="F159" s="43">
        <v>2215566603.1300001</v>
      </c>
      <c r="G159" s="43">
        <v>2219951254.5599999</v>
      </c>
      <c r="H159" s="43">
        <v>2226265024.75</v>
      </c>
      <c r="I159" s="43">
        <v>2044239906.45</v>
      </c>
      <c r="J159" s="43">
        <v>2048581502.55</v>
      </c>
      <c r="K159" s="43">
        <v>2049937909.1400001</v>
      </c>
      <c r="L159" s="43">
        <v>2039859753.4300001</v>
      </c>
      <c r="M159" s="43">
        <v>2046181830.95</v>
      </c>
      <c r="N159" s="43">
        <v>2046714666.7</v>
      </c>
      <c r="O159" s="43">
        <v>2038661132.72</v>
      </c>
      <c r="P159" s="7">
        <f t="shared" si="36"/>
        <v>2118274992.8</v>
      </c>
    </row>
    <row r="160" spans="1:16" s="4" customFormat="1" x14ac:dyDescent="0.25">
      <c r="A160" s="4">
        <f t="shared" si="30"/>
        <v>157</v>
      </c>
      <c r="B160" s="22" t="s">
        <v>148</v>
      </c>
      <c r="C160" s="43">
        <v>0</v>
      </c>
      <c r="D160" s="43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v>0</v>
      </c>
      <c r="O160" s="43">
        <v>0</v>
      </c>
      <c r="P160" s="7">
        <f t="shared" si="36"/>
        <v>0</v>
      </c>
    </row>
    <row r="161" spans="1:16" s="4" customFormat="1" x14ac:dyDescent="0.25">
      <c r="A161" s="4">
        <f t="shared" si="30"/>
        <v>158</v>
      </c>
      <c r="B161" s="22" t="s">
        <v>149</v>
      </c>
      <c r="C161" s="43">
        <v>183513099.47999999</v>
      </c>
      <c r="D161" s="43">
        <v>183075643.66</v>
      </c>
      <c r="E161" s="43">
        <v>182638187.81</v>
      </c>
      <c r="F161" s="43">
        <v>182608894.18000001</v>
      </c>
      <c r="G161" s="43">
        <v>182216789.72</v>
      </c>
      <c r="H161" s="43">
        <v>181824685.24000001</v>
      </c>
      <c r="I161" s="43">
        <v>180339430.05000001</v>
      </c>
      <c r="J161" s="43">
        <v>180339430.05000001</v>
      </c>
      <c r="K161" s="43">
        <v>180339430.05000001</v>
      </c>
      <c r="L161" s="43">
        <v>178669857.78999999</v>
      </c>
      <c r="M161" s="43">
        <v>178113333.71000001</v>
      </c>
      <c r="N161" s="43">
        <v>177556809.63999999</v>
      </c>
      <c r="O161" s="43">
        <v>177049367.91999999</v>
      </c>
      <c r="P161" s="7">
        <f t="shared" si="36"/>
        <v>180666977.13333333</v>
      </c>
    </row>
    <row r="162" spans="1:16" s="4" customFormat="1" x14ac:dyDescent="0.25">
      <c r="A162" s="4">
        <f t="shared" si="30"/>
        <v>159</v>
      </c>
      <c r="B162" s="22" t="s">
        <v>150</v>
      </c>
      <c r="C162" s="43">
        <v>2954940456.4899998</v>
      </c>
      <c r="D162" s="43">
        <v>2952555711.9299998</v>
      </c>
      <c r="E162" s="43">
        <v>2949999143.6599998</v>
      </c>
      <c r="F162" s="43">
        <v>2963844641.3699999</v>
      </c>
      <c r="G162" s="43">
        <v>2964056424.4499998</v>
      </c>
      <c r="H162" s="43">
        <v>2961453287.1700001</v>
      </c>
      <c r="I162" s="43">
        <v>2910580065.7800002</v>
      </c>
      <c r="J162" s="43">
        <v>2909458496.9899998</v>
      </c>
      <c r="K162" s="43">
        <v>2908394493.3000002</v>
      </c>
      <c r="L162" s="43">
        <v>2911878871.73</v>
      </c>
      <c r="M162" s="43">
        <v>2914416295.1199999</v>
      </c>
      <c r="N162" s="43">
        <v>2915773681.0700002</v>
      </c>
      <c r="O162" s="43">
        <v>2909515224.0100002</v>
      </c>
      <c r="P162" s="11">
        <f t="shared" si="36"/>
        <v>2932886579.4016662</v>
      </c>
    </row>
    <row r="163" spans="1:16" s="4" customFormat="1" x14ac:dyDescent="0.25">
      <c r="A163" s="4">
        <f t="shared" si="30"/>
        <v>160</v>
      </c>
      <c r="B163" s="22" t="s">
        <v>151</v>
      </c>
      <c r="C163" s="43">
        <v>277417560.57999998</v>
      </c>
      <c r="D163" s="43">
        <v>285739848.51999998</v>
      </c>
      <c r="E163" s="43">
        <v>282384391.83999997</v>
      </c>
      <c r="F163" s="43">
        <v>279493398.51999998</v>
      </c>
      <c r="G163" s="43">
        <v>253616723.81</v>
      </c>
      <c r="H163" s="43">
        <v>265253523.34999999</v>
      </c>
      <c r="I163" s="43">
        <v>285789510.19</v>
      </c>
      <c r="J163" s="43">
        <v>281177738.42000002</v>
      </c>
      <c r="K163" s="43">
        <v>281619099.64999998</v>
      </c>
      <c r="L163" s="43">
        <v>294153326.26999998</v>
      </c>
      <c r="M163" s="43">
        <v>294649043.86000001</v>
      </c>
      <c r="N163" s="43">
        <v>294991074.82999998</v>
      </c>
      <c r="O163" s="43">
        <v>293371041.82999998</v>
      </c>
      <c r="P163" s="7">
        <f t="shared" si="36"/>
        <v>282021831.70541662</v>
      </c>
    </row>
    <row r="164" spans="1:16" s="4" customFormat="1" x14ac:dyDescent="0.25">
      <c r="A164" s="4">
        <f t="shared" si="30"/>
        <v>161</v>
      </c>
      <c r="B164" s="22" t="s">
        <v>152</v>
      </c>
      <c r="C164" s="37">
        <f t="shared" ref="C164:N164" si="37">SUM(C155:C163)</f>
        <v>5843050820.4299994</v>
      </c>
      <c r="D164" s="37">
        <f t="shared" si="37"/>
        <v>5852645846.7700005</v>
      </c>
      <c r="E164" s="37">
        <f t="shared" si="37"/>
        <v>5848994059.71</v>
      </c>
      <c r="F164" s="37">
        <f t="shared" si="37"/>
        <v>5886434511.4400005</v>
      </c>
      <c r="G164" s="37">
        <f t="shared" si="37"/>
        <v>5904587903.9399996</v>
      </c>
      <c r="H164" s="37">
        <f t="shared" si="37"/>
        <v>5919283014.4700003</v>
      </c>
      <c r="I164" s="37">
        <f t="shared" si="37"/>
        <v>5713310447.0900002</v>
      </c>
      <c r="J164" s="37">
        <f t="shared" si="37"/>
        <v>5702678169.9300003</v>
      </c>
      <c r="K164" s="37">
        <f t="shared" si="37"/>
        <v>5700945757.2800007</v>
      </c>
      <c r="L164" s="37">
        <f t="shared" si="37"/>
        <v>5716849419.1200008</v>
      </c>
      <c r="M164" s="37">
        <f t="shared" si="37"/>
        <v>5723713914.5500002</v>
      </c>
      <c r="N164" s="37">
        <f t="shared" si="37"/>
        <v>5715536572.3600006</v>
      </c>
      <c r="O164" s="37">
        <f>SUM(O155:O163)</f>
        <v>5697629527.1599998</v>
      </c>
      <c r="P164" s="8">
        <f t="shared" si="36"/>
        <v>5787943315.8712502</v>
      </c>
    </row>
    <row r="165" spans="1:16" s="9" customFormat="1" x14ac:dyDescent="0.25">
      <c r="A165" s="9">
        <f t="shared" si="30"/>
        <v>162</v>
      </c>
      <c r="B165" s="22"/>
      <c r="C165" s="37">
        <f t="shared" ref="C165:O165" si="38">C164-SUM(C155:C163)</f>
        <v>0</v>
      </c>
      <c r="D165" s="37">
        <f t="shared" si="38"/>
        <v>0</v>
      </c>
      <c r="E165" s="37">
        <f t="shared" si="38"/>
        <v>0</v>
      </c>
      <c r="F165" s="37">
        <f t="shared" si="38"/>
        <v>0</v>
      </c>
      <c r="G165" s="37">
        <f t="shared" si="38"/>
        <v>0</v>
      </c>
      <c r="H165" s="37">
        <f t="shared" si="38"/>
        <v>0</v>
      </c>
      <c r="I165" s="37">
        <f t="shared" si="38"/>
        <v>0</v>
      </c>
      <c r="J165" s="37">
        <f t="shared" si="38"/>
        <v>0</v>
      </c>
      <c r="K165" s="37">
        <f t="shared" si="38"/>
        <v>0</v>
      </c>
      <c r="L165" s="37">
        <f t="shared" si="38"/>
        <v>0</v>
      </c>
      <c r="M165" s="37">
        <f t="shared" si="38"/>
        <v>0</v>
      </c>
      <c r="N165" s="37">
        <f t="shared" si="38"/>
        <v>0</v>
      </c>
      <c r="O165" s="37">
        <f t="shared" si="38"/>
        <v>0</v>
      </c>
      <c r="P165" s="13"/>
    </row>
    <row r="166" spans="1:16" s="4" customFormat="1" x14ac:dyDescent="0.25">
      <c r="A166" s="4">
        <f t="shared" si="30"/>
        <v>163</v>
      </c>
      <c r="B166" s="23" t="s">
        <v>153</v>
      </c>
      <c r="C166" s="44">
        <f t="shared" ref="C166:M166" si="39">SUM(C164,C152,C132,C120,C111)</f>
        <v>21864861175.689999</v>
      </c>
      <c r="D166" s="44">
        <f t="shared" si="39"/>
        <v>22072640510.550003</v>
      </c>
      <c r="E166" s="44">
        <f t="shared" si="39"/>
        <v>22224933100.02</v>
      </c>
      <c r="F166" s="44">
        <f t="shared" si="39"/>
        <v>22241230612.09</v>
      </c>
      <c r="G166" s="44">
        <f t="shared" si="39"/>
        <v>22296684097.829998</v>
      </c>
      <c r="H166" s="44">
        <f t="shared" si="39"/>
        <v>22467898330.23</v>
      </c>
      <c r="I166" s="44">
        <f t="shared" si="39"/>
        <v>22205931064.010002</v>
      </c>
      <c r="J166" s="44">
        <f t="shared" si="39"/>
        <v>22217186720.080002</v>
      </c>
      <c r="K166" s="44">
        <f t="shared" si="39"/>
        <v>22225661918.309998</v>
      </c>
      <c r="L166" s="44">
        <f t="shared" si="39"/>
        <v>22891883924.630001</v>
      </c>
      <c r="M166" s="44">
        <f t="shared" si="39"/>
        <v>22984336420.600002</v>
      </c>
      <c r="N166" s="44">
        <f t="shared" ref="N166:O166" si="40">SUM(N164,N152,N132,N120,N111)</f>
        <v>23087614402.25</v>
      </c>
      <c r="O166" s="44">
        <f t="shared" si="40"/>
        <v>23201585737.549999</v>
      </c>
      <c r="P166" s="15">
        <f t="shared" ref="P166" si="41">(C166+2*SUM(D166:N166)+O166)/24</f>
        <v>22454102046.435001</v>
      </c>
    </row>
    <row r="167" spans="1:16" s="4" customFormat="1" x14ac:dyDescent="0.25">
      <c r="A167" s="4">
        <f t="shared" si="30"/>
        <v>164</v>
      </c>
      <c r="B167" s="19" t="s">
        <v>154</v>
      </c>
      <c r="C167" s="45">
        <f t="shared" ref="C167:O167" si="42">C166-(C111+C120+C132+C152+C164)</f>
        <v>0</v>
      </c>
      <c r="D167" s="45">
        <f t="shared" si="42"/>
        <v>0</v>
      </c>
      <c r="E167" s="45">
        <f t="shared" si="42"/>
        <v>0</v>
      </c>
      <c r="F167" s="45">
        <f t="shared" si="42"/>
        <v>0</v>
      </c>
      <c r="G167" s="45">
        <f t="shared" si="42"/>
        <v>0</v>
      </c>
      <c r="H167" s="45">
        <f t="shared" si="42"/>
        <v>0</v>
      </c>
      <c r="I167" s="45">
        <f t="shared" si="42"/>
        <v>0</v>
      </c>
      <c r="J167" s="45">
        <f t="shared" si="42"/>
        <v>0</v>
      </c>
      <c r="K167" s="45">
        <f t="shared" si="42"/>
        <v>0</v>
      </c>
      <c r="L167" s="45">
        <f t="shared" si="42"/>
        <v>0</v>
      </c>
      <c r="M167" s="45">
        <f t="shared" si="42"/>
        <v>0</v>
      </c>
      <c r="N167" s="45">
        <f t="shared" si="42"/>
        <v>0</v>
      </c>
      <c r="O167" s="45">
        <f t="shared" si="42"/>
        <v>0</v>
      </c>
      <c r="P167" s="16">
        <f>P166-(P111+P120+P132+P152+P164)</f>
        <v>0</v>
      </c>
    </row>
    <row r="168" spans="1:16" s="4" customFormat="1" x14ac:dyDescent="0.25">
      <c r="A168" s="4">
        <f t="shared" si="30"/>
        <v>165</v>
      </c>
      <c r="B168" s="24" t="s">
        <v>155</v>
      </c>
      <c r="C168" s="45">
        <f t="shared" ref="C168" si="43">C90-C166</f>
        <v>0</v>
      </c>
      <c r="D168" s="45">
        <f>D90-D166</f>
        <v>0</v>
      </c>
      <c r="E168" s="45">
        <f t="shared" ref="E168:I168" si="44">E90-E166</f>
        <v>0</v>
      </c>
      <c r="F168" s="45">
        <f t="shared" si="44"/>
        <v>0</v>
      </c>
      <c r="G168" s="45">
        <f>G90-G166</f>
        <v>0</v>
      </c>
      <c r="H168" s="45">
        <f t="shared" si="44"/>
        <v>0</v>
      </c>
      <c r="I168" s="45">
        <f t="shared" si="44"/>
        <v>0</v>
      </c>
      <c r="J168" s="45">
        <f t="shared" ref="J168:O168" si="45">J90-J166</f>
        <v>0</v>
      </c>
      <c r="K168" s="45">
        <f t="shared" si="45"/>
        <v>0</v>
      </c>
      <c r="L168" s="45">
        <f t="shared" si="45"/>
        <v>0</v>
      </c>
      <c r="M168" s="45">
        <f t="shared" si="45"/>
        <v>0</v>
      </c>
      <c r="N168" s="45">
        <f t="shared" si="45"/>
        <v>0</v>
      </c>
      <c r="O168" s="45">
        <f t="shared" si="45"/>
        <v>0</v>
      </c>
      <c r="P168" s="7">
        <f>-P167+P91</f>
        <v>0</v>
      </c>
    </row>
    <row r="169" spans="1:16" s="4" customFormat="1" x14ac:dyDescent="0.25">
      <c r="A169" s="9"/>
      <c r="B169" s="14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11"/>
    </row>
    <row r="170" spans="1:16" s="4" customFormat="1" x14ac:dyDescent="0.25">
      <c r="A170" s="9"/>
      <c r="B170" s="6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28"/>
    </row>
    <row r="171" spans="1:16" s="4" customFormat="1" x14ac:dyDescent="0.25">
      <c r="A171" s="9"/>
      <c r="B171" s="9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28"/>
    </row>
    <row r="172" spans="1:16" s="4" customFormat="1" x14ac:dyDescent="0.25">
      <c r="A172" s="9"/>
      <c r="B172" s="29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9"/>
    </row>
    <row r="173" spans="1:16" s="4" customFormat="1" x14ac:dyDescent="0.25">
      <c r="A173" s="9"/>
      <c r="B173" s="2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9"/>
    </row>
    <row r="174" spans="1:16" s="4" customFormat="1" x14ac:dyDescent="0.25">
      <c r="A174" s="9"/>
      <c r="B174" s="9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9"/>
    </row>
    <row r="175" spans="1:16" s="4" customFormat="1" x14ac:dyDescent="0.25">
      <c r="A175" s="9"/>
      <c r="B175" s="9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9"/>
    </row>
    <row r="176" spans="1:16" s="4" customFormat="1" x14ac:dyDescent="0.25">
      <c r="A176" s="9"/>
      <c r="B176" s="9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9"/>
    </row>
    <row r="177" spans="1:16" s="4" customFormat="1" x14ac:dyDescent="0.25">
      <c r="A177" s="9"/>
      <c r="B177" s="9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9"/>
    </row>
    <row r="178" spans="1:16" s="4" customFormat="1" x14ac:dyDescent="0.25">
      <c r="A178" s="9"/>
      <c r="B178" s="30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0"/>
    </row>
    <row r="179" spans="1:16" s="4" customFormat="1" x14ac:dyDescent="0.25">
      <c r="A179" s="9"/>
      <c r="B179" s="30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0"/>
    </row>
    <row r="180" spans="1:16" s="4" customFormat="1" x14ac:dyDescent="0.25">
      <c r="A180" s="9"/>
      <c r="B180" s="30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0"/>
    </row>
    <row r="181" spans="1:16" s="4" customFormat="1" x14ac:dyDescent="0.25">
      <c r="B181" s="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1"/>
    </row>
    <row r="182" spans="1:16" s="4" customFormat="1" x14ac:dyDescent="0.25">
      <c r="B182" s="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1"/>
    </row>
    <row r="183" spans="1:16" s="4" customFormat="1" x14ac:dyDescent="0.25">
      <c r="B183" s="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1"/>
    </row>
    <row r="184" spans="1:16" s="4" customFormat="1" x14ac:dyDescent="0.25">
      <c r="B184" s="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1"/>
    </row>
    <row r="185" spans="1:16" s="4" customFormat="1" x14ac:dyDescent="0.25">
      <c r="B185" s="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1"/>
    </row>
    <row r="186" spans="1:16" s="4" customFormat="1" x14ac:dyDescent="0.25">
      <c r="B186" s="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1"/>
    </row>
    <row r="187" spans="1:16" s="4" customFormat="1" x14ac:dyDescent="0.25">
      <c r="B187" s="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1"/>
    </row>
    <row r="188" spans="1:16" s="4" customFormat="1" x14ac:dyDescent="0.25">
      <c r="B188" s="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1"/>
    </row>
    <row r="189" spans="1:16" s="4" customFormat="1" x14ac:dyDescent="0.25">
      <c r="B189" s="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1"/>
    </row>
    <row r="190" spans="1:16" s="4" customForma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s="4" customForma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s="4" customForma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2:16" s="4" customForma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s="4" customForma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2:16" s="4" customForma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2:16" s="4" customForma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2:16" s="4" customForma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2:16" s="4" customForma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2:16" s="4" customForma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2:16" s="4" customForma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2:16" s="4" customForma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2:16" s="4" customForma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2:16" s="4" customForma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2:16" s="4" customForma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2:16" s="4" customForma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2:16" s="4" customForma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2:16" s="4" customForma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2:16" s="4" customForma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2:16" s="4" customForma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2:16" s="4" customForma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2:16" s="4" customForma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2:16" s="4" customForma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2:16" s="4" customForma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2:16" s="4" customForma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2:16" s="4" customForma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2:16" s="4" customForma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2:16" s="4" customForma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2:16" s="4" customForma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2:16" s="4" customForma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2:16" s="4" customForma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2:16" s="4" customForma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2:16" s="4" customForma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2:16" s="4" customForma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2:16" s="4" customForma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2:16" s="4" customForma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16" s="4" customForma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2:16" s="4" customForma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2:16" s="4" customForma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2:16" s="4" customForma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2:16" s="4" customForma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2:16" s="4" customForma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2:16" s="4" customForma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2:16" s="4" customForma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2:16" s="4" customForma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2:16" s="4" customForma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2:16" s="4" customForma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2:16" s="4" customForma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2:16" s="4" customForma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2:16" s="4" customForma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2:16" s="4" customForma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2:16" s="4" customForma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2:16" s="4" customForma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2:16" s="4" customForma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2:16" s="4" customForma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2:16" s="4" customForma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2:16" s="4" customForma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2:16" s="4" customForma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2:16" s="4" customForma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2:16" s="4" customForma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2:16" s="4" customForma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2:16" s="4" customForma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2:16" s="4" customForma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</sheetData>
  <pageMargins left="0.75" right="0.75" top="1.5" bottom="1" header="0.75" footer="0.5"/>
  <pageSetup scale="29" fitToHeight="0" orientation="landscape" r:id="rId1"/>
  <headerFooter alignWithMargins="0">
    <oddHeader>&amp;L&amp;"Times New Roman,Regular"PacifiCorp&amp;C&amp;"Times New Roman,Regular"Investor-supplied Working Capital&amp;R&amp;"Times New Roman,Regular"Docket No. UE-100749
Exhibit No. TES-2
October 5, 2010</oddHeader>
    <oddFooter>&amp;L&amp;"-,Regular"&amp;8&amp;F (&amp;A)&amp;R&amp;"Times New Roman,Bold"&amp;P of &amp;N</oddFooter>
  </headerFooter>
  <customProperties>
    <customPr name="_pios_id" r:id="rId2"/>
  </customProperties>
  <ignoredErrors>
    <ignoredError sqref="P23 P45 P56 P67:P69 P10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49BFFF9-3D36-4051-99E9-83518B1A22C0}"/>
</file>

<file path=customXml/itemProps2.xml><?xml version="1.0" encoding="utf-8"?>
<ds:datastoreItem xmlns:ds="http://schemas.openxmlformats.org/officeDocument/2006/customXml" ds:itemID="{C2885CE9-C799-47C0-9CB3-281A19D690DF}"/>
</file>

<file path=customXml/itemProps3.xml><?xml version="1.0" encoding="utf-8"?>
<ds:datastoreItem xmlns:ds="http://schemas.openxmlformats.org/officeDocument/2006/customXml" ds:itemID="{FFDB1208-339F-4DBD-B0CC-06F7219C50EB}"/>
</file>

<file path=customXml/itemProps4.xml><?xml version="1.0" encoding="utf-8"?>
<ds:datastoreItem xmlns:ds="http://schemas.openxmlformats.org/officeDocument/2006/customXml" ds:itemID="{60629F2C-3413-49D2-9AEC-DFEC14508F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ISWC 2013 Adjustments</vt:lpstr>
      <vt:lpstr>'ISWC 2013 Adjustments'!Print_Titles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Collin</dc:creator>
  <cp:lastModifiedBy>Sutherland, Colin</cp:lastModifiedBy>
  <dcterms:created xsi:type="dcterms:W3CDTF">2013-09-06T23:06:46Z</dcterms:created>
  <dcterms:modified xsi:type="dcterms:W3CDTF">2019-12-19T23:15:34Z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