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Exhibit" sheetId="1" r:id="rId1"/>
    <sheet name="Bill Impact" sheetId="2" r:id="rId2"/>
  </sheets>
  <definedNames>
    <definedName name="TOEXCEL">'Bill Impact'!$A$1:$P$10</definedName>
  </definedNames>
  <calcPr fullCalcOnLoad="1"/>
</workbook>
</file>

<file path=xl/sharedStrings.xml><?xml version="1.0" encoding="utf-8"?>
<sst xmlns="http://schemas.openxmlformats.org/spreadsheetml/2006/main" count="151" uniqueCount="80">
  <si>
    <t>Tail Block</t>
  </si>
  <si>
    <t>Basic charge</t>
  </si>
  <si>
    <t>Adjusting</t>
  </si>
  <si>
    <t>PDELTA</t>
  </si>
  <si>
    <t>_TYPE_</t>
  </si>
  <si>
    <t>_FREQ_</t>
  </si>
  <si>
    <t>PHASE1A</t>
  </si>
  <si>
    <t>PHASE3A</t>
  </si>
  <si>
    <t>TOTBILLA</t>
  </si>
  <si>
    <t>KWHA</t>
  </si>
  <si>
    <t>ANALVARA</t>
  </si>
  <si>
    <t>ANALVARB</t>
  </si>
  <si>
    <t>DELTA</t>
  </si>
  <si>
    <t>BKWA</t>
  </si>
  <si>
    <t>BKWB</t>
  </si>
  <si>
    <t>KWA</t>
  </si>
  <si>
    <t>KVHA</t>
  </si>
  <si>
    <t>UKVHA</t>
  </si>
  <si>
    <t>PCHANGE</t>
  </si>
  <si>
    <t xml:space="preserve"> 5 TO 10% </t>
  </si>
  <si>
    <t xml:space="preserve"> 10 TO 15%   </t>
  </si>
  <si>
    <t xml:space="preserve"> 15 TO 20%   </t>
  </si>
  <si>
    <t xml:space="preserve"> TOTAL INCREASES</t>
  </si>
  <si>
    <t xml:space="preserve"> DECREASES:</t>
  </si>
  <si>
    <t xml:space="preserve"> 0 TO 5% </t>
  </si>
  <si>
    <t xml:space="preserve"> TOTAL</t>
  </si>
  <si>
    <t xml:space="preserve"> AVERAGE </t>
  </si>
  <si>
    <t>Bill Change</t>
  </si>
  <si>
    <t>Pcnt Change</t>
  </si>
  <si>
    <t>Pcnt of Customers</t>
  </si>
  <si>
    <t>Average Bill</t>
  </si>
  <si>
    <t>Avg Use</t>
  </si>
  <si>
    <t>No Change</t>
  </si>
  <si>
    <t>-5 to 0%</t>
  </si>
  <si>
    <t>0 TO 5%</t>
  </si>
  <si>
    <t>Proposed</t>
  </si>
  <si>
    <t>Schedule 129</t>
  </si>
  <si>
    <t>Alt. Amount</t>
  </si>
  <si>
    <t>kWH Billed</t>
  </si>
  <si>
    <t>Current Amount</t>
  </si>
  <si>
    <t>$ Change</t>
  </si>
  <si>
    <t>Schedule 120</t>
  </si>
  <si>
    <t>Schedule 194</t>
  </si>
  <si>
    <t>Net</t>
  </si>
  <si>
    <t>Current</t>
  </si>
  <si>
    <t>Typical Customer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</si>
  <si>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</si>
  <si>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</si>
  <si>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</si>
  <si>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</si>
  <si>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</si>
  <si>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</si>
  <si>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</si>
  <si>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</si>
  <si>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</si>
  <si>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</si>
  <si>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</si>
  <si>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</si>
  <si>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Month</t>
  </si>
  <si>
    <t>Average Increase:</t>
  </si>
  <si>
    <t>Total</t>
  </si>
  <si>
    <t>Rate</t>
  </si>
  <si>
    <t>Low Income</t>
  </si>
  <si>
    <t>Low Inc</t>
  </si>
  <si>
    <t>Cons</t>
  </si>
  <si>
    <t>Revenue $(000)</t>
  </si>
  <si>
    <t>Units</t>
  </si>
  <si>
    <t>Current Design Electric Schedule 7</t>
  </si>
  <si>
    <t>Proposed Schedule 7 Rate</t>
  </si>
  <si>
    <t>kWH</t>
  </si>
  <si>
    <t>First 600</t>
  </si>
  <si>
    <t>Over 600</t>
  </si>
  <si>
    <t>kWh</t>
  </si>
  <si>
    <t># Basic Charges (1 &amp; 3 Phase)</t>
  </si>
  <si>
    <t>Rate (1 Phase)</t>
  </si>
  <si>
    <t>First 800</t>
  </si>
  <si>
    <t>Over 800</t>
  </si>
  <si>
    <t>Schedule 194 (Exchange)</t>
  </si>
  <si>
    <t>Rate Impacts With Exchange Credit</t>
  </si>
  <si>
    <t>Schedule 7 Without Reblocking (Equal % Increase)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</si>
</sst>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_(* #,##0.000_);_(* \(#,##0.000\);_(* &quot;-&quot;??_);_(@_)"/>
    <numFmt numFmtId="168" formatCode="_(* #,##0.0000_);_(* \(#,##0.0000\);_(* &quot;-&quot;??_);_(@_)"/>
    <numFmt numFmtId="169" formatCode="0.0%"/>
    <numFmt numFmtId="170" formatCode="_(* #,##0.00000_);_(* \(#,##0.00000\);_(* &quot;-&quot;??_);_(@_)"/>
    <numFmt numFmtId="171" formatCode="_(* #,##0.000000_);_(* \(#,##0.000000\);_(* &quot;-&quot;??_);_(@_)"/>
    <numFmt numFmtId="172" formatCode="0.000000"/>
    <numFmt numFmtId="173" formatCode="0.00000"/>
    <numFmt numFmtId="174" formatCode="0.0000"/>
    <numFmt numFmtId="175" formatCode="_(* #,##0.00000_);_(* \(#,##0.00000\);_(* &quot;-&quot;?????_);_(@_)"/>
    <numFmt numFmtId="176" formatCode="0.000"/>
    <numFmt numFmtId="177" formatCode="0.0000000"/>
    <numFmt numFmtId="178" formatCode="_(* #,##0.000000_);_(* \(#,##0.000000\);_(* &quot;-&quot;????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u val="singleAccounting"/>
      <sz val="10"/>
      <name val="Arial"/>
      <family val="2"/>
    </font>
    <font>
      <b/>
      <sz val="14"/>
      <name val="Arial"/>
      <family val="2"/>
    </font>
    <font>
      <u val="singleAccounting"/>
      <sz val="10"/>
      <name val="MS Sans Serif"/>
      <family val="2"/>
    </font>
    <font>
      <b/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3" fontId="0" fillId="0" borderId="0" xfId="15" applyAlignment="1" quotePrefix="1">
      <alignment/>
    </xf>
    <xf numFmtId="43" fontId="0" fillId="0" borderId="0" xfId="15" applyAlignment="1">
      <alignment/>
    </xf>
    <xf numFmtId="165" fontId="0" fillId="0" borderId="0" xfId="15" applyNumberFormat="1" applyAlignment="1" quotePrefix="1">
      <alignment/>
    </xf>
    <xf numFmtId="165" fontId="0" fillId="0" borderId="0" xfId="15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9" fontId="0" fillId="2" borderId="0" xfId="21" applyFill="1" applyBorder="1" applyAlignment="1">
      <alignment/>
    </xf>
    <xf numFmtId="43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43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9" fontId="0" fillId="2" borderId="6" xfId="21" applyFill="1" applyBorder="1" applyAlignment="1">
      <alignment/>
    </xf>
    <xf numFmtId="43" fontId="0" fillId="2" borderId="6" xfId="0" applyNumberFormat="1" applyFill="1" applyBorder="1" applyAlignment="1">
      <alignment/>
    </xf>
    <xf numFmtId="165" fontId="0" fillId="0" borderId="0" xfId="15" applyNumberFormat="1" applyFont="1" applyAlignment="1">
      <alignment/>
    </xf>
    <xf numFmtId="171" fontId="0" fillId="0" borderId="0" xfId="15" applyNumberFormat="1" applyAlignment="1">
      <alignment/>
    </xf>
    <xf numFmtId="0" fontId="0" fillId="0" borderId="0" xfId="0" applyNumberForma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0" borderId="4" xfId="0" applyBorder="1" applyAlignment="1">
      <alignment/>
    </xf>
    <xf numFmtId="43" fontId="0" fillId="0" borderId="0" xfId="0" applyNumberFormat="1" applyBorder="1" applyAlignment="1">
      <alignment/>
    </xf>
    <xf numFmtId="9" fontId="0" fillId="0" borderId="8" xfId="21" applyBorder="1" applyAlignment="1">
      <alignment/>
    </xf>
    <xf numFmtId="0" fontId="0" fillId="0" borderId="5" xfId="0" applyBorder="1" applyAlignment="1">
      <alignment/>
    </xf>
    <xf numFmtId="43" fontId="0" fillId="0" borderId="6" xfId="15" applyBorder="1" applyAlignment="1">
      <alignment/>
    </xf>
    <xf numFmtId="43" fontId="0" fillId="0" borderId="6" xfId="0" applyNumberFormat="1" applyBorder="1" applyAlignment="1">
      <alignment/>
    </xf>
    <xf numFmtId="9" fontId="0" fillId="0" borderId="9" xfId="21" applyBorder="1" applyAlignment="1">
      <alignment/>
    </xf>
    <xf numFmtId="0" fontId="0" fillId="0" borderId="0" xfId="0" applyAlignment="1">
      <alignment horizontal="left" indent="1"/>
    </xf>
    <xf numFmtId="172" fontId="12" fillId="0" borderId="0" xfId="0" applyNumberFormat="1" applyFont="1" applyAlignment="1">
      <alignment/>
    </xf>
    <xf numFmtId="165" fontId="0" fillId="2" borderId="2" xfId="15" applyNumberFormat="1" applyFont="1" applyFill="1" applyBorder="1" applyAlignment="1">
      <alignment horizontal="center" wrapText="1"/>
    </xf>
    <xf numFmtId="43" fontId="0" fillId="2" borderId="0" xfId="15" applyNumberFormat="1" applyFill="1" applyBorder="1" applyAlignment="1">
      <alignment/>
    </xf>
    <xf numFmtId="43" fontId="0" fillId="2" borderId="6" xfId="15" applyNumberFormat="1" applyFill="1" applyBorder="1" applyAlignment="1">
      <alignment/>
    </xf>
    <xf numFmtId="0" fontId="0" fillId="2" borderId="7" xfId="0" applyFill="1" applyBorder="1" applyAlignment="1">
      <alignment horizontal="center" wrapText="1"/>
    </xf>
    <xf numFmtId="165" fontId="0" fillId="2" borderId="8" xfId="15" applyNumberFormat="1" applyFill="1" applyBorder="1" applyAlignment="1">
      <alignment/>
    </xf>
    <xf numFmtId="165" fontId="0" fillId="2" borderId="9" xfId="15" applyNumberForma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43" fontId="0" fillId="0" borderId="8" xfId="15" applyBorder="1" applyAlignment="1">
      <alignment/>
    </xf>
    <xf numFmtId="0" fontId="14" fillId="0" borderId="0" xfId="0" applyFont="1" applyBorder="1" applyAlignment="1">
      <alignment/>
    </xf>
    <xf numFmtId="43" fontId="14" fillId="0" borderId="0" xfId="15" applyFont="1" applyBorder="1" applyAlignment="1">
      <alignment/>
    </xf>
    <xf numFmtId="43" fontId="14" fillId="0" borderId="8" xfId="15" applyFont="1" applyBorder="1" applyAlignment="1">
      <alignment/>
    </xf>
    <xf numFmtId="0" fontId="0" fillId="0" borderId="6" xfId="0" applyBorder="1" applyAlignment="1">
      <alignment/>
    </xf>
    <xf numFmtId="43" fontId="0" fillId="0" borderId="9" xfId="15" applyBorder="1" applyAlignment="1">
      <alignment/>
    </xf>
    <xf numFmtId="169" fontId="0" fillId="0" borderId="0" xfId="21" applyNumberFormat="1" applyAlignment="1">
      <alignment/>
    </xf>
    <xf numFmtId="172" fontId="0" fillId="0" borderId="0" xfId="0" applyNumberForma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Residential Electric Customer Impacts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'Bill Impact'!$B$15</c:f>
              <c:strCache>
                <c:ptCount val="1"/>
                <c:pt idx="0">
                  <c:v>Pcnt of Customers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'Bill Impact'!$A$18:$A$21</c:f>
              <c:strCache>
                <c:ptCount val="4"/>
                <c:pt idx="0">
                  <c:v>0 TO 5%</c:v>
                </c:pt>
                <c:pt idx="1">
                  <c:v> 5 TO 10% </c:v>
                </c:pt>
                <c:pt idx="2">
                  <c:v> 10 TO 15%   </c:v>
                </c:pt>
                <c:pt idx="3">
                  <c:v> 15 TO 20%   </c:v>
                </c:pt>
              </c:strCache>
            </c:strRef>
          </c:cat>
          <c:val>
            <c:numRef>
              <c:f>'Bill Impact'!$B$18:$B$21</c:f>
              <c:numCache>
                <c:ptCount val="4"/>
                <c:pt idx="0">
                  <c:v>0</c:v>
                </c:pt>
                <c:pt idx="1">
                  <c:v>0.5646571560055224</c:v>
                </c:pt>
                <c:pt idx="2">
                  <c:v>0.24666359871145882</c:v>
                </c:pt>
                <c:pt idx="3">
                  <c:v>0.18867924528301888</c:v>
                </c:pt>
              </c:numCache>
            </c:numRef>
          </c:val>
        </c:ser>
        <c:axId val="31824916"/>
        <c:axId val="17988789"/>
      </c:barChart>
      <c:lineChart>
        <c:grouping val="standard"/>
        <c:varyColors val="0"/>
        <c:ser>
          <c:idx val="0"/>
          <c:order val="1"/>
          <c:tx>
            <c:strRef>
              <c:f>'Bill Impact'!$D$15</c:f>
              <c:strCache>
                <c:ptCount val="1"/>
                <c:pt idx="0">
                  <c:v>Average Bill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'Bill Impact'!$D$18:$D$21</c:f>
              <c:numCache>
                <c:ptCount val="4"/>
                <c:pt idx="1">
                  <c:v>92.88614041884287</c:v>
                </c:pt>
                <c:pt idx="2">
                  <c:v>44.924423856113975</c:v>
                </c:pt>
                <c:pt idx="3">
                  <c:v>28.859671676813104</c:v>
                </c:pt>
              </c:numCache>
            </c:numRef>
          </c:val>
          <c:smooth val="0"/>
        </c:ser>
        <c:axId val="27681374"/>
        <c:axId val="47805775"/>
      </c:lineChart>
      <c:catAx>
        <c:axId val="31824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7988789"/>
        <c:crosses val="autoZero"/>
        <c:auto val="0"/>
        <c:lblOffset val="100"/>
        <c:tickLblSkip val="1"/>
        <c:noMultiLvlLbl val="0"/>
      </c:catAx>
      <c:valAx>
        <c:axId val="1798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824916"/>
        <c:crossesAt val="1"/>
        <c:crossBetween val="between"/>
        <c:dispUnits/>
      </c:valAx>
      <c:catAx>
        <c:axId val="27681374"/>
        <c:scaling>
          <c:orientation val="minMax"/>
        </c:scaling>
        <c:axPos val="b"/>
        <c:delete val="1"/>
        <c:majorTickMark val="in"/>
        <c:minorTickMark val="none"/>
        <c:tickLblPos val="nextTo"/>
        <c:crossAx val="47805775"/>
        <c:crosses val="autoZero"/>
        <c:auto val="0"/>
        <c:lblOffset val="100"/>
        <c:tickLblSkip val="1"/>
        <c:noMultiLvlLbl val="0"/>
      </c:catAx>
      <c:valAx>
        <c:axId val="47805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Monthly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in"/>
        <c:minorTickMark val="none"/>
        <c:tickLblPos val="nextTo"/>
        <c:crossAx val="276813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Residential Electric Customer Impacts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'Bill Impact'!$B$15</c:f>
              <c:strCache>
                <c:ptCount val="1"/>
                <c:pt idx="0">
                  <c:v>Pcnt of Customers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'Bill Impact'!$A$18:$A$21</c:f>
              <c:strCache/>
            </c:strRef>
          </c:cat>
          <c:val>
            <c:numRef>
              <c:f>'Bill Impact'!$B$18:$B$21</c:f>
              <c:numCache/>
            </c:numRef>
          </c:val>
        </c:ser>
        <c:axId val="27598792"/>
        <c:axId val="47062537"/>
      </c:barChart>
      <c:lineChart>
        <c:grouping val="standard"/>
        <c:varyColors val="0"/>
        <c:ser>
          <c:idx val="0"/>
          <c:order val="1"/>
          <c:tx>
            <c:strRef>
              <c:f>'Bill Impact'!$D$15</c:f>
              <c:strCache>
                <c:ptCount val="1"/>
                <c:pt idx="0">
                  <c:v>Average Bill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'Bill Impact'!$D$18:$D$21</c:f>
              <c:numCache/>
            </c:numRef>
          </c:val>
          <c:smooth val="0"/>
        </c:ser>
        <c:axId val="20909650"/>
        <c:axId val="53969123"/>
      </c:lineChart>
      <c:catAx>
        <c:axId val="275987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7062537"/>
        <c:crosses val="autoZero"/>
        <c:auto val="0"/>
        <c:lblOffset val="100"/>
        <c:tickLblSkip val="1"/>
        <c:noMultiLvlLbl val="0"/>
      </c:catAx>
      <c:valAx>
        <c:axId val="4706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98792"/>
        <c:crossesAt val="1"/>
        <c:crossBetween val="between"/>
        <c:dispUnits/>
      </c:valAx>
      <c:catAx>
        <c:axId val="20909650"/>
        <c:scaling>
          <c:orientation val="minMax"/>
        </c:scaling>
        <c:axPos val="b"/>
        <c:delete val="1"/>
        <c:majorTickMark val="in"/>
        <c:minorTickMark val="none"/>
        <c:tickLblPos val="nextTo"/>
        <c:crossAx val="53969123"/>
        <c:crosses val="autoZero"/>
        <c:auto val="0"/>
        <c:lblOffset val="100"/>
        <c:tickLblSkip val="1"/>
        <c:noMultiLvlLbl val="0"/>
      </c:catAx>
      <c:valAx>
        <c:axId val="53969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Monthly 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in"/>
        <c:minorTickMark val="none"/>
        <c:tickLblPos val="nextTo"/>
        <c:crossAx val="209096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Bill Changes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Alt. Amount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400</c:v>
              </c:pt>
              <c:pt idx="1">
                <c:v>500</c:v>
              </c:pt>
              <c:pt idx="2">
                <c:v>600</c:v>
              </c:pt>
              <c:pt idx="3">
                <c:v>700</c:v>
              </c:pt>
              <c:pt idx="4">
                <c:v>800</c:v>
              </c:pt>
              <c:pt idx="5">
                <c:v>900</c:v>
              </c:pt>
              <c:pt idx="6">
                <c:v>1000</c:v>
              </c:pt>
              <c:pt idx="7">
                <c:v>1100</c:v>
              </c:pt>
              <c:pt idx="8">
                <c:v>1200</c:v>
              </c:pt>
              <c:pt idx="9">
                <c:v>1300</c:v>
              </c:pt>
              <c:pt idx="10">
                <c:v>1400</c:v>
              </c:pt>
              <c:pt idx="11">
                <c:v>1500</c:v>
              </c:pt>
              <c:pt idx="12">
                <c:v>1600</c:v>
              </c:pt>
              <c:pt idx="13">
                <c:v>1700</c:v>
              </c:pt>
              <c:pt idx="14">
                <c:v>1800</c:v>
              </c:pt>
              <c:pt idx="15">
                <c:v>1900</c:v>
              </c:pt>
              <c:pt idx="16">
                <c:v>2000</c:v>
              </c:pt>
              <c:pt idx="17">
                <c:v>2100</c:v>
              </c:pt>
              <c:pt idx="18">
                <c:v>2200</c:v>
              </c:pt>
            </c:numLit>
          </c:cat>
          <c:val>
            <c:numLit>
              <c:ptCount val="19"/>
              <c:pt idx="0">
                <c:v>24.9652</c:v>
              </c:pt>
              <c:pt idx="1">
                <c:v>29.5565</c:v>
              </c:pt>
              <c:pt idx="2">
                <c:v>34.147800000000004</c:v>
              </c:pt>
              <c:pt idx="3">
                <c:v>38.7391</c:v>
              </c:pt>
              <c:pt idx="4">
                <c:v>43.330400000000004</c:v>
              </c:pt>
              <c:pt idx="5">
                <c:v>50.0319564472644</c:v>
              </c:pt>
              <c:pt idx="6">
                <c:v>56.733512894528786</c:v>
              </c:pt>
              <c:pt idx="7">
                <c:v>63.43506934179318</c:v>
              </c:pt>
              <c:pt idx="8">
                <c:v>70.13662578905758</c:v>
              </c:pt>
              <c:pt idx="9">
                <c:v>76.83818223632194</c:v>
              </c:pt>
              <c:pt idx="10">
                <c:v>83.53973868358634</c:v>
              </c:pt>
              <c:pt idx="11">
                <c:v>90.24129513085073</c:v>
              </c:pt>
              <c:pt idx="12">
                <c:v>96.94285157811511</c:v>
              </c:pt>
              <c:pt idx="13">
                <c:v>103.6444080253795</c:v>
              </c:pt>
              <c:pt idx="14">
                <c:v>110.3459644726439</c:v>
              </c:pt>
              <c:pt idx="15">
                <c:v>117.0475209199083</c:v>
              </c:pt>
              <c:pt idx="16">
                <c:v>123.74907736717267</c:v>
              </c:pt>
              <c:pt idx="17">
                <c:v>130.45063381443705</c:v>
              </c:pt>
              <c:pt idx="18">
                <c:v>137.15219026170146</c:v>
              </c:pt>
            </c:numLit>
          </c:val>
          <c:smooth val="0"/>
        </c:ser>
        <c:ser>
          <c:idx val="1"/>
          <c:order val="1"/>
          <c:tx>
            <c:v>Current Amount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400</c:v>
              </c:pt>
              <c:pt idx="1">
                <c:v>500</c:v>
              </c:pt>
              <c:pt idx="2">
                <c:v>600</c:v>
              </c:pt>
              <c:pt idx="3">
                <c:v>700</c:v>
              </c:pt>
              <c:pt idx="4">
                <c:v>800</c:v>
              </c:pt>
              <c:pt idx="5">
                <c:v>900</c:v>
              </c:pt>
              <c:pt idx="6">
                <c:v>1000</c:v>
              </c:pt>
              <c:pt idx="7">
                <c:v>1100</c:v>
              </c:pt>
              <c:pt idx="8">
                <c:v>1200</c:v>
              </c:pt>
              <c:pt idx="9">
                <c:v>1300</c:v>
              </c:pt>
              <c:pt idx="10">
                <c:v>1400</c:v>
              </c:pt>
              <c:pt idx="11">
                <c:v>1500</c:v>
              </c:pt>
              <c:pt idx="12">
                <c:v>1600</c:v>
              </c:pt>
              <c:pt idx="13">
                <c:v>1700</c:v>
              </c:pt>
              <c:pt idx="14">
                <c:v>1800</c:v>
              </c:pt>
              <c:pt idx="15">
                <c:v>1900</c:v>
              </c:pt>
              <c:pt idx="16">
                <c:v>2000</c:v>
              </c:pt>
              <c:pt idx="17">
                <c:v>2100</c:v>
              </c:pt>
              <c:pt idx="18">
                <c:v>2200</c:v>
              </c:pt>
            </c:numLit>
          </c:cat>
          <c:val>
            <c:numLit>
              <c:ptCount val="19"/>
              <c:pt idx="0">
                <c:v>24.215200000000003</c:v>
              </c:pt>
              <c:pt idx="1">
                <c:v>28.894000000000002</c:v>
              </c:pt>
              <c:pt idx="2">
                <c:v>33.5728</c:v>
              </c:pt>
              <c:pt idx="3">
                <c:v>39.8933</c:v>
              </c:pt>
              <c:pt idx="4">
                <c:v>46.213800000000006</c:v>
              </c:pt>
              <c:pt idx="5">
                <c:v>52.5343</c:v>
              </c:pt>
              <c:pt idx="6">
                <c:v>58.854800000000004</c:v>
              </c:pt>
              <c:pt idx="7">
                <c:v>65.17530000000001</c:v>
              </c:pt>
              <c:pt idx="8">
                <c:v>71.4958</c:v>
              </c:pt>
              <c:pt idx="9">
                <c:v>77.81630000000001</c:v>
              </c:pt>
              <c:pt idx="10">
                <c:v>84.13680000000001</c:v>
              </c:pt>
              <c:pt idx="11">
                <c:v>90.4573</c:v>
              </c:pt>
              <c:pt idx="12">
                <c:v>96.77780000000001</c:v>
              </c:pt>
              <c:pt idx="13">
                <c:v>103.09830000000001</c:v>
              </c:pt>
              <c:pt idx="14">
                <c:v>109.4188</c:v>
              </c:pt>
              <c:pt idx="15">
                <c:v>115.73930000000001</c:v>
              </c:pt>
              <c:pt idx="16">
                <c:v>122.05980000000001</c:v>
              </c:pt>
              <c:pt idx="17">
                <c:v>128.3803</c:v>
              </c:pt>
              <c:pt idx="18">
                <c:v>134.70080000000002</c:v>
              </c:pt>
            </c:numLit>
          </c:val>
          <c:smooth val="0"/>
        </c:ser>
        <c:axId val="15960060"/>
        <c:axId val="9422813"/>
      </c:lineChart>
      <c:catAx>
        <c:axId val="1596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Monthly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22813"/>
        <c:crosses val="autoZero"/>
        <c:auto val="1"/>
        <c:lblOffset val="100"/>
        <c:noMultiLvlLbl val="0"/>
      </c:catAx>
      <c:valAx>
        <c:axId val="942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Bill (Excluding Tax)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596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5</xdr:row>
      <xdr:rowOff>133350</xdr:rowOff>
    </xdr:from>
    <xdr:to>
      <xdr:col>14</xdr:col>
      <xdr:colOff>466725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4933950" y="1181100"/>
        <a:ext cx="60388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13</xdr:row>
      <xdr:rowOff>0</xdr:rowOff>
    </xdr:from>
    <xdr:to>
      <xdr:col>17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505700" y="2105025"/>
        <a:ext cx="59055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16</xdr:row>
      <xdr:rowOff>95250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666875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18</xdr:row>
      <xdr:rowOff>95250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666875" y="318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19</xdr:row>
      <xdr:rowOff>95250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666875" y="334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20</xdr:row>
      <xdr:rowOff>95250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6668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66687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66687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419100</xdr:colOff>
      <xdr:row>21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3718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409575</xdr:colOff>
      <xdr:row>18</xdr:row>
      <xdr:rowOff>95250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362325" y="318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409575</xdr:colOff>
      <xdr:row>19</xdr:row>
      <xdr:rowOff>95250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362325" y="334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409575</xdr:colOff>
      <xdr:row>20</xdr:row>
      <xdr:rowOff>95250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3623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409575</xdr:colOff>
      <xdr:row>21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36232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409575</xdr:colOff>
      <xdr:row>21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36232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419100</xdr:colOff>
      <xdr:row>21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420052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409575</xdr:colOff>
      <xdr:row>18</xdr:row>
      <xdr:rowOff>95250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4191000" y="318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409575</xdr:colOff>
      <xdr:row>19</xdr:row>
      <xdr:rowOff>95250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4191000" y="334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409575</xdr:colOff>
      <xdr:row>20</xdr:row>
      <xdr:rowOff>95250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419100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409575</xdr:colOff>
      <xdr:row>21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419100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409575</xdr:colOff>
      <xdr:row>21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419100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15</xdr:row>
      <xdr:rowOff>95250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1666875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20</xdr:row>
      <xdr:rowOff>95250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16668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166687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166687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166687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166687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409575</xdr:colOff>
      <xdr:row>21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166687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409575</xdr:colOff>
      <xdr:row>19</xdr:row>
      <xdr:rowOff>95250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362325" y="334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409575</xdr:colOff>
      <xdr:row>20</xdr:row>
      <xdr:rowOff>95250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3623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409575</xdr:colOff>
      <xdr:row>19</xdr:row>
      <xdr:rowOff>95250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4191000" y="334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409575</xdr:colOff>
      <xdr:row>20</xdr:row>
      <xdr:rowOff>95250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419100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8</xdr:col>
      <xdr:colOff>0</xdr:colOff>
      <xdr:row>38</xdr:row>
      <xdr:rowOff>0</xdr:rowOff>
    </xdr:from>
    <xdr:to>
      <xdr:col>16</xdr:col>
      <xdr:colOff>314325</xdr:colOff>
      <xdr:row>57</xdr:row>
      <xdr:rowOff>161925</xdr:rowOff>
    </xdr:to>
    <xdr:graphicFrame>
      <xdr:nvGraphicFramePr>
        <xdr:cNvPr id="31" name="Chart 31"/>
        <xdr:cNvGraphicFramePr/>
      </xdr:nvGraphicFramePr>
      <xdr:xfrm>
        <a:off x="7267575" y="6372225"/>
        <a:ext cx="5848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13.57421875" style="0" customWidth="1"/>
    <col min="3" max="3" width="15.140625" style="0" bestFit="1" customWidth="1"/>
    <col min="4" max="4" width="11.140625" style="0" customWidth="1"/>
    <col min="5" max="5" width="11.00390625" style="0" customWidth="1"/>
    <col min="6" max="6" width="9.28125" style="0" bestFit="1" customWidth="1"/>
    <col min="9" max="9" width="12.28125" style="0" customWidth="1"/>
    <col min="10" max="10" width="14.7109375" style="0" customWidth="1"/>
    <col min="11" max="11" width="9.28125" style="0" bestFit="1" customWidth="1"/>
    <col min="12" max="12" width="10.421875" style="0" bestFit="1" customWidth="1"/>
    <col min="17" max="17" width="9.28125" style="0" bestFit="1" customWidth="1"/>
    <col min="18" max="18" width="12.57421875" style="0" bestFit="1" customWidth="1"/>
  </cols>
  <sheetData>
    <row r="1" ht="18">
      <c r="A1" s="36" t="s">
        <v>67</v>
      </c>
    </row>
    <row r="2" ht="12.75">
      <c r="A2" s="37"/>
    </row>
    <row r="3" spans="3:8" ht="26.25">
      <c r="C3" s="38" t="s">
        <v>66</v>
      </c>
      <c r="D3" s="39" t="s">
        <v>74</v>
      </c>
      <c r="E3" s="39" t="s">
        <v>65</v>
      </c>
      <c r="H3" s="56" t="s">
        <v>78</v>
      </c>
    </row>
    <row r="4" spans="1:5" ht="12.75">
      <c r="A4" t="s">
        <v>73</v>
      </c>
      <c r="C4" s="5">
        <v>10498289</v>
      </c>
      <c r="D4" s="3">
        <v>5.5</v>
      </c>
      <c r="E4" s="5">
        <f>D4*C4/1000</f>
        <v>57740.5895</v>
      </c>
    </row>
    <row r="6" spans="3:4" ht="12.75">
      <c r="C6" s="38" t="s">
        <v>72</v>
      </c>
      <c r="D6" s="38" t="s">
        <v>61</v>
      </c>
    </row>
    <row r="7" spans="1:5" ht="12.75">
      <c r="A7" t="s">
        <v>69</v>
      </c>
      <c r="B7" t="s">
        <v>70</v>
      </c>
      <c r="C7" s="5">
        <v>5357297988</v>
      </c>
      <c r="D7">
        <f>0.062727+0.002886</f>
        <v>0.065613</v>
      </c>
      <c r="E7" s="5">
        <f>D7*C7/1000</f>
        <v>351508.392886644</v>
      </c>
    </row>
    <row r="8" spans="2:5" ht="12.75">
      <c r="B8" s="15" t="s">
        <v>71</v>
      </c>
      <c r="C8" s="40">
        <f>9756700657-C7</f>
        <v>4399402669</v>
      </c>
      <c r="D8">
        <f>0.079144+0.002886</f>
        <v>0.08203</v>
      </c>
      <c r="E8" s="5">
        <f>D8*C8/1000</f>
        <v>360883.00093807</v>
      </c>
    </row>
    <row r="9" ht="12.75">
      <c r="B9" s="15"/>
    </row>
    <row r="10" spans="3:5" ht="12.75">
      <c r="C10" s="40"/>
      <c r="E10" s="40"/>
    </row>
    <row r="12" ht="12.75">
      <c r="A12" s="37" t="s">
        <v>62</v>
      </c>
    </row>
    <row r="13" spans="1:5" ht="12.75">
      <c r="A13" s="28" t="s">
        <v>36</v>
      </c>
      <c r="B13" t="s">
        <v>63</v>
      </c>
      <c r="C13" s="40">
        <f>SUM(C7:C8)</f>
        <v>9756700657</v>
      </c>
      <c r="D13">
        <v>0.000126</v>
      </c>
      <c r="E13" s="5">
        <f>D13*C13/1000</f>
        <v>1229.344282782</v>
      </c>
    </row>
    <row r="14" spans="1:5" ht="12.75">
      <c r="A14" s="28" t="s">
        <v>41</v>
      </c>
      <c r="B14" t="s">
        <v>64</v>
      </c>
      <c r="C14" s="40">
        <f>C13</f>
        <v>9756700657</v>
      </c>
      <c r="D14">
        <v>0.001335</v>
      </c>
      <c r="E14" s="5">
        <f>D14*C14/1000</f>
        <v>13025.195377095</v>
      </c>
    </row>
    <row r="15" spans="1:5" ht="15">
      <c r="A15" s="28" t="s">
        <v>77</v>
      </c>
      <c r="C15" s="40">
        <f>C13</f>
        <v>9756700657</v>
      </c>
      <c r="D15" s="41">
        <v>-0.0174</v>
      </c>
      <c r="E15" s="5">
        <f>D15*C15/1000</f>
        <v>-169766.59143179999</v>
      </c>
    </row>
    <row r="16" spans="1:5" ht="12.75">
      <c r="A16" s="42" t="s">
        <v>60</v>
      </c>
      <c r="C16" s="40"/>
      <c r="D16" s="43">
        <f>SUM(D13:D15)</f>
        <v>-0.015939</v>
      </c>
      <c r="E16" s="5"/>
    </row>
    <row r="18" ht="18">
      <c r="A18" s="36" t="s">
        <v>68</v>
      </c>
    </row>
    <row r="20" spans="3:5" ht="25.5">
      <c r="C20" s="38" t="s">
        <v>66</v>
      </c>
      <c r="D20" s="38" t="s">
        <v>61</v>
      </c>
      <c r="E20" s="39" t="s">
        <v>65</v>
      </c>
    </row>
    <row r="21" spans="1:5" ht="12.75">
      <c r="A21" t="s">
        <v>73</v>
      </c>
      <c r="C21" s="5">
        <f>C4</f>
        <v>10498289</v>
      </c>
      <c r="D21" s="3">
        <v>6.5</v>
      </c>
      <c r="E21" s="5">
        <f>D21*C21/1000</f>
        <v>68238.8785</v>
      </c>
    </row>
    <row r="22" spans="3:5" ht="12.75">
      <c r="C22" s="5"/>
      <c r="E22" s="5"/>
    </row>
    <row r="23" spans="3:4" ht="12.75">
      <c r="C23" s="38" t="s">
        <v>72</v>
      </c>
      <c r="D23" s="38" t="s">
        <v>61</v>
      </c>
    </row>
    <row r="24" spans="1:5" ht="12.75">
      <c r="A24" t="s">
        <v>69</v>
      </c>
      <c r="B24" t="s">
        <v>75</v>
      </c>
      <c r="C24" s="5">
        <f>C7+943012109</f>
        <v>6300310097</v>
      </c>
      <c r="D24">
        <v>0.073464</v>
      </c>
      <c r="E24" s="5">
        <f>D24*C24/1000</f>
        <v>462845.98096600804</v>
      </c>
    </row>
    <row r="25" spans="2:5" ht="12.75">
      <c r="B25" s="15" t="s">
        <v>76</v>
      </c>
      <c r="C25" s="5">
        <f>SUM(C7:C8)-C24</f>
        <v>3456390560</v>
      </c>
      <c r="D25" s="55">
        <f>0.085534</f>
        <v>0.085534</v>
      </c>
      <c r="E25" s="5">
        <f>D25*C25/1000</f>
        <v>295638.91015903995</v>
      </c>
    </row>
    <row r="26" spans="3:5" ht="12.75">
      <c r="C26" s="5"/>
      <c r="E26" s="5"/>
    </row>
    <row r="27" spans="3:5" ht="12.75">
      <c r="C27" s="40"/>
      <c r="E27" s="40"/>
    </row>
    <row r="29" ht="13.5" thickBot="1">
      <c r="H29" s="44" t="s">
        <v>45</v>
      </c>
    </row>
    <row r="30" spans="2:12" ht="25.5">
      <c r="B30" s="18" t="s">
        <v>38</v>
      </c>
      <c r="C30" s="19" t="s">
        <v>37</v>
      </c>
      <c r="D30" s="19" t="s">
        <v>39</v>
      </c>
      <c r="E30" s="19" t="s">
        <v>40</v>
      </c>
      <c r="F30" s="20" t="s">
        <v>28</v>
      </c>
      <c r="H30" s="45" t="s">
        <v>58</v>
      </c>
      <c r="I30" s="19" t="s">
        <v>72</v>
      </c>
      <c r="J30" s="19" t="s">
        <v>35</v>
      </c>
      <c r="K30" s="19" t="s">
        <v>39</v>
      </c>
      <c r="L30" s="20" t="s">
        <v>40</v>
      </c>
    </row>
    <row r="31" spans="2:12" ht="12.75">
      <c r="B31" s="21">
        <v>400</v>
      </c>
      <c r="C31" s="46">
        <f>MIN(B31,800)*D$24+MAX(B31-800,0)*D$25+D$21+$D$16*B31</f>
        <v>29.509999999999998</v>
      </c>
      <c r="D31" s="46">
        <f>MIN(B31,600)*$D$7+MAX(B31-600,0)*$D$8+$D$4+$D$16*B31</f>
        <v>25.369600000000002</v>
      </c>
      <c r="E31" s="22">
        <f aca="true" t="shared" si="0" ref="E31:E49">C31-D31</f>
        <v>4.140399999999996</v>
      </c>
      <c r="F31" s="23">
        <f aca="true" t="shared" si="1" ref="F31:F49">(C31-D31)/D31</f>
        <v>0.16320320383451042</v>
      </c>
      <c r="H31" s="21" t="s">
        <v>46</v>
      </c>
      <c r="I31" s="47">
        <v>1022</v>
      </c>
      <c r="J31" s="46">
        <f>MIN(I31,800)*D$24+MAX(I31-800,0)*D$25+D$21+$D$16*I31</f>
        <v>67.97009</v>
      </c>
      <c r="K31" s="46">
        <f>MIN(I31,600)*$D$7+MAX(I31-600,0)*$D$8+$D$4+$D$16*I31</f>
        <v>63.19480200000001</v>
      </c>
      <c r="L31" s="48">
        <f>J31-K31</f>
        <v>4.775287999999989</v>
      </c>
    </row>
    <row r="32" spans="2:12" ht="12.75">
      <c r="B32" s="21">
        <f>B31+100</f>
        <v>500</v>
      </c>
      <c r="C32" s="46">
        <f aca="true" t="shared" si="2" ref="C32:C49">MIN(B32,800)*D$24+MAX(B32-800,0)*D$25+D$21+$D$16*B32</f>
        <v>35.2625</v>
      </c>
      <c r="D32" s="46">
        <f aca="true" t="shared" si="3" ref="D32:D49">MIN(B32,600)*$D$7+MAX(B32-600,0)*$D$8+$D$4+$D$16*B32</f>
        <v>30.337</v>
      </c>
      <c r="E32" s="22">
        <f t="shared" si="0"/>
        <v>4.925500000000003</v>
      </c>
      <c r="F32" s="23">
        <f t="shared" si="1"/>
        <v>0.16235949500609828</v>
      </c>
      <c r="H32" s="21" t="s">
        <v>47</v>
      </c>
      <c r="I32" s="47">
        <v>925</v>
      </c>
      <c r="J32" s="46">
        <f aca="true" t="shared" si="4" ref="J32:J42">MIN(I32,800)*D$24+MAX(I32-800,0)*D$25+D$21+$D$16*I32</f>
        <v>61.21937500000001</v>
      </c>
      <c r="K32" s="46">
        <f aca="true" t="shared" si="5" ref="K32:K42">MIN(I32,600)*$D$7+MAX(I32-600,0)*$D$8+$D$4+$D$16*I32</f>
        <v>56.783975000000005</v>
      </c>
      <c r="L32" s="48">
        <f aca="true" t="shared" si="6" ref="L32:L42">J32-K32</f>
        <v>4.435400000000001</v>
      </c>
    </row>
    <row r="33" spans="2:12" ht="12.75">
      <c r="B33" s="21">
        <f aca="true" t="shared" si="7" ref="B33:B49">B32+100</f>
        <v>600</v>
      </c>
      <c r="C33" s="46">
        <f t="shared" si="2"/>
        <v>41.015</v>
      </c>
      <c r="D33" s="46">
        <f t="shared" si="3"/>
        <v>35.3044</v>
      </c>
      <c r="E33" s="22">
        <f t="shared" si="0"/>
        <v>5.7105999999999995</v>
      </c>
      <c r="F33" s="23">
        <f t="shared" si="1"/>
        <v>0.16175320923171047</v>
      </c>
      <c r="H33" s="21" t="s">
        <v>48</v>
      </c>
      <c r="I33" s="47">
        <v>910</v>
      </c>
      <c r="J33" s="46">
        <f t="shared" si="4"/>
        <v>60.175450000000005</v>
      </c>
      <c r="K33" s="46">
        <f t="shared" si="5"/>
        <v>55.79261</v>
      </c>
      <c r="L33" s="48">
        <f t="shared" si="6"/>
        <v>4.382840000000002</v>
      </c>
    </row>
    <row r="34" spans="2:12" ht="12.75">
      <c r="B34" s="21">
        <f t="shared" si="7"/>
        <v>700</v>
      </c>
      <c r="C34" s="46">
        <f t="shared" si="2"/>
        <v>46.7675</v>
      </c>
      <c r="D34" s="46">
        <f t="shared" si="3"/>
        <v>41.913500000000006</v>
      </c>
      <c r="E34" s="22">
        <f t="shared" si="0"/>
        <v>4.853999999999992</v>
      </c>
      <c r="F34" s="23">
        <f t="shared" si="1"/>
        <v>0.11580994190415955</v>
      </c>
      <c r="H34" s="21" t="s">
        <v>49</v>
      </c>
      <c r="I34" s="47">
        <v>802</v>
      </c>
      <c r="J34" s="46">
        <f t="shared" si="4"/>
        <v>52.65919</v>
      </c>
      <c r="K34" s="46">
        <f t="shared" si="5"/>
        <v>48.654782000000004</v>
      </c>
      <c r="L34" s="48">
        <f t="shared" si="6"/>
        <v>4.004407999999998</v>
      </c>
    </row>
    <row r="35" spans="2:12" ht="12.75">
      <c r="B35" s="21">
        <f t="shared" si="7"/>
        <v>800</v>
      </c>
      <c r="C35" s="46">
        <f t="shared" si="2"/>
        <v>52.519999999999996</v>
      </c>
      <c r="D35" s="46">
        <f t="shared" si="3"/>
        <v>48.52260000000001</v>
      </c>
      <c r="E35" s="22">
        <f t="shared" si="0"/>
        <v>3.9973999999999847</v>
      </c>
      <c r="F35" s="23">
        <f t="shared" si="1"/>
        <v>0.08238223013605997</v>
      </c>
      <c r="H35" s="21" t="s">
        <v>50</v>
      </c>
      <c r="I35" s="47">
        <v>709</v>
      </c>
      <c r="J35" s="46">
        <f t="shared" si="4"/>
        <v>47.285225000000004</v>
      </c>
      <c r="K35" s="46">
        <f t="shared" si="5"/>
        <v>42.50831900000001</v>
      </c>
      <c r="L35" s="48">
        <f t="shared" si="6"/>
        <v>4.776905999999997</v>
      </c>
    </row>
    <row r="36" spans="2:12" ht="12.75">
      <c r="B36" s="21">
        <f t="shared" si="7"/>
        <v>900</v>
      </c>
      <c r="C36" s="46">
        <f t="shared" si="2"/>
        <v>59.4795</v>
      </c>
      <c r="D36" s="46">
        <f t="shared" si="3"/>
        <v>55.131699999999995</v>
      </c>
      <c r="E36" s="22">
        <f t="shared" si="0"/>
        <v>4.3478000000000065</v>
      </c>
      <c r="F36" s="23">
        <f t="shared" si="1"/>
        <v>0.07886207027898663</v>
      </c>
      <c r="H36" s="21" t="s">
        <v>51</v>
      </c>
      <c r="I36" s="47">
        <v>654</v>
      </c>
      <c r="J36" s="46">
        <f t="shared" si="4"/>
        <v>44.12135000000001</v>
      </c>
      <c r="K36" s="46">
        <f t="shared" si="5"/>
        <v>38.87331400000001</v>
      </c>
      <c r="L36" s="48">
        <f t="shared" si="6"/>
        <v>5.248035999999999</v>
      </c>
    </row>
    <row r="37" spans="2:12" ht="12.75">
      <c r="B37" s="21">
        <f t="shared" si="7"/>
        <v>1000</v>
      </c>
      <c r="C37" s="46">
        <f t="shared" si="2"/>
        <v>66.43900000000001</v>
      </c>
      <c r="D37" s="46">
        <f t="shared" si="3"/>
        <v>61.7408</v>
      </c>
      <c r="E37" s="22">
        <f t="shared" si="0"/>
        <v>4.698200000000007</v>
      </c>
      <c r="F37" s="23">
        <f t="shared" si="1"/>
        <v>0.07609554783870645</v>
      </c>
      <c r="H37" s="21" t="s">
        <v>52</v>
      </c>
      <c r="I37" s="47">
        <v>637</v>
      </c>
      <c r="J37" s="46">
        <f t="shared" si="4"/>
        <v>43.143425</v>
      </c>
      <c r="K37" s="46">
        <f t="shared" si="5"/>
        <v>37.749767000000006</v>
      </c>
      <c r="L37" s="48">
        <f t="shared" si="6"/>
        <v>5.393657999999995</v>
      </c>
    </row>
    <row r="38" spans="2:12" ht="12.75">
      <c r="B38" s="21">
        <f t="shared" si="7"/>
        <v>1100</v>
      </c>
      <c r="C38" s="46">
        <f t="shared" si="2"/>
        <v>73.3985</v>
      </c>
      <c r="D38" s="46">
        <f t="shared" si="3"/>
        <v>68.3499</v>
      </c>
      <c r="E38" s="22">
        <f t="shared" si="0"/>
        <v>5.048599999999993</v>
      </c>
      <c r="F38" s="23">
        <f t="shared" si="1"/>
        <v>0.07386404369282168</v>
      </c>
      <c r="H38" s="21" t="s">
        <v>53</v>
      </c>
      <c r="I38" s="47">
        <v>645</v>
      </c>
      <c r="J38" s="46">
        <f t="shared" si="4"/>
        <v>43.60362500000001</v>
      </c>
      <c r="K38" s="46">
        <f t="shared" si="5"/>
        <v>38.27849500000001</v>
      </c>
      <c r="L38" s="48">
        <f t="shared" si="6"/>
        <v>5.3251300000000015</v>
      </c>
    </row>
    <row r="39" spans="2:12" ht="12.75">
      <c r="B39" s="21">
        <f t="shared" si="7"/>
        <v>1200</v>
      </c>
      <c r="C39" s="46">
        <f t="shared" si="2"/>
        <v>80.358</v>
      </c>
      <c r="D39" s="46">
        <f t="shared" si="3"/>
        <v>74.959</v>
      </c>
      <c r="E39" s="22">
        <f t="shared" si="0"/>
        <v>5.399000000000001</v>
      </c>
      <c r="F39" s="23">
        <f t="shared" si="1"/>
        <v>0.07202604090235996</v>
      </c>
      <c r="H39" s="21" t="s">
        <v>54</v>
      </c>
      <c r="I39" s="47">
        <v>642</v>
      </c>
      <c r="J39" s="46">
        <f t="shared" si="4"/>
        <v>43.43105</v>
      </c>
      <c r="K39" s="46">
        <f t="shared" si="5"/>
        <v>38.080222</v>
      </c>
      <c r="L39" s="48">
        <f t="shared" si="6"/>
        <v>5.350828</v>
      </c>
    </row>
    <row r="40" spans="2:12" ht="12.75">
      <c r="B40" s="21">
        <f t="shared" si="7"/>
        <v>1300</v>
      </c>
      <c r="C40" s="46">
        <f t="shared" si="2"/>
        <v>87.3175</v>
      </c>
      <c r="D40" s="46">
        <f t="shared" si="3"/>
        <v>81.56810000000002</v>
      </c>
      <c r="E40" s="22">
        <f t="shared" si="0"/>
        <v>5.74939999999998</v>
      </c>
      <c r="F40" s="23">
        <f t="shared" si="1"/>
        <v>0.0704858884784613</v>
      </c>
      <c r="H40" s="21" t="s">
        <v>55</v>
      </c>
      <c r="I40" s="47">
        <v>682</v>
      </c>
      <c r="J40" s="46">
        <f t="shared" si="4"/>
        <v>45.73205</v>
      </c>
      <c r="K40" s="46">
        <f t="shared" si="5"/>
        <v>40.72386200000001</v>
      </c>
      <c r="L40" s="48">
        <f t="shared" si="6"/>
        <v>5.00818799999999</v>
      </c>
    </row>
    <row r="41" spans="2:12" ht="12.75">
      <c r="B41" s="21">
        <f t="shared" si="7"/>
        <v>1400</v>
      </c>
      <c r="C41" s="46">
        <f t="shared" si="2"/>
        <v>94.277</v>
      </c>
      <c r="D41" s="46">
        <f t="shared" si="3"/>
        <v>88.17720000000001</v>
      </c>
      <c r="E41" s="22">
        <f t="shared" si="0"/>
        <v>6.099799999999988</v>
      </c>
      <c r="F41" s="23">
        <f t="shared" si="1"/>
        <v>0.06917661254836836</v>
      </c>
      <c r="H41" s="21" t="s">
        <v>56</v>
      </c>
      <c r="I41" s="47">
        <v>862</v>
      </c>
      <c r="J41" s="46">
        <f t="shared" si="4"/>
        <v>56.83489</v>
      </c>
      <c r="K41" s="46">
        <f t="shared" si="5"/>
        <v>52.620242000000005</v>
      </c>
      <c r="L41" s="48">
        <f t="shared" si="6"/>
        <v>4.214647999999997</v>
      </c>
    </row>
    <row r="42" spans="2:12" ht="15">
      <c r="B42" s="21">
        <f t="shared" si="7"/>
        <v>1500</v>
      </c>
      <c r="C42" s="46">
        <f t="shared" si="2"/>
        <v>101.2365</v>
      </c>
      <c r="D42" s="46">
        <f t="shared" si="3"/>
        <v>94.78630000000001</v>
      </c>
      <c r="E42" s="22">
        <f t="shared" si="0"/>
        <v>6.450199999999995</v>
      </c>
      <c r="F42" s="23">
        <f t="shared" si="1"/>
        <v>0.06804991860638082</v>
      </c>
      <c r="H42" s="21" t="s">
        <v>57</v>
      </c>
      <c r="I42" s="49">
        <v>1018</v>
      </c>
      <c r="J42" s="50">
        <f t="shared" si="4"/>
        <v>67.69171</v>
      </c>
      <c r="K42" s="50">
        <f t="shared" si="5"/>
        <v>62.930438</v>
      </c>
      <c r="L42" s="51">
        <f t="shared" si="6"/>
        <v>4.761271999999998</v>
      </c>
    </row>
    <row r="43" spans="2:12" ht="13.5" thickBot="1">
      <c r="B43" s="21">
        <f t="shared" si="7"/>
        <v>1600</v>
      </c>
      <c r="C43" s="46">
        <f t="shared" si="2"/>
        <v>108.196</v>
      </c>
      <c r="D43" s="46">
        <f t="shared" si="3"/>
        <v>101.39540000000001</v>
      </c>
      <c r="E43" s="22">
        <f t="shared" si="0"/>
        <v>6.800599999999989</v>
      </c>
      <c r="F43" s="23">
        <f t="shared" si="1"/>
        <v>0.06707010377196587</v>
      </c>
      <c r="H43" s="24" t="s">
        <v>60</v>
      </c>
      <c r="I43" s="52">
        <f>SUM(I31:I42)</f>
        <v>9508</v>
      </c>
      <c r="J43" s="25">
        <f>SUM(J31:J42)</f>
        <v>633.86743</v>
      </c>
      <c r="K43" s="25">
        <f>SUM(K31:K42)</f>
        <v>576.190828</v>
      </c>
      <c r="L43" s="53">
        <f>SUM(L31:L42)</f>
        <v>57.67660199999997</v>
      </c>
    </row>
    <row r="44" spans="2:12" ht="12.75">
      <c r="B44" s="21">
        <f t="shared" si="7"/>
        <v>1700</v>
      </c>
      <c r="C44" s="46">
        <f t="shared" si="2"/>
        <v>115.1555</v>
      </c>
      <c r="D44" s="46">
        <f t="shared" si="3"/>
        <v>108.0045</v>
      </c>
      <c r="E44" s="22">
        <f t="shared" si="0"/>
        <v>7.1510000000000105</v>
      </c>
      <c r="F44" s="23">
        <f t="shared" si="1"/>
        <v>0.06621020420445455</v>
      </c>
      <c r="J44" t="s">
        <v>59</v>
      </c>
      <c r="L44" s="54">
        <f>(J43-K43)/K43</f>
        <v>0.10009982664979179</v>
      </c>
    </row>
    <row r="45" spans="2:6" ht="12.75">
      <c r="B45" s="21">
        <f t="shared" si="7"/>
        <v>1800</v>
      </c>
      <c r="C45" s="46">
        <f t="shared" si="2"/>
        <v>122.11499999999998</v>
      </c>
      <c r="D45" s="46">
        <f t="shared" si="3"/>
        <v>114.61360000000002</v>
      </c>
      <c r="E45" s="22">
        <f t="shared" si="0"/>
        <v>7.501399999999961</v>
      </c>
      <c r="F45" s="23">
        <f t="shared" si="1"/>
        <v>0.06544947545491948</v>
      </c>
    </row>
    <row r="46" spans="2:6" ht="12.75">
      <c r="B46" s="21">
        <f t="shared" si="7"/>
        <v>1900</v>
      </c>
      <c r="C46" s="46">
        <f t="shared" si="2"/>
        <v>129.0745</v>
      </c>
      <c r="D46" s="46">
        <f t="shared" si="3"/>
        <v>121.2227</v>
      </c>
      <c r="E46" s="22">
        <f t="shared" si="0"/>
        <v>7.851799999999997</v>
      </c>
      <c r="F46" s="23">
        <f t="shared" si="1"/>
        <v>0.06477169705013992</v>
      </c>
    </row>
    <row r="47" spans="2:6" ht="12.75">
      <c r="B47" s="21">
        <f t="shared" si="7"/>
        <v>2000</v>
      </c>
      <c r="C47" s="46">
        <f t="shared" si="2"/>
        <v>136.03400000000002</v>
      </c>
      <c r="D47" s="46">
        <f t="shared" si="3"/>
        <v>127.83180000000003</v>
      </c>
      <c r="E47" s="22">
        <f t="shared" si="0"/>
        <v>8.20219999999999</v>
      </c>
      <c r="F47" s="23">
        <f t="shared" si="1"/>
        <v>0.06416400301020551</v>
      </c>
    </row>
    <row r="48" spans="2:6" ht="12.75">
      <c r="B48" s="21">
        <f t="shared" si="7"/>
        <v>2100</v>
      </c>
      <c r="C48" s="46">
        <f t="shared" si="2"/>
        <v>142.99349999999998</v>
      </c>
      <c r="D48" s="46">
        <f t="shared" si="3"/>
        <v>134.4409</v>
      </c>
      <c r="E48" s="22">
        <f t="shared" si="0"/>
        <v>8.552599999999984</v>
      </c>
      <c r="F48" s="23">
        <f t="shared" si="1"/>
        <v>0.06361605731589111</v>
      </c>
    </row>
    <row r="49" spans="2:6" ht="13.5" thickBot="1">
      <c r="B49" s="24">
        <f t="shared" si="7"/>
        <v>2200</v>
      </c>
      <c r="C49" s="25">
        <f t="shared" si="2"/>
        <v>149.953</v>
      </c>
      <c r="D49" s="25">
        <f t="shared" si="3"/>
        <v>141.05000000000004</v>
      </c>
      <c r="E49" s="26">
        <f t="shared" si="0"/>
        <v>8.902999999999963</v>
      </c>
      <c r="F49" s="27">
        <f t="shared" si="1"/>
        <v>0.06311946118397703</v>
      </c>
    </row>
    <row r="53" ht="18">
      <c r="A53" s="36" t="s">
        <v>67</v>
      </c>
    </row>
    <row r="54" ht="12.75">
      <c r="A54" s="37"/>
    </row>
    <row r="55" spans="3:8" ht="26.25">
      <c r="C55" s="38" t="s">
        <v>66</v>
      </c>
      <c r="D55" s="39" t="s">
        <v>74</v>
      </c>
      <c r="E55" s="39" t="s">
        <v>65</v>
      </c>
      <c r="H55" s="56"/>
    </row>
    <row r="56" spans="1:5" ht="12.75">
      <c r="A56" t="s">
        <v>73</v>
      </c>
      <c r="C56" s="5">
        <v>10498289</v>
      </c>
      <c r="D56" s="3">
        <v>5.5</v>
      </c>
      <c r="E56" s="5">
        <f>D56*C56/1000</f>
        <v>57740.5895</v>
      </c>
    </row>
    <row r="58" spans="3:4" ht="12.75">
      <c r="C58" s="38" t="s">
        <v>72</v>
      </c>
      <c r="D58" s="38" t="s">
        <v>61</v>
      </c>
    </row>
    <row r="59" spans="1:5" ht="12.75">
      <c r="A59" t="s">
        <v>69</v>
      </c>
      <c r="B59" t="s">
        <v>70</v>
      </c>
      <c r="C59" s="5">
        <v>5357297988</v>
      </c>
      <c r="D59">
        <f>0.062727+0.002886</f>
        <v>0.065613</v>
      </c>
      <c r="E59" s="5">
        <f>D59*C59/1000</f>
        <v>351508.392886644</v>
      </c>
    </row>
    <row r="60" spans="2:5" ht="12.75">
      <c r="B60" s="15" t="s">
        <v>71</v>
      </c>
      <c r="C60" s="40">
        <f>9756700657-C59</f>
        <v>4399402669</v>
      </c>
      <c r="D60">
        <f>0.079144+0.002886</f>
        <v>0.08203</v>
      </c>
      <c r="E60" s="5">
        <f>D60*C60/1000</f>
        <v>360883.00093807</v>
      </c>
    </row>
    <row r="61" ht="12.75">
      <c r="B61" s="15"/>
    </row>
    <row r="62" spans="3:5" ht="12.75">
      <c r="C62" s="40"/>
      <c r="E62" s="40"/>
    </row>
    <row r="64" ht="12.75">
      <c r="A64" s="37" t="s">
        <v>62</v>
      </c>
    </row>
    <row r="65" spans="1:5" ht="12.75">
      <c r="A65" s="28" t="s">
        <v>36</v>
      </c>
      <c r="B65" t="s">
        <v>63</v>
      </c>
      <c r="C65" s="40">
        <f>SUM(C59:C60)</f>
        <v>9756700657</v>
      </c>
      <c r="D65">
        <v>0.000126</v>
      </c>
      <c r="E65" s="5">
        <f>D65*C65/1000</f>
        <v>1229.344282782</v>
      </c>
    </row>
    <row r="66" spans="1:5" ht="12.75">
      <c r="A66" s="28" t="s">
        <v>41</v>
      </c>
      <c r="B66" t="s">
        <v>64</v>
      </c>
      <c r="C66" s="40">
        <f>C65</f>
        <v>9756700657</v>
      </c>
      <c r="D66">
        <v>0.001335</v>
      </c>
      <c r="E66" s="5">
        <f>D66*C66/1000</f>
        <v>13025.195377095</v>
      </c>
    </row>
    <row r="67" spans="1:5" ht="15">
      <c r="A67" s="28" t="s">
        <v>77</v>
      </c>
      <c r="C67" s="40">
        <f>C65</f>
        <v>9756700657</v>
      </c>
      <c r="D67" s="41">
        <v>-0.0174</v>
      </c>
      <c r="E67" s="5">
        <f>D67*C67/1000</f>
        <v>-169766.59143179999</v>
      </c>
    </row>
    <row r="68" spans="1:5" ht="12.75">
      <c r="A68" s="42" t="s">
        <v>60</v>
      </c>
      <c r="C68" s="40"/>
      <c r="D68" s="43">
        <f>SUM(D65:D67)</f>
        <v>-0.015939</v>
      </c>
      <c r="E68" s="5"/>
    </row>
    <row r="70" ht="18">
      <c r="A70" s="36" t="s">
        <v>79</v>
      </c>
    </row>
    <row r="72" spans="3:5" ht="25.5">
      <c r="C72" s="38" t="s">
        <v>66</v>
      </c>
      <c r="D72" s="38" t="s">
        <v>61</v>
      </c>
      <c r="E72" s="39" t="s">
        <v>65</v>
      </c>
    </row>
    <row r="73" spans="1:8" ht="12.75">
      <c r="A73" t="s">
        <v>73</v>
      </c>
      <c r="C73" s="5">
        <f>C56</f>
        <v>10498289</v>
      </c>
      <c r="D73" s="3">
        <v>6.5</v>
      </c>
      <c r="E73" s="5">
        <f>D73*C73/1000</f>
        <v>68238.8785</v>
      </c>
      <c r="H73" s="40"/>
    </row>
    <row r="74" spans="3:5" ht="12.75">
      <c r="C74" s="5"/>
      <c r="E74" s="5"/>
    </row>
    <row r="75" spans="3:4" ht="12.75">
      <c r="C75" s="38" t="s">
        <v>72</v>
      </c>
      <c r="D75" s="38" t="s">
        <v>61</v>
      </c>
    </row>
    <row r="76" spans="1:5" ht="12.75">
      <c r="A76" t="s">
        <v>69</v>
      </c>
      <c r="B76" t="s">
        <v>70</v>
      </c>
      <c r="C76" s="5">
        <f>C59</f>
        <v>5357297988</v>
      </c>
      <c r="D76">
        <f>D59*SUM(E$24:E$25)/SUM(E$7:E$8)</f>
        <v>0.06985832450080519</v>
      </c>
      <c r="E76" s="5">
        <f>D76*C76/1000</f>
        <v>374251.8612932147</v>
      </c>
    </row>
    <row r="77" spans="2:5" ht="12.75">
      <c r="B77" s="15" t="s">
        <v>71</v>
      </c>
      <c r="C77" s="5">
        <f>C60</f>
        <v>4399402669</v>
      </c>
      <c r="D77">
        <f>D60*SUM(E$24:E$25)/SUM(E$7:E$8)</f>
        <v>0.08733754528524912</v>
      </c>
      <c r="E77" s="5">
        <f>D77*C77/1000</f>
        <v>384233.0298318334</v>
      </c>
    </row>
    <row r="78" spans="3:5" ht="12.75">
      <c r="C78" s="5"/>
      <c r="E78" s="5"/>
    </row>
    <row r="79" spans="3:5" ht="12.75">
      <c r="C79" s="40"/>
      <c r="E79" s="40"/>
    </row>
    <row r="81" ht="13.5" thickBot="1">
      <c r="H81" s="44" t="s">
        <v>45</v>
      </c>
    </row>
    <row r="82" spans="2:12" ht="25.5">
      <c r="B82" s="18" t="s">
        <v>38</v>
      </c>
      <c r="C82" s="19" t="s">
        <v>37</v>
      </c>
      <c r="D82" s="19" t="s">
        <v>39</v>
      </c>
      <c r="E82" s="19" t="s">
        <v>40</v>
      </c>
      <c r="F82" s="20" t="s">
        <v>28</v>
      </c>
      <c r="H82" s="45" t="s">
        <v>58</v>
      </c>
      <c r="I82" s="19" t="s">
        <v>72</v>
      </c>
      <c r="J82" s="19" t="s">
        <v>35</v>
      </c>
      <c r="K82" s="19" t="s">
        <v>39</v>
      </c>
      <c r="L82" s="20" t="s">
        <v>40</v>
      </c>
    </row>
    <row r="83" spans="2:12" ht="12.75">
      <c r="B83" s="21">
        <v>400</v>
      </c>
      <c r="C83" s="46">
        <f>MIN(B83,600)*D$76+MAX(B83-600,0)*D$77+D$73+$D$16*B83</f>
        <v>28.067729800322077</v>
      </c>
      <c r="D83" s="46">
        <f>MIN(B83,600)*$D$7+MAX(B83-600,0)*$D$8+$D$4+$D$16*B83</f>
        <v>25.369600000000002</v>
      </c>
      <c r="E83" s="22">
        <f aca="true" t="shared" si="8" ref="E83:E101">C83-D83</f>
        <v>2.698129800322075</v>
      </c>
      <c r="F83" s="23">
        <f aca="true" t="shared" si="9" ref="F83:F101">(C83-D83)/D83</f>
        <v>0.10635287116557118</v>
      </c>
      <c r="H83" s="21" t="s">
        <v>46</v>
      </c>
      <c r="I83" s="47">
        <v>1022</v>
      </c>
      <c r="J83" s="46">
        <f>MIN(I83,600)*D$76+MAX(I83-600,0)*D$77+D$73+$D$16*I83</f>
        <v>68.98178081085824</v>
      </c>
      <c r="K83" s="46">
        <f>MIN(I83,600)*$D$7+MAX(I83-600,0)*$D$8+$D$4+$D$16*I83</f>
        <v>63.19480200000001</v>
      </c>
      <c r="L83" s="48">
        <f>J83-K83</f>
        <v>5.78697881085823</v>
      </c>
    </row>
    <row r="84" spans="2:12" ht="12.75">
      <c r="B84" s="21">
        <f>B83+100</f>
        <v>500</v>
      </c>
      <c r="C84" s="46">
        <f aca="true" t="shared" si="10" ref="C84:C101">MIN(B84,600)*D$76+MAX(B84-600,0)*D$77+D$73+$D$16*B84</f>
        <v>33.459662250402594</v>
      </c>
      <c r="D84" s="46">
        <f aca="true" t="shared" si="11" ref="D84:D101">MIN(B84,600)*$D$7+MAX(B84-600,0)*$D$8+$D$4+$D$16*B84</f>
        <v>30.337</v>
      </c>
      <c r="E84" s="22">
        <f t="shared" si="8"/>
        <v>3.1226622504025947</v>
      </c>
      <c r="F84" s="23">
        <f t="shared" si="9"/>
        <v>0.1029324669678147</v>
      </c>
      <c r="H84" s="21" t="s">
        <v>47</v>
      </c>
      <c r="I84" s="47">
        <v>925</v>
      </c>
      <c r="J84" s="46">
        <f aca="true" t="shared" si="12" ref="J84:J94">MIN(I84,600)*D$76+MAX(I84-600,0)*D$77+D$73+$D$16*I84</f>
        <v>62.056121918189085</v>
      </c>
      <c r="K84" s="46">
        <f aca="true" t="shared" si="13" ref="K84:K94">MIN(I84,600)*$D$7+MAX(I84-600,0)*$D$8+$D$4+$D$16*I84</f>
        <v>56.783975000000005</v>
      </c>
      <c r="L84" s="48">
        <f aca="true" t="shared" si="14" ref="L84:L94">J84-K84</f>
        <v>5.27214691818908</v>
      </c>
    </row>
    <row r="85" spans="2:12" ht="12.75">
      <c r="B85" s="21">
        <f aca="true" t="shared" si="15" ref="B85:B101">B84+100</f>
        <v>600</v>
      </c>
      <c r="C85" s="46">
        <f t="shared" si="10"/>
        <v>38.85159470048311</v>
      </c>
      <c r="D85" s="46">
        <f t="shared" si="11"/>
        <v>35.3044</v>
      </c>
      <c r="E85" s="22">
        <f t="shared" si="8"/>
        <v>3.547194700483111</v>
      </c>
      <c r="F85" s="23">
        <f t="shared" si="9"/>
        <v>0.1004745782532237</v>
      </c>
      <c r="H85" s="21" t="s">
        <v>48</v>
      </c>
      <c r="I85" s="47">
        <v>910</v>
      </c>
      <c r="J85" s="46">
        <f t="shared" si="12"/>
        <v>60.985143738910345</v>
      </c>
      <c r="K85" s="46">
        <f t="shared" si="13"/>
        <v>55.79261</v>
      </c>
      <c r="L85" s="48">
        <f t="shared" si="14"/>
        <v>5.192533738910342</v>
      </c>
    </row>
    <row r="86" spans="2:12" ht="12.75">
      <c r="B86" s="21">
        <f t="shared" si="15"/>
        <v>700</v>
      </c>
      <c r="C86" s="46">
        <f t="shared" si="10"/>
        <v>45.991449229008026</v>
      </c>
      <c r="D86" s="46">
        <f t="shared" si="11"/>
        <v>41.913500000000006</v>
      </c>
      <c r="E86" s="22">
        <f t="shared" si="8"/>
        <v>4.07794922900802</v>
      </c>
      <c r="F86" s="23">
        <f t="shared" si="9"/>
        <v>0.09729440941481908</v>
      </c>
      <c r="H86" s="21" t="s">
        <v>49</v>
      </c>
      <c r="I86" s="47">
        <v>802</v>
      </c>
      <c r="J86" s="46">
        <f t="shared" si="12"/>
        <v>53.27410084810344</v>
      </c>
      <c r="K86" s="46">
        <f t="shared" si="13"/>
        <v>48.654782000000004</v>
      </c>
      <c r="L86" s="48">
        <f t="shared" si="14"/>
        <v>4.619318848103433</v>
      </c>
    </row>
    <row r="87" spans="2:12" ht="12.75">
      <c r="B87" s="21">
        <f t="shared" si="15"/>
        <v>800</v>
      </c>
      <c r="C87" s="46">
        <f t="shared" si="10"/>
        <v>53.13130375753293</v>
      </c>
      <c r="D87" s="46">
        <f t="shared" si="11"/>
        <v>48.52260000000001</v>
      </c>
      <c r="E87" s="22">
        <f t="shared" si="8"/>
        <v>4.608703757532922</v>
      </c>
      <c r="F87" s="23">
        <f t="shared" si="9"/>
        <v>0.09498056075999474</v>
      </c>
      <c r="H87" s="21" t="s">
        <v>50</v>
      </c>
      <c r="I87" s="47">
        <v>709</v>
      </c>
      <c r="J87" s="46">
        <f t="shared" si="12"/>
        <v>46.63403613657527</v>
      </c>
      <c r="K87" s="46">
        <f t="shared" si="13"/>
        <v>42.50831900000001</v>
      </c>
      <c r="L87" s="48">
        <f t="shared" si="14"/>
        <v>4.125717136575261</v>
      </c>
    </row>
    <row r="88" spans="2:12" ht="12.75">
      <c r="B88" s="21">
        <f t="shared" si="15"/>
        <v>900</v>
      </c>
      <c r="C88" s="46">
        <f t="shared" si="10"/>
        <v>60.27115828605784</v>
      </c>
      <c r="D88" s="46">
        <f t="shared" si="11"/>
        <v>55.131699999999995</v>
      </c>
      <c r="E88" s="22">
        <f t="shared" si="8"/>
        <v>5.139458286057845</v>
      </c>
      <c r="F88" s="23">
        <f t="shared" si="9"/>
        <v>0.0932214730555714</v>
      </c>
      <c r="H88" s="21" t="s">
        <v>51</v>
      </c>
      <c r="I88" s="47">
        <v>654</v>
      </c>
      <c r="J88" s="46">
        <f t="shared" si="12"/>
        <v>42.70711614588657</v>
      </c>
      <c r="K88" s="46">
        <f t="shared" si="13"/>
        <v>38.87331400000001</v>
      </c>
      <c r="L88" s="48">
        <f t="shared" si="14"/>
        <v>3.8338021458865654</v>
      </c>
    </row>
    <row r="89" spans="2:12" ht="12.75">
      <c r="B89" s="21">
        <f t="shared" si="15"/>
        <v>1000</v>
      </c>
      <c r="C89" s="46">
        <f t="shared" si="10"/>
        <v>67.41101281458276</v>
      </c>
      <c r="D89" s="46">
        <f t="shared" si="11"/>
        <v>61.7408</v>
      </c>
      <c r="E89" s="22">
        <f t="shared" si="8"/>
        <v>5.6702128145827615</v>
      </c>
      <c r="F89" s="23">
        <f t="shared" si="9"/>
        <v>0.09183899163248227</v>
      </c>
      <c r="H89" s="21" t="s">
        <v>52</v>
      </c>
      <c r="I89" s="47">
        <v>637</v>
      </c>
      <c r="J89" s="46">
        <f t="shared" si="12"/>
        <v>41.49334087603733</v>
      </c>
      <c r="K89" s="46">
        <f t="shared" si="13"/>
        <v>37.749767000000006</v>
      </c>
      <c r="L89" s="48">
        <f t="shared" si="14"/>
        <v>3.743573876037324</v>
      </c>
    </row>
    <row r="90" spans="2:12" ht="12.75">
      <c r="B90" s="21">
        <f t="shared" si="15"/>
        <v>1100</v>
      </c>
      <c r="C90" s="46">
        <f t="shared" si="10"/>
        <v>74.55086734310767</v>
      </c>
      <c r="D90" s="46">
        <f t="shared" si="11"/>
        <v>68.3499</v>
      </c>
      <c r="E90" s="22">
        <f t="shared" si="8"/>
        <v>6.2009673431076635</v>
      </c>
      <c r="F90" s="23">
        <f t="shared" si="9"/>
        <v>0.09072386855149259</v>
      </c>
      <c r="H90" s="21" t="s">
        <v>53</v>
      </c>
      <c r="I90" s="47">
        <v>645</v>
      </c>
      <c r="J90" s="46">
        <f t="shared" si="12"/>
        <v>42.064529238319324</v>
      </c>
      <c r="K90" s="46">
        <f t="shared" si="13"/>
        <v>38.27849500000001</v>
      </c>
      <c r="L90" s="48">
        <f t="shared" si="14"/>
        <v>3.786034238319317</v>
      </c>
    </row>
    <row r="91" spans="2:12" ht="12.75">
      <c r="B91" s="21">
        <f t="shared" si="15"/>
        <v>1200</v>
      </c>
      <c r="C91" s="46">
        <f t="shared" si="10"/>
        <v>81.69072187163258</v>
      </c>
      <c r="D91" s="46">
        <f t="shared" si="11"/>
        <v>74.959</v>
      </c>
      <c r="E91" s="22">
        <f t="shared" si="8"/>
        <v>6.731721871632573</v>
      </c>
      <c r="F91" s="23">
        <f t="shared" si="9"/>
        <v>0.08980538523236133</v>
      </c>
      <c r="H91" s="21" t="s">
        <v>54</v>
      </c>
      <c r="I91" s="47">
        <v>642</v>
      </c>
      <c r="J91" s="46">
        <f t="shared" si="12"/>
        <v>41.85033360246358</v>
      </c>
      <c r="K91" s="46">
        <f t="shared" si="13"/>
        <v>38.080222</v>
      </c>
      <c r="L91" s="48">
        <f t="shared" si="14"/>
        <v>3.7701116024635795</v>
      </c>
    </row>
    <row r="92" spans="2:12" ht="12.75">
      <c r="B92" s="21">
        <f t="shared" si="15"/>
        <v>1300</v>
      </c>
      <c r="C92" s="46">
        <f t="shared" si="10"/>
        <v>88.8305764001575</v>
      </c>
      <c r="D92" s="46">
        <f t="shared" si="11"/>
        <v>81.56810000000002</v>
      </c>
      <c r="E92" s="22">
        <f t="shared" si="8"/>
        <v>7.262476400157482</v>
      </c>
      <c r="F92" s="23">
        <f t="shared" si="9"/>
        <v>0.08903574314171202</v>
      </c>
      <c r="H92" s="21" t="s">
        <v>55</v>
      </c>
      <c r="I92" s="47">
        <v>682</v>
      </c>
      <c r="J92" s="46">
        <f t="shared" si="12"/>
        <v>44.70627541387354</v>
      </c>
      <c r="K92" s="46">
        <f t="shared" si="13"/>
        <v>40.72386200000001</v>
      </c>
      <c r="L92" s="48">
        <f t="shared" si="14"/>
        <v>3.9824134138735303</v>
      </c>
    </row>
    <row r="93" spans="2:12" ht="12.75">
      <c r="B93" s="21">
        <f t="shared" si="15"/>
        <v>1400</v>
      </c>
      <c r="C93" s="46">
        <f t="shared" si="10"/>
        <v>95.9704309286824</v>
      </c>
      <c r="D93" s="46">
        <f t="shared" si="11"/>
        <v>88.17720000000001</v>
      </c>
      <c r="E93" s="22">
        <f t="shared" si="8"/>
        <v>7.793230928682391</v>
      </c>
      <c r="F93" s="23">
        <f t="shared" si="9"/>
        <v>0.08838147422102755</v>
      </c>
      <c r="H93" s="21" t="s">
        <v>56</v>
      </c>
      <c r="I93" s="47">
        <v>862</v>
      </c>
      <c r="J93" s="46">
        <f t="shared" si="12"/>
        <v>57.558013565218374</v>
      </c>
      <c r="K93" s="46">
        <f t="shared" si="13"/>
        <v>52.620242000000005</v>
      </c>
      <c r="L93" s="48">
        <f t="shared" si="14"/>
        <v>4.93777156521837</v>
      </c>
    </row>
    <row r="94" spans="2:12" ht="15">
      <c r="B94" s="21">
        <f t="shared" si="15"/>
        <v>1500</v>
      </c>
      <c r="C94" s="46">
        <f t="shared" si="10"/>
        <v>103.11028545720731</v>
      </c>
      <c r="D94" s="46">
        <f t="shared" si="11"/>
        <v>94.78630000000001</v>
      </c>
      <c r="E94" s="22">
        <f t="shared" si="8"/>
        <v>8.3239854572073</v>
      </c>
      <c r="F94" s="23">
        <f t="shared" si="9"/>
        <v>0.0878184448301843</v>
      </c>
      <c r="H94" s="21" t="s">
        <v>57</v>
      </c>
      <c r="I94" s="49">
        <v>1018</v>
      </c>
      <c r="J94" s="50">
        <f t="shared" si="12"/>
        <v>68.69618662971726</v>
      </c>
      <c r="K94" s="50">
        <f t="shared" si="13"/>
        <v>62.930438</v>
      </c>
      <c r="L94" s="51">
        <f t="shared" si="14"/>
        <v>5.765748629717258</v>
      </c>
    </row>
    <row r="95" spans="2:12" ht="13.5" thickBot="1">
      <c r="B95" s="21">
        <f t="shared" si="15"/>
        <v>1600</v>
      </c>
      <c r="C95" s="46">
        <f t="shared" si="10"/>
        <v>110.25013998573223</v>
      </c>
      <c r="D95" s="46">
        <f t="shared" si="11"/>
        <v>101.39540000000001</v>
      </c>
      <c r="E95" s="22">
        <f t="shared" si="8"/>
        <v>8.854739985732223</v>
      </c>
      <c r="F95" s="23">
        <f t="shared" si="9"/>
        <v>0.08732881359245313</v>
      </c>
      <c r="H95" s="24" t="s">
        <v>60</v>
      </c>
      <c r="I95" s="52">
        <f>SUM(I83:I94)</f>
        <v>9508</v>
      </c>
      <c r="J95" s="25">
        <f>SUM(J83:J94)</f>
        <v>631.0069789241525</v>
      </c>
      <c r="K95" s="25">
        <f>SUM(K83:K94)</f>
        <v>576.190828</v>
      </c>
      <c r="L95" s="53">
        <f>SUM(L83:L94)</f>
        <v>54.81615092415229</v>
      </c>
    </row>
    <row r="96" spans="2:12" ht="12.75">
      <c r="B96" s="21">
        <f t="shared" si="15"/>
        <v>1700</v>
      </c>
      <c r="C96" s="46">
        <f t="shared" si="10"/>
        <v>117.38999451425714</v>
      </c>
      <c r="D96" s="46">
        <f t="shared" si="11"/>
        <v>108.0045</v>
      </c>
      <c r="E96" s="22">
        <f t="shared" si="8"/>
        <v>9.385494514257147</v>
      </c>
      <c r="F96" s="23">
        <f t="shared" si="9"/>
        <v>0.08689910618777132</v>
      </c>
      <c r="J96" t="s">
        <v>59</v>
      </c>
      <c r="L96" s="54">
        <f>(J95-K95)/K95</f>
        <v>0.09513541045841231</v>
      </c>
    </row>
    <row r="97" spans="2:6" ht="12.75">
      <c r="B97" s="21">
        <f t="shared" si="15"/>
        <v>1800</v>
      </c>
      <c r="C97" s="46">
        <f t="shared" si="10"/>
        <v>124.52984904278205</v>
      </c>
      <c r="D97" s="46">
        <f t="shared" si="11"/>
        <v>114.61360000000002</v>
      </c>
      <c r="E97" s="22">
        <f t="shared" si="8"/>
        <v>9.916249042782027</v>
      </c>
      <c r="F97" s="23">
        <f t="shared" si="9"/>
        <v>0.08651895623889334</v>
      </c>
    </row>
    <row r="98" spans="2:6" ht="12.75">
      <c r="B98" s="21">
        <f t="shared" si="15"/>
        <v>1900</v>
      </c>
      <c r="C98" s="46">
        <f t="shared" si="10"/>
        <v>131.66970357130697</v>
      </c>
      <c r="D98" s="46">
        <f t="shared" si="11"/>
        <v>121.2227</v>
      </c>
      <c r="E98" s="22">
        <f t="shared" si="8"/>
        <v>10.447003571306965</v>
      </c>
      <c r="F98" s="23">
        <f t="shared" si="9"/>
        <v>0.08618025808125841</v>
      </c>
    </row>
    <row r="99" spans="2:6" ht="12.75">
      <c r="B99" s="21">
        <f t="shared" si="15"/>
        <v>2000</v>
      </c>
      <c r="C99" s="46">
        <f t="shared" si="10"/>
        <v>138.8095580998319</v>
      </c>
      <c r="D99" s="46">
        <f t="shared" si="11"/>
        <v>127.83180000000003</v>
      </c>
      <c r="E99" s="22">
        <f t="shared" si="8"/>
        <v>10.97775809983186</v>
      </c>
      <c r="F99" s="23">
        <f t="shared" si="9"/>
        <v>0.08587658235143257</v>
      </c>
    </row>
    <row r="100" spans="2:6" ht="12.75">
      <c r="B100" s="21">
        <f t="shared" si="15"/>
        <v>2100</v>
      </c>
      <c r="C100" s="46">
        <f t="shared" si="10"/>
        <v>145.94941262835678</v>
      </c>
      <c r="D100" s="46">
        <f t="shared" si="11"/>
        <v>134.4409</v>
      </c>
      <c r="E100" s="22">
        <f t="shared" si="8"/>
        <v>11.508512628356783</v>
      </c>
      <c r="F100" s="23">
        <f t="shared" si="9"/>
        <v>0.08560276395320757</v>
      </c>
    </row>
    <row r="101" spans="2:6" ht="13.5" thickBot="1">
      <c r="B101" s="24">
        <f t="shared" si="15"/>
        <v>2200</v>
      </c>
      <c r="C101" s="25">
        <f t="shared" si="10"/>
        <v>153.0892671568817</v>
      </c>
      <c r="D101" s="25">
        <f t="shared" si="11"/>
        <v>141.05000000000004</v>
      </c>
      <c r="E101" s="26">
        <f t="shared" si="8"/>
        <v>12.039267156881664</v>
      </c>
      <c r="F101" s="27">
        <f t="shared" si="9"/>
        <v>0.0853546058623301</v>
      </c>
    </row>
  </sheetData>
  <printOptions/>
  <pageMargins left="0.75" right="0.75" top="1.5" bottom="1" header="1.5" footer="0.5"/>
  <pageSetup fitToHeight="2" fitToWidth="1" horizontalDpi="600" verticalDpi="600" orientation="landscape" paperSize="121" scale="60" r:id="rId2"/>
  <headerFooter alignWithMargins="0">
    <oddHeader>&amp;RDocket No. UE-04________
Exhibit No. ________ (JAH-6)
Page &amp;P of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B1">
      <selection activeCell="G19" sqref="G19"/>
    </sheetView>
  </sheetViews>
  <sheetFormatPr defaultColWidth="9.140625" defaultRowHeight="12.75"/>
  <cols>
    <col min="1" max="1" width="18.8515625" style="0" customWidth="1"/>
    <col min="2" max="2" width="14.421875" style="0" customWidth="1"/>
    <col min="3" max="3" width="11.00390625" style="0" bestFit="1" customWidth="1"/>
    <col min="4" max="4" width="12.421875" style="0" bestFit="1" customWidth="1"/>
    <col min="5" max="5" width="9.28125" style="0" bestFit="1" customWidth="1"/>
    <col min="6" max="6" width="12.421875" style="0" bestFit="1" customWidth="1"/>
    <col min="7" max="7" width="16.00390625" style="0" bestFit="1" customWidth="1"/>
    <col min="8" max="9" width="14.57421875" style="0" bestFit="1" customWidth="1"/>
    <col min="10" max="10" width="13.57421875" style="0" bestFit="1" customWidth="1"/>
  </cols>
  <sheetData>
    <row r="1" spans="1:16" ht="12.7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</row>
    <row r="2" spans="1:16" ht="12.75">
      <c r="A2" s="1" t="s">
        <v>19</v>
      </c>
      <c r="B2" s="1">
        <v>0</v>
      </c>
      <c r="C2" s="4">
        <v>294480</v>
      </c>
      <c r="D2" s="4">
        <v>3533760</v>
      </c>
      <c r="E2" s="4">
        <v>0</v>
      </c>
      <c r="F2" s="4">
        <v>3533760</v>
      </c>
      <c r="G2" s="4">
        <v>4768959563.380737</v>
      </c>
      <c r="H2" s="4">
        <v>305958725.22880554</v>
      </c>
      <c r="I2" s="4">
        <v>328237327.5664902</v>
      </c>
      <c r="J2" s="4">
        <v>22278602.33768463</v>
      </c>
      <c r="K2" s="5"/>
      <c r="L2" s="5"/>
      <c r="M2" s="5"/>
      <c r="N2" s="4">
        <v>0</v>
      </c>
      <c r="O2" s="4">
        <v>0</v>
      </c>
      <c r="P2" s="2">
        <v>7.281571173047604</v>
      </c>
    </row>
    <row r="3" spans="1:16" ht="12.75">
      <c r="A3" s="1" t="s">
        <v>20</v>
      </c>
      <c r="B3" s="1">
        <v>0</v>
      </c>
      <c r="C3" s="4">
        <v>128640</v>
      </c>
      <c r="D3" s="4">
        <v>1543680</v>
      </c>
      <c r="E3" s="4">
        <v>0</v>
      </c>
      <c r="F3" s="4">
        <v>1543680</v>
      </c>
      <c r="G3" s="4">
        <v>989207385.3735352</v>
      </c>
      <c r="H3" s="4">
        <v>61849181.84183121</v>
      </c>
      <c r="I3" s="4">
        <v>69348934.61820602</v>
      </c>
      <c r="J3" s="4">
        <v>7499752.776374817</v>
      </c>
      <c r="K3" s="5"/>
      <c r="L3" s="5"/>
      <c r="M3" s="5"/>
      <c r="N3" s="4">
        <v>0</v>
      </c>
      <c r="O3" s="4">
        <v>0</v>
      </c>
      <c r="P3" s="2">
        <v>12.125872247678494</v>
      </c>
    </row>
    <row r="4" spans="1:16" ht="12.75">
      <c r="A4" s="1" t="s">
        <v>21</v>
      </c>
      <c r="B4" s="1">
        <v>0</v>
      </c>
      <c r="C4" s="4">
        <v>98400</v>
      </c>
      <c r="D4" s="4">
        <v>1180800</v>
      </c>
      <c r="E4" s="4">
        <v>0</v>
      </c>
      <c r="F4" s="4">
        <v>1180800</v>
      </c>
      <c r="G4" s="4">
        <v>441636467.71727264</v>
      </c>
      <c r="H4" s="4">
        <v>29357457.524614334</v>
      </c>
      <c r="I4" s="4">
        <v>34077500.31598091</v>
      </c>
      <c r="J4" s="4">
        <v>4720042.791366577</v>
      </c>
      <c r="K4" s="5"/>
      <c r="L4" s="5"/>
      <c r="M4" s="5"/>
      <c r="N4" s="4">
        <v>0</v>
      </c>
      <c r="O4" s="4">
        <v>0</v>
      </c>
      <c r="P4" s="2">
        <v>16.077832310271166</v>
      </c>
    </row>
    <row r="5" spans="1:16" ht="12.75">
      <c r="A5" t="s">
        <v>22</v>
      </c>
      <c r="B5" s="1">
        <v>0</v>
      </c>
      <c r="C5" s="4">
        <v>3</v>
      </c>
      <c r="D5" s="4">
        <v>6258240</v>
      </c>
      <c r="E5" s="4">
        <v>0</v>
      </c>
      <c r="F5" s="4">
        <v>6258240</v>
      </c>
      <c r="G5" s="4">
        <v>6199803416.471545</v>
      </c>
      <c r="H5" s="4">
        <v>397165364.5952511</v>
      </c>
      <c r="I5" s="4">
        <v>431663762.5006771</v>
      </c>
      <c r="J5" s="4">
        <v>34498397.905426025</v>
      </c>
      <c r="K5" s="5"/>
      <c r="L5" s="5"/>
      <c r="M5" s="5"/>
      <c r="N5" s="4">
        <v>0</v>
      </c>
      <c r="O5" s="4">
        <v>0</v>
      </c>
      <c r="P5" s="2">
        <v>8.686154680326453</v>
      </c>
    </row>
    <row r="6" spans="1:16" ht="12.75">
      <c r="A6" s="1" t="s">
        <v>24</v>
      </c>
      <c r="B6" s="1">
        <v>0</v>
      </c>
      <c r="C6" s="4">
        <v>120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3"/>
    </row>
    <row r="7" spans="1:16" ht="12.75">
      <c r="A7" t="s">
        <v>23</v>
      </c>
      <c r="B7" s="1">
        <v>0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3"/>
    </row>
    <row r="8" spans="1:16" ht="12.75">
      <c r="A8" s="17" t="s">
        <v>32</v>
      </c>
      <c r="B8" s="1">
        <v>0</v>
      </c>
      <c r="C8" s="4">
        <v>1</v>
      </c>
      <c r="D8" s="5"/>
      <c r="E8" s="5"/>
      <c r="F8" s="5"/>
      <c r="G8" s="5"/>
      <c r="H8" s="5"/>
      <c r="I8" s="5"/>
      <c r="J8" s="5"/>
      <c r="K8" s="4">
        <v>0</v>
      </c>
      <c r="L8" s="4">
        <v>0</v>
      </c>
      <c r="M8" s="4">
        <v>0</v>
      </c>
      <c r="N8" s="4">
        <v>0</v>
      </c>
      <c r="O8" s="4">
        <v>0</v>
      </c>
      <c r="P8" s="3"/>
    </row>
    <row r="9" spans="1:16" ht="12.75">
      <c r="A9" t="s">
        <v>25</v>
      </c>
      <c r="B9" s="1">
        <v>0</v>
      </c>
      <c r="C9" s="4">
        <v>5</v>
      </c>
      <c r="D9" s="4">
        <v>6258240</v>
      </c>
      <c r="E9" s="4">
        <v>0</v>
      </c>
      <c r="F9" s="4">
        <v>6258240</v>
      </c>
      <c r="G9" s="4">
        <v>6199803416.471545</v>
      </c>
      <c r="H9" s="4">
        <v>397165364.5952511</v>
      </c>
      <c r="I9" s="4">
        <v>431663762.5006771</v>
      </c>
      <c r="J9" s="4">
        <v>34498397.905426025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2">
        <v>8.686154680326453</v>
      </c>
    </row>
    <row r="10" spans="1:16" ht="12.75">
      <c r="A10" t="s">
        <v>26</v>
      </c>
      <c r="B10" s="1">
        <v>0</v>
      </c>
      <c r="C10" s="4">
        <v>4346</v>
      </c>
      <c r="D10" s="4">
        <v>12</v>
      </c>
      <c r="E10" s="4">
        <v>0</v>
      </c>
      <c r="F10" s="4">
        <v>12</v>
      </c>
      <c r="G10" s="4">
        <v>11887.949487021677</v>
      </c>
      <c r="H10" s="4">
        <v>761.5534679307622</v>
      </c>
      <c r="I10" s="4">
        <v>827.7031801286184</v>
      </c>
      <c r="J10" s="4">
        <v>66.14971219785632</v>
      </c>
      <c r="K10" s="5"/>
      <c r="L10" s="5"/>
      <c r="M10" s="5"/>
      <c r="N10" s="4">
        <v>0</v>
      </c>
      <c r="O10" s="4">
        <v>0</v>
      </c>
      <c r="P10" s="2">
        <v>8.686154680326448</v>
      </c>
    </row>
    <row r="14" ht="13.5" thickBot="1"/>
    <row r="15" spans="1:10" ht="25.5">
      <c r="A15" s="6" t="s">
        <v>27</v>
      </c>
      <c r="B15" s="7" t="s">
        <v>29</v>
      </c>
      <c r="C15" s="7" t="s">
        <v>28</v>
      </c>
      <c r="D15" s="30" t="s">
        <v>30</v>
      </c>
      <c r="E15" s="33" t="s">
        <v>31</v>
      </c>
      <c r="I15" s="5"/>
      <c r="J15" s="5"/>
    </row>
    <row r="16" spans="1:10" ht="12.75">
      <c r="A16" s="1" t="s">
        <v>33</v>
      </c>
      <c r="B16" s="8">
        <f>F6/F$9</f>
        <v>0</v>
      </c>
      <c r="C16" s="9">
        <f>P6</f>
        <v>0</v>
      </c>
      <c r="D16" s="31"/>
      <c r="E16" s="34"/>
      <c r="I16" s="5"/>
      <c r="J16" s="5"/>
    </row>
    <row r="17" spans="1:10" ht="12.75">
      <c r="A17" s="10" t="str">
        <f>A8</f>
        <v>No Change</v>
      </c>
      <c r="B17" s="8">
        <f>F7/F$9</f>
        <v>0</v>
      </c>
      <c r="C17" s="11">
        <v>0</v>
      </c>
      <c r="D17" s="31"/>
      <c r="E17" s="34"/>
      <c r="I17" s="5"/>
      <c r="J17" s="5"/>
    </row>
    <row r="18" spans="1:10" ht="12.75">
      <c r="A18" s="10" t="s">
        <v>34</v>
      </c>
      <c r="B18" s="8">
        <v>0</v>
      </c>
      <c r="C18" s="11">
        <v>0</v>
      </c>
      <c r="D18" s="31"/>
      <c r="E18" s="34"/>
      <c r="I18" s="5"/>
      <c r="J18" s="5"/>
    </row>
    <row r="19" spans="1:10" ht="12.75">
      <c r="A19" s="10" t="str">
        <f>A2</f>
        <v> 5 TO 10% </v>
      </c>
      <c r="B19" s="8">
        <f>F2/F$9</f>
        <v>0.5646571560055224</v>
      </c>
      <c r="C19" s="11">
        <f>P2</f>
        <v>7.281571173047604</v>
      </c>
      <c r="D19" s="31">
        <f>I2/D2</f>
        <v>92.88614041884287</v>
      </c>
      <c r="E19" s="34">
        <f>G2/D2</f>
        <v>1349.5425731743915</v>
      </c>
      <c r="I19" s="5"/>
      <c r="J19" s="5"/>
    </row>
    <row r="20" spans="1:10" ht="12.75">
      <c r="A20" s="10" t="str">
        <f>A3</f>
        <v> 10 TO 15%   </v>
      </c>
      <c r="B20" s="8">
        <f>D3/D9</f>
        <v>0.24666359871145882</v>
      </c>
      <c r="C20" s="11">
        <f>P3</f>
        <v>12.125872247678494</v>
      </c>
      <c r="D20" s="31">
        <f>I3/D3</f>
        <v>44.924423856113975</v>
      </c>
      <c r="E20" s="34">
        <f>G3/D3</f>
        <v>640.8111690075243</v>
      </c>
      <c r="I20" s="5"/>
      <c r="J20" s="5"/>
    </row>
    <row r="21" spans="1:10" ht="13.5" thickBot="1">
      <c r="A21" s="12" t="str">
        <f>A4</f>
        <v> 15 TO 20%   </v>
      </c>
      <c r="B21" s="13">
        <f>D4/D9</f>
        <v>0.18867924528301888</v>
      </c>
      <c r="C21" s="14">
        <f>P4</f>
        <v>16.077832310271166</v>
      </c>
      <c r="D21" s="32">
        <f>I4/D4</f>
        <v>28.859671676813104</v>
      </c>
      <c r="E21" s="35">
        <f>G4/D4</f>
        <v>374.0146237443027</v>
      </c>
      <c r="I21" s="5"/>
      <c r="J21" s="5"/>
    </row>
    <row r="22" spans="3:10" ht="12.75">
      <c r="C22" s="5"/>
      <c r="D22" s="5"/>
      <c r="E22" s="5"/>
      <c r="I22" s="5"/>
      <c r="J22" s="5"/>
    </row>
    <row r="23" spans="3:10" ht="12.75">
      <c r="C23" s="5"/>
      <c r="D23" s="5"/>
      <c r="E23" s="5"/>
      <c r="I23" s="5"/>
      <c r="J23" s="5"/>
    </row>
    <row r="24" spans="3:10" ht="12.75">
      <c r="C24" s="5"/>
      <c r="D24" s="5"/>
      <c r="E24" s="5"/>
      <c r="I24" s="5"/>
      <c r="J24" s="5"/>
    </row>
    <row r="25" spans="3:10" ht="12.75">
      <c r="C25" s="5"/>
      <c r="D25" s="5"/>
      <c r="E25" s="5"/>
      <c r="I25" s="5"/>
      <c r="J25" s="5"/>
    </row>
    <row r="26" spans="2:10" ht="12.75">
      <c r="B26" t="s">
        <v>44</v>
      </c>
      <c r="C26" t="s">
        <v>35</v>
      </c>
      <c r="D26" s="5"/>
      <c r="E26" s="5"/>
      <c r="I26" s="5"/>
      <c r="J26" s="5"/>
    </row>
    <row r="27" spans="1:10" ht="12.75">
      <c r="A27" t="s">
        <v>1</v>
      </c>
      <c r="B27" s="3">
        <v>5.5</v>
      </c>
      <c r="C27" s="3">
        <v>6.5</v>
      </c>
      <c r="D27" s="5"/>
      <c r="E27" s="5"/>
      <c r="I27" s="5"/>
      <c r="J27" s="5"/>
    </row>
    <row r="28" spans="3:10" ht="12.75">
      <c r="C28" s="5"/>
      <c r="D28" s="5"/>
      <c r="E28" s="5"/>
      <c r="F28" s="5"/>
      <c r="G28" s="15"/>
      <c r="H28" s="16"/>
      <c r="I28" s="5"/>
      <c r="J28" s="5"/>
    </row>
    <row r="29" spans="1:10" ht="12.75">
      <c r="A29">
        <v>600</v>
      </c>
      <c r="B29" s="16">
        <v>0.065613</v>
      </c>
      <c r="D29" s="5"/>
      <c r="E29" s="5"/>
      <c r="F29" s="5"/>
      <c r="G29" s="15"/>
      <c r="H29" s="16"/>
      <c r="I29" s="5"/>
      <c r="J29" s="5"/>
    </row>
    <row r="30" spans="1:10" ht="12.75">
      <c r="A30">
        <v>800</v>
      </c>
      <c r="C30" s="16">
        <v>0.073464</v>
      </c>
      <c r="D30" s="5"/>
      <c r="E30" s="5"/>
      <c r="F30" s="5"/>
      <c r="G30" s="15"/>
      <c r="H30" s="16"/>
      <c r="I30" s="5"/>
      <c r="J30" s="5"/>
    </row>
    <row r="31" spans="1:10" ht="12.75">
      <c r="A31" t="s">
        <v>0</v>
      </c>
      <c r="B31" s="16">
        <v>0.08203</v>
      </c>
      <c r="C31" s="16">
        <v>0.085534</v>
      </c>
      <c r="D31" s="5"/>
      <c r="E31" s="5"/>
      <c r="F31" s="5"/>
      <c r="G31" s="15"/>
      <c r="H31" s="16"/>
      <c r="I31" s="5"/>
      <c r="J31" s="5"/>
    </row>
    <row r="33" spans="1:3" ht="12.75">
      <c r="A33" t="s">
        <v>2</v>
      </c>
      <c r="B33" s="28" t="s">
        <v>41</v>
      </c>
      <c r="C33">
        <v>0.001335</v>
      </c>
    </row>
    <row r="34" spans="2:3" ht="12.75">
      <c r="B34" s="28" t="s">
        <v>36</v>
      </c>
      <c r="C34">
        <v>0.000126</v>
      </c>
    </row>
    <row r="35" spans="2:3" ht="15">
      <c r="B35" s="28" t="s">
        <v>42</v>
      </c>
      <c r="C35" s="29">
        <v>-0.0174</v>
      </c>
    </row>
    <row r="36" spans="2:3" ht="12.75">
      <c r="B36" t="s">
        <v>43</v>
      </c>
      <c r="C36">
        <f>SUM(C33:C35)</f>
        <v>-0.015939</v>
      </c>
    </row>
    <row r="38" ht="13.5" thickBot="1"/>
    <row r="39" spans="2:6" ht="25.5">
      <c r="B39" s="18" t="s">
        <v>38</v>
      </c>
      <c r="C39" s="19" t="s">
        <v>37</v>
      </c>
      <c r="D39" s="19" t="s">
        <v>39</v>
      </c>
      <c r="E39" s="19" t="s">
        <v>40</v>
      </c>
      <c r="F39" s="20" t="s">
        <v>28</v>
      </c>
    </row>
    <row r="40" spans="2:6" ht="12.75">
      <c r="B40" s="21">
        <v>200</v>
      </c>
      <c r="C40" s="22">
        <f>MIN(B40,A$30)*C$30+MAX(B40-A$30,0)*C$31+C$27+B40*C$36</f>
        <v>18.005</v>
      </c>
      <c r="D40" s="22">
        <f>MIN(B40,A$29)*B$29+MAX(B40-A$29,0)*B$31+B$27+B40*C$36</f>
        <v>15.4348</v>
      </c>
      <c r="E40" s="22">
        <f aca="true" t="shared" si="0" ref="E40:E58">C40-D40</f>
        <v>2.5702</v>
      </c>
      <c r="F40" s="23">
        <f aca="true" t="shared" si="1" ref="F40:F58">(C40-D40)/D40</f>
        <v>0.1665198123720424</v>
      </c>
    </row>
    <row r="41" spans="2:6" ht="12.75">
      <c r="B41" s="21">
        <f>B40+100</f>
        <v>300</v>
      </c>
      <c r="C41" s="22">
        <f aca="true" t="shared" si="2" ref="C41:C58">MIN(B41,A$30)*C$30+MAX(B41-A$30,0)*C$31+C$27+B41*C$36</f>
        <v>23.7575</v>
      </c>
      <c r="D41" s="22">
        <f aca="true" t="shared" si="3" ref="D41:D58">MIN(B41,A$29)*B$29+MAX(B41-A$29,0)*B$31+B$27+B41*C$36</f>
        <v>20.4022</v>
      </c>
      <c r="E41" s="22">
        <f t="shared" si="0"/>
        <v>3.3552999999999997</v>
      </c>
      <c r="F41" s="23">
        <f t="shared" si="1"/>
        <v>0.1644577545558812</v>
      </c>
    </row>
    <row r="42" spans="2:6" ht="12.75">
      <c r="B42" s="21">
        <f aca="true" t="shared" si="4" ref="B42:B58">B41+100</f>
        <v>400</v>
      </c>
      <c r="C42" s="22">
        <f t="shared" si="2"/>
        <v>29.509999999999998</v>
      </c>
      <c r="D42" s="22">
        <f t="shared" si="3"/>
        <v>25.369600000000002</v>
      </c>
      <c r="E42" s="22">
        <f t="shared" si="0"/>
        <v>4.140399999999996</v>
      </c>
      <c r="F42" s="23">
        <f t="shared" si="1"/>
        <v>0.16320320383451042</v>
      </c>
    </row>
    <row r="43" spans="2:6" ht="12.75">
      <c r="B43" s="21">
        <f t="shared" si="4"/>
        <v>500</v>
      </c>
      <c r="C43" s="22">
        <f t="shared" si="2"/>
        <v>35.2625</v>
      </c>
      <c r="D43" s="22">
        <f t="shared" si="3"/>
        <v>30.337</v>
      </c>
      <c r="E43" s="22">
        <f t="shared" si="0"/>
        <v>4.925500000000003</v>
      </c>
      <c r="F43" s="23">
        <f t="shared" si="1"/>
        <v>0.16235949500609828</v>
      </c>
    </row>
    <row r="44" spans="2:6" ht="12.75">
      <c r="B44" s="21">
        <f t="shared" si="4"/>
        <v>600</v>
      </c>
      <c r="C44" s="22">
        <f t="shared" si="2"/>
        <v>41.015</v>
      </c>
      <c r="D44" s="22">
        <f t="shared" si="3"/>
        <v>35.3044</v>
      </c>
      <c r="E44" s="22">
        <f t="shared" si="0"/>
        <v>5.7105999999999995</v>
      </c>
      <c r="F44" s="23">
        <f t="shared" si="1"/>
        <v>0.16175320923171047</v>
      </c>
    </row>
    <row r="45" spans="2:6" ht="12.75">
      <c r="B45" s="21">
        <f t="shared" si="4"/>
        <v>700</v>
      </c>
      <c r="C45" s="22">
        <f t="shared" si="2"/>
        <v>46.7675</v>
      </c>
      <c r="D45" s="22">
        <f t="shared" si="3"/>
        <v>41.913500000000006</v>
      </c>
      <c r="E45" s="22">
        <f t="shared" si="0"/>
        <v>4.853999999999992</v>
      </c>
      <c r="F45" s="23">
        <f t="shared" si="1"/>
        <v>0.11580994190415955</v>
      </c>
    </row>
    <row r="46" spans="2:6" ht="12.75">
      <c r="B46" s="21">
        <f t="shared" si="4"/>
        <v>800</v>
      </c>
      <c r="C46" s="22">
        <f t="shared" si="2"/>
        <v>52.519999999999996</v>
      </c>
      <c r="D46" s="22">
        <f t="shared" si="3"/>
        <v>48.52260000000001</v>
      </c>
      <c r="E46" s="22">
        <f t="shared" si="0"/>
        <v>3.9973999999999847</v>
      </c>
      <c r="F46" s="23">
        <f t="shared" si="1"/>
        <v>0.08238223013605997</v>
      </c>
    </row>
    <row r="47" spans="2:6" ht="12.75">
      <c r="B47" s="21">
        <f t="shared" si="4"/>
        <v>900</v>
      </c>
      <c r="C47" s="22">
        <f t="shared" si="2"/>
        <v>59.4795</v>
      </c>
      <c r="D47" s="22">
        <f t="shared" si="3"/>
        <v>55.131699999999995</v>
      </c>
      <c r="E47" s="22">
        <f t="shared" si="0"/>
        <v>4.3478000000000065</v>
      </c>
      <c r="F47" s="23">
        <f t="shared" si="1"/>
        <v>0.07886207027898663</v>
      </c>
    </row>
    <row r="48" spans="2:6" ht="12.75">
      <c r="B48" s="21">
        <f t="shared" si="4"/>
        <v>1000</v>
      </c>
      <c r="C48" s="22">
        <f t="shared" si="2"/>
        <v>66.43900000000001</v>
      </c>
      <c r="D48" s="22">
        <f t="shared" si="3"/>
        <v>61.7408</v>
      </c>
      <c r="E48" s="22">
        <f t="shared" si="0"/>
        <v>4.698200000000007</v>
      </c>
      <c r="F48" s="23">
        <f t="shared" si="1"/>
        <v>0.07609554783870645</v>
      </c>
    </row>
    <row r="49" spans="2:6" ht="12.75">
      <c r="B49" s="21">
        <f t="shared" si="4"/>
        <v>1100</v>
      </c>
      <c r="C49" s="22">
        <f t="shared" si="2"/>
        <v>73.3985</v>
      </c>
      <c r="D49" s="22">
        <f t="shared" si="3"/>
        <v>68.3499</v>
      </c>
      <c r="E49" s="22">
        <f t="shared" si="0"/>
        <v>5.048599999999993</v>
      </c>
      <c r="F49" s="23">
        <f t="shared" si="1"/>
        <v>0.07386404369282168</v>
      </c>
    </row>
    <row r="50" spans="2:6" ht="12.75">
      <c r="B50" s="21">
        <f t="shared" si="4"/>
        <v>1200</v>
      </c>
      <c r="C50" s="22">
        <f t="shared" si="2"/>
        <v>80.358</v>
      </c>
      <c r="D50" s="22">
        <f t="shared" si="3"/>
        <v>74.959</v>
      </c>
      <c r="E50" s="22">
        <f t="shared" si="0"/>
        <v>5.399000000000001</v>
      </c>
      <c r="F50" s="23">
        <f t="shared" si="1"/>
        <v>0.07202604090235996</v>
      </c>
    </row>
    <row r="51" spans="2:6" ht="12.75">
      <c r="B51" s="21">
        <f t="shared" si="4"/>
        <v>1300</v>
      </c>
      <c r="C51" s="22">
        <f t="shared" si="2"/>
        <v>87.3175</v>
      </c>
      <c r="D51" s="22">
        <f t="shared" si="3"/>
        <v>81.56810000000002</v>
      </c>
      <c r="E51" s="22">
        <f t="shared" si="0"/>
        <v>5.74939999999998</v>
      </c>
      <c r="F51" s="23">
        <f t="shared" si="1"/>
        <v>0.0704858884784613</v>
      </c>
    </row>
    <row r="52" spans="2:6" ht="12.75">
      <c r="B52" s="21">
        <f t="shared" si="4"/>
        <v>1400</v>
      </c>
      <c r="C52" s="22">
        <f t="shared" si="2"/>
        <v>94.277</v>
      </c>
      <c r="D52" s="22">
        <f t="shared" si="3"/>
        <v>88.17720000000001</v>
      </c>
      <c r="E52" s="22">
        <f t="shared" si="0"/>
        <v>6.099799999999988</v>
      </c>
      <c r="F52" s="23">
        <f t="shared" si="1"/>
        <v>0.06917661254836836</v>
      </c>
    </row>
    <row r="53" spans="2:6" ht="12.75">
      <c r="B53" s="21">
        <f t="shared" si="4"/>
        <v>1500</v>
      </c>
      <c r="C53" s="22">
        <f t="shared" si="2"/>
        <v>101.2365</v>
      </c>
      <c r="D53" s="22">
        <f t="shared" si="3"/>
        <v>94.78630000000001</v>
      </c>
      <c r="E53" s="22">
        <f t="shared" si="0"/>
        <v>6.450199999999995</v>
      </c>
      <c r="F53" s="23">
        <f t="shared" si="1"/>
        <v>0.06804991860638082</v>
      </c>
    </row>
    <row r="54" spans="2:6" ht="12.75">
      <c r="B54" s="21">
        <f t="shared" si="4"/>
        <v>1600</v>
      </c>
      <c r="C54" s="22">
        <f t="shared" si="2"/>
        <v>108.196</v>
      </c>
      <c r="D54" s="22">
        <f t="shared" si="3"/>
        <v>101.39540000000001</v>
      </c>
      <c r="E54" s="22">
        <f t="shared" si="0"/>
        <v>6.800599999999989</v>
      </c>
      <c r="F54" s="23">
        <f t="shared" si="1"/>
        <v>0.06707010377196587</v>
      </c>
    </row>
    <row r="55" spans="2:6" ht="12.75">
      <c r="B55" s="21">
        <f t="shared" si="4"/>
        <v>1700</v>
      </c>
      <c r="C55" s="22">
        <f t="shared" si="2"/>
        <v>115.1555</v>
      </c>
      <c r="D55" s="22">
        <f t="shared" si="3"/>
        <v>108.0045</v>
      </c>
      <c r="E55" s="22">
        <f t="shared" si="0"/>
        <v>7.1510000000000105</v>
      </c>
      <c r="F55" s="23">
        <f t="shared" si="1"/>
        <v>0.06621020420445455</v>
      </c>
    </row>
    <row r="56" spans="2:6" ht="12.75">
      <c r="B56" s="21">
        <f t="shared" si="4"/>
        <v>1800</v>
      </c>
      <c r="C56" s="22">
        <f t="shared" si="2"/>
        <v>122.11499999999998</v>
      </c>
      <c r="D56" s="22">
        <f t="shared" si="3"/>
        <v>114.61360000000002</v>
      </c>
      <c r="E56" s="22">
        <f t="shared" si="0"/>
        <v>7.501399999999961</v>
      </c>
      <c r="F56" s="23">
        <f t="shared" si="1"/>
        <v>0.06544947545491948</v>
      </c>
    </row>
    <row r="57" spans="2:6" ht="12.75">
      <c r="B57" s="21">
        <f t="shared" si="4"/>
        <v>1900</v>
      </c>
      <c r="C57" s="22">
        <f t="shared" si="2"/>
        <v>129.0745</v>
      </c>
      <c r="D57" s="22">
        <f t="shared" si="3"/>
        <v>121.2227</v>
      </c>
      <c r="E57" s="22">
        <f t="shared" si="0"/>
        <v>7.851799999999997</v>
      </c>
      <c r="F57" s="23">
        <f t="shared" si="1"/>
        <v>0.06477169705013992</v>
      </c>
    </row>
    <row r="58" spans="2:6" ht="13.5" thickBot="1">
      <c r="B58" s="24">
        <f t="shared" si="4"/>
        <v>2000</v>
      </c>
      <c r="C58" s="25">
        <f t="shared" si="2"/>
        <v>136.03400000000002</v>
      </c>
      <c r="D58" s="25">
        <f t="shared" si="3"/>
        <v>127.83180000000003</v>
      </c>
      <c r="E58" s="26">
        <f t="shared" si="0"/>
        <v>8.20219999999999</v>
      </c>
      <c r="F58" s="27">
        <f t="shared" si="1"/>
        <v>0.06416400301020551</v>
      </c>
    </row>
  </sheetData>
  <printOptions/>
  <pageMargins left="0.75" right="0.75" top="1" bottom="1" header="0.5" footer="0.5"/>
  <pageSetup horizontalDpi="600" verticalDpi="600" orientation="portrait" paperSize="121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 Rasanen</cp:lastModifiedBy>
  <cp:lastPrinted>2004-04-03T05:21:24Z</cp:lastPrinted>
  <dcterms:created xsi:type="dcterms:W3CDTF">2004-04-02T19:43:22Z</dcterms:created>
  <dcterms:modified xsi:type="dcterms:W3CDTF">2004-04-03T05:21:33Z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040641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