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1.02 Deferred Debits&amp;Credits\"/>
    </mc:Choice>
  </mc:AlternateContent>
  <bookViews>
    <workbookView xWindow="120" yWindow="45" windowWidth="11340" windowHeight="8580" firstSheet="1" activeTab="1"/>
  </bookViews>
  <sheets>
    <sheet name="Acerno_Cache_XXXXX" sheetId="22" state="veryHidden" r:id="rId1"/>
    <sheet name="E_DDC-15" sheetId="21" r:id="rId2"/>
    <sheet name="E-DDC-16" sheetId="10" r:id="rId3"/>
  </sheets>
  <definedNames>
    <definedName name="_xlnm.Print_Area" localSheetId="2">'E-DDC-16'!$A$1:$L$148</definedName>
    <definedName name="_xlnm.Print_Titles" localSheetId="2">'E-DDC-16'!$1:$4</definedName>
  </definedNames>
  <calcPr calcId="152511"/>
</workbook>
</file>

<file path=xl/calcChain.xml><?xml version="1.0" encoding="utf-8"?>
<calcChain xmlns="http://schemas.openxmlformats.org/spreadsheetml/2006/main">
  <c r="D17" i="21" l="1"/>
  <c r="D18" i="21"/>
  <c r="D19" i="21"/>
  <c r="D20" i="21"/>
  <c r="D21" i="21"/>
  <c r="D22" i="21"/>
  <c r="D23" i="21"/>
  <c r="D24" i="21"/>
  <c r="D25" i="21"/>
  <c r="D16" i="21"/>
  <c r="D15" i="21"/>
  <c r="E17" i="21" l="1"/>
  <c r="F18" i="21" s="1"/>
  <c r="E16" i="21"/>
  <c r="E15" i="21"/>
  <c r="D10" i="21"/>
  <c r="D9" i="21"/>
  <c r="C148" i="10"/>
  <c r="B18" i="21" l="1"/>
  <c r="B16" i="21" l="1"/>
  <c r="B17" i="21" s="1"/>
  <c r="B19" i="21" s="1"/>
  <c r="B20" i="21" s="1"/>
  <c r="B21" i="21" s="1"/>
  <c r="B22" i="21" s="1"/>
  <c r="B23" i="21" s="1"/>
  <c r="B24" i="21" s="1"/>
  <c r="B25" i="21" s="1"/>
  <c r="J62" i="10" l="1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43" i="10"/>
  <c r="J144" i="10"/>
  <c r="J145" i="10"/>
  <c r="H6" i="10"/>
  <c r="H7" i="10" s="1"/>
  <c r="H8" i="10" s="1"/>
  <c r="H9" i="10" s="1"/>
  <c r="H10" i="10" s="1"/>
  <c r="H11" i="10" s="1"/>
  <c r="H12" i="10" s="1"/>
  <c r="H13" i="10" s="1"/>
  <c r="J7" i="10"/>
  <c r="R9" i="10"/>
  <c r="R10" i="10" s="1"/>
  <c r="J60" i="10"/>
  <c r="J59" i="10"/>
  <c r="J56" i="10"/>
  <c r="J55" i="10"/>
  <c r="J52" i="10"/>
  <c r="J51" i="10"/>
  <c r="J48" i="10"/>
  <c r="J47" i="10"/>
  <c r="J44" i="10"/>
  <c r="J43" i="10"/>
  <c r="J40" i="10"/>
  <c r="J39" i="10"/>
  <c r="J36" i="10"/>
  <c r="J35" i="10"/>
  <c r="J32" i="10"/>
  <c r="J31" i="10"/>
  <c r="J28" i="10"/>
  <c r="J27" i="10"/>
  <c r="J24" i="10"/>
  <c r="J23" i="10"/>
  <c r="J20" i="10"/>
  <c r="J19" i="10"/>
  <c r="J61" i="10"/>
  <c r="J58" i="10"/>
  <c r="J57" i="10"/>
  <c r="J54" i="10"/>
  <c r="J53" i="10"/>
  <c r="J50" i="10"/>
  <c r="J49" i="10"/>
  <c r="J46" i="10"/>
  <c r="J45" i="10"/>
  <c r="J42" i="10"/>
  <c r="J41" i="10"/>
  <c r="J38" i="10"/>
  <c r="J37" i="10"/>
  <c r="J34" i="10"/>
  <c r="J33" i="10"/>
  <c r="J30" i="10"/>
  <c r="J29" i="10"/>
  <c r="J26" i="10"/>
  <c r="J25" i="10"/>
  <c r="J22" i="10"/>
  <c r="J21" i="10"/>
  <c r="J14" i="10"/>
  <c r="J15" i="10"/>
  <c r="J16" i="10"/>
  <c r="J17" i="10"/>
  <c r="J18" i="10"/>
  <c r="I10" i="10"/>
  <c r="I12" i="10"/>
  <c r="I13" i="10"/>
  <c r="F7" i="10"/>
  <c r="E7" i="10"/>
  <c r="I7" i="10"/>
  <c r="K7" i="10" s="1"/>
  <c r="L7" i="10" s="1"/>
  <c r="I9" i="10"/>
  <c r="I11" i="10"/>
  <c r="J8" i="10"/>
  <c r="I8" i="10"/>
  <c r="B146" i="10"/>
  <c r="F8" i="10"/>
  <c r="E8" i="10"/>
  <c r="E9" i="10" s="1"/>
  <c r="E10" i="10" s="1"/>
  <c r="E11" i="10" s="1"/>
  <c r="E12" i="10" s="1"/>
  <c r="E13" i="10" s="1"/>
  <c r="J9" i="10"/>
  <c r="F9" i="10"/>
  <c r="F10" i="10"/>
  <c r="J10" i="10"/>
  <c r="K10" i="10" s="1"/>
  <c r="J11" i="10"/>
  <c r="F11" i="10"/>
  <c r="J12" i="10"/>
  <c r="K12" i="10"/>
  <c r="F12" i="10"/>
  <c r="D146" i="10"/>
  <c r="J13" i="10"/>
  <c r="K13" i="10" s="1"/>
  <c r="F13" i="10"/>
  <c r="K9" i="10" l="1"/>
  <c r="K11" i="10"/>
  <c r="J146" i="10"/>
  <c r="K8" i="10"/>
  <c r="L8" i="10" s="1"/>
  <c r="C22" i="10"/>
  <c r="C18" i="10"/>
  <c r="C24" i="10"/>
  <c r="C23" i="10"/>
  <c r="C10" i="21"/>
  <c r="C14" i="10"/>
  <c r="H14" i="10" s="1"/>
  <c r="C16" i="10"/>
  <c r="C19" i="10"/>
  <c r="C15" i="10"/>
  <c r="C9" i="21"/>
  <c r="C21" i="10"/>
  <c r="C17" i="10"/>
  <c r="C20" i="10"/>
  <c r="L9" i="10" l="1"/>
  <c r="L10" i="10" s="1"/>
  <c r="L11" i="10" s="1"/>
  <c r="L12" i="10" s="1"/>
  <c r="L13" i="10" s="1"/>
  <c r="H15" i="10"/>
  <c r="H16" i="10" s="1"/>
  <c r="H17" i="10" s="1"/>
  <c r="H18" i="10" s="1"/>
  <c r="H19" i="10" s="1"/>
  <c r="H20" i="10" s="1"/>
  <c r="H21" i="10" s="1"/>
  <c r="H22" i="10" s="1"/>
  <c r="H23" i="10" s="1"/>
  <c r="H24" i="10" s="1"/>
  <c r="C12" i="21"/>
  <c r="C14" i="21" s="1"/>
  <c r="C15" i="21" s="1"/>
  <c r="I20" i="10"/>
  <c r="K20" i="10" s="1"/>
  <c r="F20" i="10"/>
  <c r="I15" i="10"/>
  <c r="K15" i="10" s="1"/>
  <c r="F15" i="10"/>
  <c r="I16" i="10"/>
  <c r="K16" i="10" s="1"/>
  <c r="F16" i="10"/>
  <c r="I23" i="10"/>
  <c r="K23" i="10" s="1"/>
  <c r="F23" i="10"/>
  <c r="I17" i="10"/>
  <c r="K17" i="10" s="1"/>
  <c r="F17" i="10"/>
  <c r="I19" i="10"/>
  <c r="K19" i="10" s="1"/>
  <c r="F19" i="10"/>
  <c r="I24" i="10"/>
  <c r="K24" i="10" s="1"/>
  <c r="F24" i="10"/>
  <c r="I22" i="10"/>
  <c r="K22" i="10" s="1"/>
  <c r="F22" i="10"/>
  <c r="E14" i="10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I21" i="10"/>
  <c r="K21" i="10" s="1"/>
  <c r="F21" i="10"/>
  <c r="F14" i="10"/>
  <c r="I14" i="10"/>
  <c r="F18" i="10"/>
  <c r="I18" i="10"/>
  <c r="K18" i="10" s="1"/>
  <c r="C20" i="21" l="1"/>
  <c r="C25" i="21"/>
  <c r="C35" i="10"/>
  <c r="F35" i="10" s="1"/>
  <c r="C87" i="10"/>
  <c r="I87" i="10" s="1"/>
  <c r="K87" i="10" s="1"/>
  <c r="C30" i="10"/>
  <c r="I30" i="10" s="1"/>
  <c r="K30" i="10" s="1"/>
  <c r="C82" i="10"/>
  <c r="F82" i="10" s="1"/>
  <c r="C102" i="10"/>
  <c r="F102" i="10" s="1"/>
  <c r="C127" i="10"/>
  <c r="I127" i="10" s="1"/>
  <c r="C29" i="10"/>
  <c r="I29" i="10" s="1"/>
  <c r="K29" i="10" s="1"/>
  <c r="C49" i="10"/>
  <c r="I49" i="10" s="1"/>
  <c r="K49" i="10" s="1"/>
  <c r="C73" i="10"/>
  <c r="F73" i="10" s="1"/>
  <c r="C93" i="10"/>
  <c r="C114" i="10"/>
  <c r="C138" i="10"/>
  <c r="C36" i="10"/>
  <c r="F36" i="10" s="1"/>
  <c r="C56" i="10"/>
  <c r="I56" i="10" s="1"/>
  <c r="K56" i="10" s="1"/>
  <c r="C72" i="10"/>
  <c r="I72" i="10" s="1"/>
  <c r="K72" i="10" s="1"/>
  <c r="C88" i="10"/>
  <c r="I88" i="10" s="1"/>
  <c r="K88" i="10" s="1"/>
  <c r="C104" i="10"/>
  <c r="I104" i="10" s="1"/>
  <c r="K104" i="10" s="1"/>
  <c r="C121" i="10"/>
  <c r="C137" i="10"/>
  <c r="C71" i="10"/>
  <c r="F71" i="10" s="1"/>
  <c r="C136" i="10"/>
  <c r="I136" i="10" s="1"/>
  <c r="K136" i="10" s="1"/>
  <c r="C78" i="10"/>
  <c r="C98" i="10"/>
  <c r="C119" i="10"/>
  <c r="C143" i="10"/>
  <c r="C45" i="10"/>
  <c r="C65" i="10"/>
  <c r="F65" i="10" s="1"/>
  <c r="C89" i="10"/>
  <c r="F89" i="10" s="1"/>
  <c r="C109" i="10"/>
  <c r="I109" i="10" s="1"/>
  <c r="K109" i="10" s="1"/>
  <c r="C130" i="10"/>
  <c r="C32" i="10"/>
  <c r="F32" i="10" s="1"/>
  <c r="C52" i="10"/>
  <c r="I52" i="10" s="1"/>
  <c r="K52" i="10" s="1"/>
  <c r="C68" i="10"/>
  <c r="I68" i="10" s="1"/>
  <c r="K68" i="10" s="1"/>
  <c r="C84" i="10"/>
  <c r="C100" i="10"/>
  <c r="I100" i="10" s="1"/>
  <c r="K100" i="10" s="1"/>
  <c r="C117" i="10"/>
  <c r="C133" i="10"/>
  <c r="C55" i="10"/>
  <c r="I55" i="10" s="1"/>
  <c r="K55" i="10" s="1"/>
  <c r="C120" i="10"/>
  <c r="C62" i="10"/>
  <c r="I62" i="10" s="1"/>
  <c r="K62" i="10" s="1"/>
  <c r="C94" i="10"/>
  <c r="I94" i="10" s="1"/>
  <c r="K94" i="10" s="1"/>
  <c r="C115" i="10"/>
  <c r="I115" i="10" s="1"/>
  <c r="C135" i="10"/>
  <c r="C41" i="10"/>
  <c r="F41" i="10" s="1"/>
  <c r="C61" i="10"/>
  <c r="I61" i="10" s="1"/>
  <c r="K61" i="10" s="1"/>
  <c r="C81" i="10"/>
  <c r="F81" i="10" s="1"/>
  <c r="C105" i="10"/>
  <c r="F105" i="10" s="1"/>
  <c r="C126" i="10"/>
  <c r="C25" i="10"/>
  <c r="H25" i="10" s="1"/>
  <c r="C48" i="10"/>
  <c r="C64" i="10"/>
  <c r="F64" i="10" s="1"/>
  <c r="C80" i="10"/>
  <c r="I80" i="10" s="1"/>
  <c r="K80" i="10" s="1"/>
  <c r="C96" i="10"/>
  <c r="I96" i="10" s="1"/>
  <c r="K96" i="10" s="1"/>
  <c r="C113" i="10"/>
  <c r="I113" i="10" s="1"/>
  <c r="C129" i="10"/>
  <c r="F129" i="10" s="1"/>
  <c r="C145" i="10"/>
  <c r="C39" i="10"/>
  <c r="F39" i="10" s="1"/>
  <c r="C103" i="10"/>
  <c r="I103" i="10" s="1"/>
  <c r="K103" i="10" s="1"/>
  <c r="C46" i="10"/>
  <c r="I46" i="10" s="1"/>
  <c r="K46" i="10" s="1"/>
  <c r="C86" i="10"/>
  <c r="I86" i="10" s="1"/>
  <c r="K86" i="10" s="1"/>
  <c r="C111" i="10"/>
  <c r="C131" i="10"/>
  <c r="I131" i="10" s="1"/>
  <c r="C33" i="10"/>
  <c r="F33" i="10" s="1"/>
  <c r="C57" i="10"/>
  <c r="F57" i="10" s="1"/>
  <c r="C77" i="10"/>
  <c r="I77" i="10" s="1"/>
  <c r="K77" i="10" s="1"/>
  <c r="C97" i="10"/>
  <c r="F97" i="10" s="1"/>
  <c r="C122" i="10"/>
  <c r="C142" i="10"/>
  <c r="C40" i="10"/>
  <c r="F40" i="10" s="1"/>
  <c r="C60" i="10"/>
  <c r="F60" i="10" s="1"/>
  <c r="C76" i="10"/>
  <c r="F76" i="10" s="1"/>
  <c r="C92" i="10"/>
  <c r="F92" i="10" s="1"/>
  <c r="C108" i="10"/>
  <c r="I108" i="10" s="1"/>
  <c r="K108" i="10" s="1"/>
  <c r="C125" i="10"/>
  <c r="C141" i="10"/>
  <c r="I141" i="10" s="1"/>
  <c r="K141" i="10" s="1"/>
  <c r="C24" i="21"/>
  <c r="C19" i="21"/>
  <c r="C22" i="21"/>
  <c r="C23" i="21"/>
  <c r="C18" i="21"/>
  <c r="C21" i="21"/>
  <c r="C17" i="21"/>
  <c r="C16" i="21"/>
  <c r="C66" i="10"/>
  <c r="F66" i="10" s="1"/>
  <c r="C50" i="10"/>
  <c r="F50" i="10" s="1"/>
  <c r="C34" i="10"/>
  <c r="C140" i="10"/>
  <c r="F140" i="10" s="1"/>
  <c r="C124" i="10"/>
  <c r="F124" i="10" s="1"/>
  <c r="C107" i="10"/>
  <c r="C91" i="10"/>
  <c r="I91" i="10" s="1"/>
  <c r="K91" i="10" s="1"/>
  <c r="C75" i="10"/>
  <c r="F75" i="10" s="1"/>
  <c r="C59" i="10"/>
  <c r="I59" i="10" s="1"/>
  <c r="K59" i="10" s="1"/>
  <c r="C43" i="10"/>
  <c r="I43" i="10" s="1"/>
  <c r="K43" i="10" s="1"/>
  <c r="C27" i="10"/>
  <c r="I27" i="10" s="1"/>
  <c r="K27" i="10" s="1"/>
  <c r="C70" i="10"/>
  <c r="I70" i="10" s="1"/>
  <c r="K70" i="10" s="1"/>
  <c r="C54" i="10"/>
  <c r="F54" i="10" s="1"/>
  <c r="C38" i="10"/>
  <c r="I38" i="10" s="1"/>
  <c r="K38" i="10" s="1"/>
  <c r="C144" i="10"/>
  <c r="I144" i="10" s="1"/>
  <c r="C128" i="10"/>
  <c r="C112" i="10"/>
  <c r="C95" i="10"/>
  <c r="I95" i="10" s="1"/>
  <c r="K95" i="10" s="1"/>
  <c r="C79" i="10"/>
  <c r="C63" i="10"/>
  <c r="I63" i="10" s="1"/>
  <c r="K63" i="10" s="1"/>
  <c r="C47" i="10"/>
  <c r="I47" i="10" s="1"/>
  <c r="K47" i="10" s="1"/>
  <c r="C31" i="10"/>
  <c r="I31" i="10" s="1"/>
  <c r="K31" i="10" s="1"/>
  <c r="C44" i="10"/>
  <c r="I44" i="10" s="1"/>
  <c r="K44" i="10" s="1"/>
  <c r="C28" i="10"/>
  <c r="F28" i="10" s="1"/>
  <c r="C134" i="10"/>
  <c r="C118" i="10"/>
  <c r="I118" i="10" s="1"/>
  <c r="K118" i="10" s="1"/>
  <c r="C101" i="10"/>
  <c r="F101" i="10" s="1"/>
  <c r="C85" i="10"/>
  <c r="I85" i="10" s="1"/>
  <c r="K85" i="10" s="1"/>
  <c r="C69" i="10"/>
  <c r="F69" i="10" s="1"/>
  <c r="C53" i="10"/>
  <c r="F53" i="10" s="1"/>
  <c r="C37" i="10"/>
  <c r="F37" i="10" s="1"/>
  <c r="C139" i="10"/>
  <c r="I139" i="10" s="1"/>
  <c r="K139" i="10" s="1"/>
  <c r="C123" i="10"/>
  <c r="C106" i="10"/>
  <c r="I106" i="10" s="1"/>
  <c r="K106" i="10" s="1"/>
  <c r="C90" i="10"/>
  <c r="I90" i="10" s="1"/>
  <c r="K90" i="10" s="1"/>
  <c r="C74" i="10"/>
  <c r="F74" i="10" s="1"/>
  <c r="C58" i="10"/>
  <c r="I58" i="10" s="1"/>
  <c r="K58" i="10" s="1"/>
  <c r="C42" i="10"/>
  <c r="F42" i="10" s="1"/>
  <c r="C26" i="10"/>
  <c r="I26" i="10" s="1"/>
  <c r="K26" i="10" s="1"/>
  <c r="C132" i="10"/>
  <c r="C116" i="10"/>
  <c r="C99" i="10"/>
  <c r="I99" i="10" s="1"/>
  <c r="K99" i="10" s="1"/>
  <c r="C83" i="10"/>
  <c r="C67" i="10"/>
  <c r="C51" i="10"/>
  <c r="I51" i="10" s="1"/>
  <c r="K51" i="10" s="1"/>
  <c r="K14" i="10"/>
  <c r="G14" i="10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F137" i="10"/>
  <c r="I64" i="10"/>
  <c r="K64" i="10" s="1"/>
  <c r="I32" i="10"/>
  <c r="K32" i="10" s="1"/>
  <c r="F122" i="10"/>
  <c r="I105" i="10"/>
  <c r="K105" i="10" s="1"/>
  <c r="F49" i="10"/>
  <c r="I33" i="10"/>
  <c r="K33" i="10" s="1"/>
  <c r="F30" i="10"/>
  <c r="F67" i="10"/>
  <c r="I67" i="10"/>
  <c r="K67" i="10" s="1"/>
  <c r="F141" i="10"/>
  <c r="I92" i="10"/>
  <c r="K92" i="10" s="1"/>
  <c r="F52" i="10"/>
  <c r="F85" i="10"/>
  <c r="I69" i="10"/>
  <c r="K69" i="10" s="1"/>
  <c r="F139" i="10"/>
  <c r="I82" i="10"/>
  <c r="K82" i="10" s="1"/>
  <c r="F128" i="10"/>
  <c r="I39" i="10" l="1"/>
  <c r="K39" i="10" s="1"/>
  <c r="F38" i="10"/>
  <c r="F104" i="10"/>
  <c r="I25" i="10"/>
  <c r="K25" i="10" s="1"/>
  <c r="I102" i="10"/>
  <c r="K102" i="10" s="1"/>
  <c r="I107" i="10"/>
  <c r="K107" i="10" s="1"/>
  <c r="F108" i="10"/>
  <c r="F86" i="10"/>
  <c r="I40" i="10"/>
  <c r="K40" i="10" s="1"/>
  <c r="F63" i="10"/>
  <c r="I42" i="10"/>
  <c r="K42" i="10" s="1"/>
  <c r="I53" i="10"/>
  <c r="K53" i="10" s="1"/>
  <c r="F46" i="10"/>
  <c r="F25" i="10"/>
  <c r="G25" i="10" s="1"/>
  <c r="F103" i="10"/>
  <c r="F125" i="10"/>
  <c r="I125" i="10"/>
  <c r="K125" i="10" s="1"/>
  <c r="I130" i="10"/>
  <c r="K130" i="10" s="1"/>
  <c r="I121" i="10"/>
  <c r="K121" i="10" s="1"/>
  <c r="F55" i="10"/>
  <c r="F90" i="10"/>
  <c r="F27" i="10"/>
  <c r="I111" i="10"/>
  <c r="K111" i="10" s="1"/>
  <c r="F133" i="10"/>
  <c r="I133" i="10"/>
  <c r="K133" i="10" s="1"/>
  <c r="F143" i="10"/>
  <c r="I143" i="10"/>
  <c r="K143" i="10" s="1"/>
  <c r="F106" i="10"/>
  <c r="I37" i="10"/>
  <c r="K37" i="10" s="1"/>
  <c r="F43" i="10"/>
  <c r="F107" i="10"/>
  <c r="I116" i="10"/>
  <c r="K116" i="10" s="1"/>
  <c r="I123" i="10"/>
  <c r="K123" i="10" s="1"/>
  <c r="F134" i="10"/>
  <c r="I134" i="10"/>
  <c r="K134" i="10" s="1"/>
  <c r="I112" i="10"/>
  <c r="K112" i="10" s="1"/>
  <c r="I124" i="10"/>
  <c r="K124" i="10" s="1"/>
  <c r="I142" i="10"/>
  <c r="K142" i="10" s="1"/>
  <c r="I145" i="10"/>
  <c r="K145" i="10" s="1"/>
  <c r="I126" i="10"/>
  <c r="K126" i="10" s="1"/>
  <c r="F117" i="10"/>
  <c r="I117" i="10"/>
  <c r="K117" i="10" s="1"/>
  <c r="I119" i="10"/>
  <c r="K119" i="10" s="1"/>
  <c r="I138" i="10"/>
  <c r="K138" i="10" s="1"/>
  <c r="I71" i="10"/>
  <c r="K71" i="10" s="1"/>
  <c r="F136" i="10"/>
  <c r="F58" i="10"/>
  <c r="F118" i="10"/>
  <c r="I60" i="10"/>
  <c r="K60" i="10" s="1"/>
  <c r="I54" i="10"/>
  <c r="K54" i="10" s="1"/>
  <c r="F119" i="10"/>
  <c r="I89" i="10"/>
  <c r="K89" i="10" s="1"/>
  <c r="F138" i="10"/>
  <c r="F80" i="10"/>
  <c r="F132" i="10"/>
  <c r="I132" i="10"/>
  <c r="K132" i="10" s="1"/>
  <c r="I128" i="10"/>
  <c r="K128" i="10" s="1"/>
  <c r="I140" i="10"/>
  <c r="K140" i="10" s="1"/>
  <c r="I122" i="10"/>
  <c r="K122" i="10" s="1"/>
  <c r="I129" i="10"/>
  <c r="K129" i="10" s="1"/>
  <c r="I135" i="10"/>
  <c r="K135" i="10" s="1"/>
  <c r="F120" i="10"/>
  <c r="I120" i="10"/>
  <c r="K120" i="10" s="1"/>
  <c r="I137" i="10"/>
  <c r="K137" i="10" s="1"/>
  <c r="F114" i="10"/>
  <c r="I114" i="10"/>
  <c r="K114" i="10" s="1"/>
  <c r="I66" i="10"/>
  <c r="K66" i="10" s="1"/>
  <c r="F142" i="10"/>
  <c r="F51" i="10"/>
  <c r="F62" i="10"/>
  <c r="I57" i="10"/>
  <c r="K57" i="10" s="1"/>
  <c r="F88" i="10"/>
  <c r="F145" i="10"/>
  <c r="F112" i="10"/>
  <c r="I74" i="10"/>
  <c r="K74" i="10" s="1"/>
  <c r="F98" i="10"/>
  <c r="F123" i="10"/>
  <c r="F29" i="10"/>
  <c r="F126" i="10"/>
  <c r="I28" i="10"/>
  <c r="K28" i="10" s="1"/>
  <c r="I76" i="10"/>
  <c r="K76" i="10" s="1"/>
  <c r="F100" i="10"/>
  <c r="F59" i="10"/>
  <c r="I75" i="10"/>
  <c r="K75" i="10" s="1"/>
  <c r="F116" i="10"/>
  <c r="F70" i="10"/>
  <c r="F135" i="10"/>
  <c r="I41" i="10"/>
  <c r="K41" i="10" s="1"/>
  <c r="I65" i="10"/>
  <c r="K65" i="10" s="1"/>
  <c r="F72" i="10"/>
  <c r="F47" i="10"/>
  <c r="I98" i="10"/>
  <c r="K98" i="10" s="1"/>
  <c r="I101" i="10"/>
  <c r="K101" i="10" s="1"/>
  <c r="F130" i="10"/>
  <c r="F56" i="10"/>
  <c r="F83" i="10"/>
  <c r="I83" i="10"/>
  <c r="K83" i="10" s="1"/>
  <c r="I79" i="10"/>
  <c r="K79" i="10" s="1"/>
  <c r="F79" i="10"/>
  <c r="K144" i="10"/>
  <c r="F144" i="10"/>
  <c r="I34" i="10"/>
  <c r="K34" i="10" s="1"/>
  <c r="F34" i="10"/>
  <c r="K131" i="10"/>
  <c r="F131" i="10"/>
  <c r="K113" i="10"/>
  <c r="F113" i="10"/>
  <c r="I48" i="10"/>
  <c r="K48" i="10" s="1"/>
  <c r="F48" i="10"/>
  <c r="K115" i="10"/>
  <c r="F115" i="10"/>
  <c r="F84" i="10"/>
  <c r="I84" i="10"/>
  <c r="K84" i="10" s="1"/>
  <c r="I45" i="10"/>
  <c r="K45" i="10" s="1"/>
  <c r="F45" i="10"/>
  <c r="I78" i="10"/>
  <c r="K78" i="10" s="1"/>
  <c r="F78" i="10"/>
  <c r="I93" i="10"/>
  <c r="K93" i="10" s="1"/>
  <c r="F93" i="10"/>
  <c r="K127" i="10"/>
  <c r="F127" i="10"/>
  <c r="F26" i="10"/>
  <c r="F44" i="10"/>
  <c r="I97" i="10"/>
  <c r="K97" i="10" s="1"/>
  <c r="H26" i="10"/>
  <c r="H27" i="10" s="1"/>
  <c r="H28" i="10" s="1"/>
  <c r="H29" i="10" s="1"/>
  <c r="H30" i="10" s="1"/>
  <c r="H31" i="10" s="1"/>
  <c r="H32" i="10" s="1"/>
  <c r="H33" i="10" s="1"/>
  <c r="H34" i="10" s="1"/>
  <c r="H35" i="10" s="1"/>
  <c r="H36" i="10" s="1"/>
  <c r="H37" i="10" s="1"/>
  <c r="H38" i="10" s="1"/>
  <c r="H39" i="10" s="1"/>
  <c r="H40" i="10" s="1"/>
  <c r="H41" i="10" s="1"/>
  <c r="H42" i="10" s="1"/>
  <c r="H43" i="10" s="1"/>
  <c r="H44" i="10" s="1"/>
  <c r="H45" i="10" s="1"/>
  <c r="H46" i="10" s="1"/>
  <c r="H47" i="10" s="1"/>
  <c r="H48" i="10" s="1"/>
  <c r="H49" i="10" s="1"/>
  <c r="H50" i="10" s="1"/>
  <c r="H51" i="10" s="1"/>
  <c r="H52" i="10" s="1"/>
  <c r="H53" i="10" s="1"/>
  <c r="H54" i="10" s="1"/>
  <c r="H55" i="10" s="1"/>
  <c r="H56" i="10" s="1"/>
  <c r="H57" i="10" s="1"/>
  <c r="H58" i="10" s="1"/>
  <c r="H59" i="10" s="1"/>
  <c r="H60" i="10" s="1"/>
  <c r="H61" i="10" s="1"/>
  <c r="H62" i="10" s="1"/>
  <c r="H63" i="10" s="1"/>
  <c r="H64" i="10" s="1"/>
  <c r="H65" i="10" s="1"/>
  <c r="H66" i="10" s="1"/>
  <c r="H67" i="10" s="1"/>
  <c r="H68" i="10" s="1"/>
  <c r="H69" i="10" s="1"/>
  <c r="H70" i="10" s="1"/>
  <c r="H71" i="10" s="1"/>
  <c r="H72" i="10" s="1"/>
  <c r="H73" i="10" s="1"/>
  <c r="H74" i="10" s="1"/>
  <c r="H75" i="10" s="1"/>
  <c r="H76" i="10" s="1"/>
  <c r="H77" i="10" s="1"/>
  <c r="H78" i="10" s="1"/>
  <c r="H79" i="10" s="1"/>
  <c r="H80" i="10" s="1"/>
  <c r="H81" i="10" s="1"/>
  <c r="H82" i="10" s="1"/>
  <c r="H83" i="10" s="1"/>
  <c r="H84" i="10" s="1"/>
  <c r="H85" i="10" s="1"/>
  <c r="H86" i="10" s="1"/>
  <c r="H87" i="10" s="1"/>
  <c r="H88" i="10" s="1"/>
  <c r="H89" i="10" s="1"/>
  <c r="H90" i="10" s="1"/>
  <c r="H91" i="10" s="1"/>
  <c r="H92" i="10" s="1"/>
  <c r="H93" i="10" s="1"/>
  <c r="H94" i="10" s="1"/>
  <c r="H95" i="10" s="1"/>
  <c r="H96" i="10" s="1"/>
  <c r="H97" i="10" s="1"/>
  <c r="H98" i="10" s="1"/>
  <c r="H99" i="10" s="1"/>
  <c r="H100" i="10" s="1"/>
  <c r="H101" i="10" s="1"/>
  <c r="H102" i="10" s="1"/>
  <c r="H103" i="10" s="1"/>
  <c r="H104" i="10" s="1"/>
  <c r="H105" i="10" s="1"/>
  <c r="H106" i="10" s="1"/>
  <c r="H107" i="10" s="1"/>
  <c r="H108" i="10" s="1"/>
  <c r="H109" i="10" s="1"/>
  <c r="F87" i="10"/>
  <c r="F91" i="10"/>
  <c r="F121" i="10"/>
  <c r="I81" i="10"/>
  <c r="K81" i="10" s="1"/>
  <c r="F31" i="10"/>
  <c r="F95" i="10"/>
  <c r="I50" i="10"/>
  <c r="K50" i="10" s="1"/>
  <c r="F61" i="10"/>
  <c r="F77" i="10"/>
  <c r="F109" i="10"/>
  <c r="I36" i="10"/>
  <c r="K36" i="10" s="1"/>
  <c r="F68" i="10"/>
  <c r="I35" i="10"/>
  <c r="K35" i="10" s="1"/>
  <c r="F99" i="10"/>
  <c r="F94" i="10"/>
  <c r="F111" i="10"/>
  <c r="I73" i="10"/>
  <c r="K73" i="10" s="1"/>
  <c r="F96" i="10"/>
  <c r="C27" i="21"/>
  <c r="C30" i="21" s="1"/>
  <c r="C146" i="10"/>
  <c r="L14" i="10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H111" i="10" l="1"/>
  <c r="H112" i="10" s="1"/>
  <c r="H113" i="10" s="1"/>
  <c r="H114" i="10" s="1"/>
  <c r="H115" i="10" s="1"/>
  <c r="H116" i="10" s="1"/>
  <c r="H117" i="10" s="1"/>
  <c r="H118" i="10" s="1"/>
  <c r="H119" i="10" s="1"/>
  <c r="H120" i="10" s="1"/>
  <c r="H121" i="10" s="1"/>
  <c r="H122" i="10" s="1"/>
  <c r="H123" i="10" s="1"/>
  <c r="H124" i="10" s="1"/>
  <c r="H125" i="10" s="1"/>
  <c r="H126" i="10" s="1"/>
  <c r="H127" i="10" s="1"/>
  <c r="H128" i="10" s="1"/>
  <c r="H129" i="10" s="1"/>
  <c r="H130" i="10" s="1"/>
  <c r="H131" i="10" s="1"/>
  <c r="H132" i="10" s="1"/>
  <c r="H133" i="10" s="1"/>
  <c r="H134" i="10" s="1"/>
  <c r="H135" i="10" s="1"/>
  <c r="H136" i="10" s="1"/>
  <c r="H137" i="10" s="1"/>
  <c r="H138" i="10" s="1"/>
  <c r="H139" i="10" s="1"/>
  <c r="H140" i="10" s="1"/>
  <c r="H141" i="10" s="1"/>
  <c r="H142" i="10" s="1"/>
  <c r="H143" i="10" s="1"/>
  <c r="H144" i="10" s="1"/>
  <c r="H145" i="10" s="1"/>
  <c r="L28" i="10"/>
  <c r="L29" i="10" s="1"/>
  <c r="L30" i="10" s="1"/>
  <c r="L31" i="10" s="1"/>
  <c r="L32" i="10" s="1"/>
  <c r="L33" i="10" s="1"/>
  <c r="L34" i="10" s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L45" i="10" s="1"/>
  <c r="L46" i="10" s="1"/>
  <c r="L47" i="10" s="1"/>
  <c r="L48" i="10" s="1"/>
  <c r="L49" i="10" s="1"/>
  <c r="L50" i="10" s="1"/>
  <c r="L51" i="10" s="1"/>
  <c r="L52" i="10" s="1"/>
  <c r="L53" i="10" s="1"/>
  <c r="L54" i="10" s="1"/>
  <c r="L55" i="10" s="1"/>
  <c r="L56" i="10" s="1"/>
  <c r="L57" i="10" s="1"/>
  <c r="L58" i="10" s="1"/>
  <c r="L59" i="10" s="1"/>
  <c r="L60" i="10" s="1"/>
  <c r="L61" i="10" s="1"/>
  <c r="L62" i="10" s="1"/>
  <c r="L63" i="10" s="1"/>
  <c r="L64" i="10" s="1"/>
  <c r="L65" i="10" s="1"/>
  <c r="L66" i="10" s="1"/>
  <c r="L67" i="10" s="1"/>
  <c r="L68" i="10" s="1"/>
  <c r="L69" i="10" s="1"/>
  <c r="L70" i="10" s="1"/>
  <c r="L71" i="10" s="1"/>
  <c r="L72" i="10" s="1"/>
  <c r="L73" i="10" s="1"/>
  <c r="L74" i="10" s="1"/>
  <c r="L75" i="10" s="1"/>
  <c r="L76" i="10" s="1"/>
  <c r="L77" i="10" s="1"/>
  <c r="L78" i="10" s="1"/>
  <c r="L79" i="10" s="1"/>
  <c r="L80" i="10" s="1"/>
  <c r="L81" i="10" s="1"/>
  <c r="L82" i="10" s="1"/>
  <c r="L83" i="10" s="1"/>
  <c r="L84" i="10" s="1"/>
  <c r="L85" i="10" s="1"/>
  <c r="L86" i="10" s="1"/>
  <c r="L87" i="10" s="1"/>
  <c r="L88" i="10" s="1"/>
  <c r="L89" i="10" s="1"/>
  <c r="L90" i="10" s="1"/>
  <c r="L91" i="10" s="1"/>
  <c r="L92" i="10" s="1"/>
  <c r="L93" i="10" s="1"/>
  <c r="L94" i="10" s="1"/>
  <c r="L95" i="10" s="1"/>
  <c r="L96" i="10" s="1"/>
  <c r="L97" i="10" s="1"/>
  <c r="L98" i="10" s="1"/>
  <c r="L99" i="10" s="1"/>
  <c r="L100" i="10" s="1"/>
  <c r="L101" i="10" s="1"/>
  <c r="L102" i="10" s="1"/>
  <c r="L103" i="10" s="1"/>
  <c r="L104" i="10" s="1"/>
  <c r="L105" i="10" s="1"/>
  <c r="L106" i="10" s="1"/>
  <c r="L107" i="10" s="1"/>
  <c r="L108" i="10" s="1"/>
  <c r="L109" i="10" s="1"/>
  <c r="F146" i="10"/>
  <c r="I146" i="10"/>
  <c r="G26" i="10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G38" i="10"/>
  <c r="K110" i="10" l="1"/>
  <c r="K146" i="10" s="1"/>
  <c r="G39" i="10"/>
  <c r="L110" i="10" l="1"/>
  <c r="L111" i="10" s="1"/>
  <c r="L112" i="10" s="1"/>
  <c r="L113" i="10" s="1"/>
  <c r="L114" i="10" s="1"/>
  <c r="L115" i="10" s="1"/>
  <c r="L116" i="10" s="1"/>
  <c r="L117" i="10" s="1"/>
  <c r="L118" i="10" s="1"/>
  <c r="L119" i="10" s="1"/>
  <c r="L120" i="10" s="1"/>
  <c r="L121" i="10" s="1"/>
  <c r="L122" i="10" s="1"/>
  <c r="L123" i="10" s="1"/>
  <c r="L124" i="10" s="1"/>
  <c r="L125" i="10" s="1"/>
  <c r="L126" i="10" s="1"/>
  <c r="L127" i="10" s="1"/>
  <c r="L128" i="10" s="1"/>
  <c r="L129" i="10" s="1"/>
  <c r="L130" i="10" s="1"/>
  <c r="L131" i="10" s="1"/>
  <c r="L132" i="10" s="1"/>
  <c r="L133" i="10" s="1"/>
  <c r="L134" i="10" s="1"/>
  <c r="L135" i="10" s="1"/>
  <c r="L136" i="10" s="1"/>
  <c r="L137" i="10" s="1"/>
  <c r="L138" i="10" s="1"/>
  <c r="L139" i="10" s="1"/>
  <c r="L140" i="10" s="1"/>
  <c r="L141" i="10" s="1"/>
  <c r="L142" i="10" s="1"/>
  <c r="L143" i="10" s="1"/>
  <c r="L144" i="10" s="1"/>
  <c r="L145" i="10" s="1"/>
  <c r="G40" i="10"/>
  <c r="G41" i="10" l="1"/>
  <c r="G42" i="10" l="1"/>
  <c r="G43" i="10" l="1"/>
  <c r="G44" i="10" l="1"/>
  <c r="G45" i="10" l="1"/>
  <c r="G46" i="10" l="1"/>
  <c r="G47" i="10" l="1"/>
  <c r="G48" i="10" l="1"/>
  <c r="G49" i="10" l="1"/>
  <c r="G50" i="10" l="1"/>
  <c r="G51" i="10" l="1"/>
  <c r="G52" i="10" l="1"/>
  <c r="G53" i="10" l="1"/>
  <c r="G54" i="10" l="1"/>
  <c r="G55" i="10" l="1"/>
  <c r="G56" i="10" l="1"/>
  <c r="G57" i="10" l="1"/>
  <c r="G58" i="10" l="1"/>
  <c r="G59" i="10" l="1"/>
  <c r="G60" i="10" l="1"/>
  <c r="G61" i="10" l="1"/>
  <c r="G62" i="10" l="1"/>
  <c r="G63" i="10" l="1"/>
  <c r="G64" i="10" l="1"/>
  <c r="G65" i="10" l="1"/>
  <c r="G66" i="10" l="1"/>
  <c r="G67" i="10" l="1"/>
  <c r="G68" i="10" l="1"/>
  <c r="G69" i="10" l="1"/>
  <c r="G70" i="10" l="1"/>
  <c r="G71" i="10" l="1"/>
  <c r="G72" i="10" l="1"/>
  <c r="G73" i="10" l="1"/>
  <c r="G74" i="10" l="1"/>
  <c r="G75" i="10" l="1"/>
  <c r="G76" i="10" l="1"/>
  <c r="G77" i="10" l="1"/>
  <c r="G78" i="10" l="1"/>
  <c r="G79" i="10" l="1"/>
  <c r="G80" i="10" l="1"/>
  <c r="G81" i="10" l="1"/>
  <c r="G82" i="10" l="1"/>
  <c r="G83" i="10" l="1"/>
  <c r="G84" i="10" s="1"/>
  <c r="G85" i="10" s="1"/>
  <c r="G86" i="10" s="1"/>
  <c r="G87" i="10" s="1"/>
  <c r="G88" i="10" s="1"/>
  <c r="G89" i="10" s="1"/>
  <c r="G90" i="10" s="1"/>
  <c r="G91" i="10" s="1"/>
  <c r="G92" i="10" s="1"/>
  <c r="G93" i="10" s="1"/>
  <c r="G94" i="10" s="1"/>
  <c r="G95" i="10" l="1"/>
  <c r="G96" i="10" l="1"/>
  <c r="G97" i="10" l="1"/>
  <c r="G98" i="10" l="1"/>
  <c r="G99" i="10" l="1"/>
  <c r="G100" i="10" l="1"/>
  <c r="G101" i="10" l="1"/>
  <c r="G102" i="10" l="1"/>
  <c r="G103" i="10" l="1"/>
  <c r="G104" i="10" l="1"/>
  <c r="G105" i="10" l="1"/>
  <c r="G106" i="10" l="1"/>
  <c r="E9" i="21" s="1"/>
  <c r="G107" i="10" l="1"/>
  <c r="G108" i="10" l="1"/>
  <c r="G109" i="10" l="1"/>
  <c r="G111" i="10" l="1"/>
  <c r="G112" i="10" l="1"/>
  <c r="G113" i="10" l="1"/>
  <c r="G114" i="10" l="1"/>
  <c r="G115" i="10" l="1"/>
  <c r="E18" i="21" l="1"/>
  <c r="G116" i="10"/>
  <c r="E19" i="21"/>
  <c r="G117" i="10" l="1"/>
  <c r="E20" i="21"/>
  <c r="G118" i="10" l="1"/>
  <c r="E21" i="21" l="1"/>
  <c r="G119" i="10"/>
  <c r="E22" i="21"/>
  <c r="E10" i="21" l="1"/>
  <c r="E12" i="21" s="1"/>
  <c r="E14" i="21" s="1"/>
  <c r="C36" i="21"/>
  <c r="C38" i="21" s="1"/>
  <c r="D12" i="21"/>
  <c r="D14" i="21" s="1"/>
  <c r="G120" i="10"/>
  <c r="E23" i="21"/>
  <c r="G121" i="10" l="1"/>
  <c r="E24" i="21"/>
  <c r="G122" i="10" l="1"/>
  <c r="G123" i="10" s="1"/>
  <c r="G124" i="10" s="1"/>
  <c r="G125" i="10" s="1"/>
  <c r="G126" i="10" s="1"/>
  <c r="G127" i="10" s="1"/>
  <c r="G128" i="10" s="1"/>
  <c r="G129" i="10" s="1"/>
  <c r="G130" i="10" s="1"/>
  <c r="G131" i="10" s="1"/>
  <c r="G132" i="10" s="1"/>
  <c r="G133" i="10" s="1"/>
  <c r="G134" i="10" s="1"/>
  <c r="G135" i="10" s="1"/>
  <c r="G136" i="10" s="1"/>
  <c r="G137" i="10" s="1"/>
  <c r="G138" i="10" s="1"/>
  <c r="G139" i="10" s="1"/>
  <c r="G140" i="10" s="1"/>
  <c r="G141" i="10" s="1"/>
  <c r="G142" i="10" s="1"/>
  <c r="G143" i="10" s="1"/>
  <c r="G144" i="10" s="1"/>
  <c r="G145" i="10" s="1"/>
  <c r="E25" i="21" l="1"/>
  <c r="E27" i="21" s="1"/>
  <c r="E30" i="21" s="1"/>
  <c r="D27" i="21"/>
  <c r="D30" i="21" s="1"/>
  <c r="D32" i="21" l="1"/>
</calcChain>
</file>

<file path=xl/sharedStrings.xml><?xml version="1.0" encoding="utf-8"?>
<sst xmlns="http://schemas.openxmlformats.org/spreadsheetml/2006/main" count="80" uniqueCount="68">
  <si>
    <t>WA</t>
  </si>
  <si>
    <t>Date</t>
  </si>
  <si>
    <t>Accumulated Amortization</t>
  </si>
  <si>
    <t>REGULATORY ASSET</t>
  </si>
  <si>
    <t xml:space="preserve"> </t>
  </si>
  <si>
    <t>2009 P/T ratio</t>
  </si>
  <si>
    <t>Total</t>
  </si>
  <si>
    <t>ADFIT - Monthly Entry</t>
  </si>
  <si>
    <t>DR (CR)</t>
  </si>
  <si>
    <t>410100 ED WA</t>
  </si>
  <si>
    <t>410200 ZZ ZZ</t>
  </si>
  <si>
    <t>ADFIT - Balance</t>
  </si>
  <si>
    <t>Regulatory Asset - Balance</t>
  </si>
  <si>
    <t>Total Monthly Amortization Expense (Benefit)</t>
  </si>
  <si>
    <t>DFIT - Operating Expense (Benefit)</t>
  </si>
  <si>
    <t>Monthly Interest Expense (Benefit)</t>
  </si>
  <si>
    <t xml:space="preserve">Accumulated Deferral Asset </t>
  </si>
  <si>
    <t xml:space="preserve">Monthly Entry Regulatory Asset </t>
  </si>
  <si>
    <t>DFIT - Nonoperating Expense (Benefit)</t>
  </si>
  <si>
    <t>407422 ED WA</t>
  </si>
  <si>
    <t>407322 ED WA</t>
  </si>
  <si>
    <t>419322 ED WA</t>
  </si>
  <si>
    <t>182322 ED WA</t>
  </si>
  <si>
    <t>283322 ED WA</t>
  </si>
  <si>
    <t>Monthly Deferral of Fixed Asset Amortization Expense (Benefit)</t>
  </si>
  <si>
    <t>Deferral</t>
  </si>
  <si>
    <t>Months to Amortize</t>
  </si>
  <si>
    <t>Interest rate</t>
  </si>
  <si>
    <t>Avista Utilites</t>
  </si>
  <si>
    <t>TOTAL</t>
  </si>
  <si>
    <t>Book</t>
  </si>
  <si>
    <t>Deferred</t>
  </si>
  <si>
    <t>PERIOD</t>
  </si>
  <si>
    <t>Cost</t>
  </si>
  <si>
    <t>A/D</t>
  </si>
  <si>
    <t>Tax Bal</t>
  </si>
  <si>
    <t xml:space="preserve">     Divide by 2</t>
  </si>
  <si>
    <t>÷2</t>
  </si>
  <si>
    <t>Beg/End Mo Avg</t>
  </si>
  <si>
    <t>May</t>
  </si>
  <si>
    <t xml:space="preserve">    Divide by 12</t>
  </si>
  <si>
    <t>÷12</t>
  </si>
  <si>
    <t>Ave Monthly Average</t>
  </si>
  <si>
    <t>WASHINGTON</t>
  </si>
  <si>
    <t>Spokane River Relicensing - Capital Costs Deferrals</t>
  </si>
  <si>
    <t>Annual Expense</t>
  </si>
  <si>
    <t>Pro Forma Amortization</t>
  </si>
  <si>
    <t>Test Year Amortization</t>
  </si>
  <si>
    <t>Adjustment</t>
  </si>
  <si>
    <t>407322 Direct</t>
  </si>
  <si>
    <t>Test Period Expense</t>
  </si>
  <si>
    <t>Total AMA Rate Base</t>
  </si>
  <si>
    <t>Non Plant</t>
  </si>
  <si>
    <t>Tax Reform transfer to Excess Tax Reg Liability</t>
  </si>
  <si>
    <t>Excess ADFIT Balance</t>
  </si>
  <si>
    <t>Tax Reform Transfer to Excess Tax Regulatory Liability</t>
  </si>
  <si>
    <t>Dec</t>
  </si>
  <si>
    <t xml:space="preserve">Jan </t>
  </si>
  <si>
    <t xml:space="preserve">Feb </t>
  </si>
  <si>
    <t>Mar</t>
  </si>
  <si>
    <t>Apr</t>
  </si>
  <si>
    <t>Jun</t>
  </si>
  <si>
    <t>Jul</t>
  </si>
  <si>
    <t>Aug</t>
  </si>
  <si>
    <t>Sep</t>
  </si>
  <si>
    <t>Oct</t>
  </si>
  <si>
    <t>Nov</t>
  </si>
  <si>
    <t>WASHINGTON Year ended 12/31/2018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</si>
</sst>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;\(#,##0\)"/>
    <numFmt numFmtId="167" formatCode="mmm"/>
    <numFmt numFmtId="168" formatCode="#,##0;\(#,##0\)"/>
    <numFmt numFmtId="169" formatCode="0_);\(0\)"/>
    <numFmt numFmtId="170" formatCode="_(* #,##0.00000000_);_(* \(#,##0.0000000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130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43" fontId="0" fillId="0" borderId="0" xfId="1" applyFont="1" applyAlignment="1">
      <alignment horizontal="center" vertical="top" wrapText="1"/>
    </xf>
    <xf numFmtId="43" fontId="0" fillId="0" borderId="0" xfId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0" fillId="0" borderId="0" xfId="1" applyFont="1" applyFill="1" applyAlignment="1"/>
    <xf numFmtId="0" fontId="0" fillId="0" borderId="0" xfId="0" applyBorder="1" applyAlignment="1"/>
    <xf numFmtId="43" fontId="0" fillId="0" borderId="0" xfId="1" applyFont="1" applyBorder="1" applyAlignment="1"/>
    <xf numFmtId="43" fontId="0" fillId="0" borderId="0" xfId="1" applyFont="1" applyAlignment="1"/>
    <xf numFmtId="14" fontId="0" fillId="0" borderId="0" xfId="0" applyNumberFormat="1" applyAlignment="1"/>
    <xf numFmtId="43" fontId="4" fillId="0" borderId="0" xfId="1" applyFont="1" applyFill="1" applyAlignment="1"/>
    <xf numFmtId="43" fontId="0" fillId="0" borderId="0" xfId="0" applyNumberFormat="1" applyAlignment="1"/>
    <xf numFmtId="43" fontId="0" fillId="0" borderId="2" xfId="1" applyFont="1" applyBorder="1" applyAlignment="1"/>
    <xf numFmtId="0" fontId="0" fillId="0" borderId="3" xfId="0" applyBorder="1" applyAlignment="1"/>
    <xf numFmtId="10" fontId="4" fillId="0" borderId="0" xfId="1" applyNumberFormat="1" applyFont="1" applyBorder="1" applyAlignment="1">
      <alignment horizontal="center"/>
    </xf>
    <xf numFmtId="43" fontId="0" fillId="0" borderId="4" xfId="1" applyFont="1" applyFill="1" applyBorder="1" applyAlignment="1"/>
    <xf numFmtId="0" fontId="4" fillId="0" borderId="3" xfId="0" applyFont="1" applyBorder="1" applyAlignment="1">
      <alignment horizontal="center"/>
    </xf>
    <xf numFmtId="1" fontId="0" fillId="0" borderId="0" xfId="1" applyNumberFormat="1" applyFont="1" applyBorder="1" applyAlignment="1">
      <alignment horizontal="center"/>
    </xf>
    <xf numFmtId="1" fontId="1" fillId="0" borderId="0" xfId="1" applyNumberForma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43" fontId="1" fillId="0" borderId="6" xfId="1" applyFont="1" applyBorder="1" applyAlignment="1">
      <alignment horizontal="center" vertical="top" wrapText="1"/>
    </xf>
    <xf numFmtId="43" fontId="0" fillId="0" borderId="6" xfId="1" applyFont="1" applyBorder="1" applyAlignment="1">
      <alignment horizontal="center" vertical="top" wrapText="1"/>
    </xf>
    <xf numFmtId="43" fontId="5" fillId="0" borderId="7" xfId="1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43" fontId="0" fillId="0" borderId="9" xfId="1" applyFont="1" applyBorder="1" applyAlignment="1">
      <alignment horizontal="center" vertical="top" wrapText="1"/>
    </xf>
    <xf numFmtId="43" fontId="5" fillId="0" borderId="10" xfId="1" applyFont="1" applyFill="1" applyBorder="1" applyAlignment="1">
      <alignment horizontal="center" vertical="top" wrapText="1"/>
    </xf>
    <xf numFmtId="43" fontId="1" fillId="2" borderId="9" xfId="1" applyFont="1" applyFill="1" applyBorder="1" applyAlignment="1">
      <alignment horizontal="center" vertical="top" wrapText="1"/>
    </xf>
    <xf numFmtId="43" fontId="0" fillId="2" borderId="9" xfId="1" applyFont="1" applyFill="1" applyBorder="1" applyAlignment="1">
      <alignment horizontal="center" vertical="top" wrapText="1"/>
    </xf>
    <xf numFmtId="170" fontId="0" fillId="0" borderId="0" xfId="1" applyNumberFormat="1" applyFont="1" applyBorder="1" applyAlignment="1"/>
    <xf numFmtId="43" fontId="0" fillId="3" borderId="9" xfId="1" applyFont="1" applyFill="1" applyBorder="1" applyAlignment="1">
      <alignment horizontal="center" vertical="top" wrapText="1"/>
    </xf>
    <xf numFmtId="43" fontId="0" fillId="0" borderId="9" xfId="1" applyFont="1" applyFill="1" applyBorder="1" applyAlignment="1">
      <alignment horizontal="center" vertical="top" wrapText="1"/>
    </xf>
    <xf numFmtId="43" fontId="6" fillId="0" borderId="0" xfId="1" applyFont="1" applyFill="1" applyAlignment="1"/>
    <xf numFmtId="14" fontId="6" fillId="0" borderId="0" xfId="0" applyNumberFormat="1" applyFont="1" applyFill="1" applyAlignment="1"/>
    <xf numFmtId="43" fontId="7" fillId="0" borderId="0" xfId="1" applyFont="1" applyFill="1" applyAlignment="1"/>
    <xf numFmtId="0" fontId="6" fillId="0" borderId="0" xfId="0" applyFont="1" applyFill="1" applyAlignment="1"/>
    <xf numFmtId="14" fontId="6" fillId="0" borderId="0" xfId="0" applyNumberFormat="1" applyFont="1" applyAlignment="1"/>
    <xf numFmtId="43" fontId="6" fillId="0" borderId="0" xfId="1" applyFont="1" applyAlignment="1"/>
    <xf numFmtId="0" fontId="6" fillId="0" borderId="0" xfId="0" applyFont="1" applyAlignment="1"/>
    <xf numFmtId="14" fontId="0" fillId="0" borderId="0" xfId="0" applyNumberFormat="1" applyBorder="1"/>
    <xf numFmtId="14" fontId="6" fillId="0" borderId="0" xfId="0" applyNumberFormat="1" applyFont="1" applyBorder="1"/>
    <xf numFmtId="1" fontId="1" fillId="0" borderId="8" xfId="1" applyNumberFormat="1" applyFont="1" applyBorder="1" applyAlignment="1">
      <alignment horizontal="center"/>
    </xf>
    <xf numFmtId="43" fontId="1" fillId="0" borderId="9" xfId="1" applyFont="1" applyBorder="1" applyAlignment="1">
      <alignment horizontal="left"/>
    </xf>
    <xf numFmtId="164" fontId="1" fillId="0" borderId="10" xfId="2" applyNumberFormat="1" applyFont="1" applyBorder="1" applyAlignment="1">
      <alignment horizontal="center"/>
    </xf>
    <xf numFmtId="10" fontId="4" fillId="0" borderId="8" xfId="1" applyNumberFormat="1" applyFont="1" applyBorder="1" applyAlignment="1">
      <alignment horizontal="center"/>
    </xf>
    <xf numFmtId="1" fontId="1" fillId="0" borderId="9" xfId="1" applyNumberFormat="1" applyBorder="1" applyAlignment="1">
      <alignment horizontal="center"/>
    </xf>
    <xf numFmtId="14" fontId="2" fillId="4" borderId="11" xfId="0" applyNumberFormat="1" applyFont="1" applyFill="1" applyBorder="1" applyAlignment="1">
      <alignment horizontal="center"/>
    </xf>
    <xf numFmtId="1" fontId="0" fillId="0" borderId="10" xfId="1" applyNumberFormat="1" applyFont="1" applyBorder="1" applyAlignment="1">
      <alignment horizontal="center"/>
    </xf>
    <xf numFmtId="43" fontId="6" fillId="6" borderId="0" xfId="1" applyFont="1" applyFill="1" applyAlignment="1"/>
    <xf numFmtId="43" fontId="7" fillId="6" borderId="0" xfId="1" applyFont="1" applyFill="1" applyAlignment="1"/>
    <xf numFmtId="169" fontId="1" fillId="0" borderId="0" xfId="2" applyNumberFormat="1" applyFont="1" applyBorder="1" applyAlignment="1">
      <alignment horizontal="center"/>
    </xf>
    <xf numFmtId="0" fontId="2" fillId="0" borderId="0" xfId="4" applyFont="1" applyAlignment="1"/>
    <xf numFmtId="0" fontId="6" fillId="0" borderId="0" xfId="4"/>
    <xf numFmtId="0" fontId="6" fillId="0" borderId="0" xfId="4" applyAlignment="1">
      <alignment horizontal="center"/>
    </xf>
    <xf numFmtId="0" fontId="6" fillId="0" borderId="0" xfId="4" applyAlignment="1"/>
    <xf numFmtId="0" fontId="8" fillId="0" borderId="0" xfId="4" applyFont="1" applyAlignment="1"/>
    <xf numFmtId="0" fontId="9" fillId="0" borderId="0" xfId="4" applyFont="1" applyAlignment="1">
      <alignment horizontal="center"/>
    </xf>
    <xf numFmtId="0" fontId="10" fillId="0" borderId="13" xfId="4" applyNumberFormat="1" applyFont="1" applyBorder="1" applyAlignment="1">
      <alignment horizontal="center"/>
    </xf>
    <xf numFmtId="166" fontId="10" fillId="0" borderId="14" xfId="4" applyNumberFormat="1" applyFont="1" applyBorder="1" applyAlignment="1">
      <alignment horizontal="center"/>
    </xf>
    <xf numFmtId="0" fontId="9" fillId="0" borderId="12" xfId="4" applyFont="1" applyBorder="1" applyAlignment="1">
      <alignment horizontal="center"/>
    </xf>
    <xf numFmtId="0" fontId="10" fillId="0" borderId="0" xfId="4" applyFont="1"/>
    <xf numFmtId="0" fontId="10" fillId="0" borderId="15" xfId="4" applyFont="1" applyBorder="1"/>
    <xf numFmtId="0" fontId="10" fillId="0" borderId="16" xfId="4" applyFont="1" applyBorder="1"/>
    <xf numFmtId="0" fontId="10" fillId="0" borderId="17" xfId="4" applyFont="1" applyBorder="1"/>
    <xf numFmtId="166" fontId="10" fillId="0" borderId="18" xfId="4" applyNumberFormat="1" applyFont="1" applyBorder="1"/>
    <xf numFmtId="166" fontId="10" fillId="0" borderId="0" xfId="4" applyNumberFormat="1" applyFont="1" applyBorder="1"/>
    <xf numFmtId="166" fontId="10" fillId="0" borderId="13" xfId="4" applyNumberFormat="1" applyFont="1" applyBorder="1"/>
    <xf numFmtId="166" fontId="10" fillId="0" borderId="19" xfId="4" applyNumberFormat="1" applyFont="1" applyBorder="1"/>
    <xf numFmtId="166" fontId="10" fillId="0" borderId="12" xfId="4" applyNumberFormat="1" applyFont="1" applyBorder="1"/>
    <xf numFmtId="167" fontId="10" fillId="0" borderId="0" xfId="4" applyNumberFormat="1" applyFont="1"/>
    <xf numFmtId="166" fontId="10" fillId="0" borderId="17" xfId="4" applyNumberFormat="1" applyFont="1" applyBorder="1"/>
    <xf numFmtId="0" fontId="10" fillId="0" borderId="0" xfId="4" applyNumberFormat="1" applyFont="1" applyBorder="1" applyAlignment="1">
      <alignment horizontal="center"/>
    </xf>
    <xf numFmtId="166" fontId="10" fillId="0" borderId="19" xfId="4" applyNumberFormat="1" applyFont="1" applyBorder="1" applyAlignment="1">
      <alignment horizontal="center"/>
    </xf>
    <xf numFmtId="166" fontId="10" fillId="0" borderId="12" xfId="4" applyNumberFormat="1" applyFont="1" applyBorder="1" applyAlignment="1">
      <alignment horizontal="center"/>
    </xf>
    <xf numFmtId="166" fontId="10" fillId="0" borderId="20" xfId="4" applyNumberFormat="1" applyFont="1" applyBorder="1" applyAlignment="1">
      <alignment horizontal="center"/>
    </xf>
    <xf numFmtId="166" fontId="10" fillId="0" borderId="18" xfId="4" applyNumberFormat="1" applyFont="1" applyFill="1" applyBorder="1"/>
    <xf numFmtId="166" fontId="10" fillId="0" borderId="0" xfId="4" applyNumberFormat="1" applyFont="1" applyFill="1" applyBorder="1"/>
    <xf numFmtId="166" fontId="10" fillId="0" borderId="20" xfId="4" applyNumberFormat="1" applyFont="1" applyBorder="1"/>
    <xf numFmtId="166" fontId="10" fillId="0" borderId="15" xfId="4" applyNumberFormat="1" applyFont="1" applyBorder="1"/>
    <xf numFmtId="166" fontId="10" fillId="0" borderId="19" xfId="4" applyNumberFormat="1" applyFont="1" applyFill="1" applyBorder="1"/>
    <xf numFmtId="166" fontId="10" fillId="0" borderId="12" xfId="4" applyNumberFormat="1" applyFont="1" applyFill="1" applyBorder="1"/>
    <xf numFmtId="168" fontId="9" fillId="0" borderId="0" xfId="4" applyNumberFormat="1" applyFont="1" applyBorder="1"/>
    <xf numFmtId="166" fontId="10" fillId="0" borderId="16" xfId="4" applyNumberFormat="1" applyFont="1" applyBorder="1"/>
    <xf numFmtId="0" fontId="10" fillId="0" borderId="0" xfId="0" applyFont="1"/>
    <xf numFmtId="0" fontId="10" fillId="0" borderId="0" xfId="0" applyNumberFormat="1" applyFont="1" applyAlignment="1">
      <alignment horizontal="center"/>
    </xf>
    <xf numFmtId="165" fontId="9" fillId="0" borderId="0" xfId="1" applyNumberFormat="1" applyFont="1" applyAlignment="1">
      <alignment horizontal="center"/>
    </xf>
    <xf numFmtId="0" fontId="9" fillId="0" borderId="16" xfId="0" applyFont="1" applyBorder="1"/>
    <xf numFmtId="0" fontId="10" fillId="0" borderId="16" xfId="0" applyNumberFormat="1" applyFont="1" applyBorder="1" applyAlignment="1">
      <alignment horizontal="center"/>
    </xf>
    <xf numFmtId="0" fontId="10" fillId="0" borderId="16" xfId="0" applyFont="1" applyBorder="1"/>
    <xf numFmtId="0" fontId="10" fillId="0" borderId="0" xfId="0" applyFont="1" applyAlignment="1">
      <alignment horizontal="center"/>
    </xf>
    <xf numFmtId="166" fontId="10" fillId="0" borderId="0" xfId="0" applyNumberFormat="1" applyFont="1" applyBorder="1"/>
    <xf numFmtId="166" fontId="10" fillId="0" borderId="16" xfId="0" applyNumberFormat="1" applyFont="1" applyBorder="1"/>
    <xf numFmtId="0" fontId="0" fillId="0" borderId="12" xfId="0" applyBorder="1"/>
    <xf numFmtId="5" fontId="11" fillId="0" borderId="23" xfId="1" applyNumberFormat="1" applyFont="1" applyBorder="1" applyAlignment="1">
      <alignment horizontal="right"/>
    </xf>
    <xf numFmtId="14" fontId="2" fillId="0" borderId="0" xfId="0" applyNumberFormat="1" applyFont="1" applyBorder="1"/>
    <xf numFmtId="43" fontId="2" fillId="0" borderId="0" xfId="1" applyFont="1" applyFill="1" applyAlignment="1"/>
    <xf numFmtId="43" fontId="12" fillId="0" borderId="0" xfId="1" applyFont="1" applyFill="1" applyAlignment="1"/>
    <xf numFmtId="43" fontId="2" fillId="0" borderId="0" xfId="1" applyFont="1" applyAlignment="1"/>
    <xf numFmtId="14" fontId="2" fillId="0" borderId="0" xfId="0" applyNumberFormat="1" applyFont="1" applyAlignment="1"/>
    <xf numFmtId="0" fontId="2" fillId="0" borderId="0" xfId="0" applyFont="1" applyAlignment="1"/>
    <xf numFmtId="167" fontId="10" fillId="0" borderId="0" xfId="0" applyNumberFormat="1" applyFont="1" applyAlignment="1">
      <alignment horizontal="center"/>
    </xf>
    <xf numFmtId="0" fontId="10" fillId="0" borderId="13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43" fontId="0" fillId="0" borderId="0" xfId="1" applyFont="1" applyAlignment="1">
      <alignment horizontal="right"/>
    </xf>
    <xf numFmtId="43" fontId="11" fillId="0" borderId="23" xfId="1" applyNumberFormat="1" applyFont="1" applyBorder="1" applyAlignment="1">
      <alignment horizontal="right"/>
    </xf>
    <xf numFmtId="0" fontId="0" fillId="0" borderId="0" xfId="0" applyAlignment="1">
      <alignment shrinkToFit="1"/>
    </xf>
    <xf numFmtId="43" fontId="1" fillId="0" borderId="0" xfId="1" applyFont="1" applyFill="1" applyAlignment="1"/>
    <xf numFmtId="165" fontId="8" fillId="0" borderId="0" xfId="1" applyNumberFormat="1" applyFont="1" applyAlignment="1"/>
    <xf numFmtId="43" fontId="1" fillId="0" borderId="0" xfId="1" applyAlignment="1"/>
    <xf numFmtId="43" fontId="6" fillId="0" borderId="25" xfId="1" applyFont="1" applyFill="1" applyBorder="1" applyAlignment="1"/>
    <xf numFmtId="43" fontId="2" fillId="0" borderId="26" xfId="1" applyFont="1" applyFill="1" applyBorder="1" applyAlignment="1"/>
    <xf numFmtId="14" fontId="1" fillId="0" borderId="0" xfId="0" applyNumberFormat="1" applyFont="1" applyBorder="1"/>
    <xf numFmtId="43" fontId="1" fillId="0" borderId="25" xfId="1" applyFont="1" applyFill="1" applyBorder="1" applyAlignment="1"/>
    <xf numFmtId="43" fontId="1" fillId="0" borderId="0" xfId="1" applyFont="1" applyAlignment="1"/>
    <xf numFmtId="14" fontId="1" fillId="0" borderId="0" xfId="0" applyNumberFormat="1" applyFont="1" applyAlignment="1"/>
    <xf numFmtId="0" fontId="1" fillId="0" borderId="0" xfId="0" applyFont="1" applyAlignment="1"/>
    <xf numFmtId="43" fontId="6" fillId="0" borderId="0" xfId="1" applyFont="1" applyFill="1" applyBorder="1" applyAlignment="1"/>
    <xf numFmtId="43" fontId="1" fillId="0" borderId="0" xfId="1" applyFont="1" applyFill="1" applyBorder="1" applyAlignment="1"/>
    <xf numFmtId="43" fontId="2" fillId="0" borderId="0" xfId="1" applyFont="1" applyFill="1" applyBorder="1" applyAlignment="1"/>
    <xf numFmtId="43" fontId="2" fillId="0" borderId="24" xfId="1" applyFont="1" applyFill="1" applyBorder="1" applyAlignment="1"/>
    <xf numFmtId="0" fontId="2" fillId="0" borderId="0" xfId="4" applyFont="1" applyAlignment="1">
      <alignment horizontal="center"/>
    </xf>
    <xf numFmtId="0" fontId="6" fillId="0" borderId="0" xfId="4" applyAlignment="1">
      <alignment horizontal="center"/>
    </xf>
    <xf numFmtId="0" fontId="8" fillId="0" borderId="0" xfId="0" applyFont="1" applyAlignment="1">
      <alignment horizontal="center"/>
    </xf>
    <xf numFmtId="166" fontId="9" fillId="5" borderId="8" xfId="4" applyNumberFormat="1" applyFont="1" applyFill="1" applyBorder="1" applyAlignment="1">
      <alignment horizontal="center"/>
    </xf>
    <xf numFmtId="166" fontId="9" fillId="5" borderId="9" xfId="4" applyNumberFormat="1" applyFont="1" applyFill="1" applyBorder="1" applyAlignment="1">
      <alignment horizontal="center"/>
    </xf>
    <xf numFmtId="166" fontId="9" fillId="5" borderId="10" xfId="4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5">
    <cellStyle name="Comma" xfId="1" builtinId="3"/>
    <cellStyle name="Currency" xfId="2" builtinId="4"/>
    <cellStyle name="Currency 2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16384" width="9.140625" style="106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Normal="100" workbookViewId="0">
      <selection activeCell="D32" sqref="D32"/>
    </sheetView>
  </sheetViews>
  <sheetFormatPr defaultColWidth="9.140625" defaultRowHeight="12.75" x14ac:dyDescent="0.2"/>
  <cols>
    <col min="1" max="1" width="9.28515625" style="54" customWidth="1"/>
    <col min="2" max="2" width="14" style="53" bestFit="1" customWidth="1"/>
    <col min="3" max="4" width="13.140625" style="53" customWidth="1"/>
    <col min="5" max="5" width="12.28515625" style="53" customWidth="1"/>
    <col min="6" max="6" width="10.140625" style="53" customWidth="1"/>
    <col min="7" max="8" width="14" style="53" bestFit="1" customWidth="1"/>
    <col min="9" max="9" width="0.85546875" style="53" customWidth="1"/>
    <col min="10" max="16384" width="9.140625" style="53"/>
  </cols>
  <sheetData>
    <row r="1" spans="1:9" x14ac:dyDescent="0.2">
      <c r="A1" s="121" t="s">
        <v>28</v>
      </c>
      <c r="B1" s="121"/>
      <c r="C1" s="121"/>
      <c r="D1" s="121"/>
      <c r="E1" s="121"/>
      <c r="F1" s="52"/>
      <c r="G1" s="52"/>
      <c r="H1" s="52"/>
      <c r="I1" s="52"/>
    </row>
    <row r="2" spans="1:9" x14ac:dyDescent="0.2">
      <c r="A2" s="122" t="s">
        <v>44</v>
      </c>
      <c r="B2" s="122"/>
      <c r="C2" s="122"/>
      <c r="D2" s="122"/>
      <c r="E2" s="122"/>
      <c r="F2" s="55"/>
      <c r="G2" s="55"/>
      <c r="H2" s="55"/>
      <c r="I2" s="55"/>
    </row>
    <row r="3" spans="1:9" x14ac:dyDescent="0.2">
      <c r="A3" s="123" t="s">
        <v>67</v>
      </c>
      <c r="B3" s="123"/>
      <c r="C3" s="123"/>
      <c r="D3" s="123"/>
      <c r="E3" s="123"/>
      <c r="F3" s="56"/>
      <c r="G3" s="56"/>
      <c r="H3" s="56"/>
      <c r="I3" s="56"/>
    </row>
    <row r="4" spans="1:9" ht="13.5" thickBot="1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9" ht="13.5" thickBot="1" x14ac:dyDescent="0.25">
      <c r="A5" s="57"/>
      <c r="B5" s="72"/>
      <c r="C5" s="124" t="s">
        <v>43</v>
      </c>
      <c r="D5" s="125"/>
      <c r="E5" s="126"/>
      <c r="F5" s="56"/>
      <c r="G5" s="56"/>
      <c r="H5" s="56"/>
      <c r="I5" s="56"/>
    </row>
    <row r="6" spans="1:9" x14ac:dyDescent="0.2">
      <c r="A6" s="57"/>
      <c r="B6" s="58"/>
      <c r="C6" s="59" t="s">
        <v>30</v>
      </c>
      <c r="D6" s="59" t="s">
        <v>30</v>
      </c>
      <c r="E6" s="59" t="s">
        <v>31</v>
      </c>
      <c r="F6" s="56" t="s">
        <v>52</v>
      </c>
      <c r="G6" s="56"/>
      <c r="H6" s="56"/>
      <c r="I6" s="56"/>
    </row>
    <row r="7" spans="1:9" x14ac:dyDescent="0.2">
      <c r="A7" s="60" t="s">
        <v>32</v>
      </c>
      <c r="B7" s="58"/>
      <c r="C7" s="59" t="s">
        <v>33</v>
      </c>
      <c r="D7" s="59" t="s">
        <v>34</v>
      </c>
      <c r="E7" s="59" t="s">
        <v>35</v>
      </c>
      <c r="F7" s="56" t="s">
        <v>54</v>
      </c>
      <c r="G7" s="56"/>
      <c r="H7" s="56"/>
      <c r="I7" s="56"/>
    </row>
    <row r="8" spans="1:9" x14ac:dyDescent="0.2">
      <c r="A8" s="61"/>
      <c r="B8" s="58"/>
      <c r="C8" s="62"/>
      <c r="D8" s="63"/>
      <c r="E8" s="64"/>
      <c r="F8" s="56"/>
      <c r="G8" s="56"/>
      <c r="H8" s="56"/>
      <c r="I8" s="56"/>
    </row>
    <row r="9" spans="1:9" x14ac:dyDescent="0.2">
      <c r="A9" s="101" t="s">
        <v>56</v>
      </c>
      <c r="B9" s="102">
        <v>2017</v>
      </c>
      <c r="C9" s="65">
        <f>'E-DDC-16'!H13</f>
        <v>743188.64435957244</v>
      </c>
      <c r="D9" s="66">
        <f>'E-DDC-16'!G109</f>
        <v>-530446.18515209027</v>
      </c>
      <c r="E9" s="67">
        <f>-(C9+D9)*0.35</f>
        <v>-74459.86072261876</v>
      </c>
      <c r="F9" s="108"/>
      <c r="G9" s="56"/>
      <c r="H9" s="56"/>
      <c r="I9" s="56"/>
    </row>
    <row r="10" spans="1:9" x14ac:dyDescent="0.2">
      <c r="A10" s="101" t="s">
        <v>56</v>
      </c>
      <c r="B10" s="102">
        <v>2018</v>
      </c>
      <c r="C10" s="68">
        <f>'E-DDC-16'!H13</f>
        <v>743188.64435957244</v>
      </c>
      <c r="D10" s="69">
        <f>'E-DDC-16'!G122</f>
        <v>-603386.45345179888</v>
      </c>
      <c r="E10" s="67">
        <f>-(C10+D10)*0.21</f>
        <v>-29358.460090632449</v>
      </c>
      <c r="F10" s="56"/>
      <c r="G10" s="56"/>
      <c r="H10" s="56"/>
      <c r="I10" s="56"/>
    </row>
    <row r="11" spans="1:9" x14ac:dyDescent="0.2">
      <c r="A11" s="70"/>
      <c r="B11" s="58"/>
      <c r="C11" s="79"/>
      <c r="D11" s="83"/>
      <c r="E11" s="71"/>
      <c r="F11" s="56"/>
      <c r="G11" s="56"/>
      <c r="H11" s="56"/>
      <c r="I11" s="56"/>
    </row>
    <row r="12" spans="1:9" x14ac:dyDescent="0.2">
      <c r="A12" s="70" t="s">
        <v>29</v>
      </c>
      <c r="B12" s="72"/>
      <c r="C12" s="65">
        <f>C9+C10</f>
        <v>1486377.2887191449</v>
      </c>
      <c r="D12" s="66">
        <f>D9+D10</f>
        <v>-1133832.6386038892</v>
      </c>
      <c r="E12" s="67">
        <f>E9+E10</f>
        <v>-103818.32081325121</v>
      </c>
      <c r="F12" s="56"/>
      <c r="G12" s="56"/>
      <c r="H12" s="56"/>
      <c r="I12" s="56"/>
    </row>
    <row r="13" spans="1:9" x14ac:dyDescent="0.2">
      <c r="A13" s="70" t="s">
        <v>36</v>
      </c>
      <c r="B13" s="72"/>
      <c r="C13" s="73" t="s">
        <v>37</v>
      </c>
      <c r="D13" s="74" t="s">
        <v>37</v>
      </c>
      <c r="E13" s="75" t="s">
        <v>37</v>
      </c>
      <c r="F13" s="56"/>
      <c r="G13" s="56"/>
      <c r="H13" s="56"/>
      <c r="I13" s="56"/>
    </row>
    <row r="14" spans="1:9" x14ac:dyDescent="0.2">
      <c r="A14" s="70" t="s">
        <v>38</v>
      </c>
      <c r="B14" s="72"/>
      <c r="C14" s="76">
        <f>C12/2</f>
        <v>743188.64435957244</v>
      </c>
      <c r="D14" s="77">
        <f>D12/2</f>
        <v>-566916.31930194458</v>
      </c>
      <c r="E14" s="71">
        <f>E12/2</f>
        <v>-51909.160406625604</v>
      </c>
      <c r="F14" s="56"/>
      <c r="G14" s="56"/>
      <c r="H14" s="56"/>
      <c r="I14" s="56"/>
    </row>
    <row r="15" spans="1:9" x14ac:dyDescent="0.2">
      <c r="A15" s="101" t="s">
        <v>57</v>
      </c>
      <c r="B15" s="103">
        <v>2018</v>
      </c>
      <c r="C15" s="65">
        <f>C14</f>
        <v>743188.64435957244</v>
      </c>
      <c r="D15" s="66">
        <f>'E-DDC-16'!G111</f>
        <v>-536524.54084373266</v>
      </c>
      <c r="E15" s="67">
        <f>-(C15+D15)*0.21</f>
        <v>-43399.461738326354</v>
      </c>
      <c r="F15" s="56"/>
      <c r="G15" s="56"/>
      <c r="H15" s="56"/>
      <c r="I15" s="56"/>
    </row>
    <row r="16" spans="1:9" x14ac:dyDescent="0.2">
      <c r="A16" s="101" t="s">
        <v>58</v>
      </c>
      <c r="B16" s="102">
        <f>B15</f>
        <v>2018</v>
      </c>
      <c r="C16" s="65">
        <f t="shared" ref="C16:C25" si="0">$C$15</f>
        <v>743188.64435957244</v>
      </c>
      <c r="D16" s="66">
        <f>'E-DDC-16'!G112</f>
        <v>-542602.89653537504</v>
      </c>
      <c r="E16" s="67">
        <f>-(C16+D16)*0.21</f>
        <v>-42123.007043081452</v>
      </c>
      <c r="F16" s="56"/>
      <c r="G16" s="56"/>
      <c r="H16" s="56"/>
      <c r="I16" s="56"/>
    </row>
    <row r="17" spans="1:9" x14ac:dyDescent="0.2">
      <c r="A17" s="101" t="s">
        <v>59</v>
      </c>
      <c r="B17" s="102">
        <f t="shared" ref="B17:B25" si="1">B16</f>
        <v>2018</v>
      </c>
      <c r="C17" s="65">
        <f t="shared" si="0"/>
        <v>743188.64435957244</v>
      </c>
      <c r="D17" s="66">
        <f>'E-DDC-16'!G113</f>
        <v>-548681.25222701742</v>
      </c>
      <c r="E17" s="67">
        <f>-(C17+D17)*0.21</f>
        <v>-40846.55234783655</v>
      </c>
      <c r="F17"/>
      <c r="G17" s="56"/>
      <c r="H17" s="56"/>
      <c r="I17" s="56"/>
    </row>
    <row r="18" spans="1:9" x14ac:dyDescent="0.2">
      <c r="A18" s="101" t="s">
        <v>60</v>
      </c>
      <c r="B18" s="102">
        <f>B10</f>
        <v>2018</v>
      </c>
      <c r="C18" s="65">
        <f t="shared" si="0"/>
        <v>743188.64435957244</v>
      </c>
      <c r="D18" s="66">
        <f>'E-DDC-16'!G114</f>
        <v>-554759.60791865981</v>
      </c>
      <c r="E18" s="67">
        <f t="shared" ref="E18:E25" si="2">-(C18+D18)*0.21</f>
        <v>-39570.097652591649</v>
      </c>
      <c r="F18" s="108">
        <f>(C17+D17)*0.21+E17</f>
        <v>0</v>
      </c>
      <c r="G18" s="56"/>
      <c r="H18" s="56"/>
      <c r="I18" s="56"/>
    </row>
    <row r="19" spans="1:9" x14ac:dyDescent="0.2">
      <c r="A19" s="101" t="s">
        <v>39</v>
      </c>
      <c r="B19" s="102">
        <f t="shared" si="1"/>
        <v>2018</v>
      </c>
      <c r="C19" s="65">
        <f t="shared" si="0"/>
        <v>743188.64435957244</v>
      </c>
      <c r="D19" s="66">
        <f>'E-DDC-16'!G115</f>
        <v>-560837.96361030219</v>
      </c>
      <c r="E19" s="67">
        <f t="shared" si="2"/>
        <v>-38293.642957346754</v>
      </c>
      <c r="F19" s="56"/>
      <c r="G19" s="56"/>
      <c r="H19" s="56"/>
      <c r="I19" s="56"/>
    </row>
    <row r="20" spans="1:9" x14ac:dyDescent="0.2">
      <c r="A20" s="101" t="s">
        <v>61</v>
      </c>
      <c r="B20" s="102">
        <f t="shared" si="1"/>
        <v>2018</v>
      </c>
      <c r="C20" s="65">
        <f t="shared" si="0"/>
        <v>743188.64435957244</v>
      </c>
      <c r="D20" s="66">
        <f>'E-DDC-16'!G116</f>
        <v>-566916.31930194458</v>
      </c>
      <c r="E20" s="67">
        <f t="shared" si="2"/>
        <v>-37017.188262101852</v>
      </c>
      <c r="F20" s="56"/>
      <c r="G20" s="56"/>
      <c r="H20" s="56"/>
      <c r="I20" s="56"/>
    </row>
    <row r="21" spans="1:9" x14ac:dyDescent="0.2">
      <c r="A21" s="101" t="s">
        <v>62</v>
      </c>
      <c r="B21" s="102">
        <f t="shared" si="1"/>
        <v>2018</v>
      </c>
      <c r="C21" s="65">
        <f t="shared" si="0"/>
        <v>743188.64435957244</v>
      </c>
      <c r="D21" s="66">
        <f>'E-DDC-16'!G117</f>
        <v>-572994.67499358696</v>
      </c>
      <c r="E21" s="67">
        <f t="shared" si="2"/>
        <v>-35740.73356685695</v>
      </c>
      <c r="F21" s="56"/>
      <c r="G21" s="56"/>
      <c r="H21" s="56"/>
      <c r="I21" s="56"/>
    </row>
    <row r="22" spans="1:9" x14ac:dyDescent="0.2">
      <c r="A22" s="101" t="s">
        <v>63</v>
      </c>
      <c r="B22" s="102">
        <f t="shared" si="1"/>
        <v>2018</v>
      </c>
      <c r="C22" s="65">
        <f t="shared" si="0"/>
        <v>743188.64435957244</v>
      </c>
      <c r="D22" s="66">
        <f>'E-DDC-16'!G118</f>
        <v>-579073.03068522934</v>
      </c>
      <c r="E22" s="67">
        <f t="shared" si="2"/>
        <v>-34464.278871612049</v>
      </c>
      <c r="F22" s="56"/>
      <c r="G22" s="56"/>
      <c r="H22" s="56"/>
      <c r="I22" s="56"/>
    </row>
    <row r="23" spans="1:9" x14ac:dyDescent="0.2">
      <c r="A23" s="101" t="s">
        <v>64</v>
      </c>
      <c r="B23" s="102">
        <f t="shared" si="1"/>
        <v>2018</v>
      </c>
      <c r="C23" s="65">
        <f t="shared" si="0"/>
        <v>743188.64435957244</v>
      </c>
      <c r="D23" s="66">
        <f>'E-DDC-16'!G119</f>
        <v>-585151.38637687173</v>
      </c>
      <c r="E23" s="67">
        <f t="shared" si="2"/>
        <v>-33187.824176367147</v>
      </c>
      <c r="F23" s="56"/>
      <c r="G23" s="56"/>
      <c r="H23" s="56"/>
      <c r="I23" s="56"/>
    </row>
    <row r="24" spans="1:9" x14ac:dyDescent="0.2">
      <c r="A24" s="101" t="s">
        <v>65</v>
      </c>
      <c r="B24" s="102">
        <f t="shared" si="1"/>
        <v>2018</v>
      </c>
      <c r="C24" s="65">
        <f t="shared" si="0"/>
        <v>743188.64435957244</v>
      </c>
      <c r="D24" s="66">
        <f>'E-DDC-16'!G120</f>
        <v>-591229.74206851411</v>
      </c>
      <c r="E24" s="67">
        <f t="shared" si="2"/>
        <v>-31911.369481122249</v>
      </c>
      <c r="F24" s="56"/>
      <c r="G24" s="56"/>
      <c r="H24" s="56"/>
      <c r="I24" s="56"/>
    </row>
    <row r="25" spans="1:9" x14ac:dyDescent="0.2">
      <c r="A25" s="101" t="s">
        <v>66</v>
      </c>
      <c r="B25" s="102">
        <f t="shared" si="1"/>
        <v>2018</v>
      </c>
      <c r="C25" s="65">
        <f t="shared" si="0"/>
        <v>743188.64435957244</v>
      </c>
      <c r="D25" s="66">
        <f>'E-DDC-16'!G121</f>
        <v>-597308.0977601565</v>
      </c>
      <c r="E25" s="67">
        <f t="shared" si="2"/>
        <v>-30634.914785877347</v>
      </c>
      <c r="F25" s="56"/>
      <c r="G25" s="56"/>
      <c r="H25" s="56"/>
      <c r="I25" s="56"/>
    </row>
    <row r="26" spans="1:9" x14ac:dyDescent="0.2">
      <c r="A26" s="61"/>
      <c r="B26" s="58"/>
      <c r="C26" s="68"/>
      <c r="D26" s="69"/>
      <c r="E26" s="78"/>
      <c r="F26" s="56"/>
      <c r="G26" s="56"/>
      <c r="H26" s="56"/>
      <c r="I26" s="56"/>
    </row>
    <row r="27" spans="1:9" x14ac:dyDescent="0.2">
      <c r="A27" s="61" t="s">
        <v>29</v>
      </c>
      <c r="B27" s="72"/>
      <c r="C27" s="79">
        <f>SUM(C14:C26)</f>
        <v>8918263.7323148716</v>
      </c>
      <c r="D27" s="66">
        <f>SUM(D14:D26)</f>
        <v>-6802995.8316233354</v>
      </c>
      <c r="E27" s="71">
        <f>SUM(E14:E26)</f>
        <v>-459098.23128974589</v>
      </c>
      <c r="F27" s="56"/>
      <c r="G27" s="56"/>
      <c r="H27" s="56"/>
      <c r="I27" s="56"/>
    </row>
    <row r="28" spans="1:9" x14ac:dyDescent="0.2">
      <c r="A28" s="61" t="s">
        <v>40</v>
      </c>
      <c r="B28" s="72"/>
      <c r="C28" s="73" t="s">
        <v>41</v>
      </c>
      <c r="D28" s="74" t="s">
        <v>41</v>
      </c>
      <c r="E28" s="75" t="s">
        <v>41</v>
      </c>
      <c r="F28" s="56"/>
      <c r="G28" s="56"/>
      <c r="H28" s="56"/>
      <c r="I28" s="56"/>
    </row>
    <row r="29" spans="1:9" x14ac:dyDescent="0.2">
      <c r="A29" s="61"/>
      <c r="B29" s="72"/>
      <c r="C29" s="65"/>
      <c r="D29" s="66"/>
      <c r="E29" s="71"/>
      <c r="F29" s="56"/>
      <c r="G29" s="56"/>
      <c r="H29" s="56"/>
      <c r="I29" s="56"/>
    </row>
    <row r="30" spans="1:9" x14ac:dyDescent="0.2">
      <c r="A30" s="61" t="s">
        <v>42</v>
      </c>
      <c r="B30" s="72"/>
      <c r="C30" s="80">
        <f>C27/12</f>
        <v>743188.64435957267</v>
      </c>
      <c r="D30" s="81">
        <f>D27/12</f>
        <v>-566916.31930194458</v>
      </c>
      <c r="E30" s="78">
        <f>E27/12</f>
        <v>-38258.18594081216</v>
      </c>
      <c r="F30" s="56"/>
      <c r="G30" s="56"/>
      <c r="H30" s="56"/>
      <c r="I30" s="56"/>
    </row>
    <row r="31" spans="1:9" ht="13.5" thickBot="1" x14ac:dyDescent="0.25">
      <c r="A31" s="56"/>
      <c r="B31" s="56"/>
      <c r="C31" s="56"/>
      <c r="D31" s="56"/>
      <c r="E31" s="56"/>
      <c r="F31" s="56"/>
      <c r="G31" s="56"/>
      <c r="H31" s="56"/>
      <c r="I31" s="56"/>
    </row>
    <row r="32" spans="1:9" ht="14.25" thickTop="1" thickBot="1" x14ac:dyDescent="0.25">
      <c r="A32" s="84" t="s">
        <v>51</v>
      </c>
      <c r="B32" s="85"/>
      <c r="C32"/>
      <c r="D32" s="94">
        <f>SUM(C30:E30)</f>
        <v>138014.13911681593</v>
      </c>
      <c r="E32"/>
    </row>
    <row r="33" spans="1:5" ht="13.5" hidden="1" thickTop="1" x14ac:dyDescent="0.2">
      <c r="A33" s="84"/>
      <c r="B33" s="85"/>
      <c r="C33"/>
      <c r="D33" s="86"/>
      <c r="E33" s="93"/>
    </row>
    <row r="34" spans="1:5" hidden="1" x14ac:dyDescent="0.2">
      <c r="A34" s="87" t="s">
        <v>45</v>
      </c>
      <c r="B34" s="88"/>
      <c r="C34" s="89"/>
      <c r="D34" s="89"/>
      <c r="E34"/>
    </row>
    <row r="35" spans="1:5" hidden="1" x14ac:dyDescent="0.2">
      <c r="A35" s="84"/>
      <c r="B35" s="85"/>
      <c r="C35" s="90" t="s">
        <v>49</v>
      </c>
      <c r="D35"/>
      <c r="E35"/>
    </row>
    <row r="36" spans="1:5" hidden="1" x14ac:dyDescent="0.2">
      <c r="A36" s="84" t="s">
        <v>46</v>
      </c>
      <c r="B36" s="85"/>
      <c r="C36" s="91">
        <f>D9-D10</f>
        <v>72940.268299708609</v>
      </c>
      <c r="D36"/>
      <c r="E36"/>
    </row>
    <row r="37" spans="1:5" hidden="1" x14ac:dyDescent="0.2">
      <c r="A37" s="84" t="s">
        <v>47</v>
      </c>
      <c r="B37" s="85"/>
      <c r="C37" s="91">
        <v>72939</v>
      </c>
      <c r="D37"/>
      <c r="E37"/>
    </row>
    <row r="38" spans="1:5" hidden="1" x14ac:dyDescent="0.2">
      <c r="A38" s="84"/>
      <c r="B38" s="85" t="s">
        <v>48</v>
      </c>
      <c r="C38" s="92">
        <f>C36-C37</f>
        <v>1.2682997086085379</v>
      </c>
      <c r="D38"/>
      <c r="E38"/>
    </row>
    <row r="39" spans="1:5" hidden="1" x14ac:dyDescent="0.2">
      <c r="A39"/>
      <c r="B39"/>
      <c r="C39"/>
      <c r="D39" s="82"/>
      <c r="E39"/>
    </row>
    <row r="40" spans="1:5" ht="13.5" thickTop="1" x14ac:dyDescent="0.2"/>
  </sheetData>
  <mergeCells count="4">
    <mergeCell ref="A1:E1"/>
    <mergeCell ref="A2:E2"/>
    <mergeCell ref="A3:E3"/>
    <mergeCell ref="C5:E5"/>
  </mergeCells>
  <printOptions horizontalCentered="1"/>
  <pageMargins left="0.75" right="0.75" top="1" bottom="1" header="0.5" footer="0.5"/>
  <pageSetup fitToHeight="2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9"/>
  <sheetViews>
    <sheetView topLeftCell="A104" zoomScaleNormal="100" workbookViewId="0">
      <selection activeCell="D125" sqref="D125"/>
    </sheetView>
  </sheetViews>
  <sheetFormatPr defaultColWidth="9.140625" defaultRowHeight="12.75" outlineLevelRow="1" x14ac:dyDescent="0.2"/>
  <cols>
    <col min="1" max="1" width="15.28515625" style="1" customWidth="1"/>
    <col min="2" max="2" width="14.5703125" style="10" bestFit="1" customWidth="1"/>
    <col min="3" max="3" width="13.7109375" style="10" customWidth="1"/>
    <col min="4" max="4" width="15" style="10" customWidth="1"/>
    <col min="5" max="5" width="14.5703125" style="10" bestFit="1" customWidth="1"/>
    <col min="6" max="6" width="14.5703125" style="10" customWidth="1"/>
    <col min="7" max="7" width="15.42578125" style="10" customWidth="1"/>
    <col min="8" max="8" width="16.5703125" style="10" bestFit="1" customWidth="1"/>
    <col min="9" max="9" width="16.5703125" style="10" customWidth="1"/>
    <col min="10" max="10" width="14" style="10" bestFit="1" customWidth="1"/>
    <col min="11" max="11" width="14.5703125" style="10" bestFit="1" customWidth="1"/>
    <col min="12" max="12" width="14.5703125" style="7" bestFit="1" customWidth="1"/>
    <col min="13" max="13" width="5.140625" style="10" customWidth="1"/>
    <col min="14" max="14" width="10.140625" style="10" hidden="1" customWidth="1"/>
    <col min="15" max="15" width="11.85546875" style="1" bestFit="1" customWidth="1"/>
    <col min="16" max="16384" width="9.140625" style="1"/>
  </cols>
  <sheetData>
    <row r="1" spans="1:18" ht="13.5" thickBot="1" x14ac:dyDescent="0.25">
      <c r="A1" s="127" t="s">
        <v>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9"/>
      <c r="M1" s="2"/>
      <c r="N1" s="6" t="s">
        <v>3</v>
      </c>
    </row>
    <row r="2" spans="1:18" s="8" customFormat="1" ht="13.5" thickBot="1" x14ac:dyDescent="0.25">
      <c r="A2" s="15" t="s">
        <v>5</v>
      </c>
      <c r="B2" s="16">
        <v>0.64590000000000003</v>
      </c>
      <c r="C2" s="5"/>
      <c r="D2" s="42">
        <v>593</v>
      </c>
      <c r="E2" s="43" t="s">
        <v>26</v>
      </c>
      <c r="F2" s="44"/>
      <c r="G2" s="51">
        <v>120</v>
      </c>
      <c r="H2" s="30"/>
      <c r="I2" s="30"/>
      <c r="J2" s="9"/>
      <c r="K2" s="9"/>
      <c r="L2" s="17"/>
      <c r="M2" s="9"/>
      <c r="N2" s="9"/>
    </row>
    <row r="3" spans="1:18" ht="13.5" thickBot="1" x14ac:dyDescent="0.25">
      <c r="A3" s="18" t="s">
        <v>0</v>
      </c>
      <c r="B3" s="19" t="s">
        <v>6</v>
      </c>
      <c r="C3" s="20"/>
      <c r="D3" s="45">
        <v>0.05</v>
      </c>
      <c r="E3" s="46" t="s">
        <v>27</v>
      </c>
      <c r="F3" s="48"/>
      <c r="G3" s="19"/>
      <c r="H3" s="9"/>
      <c r="I3" s="9"/>
      <c r="J3" s="9"/>
      <c r="K3" s="9"/>
      <c r="L3" s="17"/>
      <c r="N3" s="1"/>
    </row>
    <row r="4" spans="1:18" s="3" customFormat="1" ht="77.25" thickBot="1" x14ac:dyDescent="0.25">
      <c r="A4" s="21" t="s">
        <v>1</v>
      </c>
      <c r="B4" s="22" t="s">
        <v>24</v>
      </c>
      <c r="C4" s="22" t="s">
        <v>13</v>
      </c>
      <c r="D4" s="23" t="s">
        <v>15</v>
      </c>
      <c r="E4" s="23" t="s">
        <v>16</v>
      </c>
      <c r="F4" s="23" t="s">
        <v>17</v>
      </c>
      <c r="G4" s="23" t="s">
        <v>2</v>
      </c>
      <c r="H4" s="23" t="s">
        <v>12</v>
      </c>
      <c r="I4" s="23" t="s">
        <v>14</v>
      </c>
      <c r="J4" s="23" t="s">
        <v>18</v>
      </c>
      <c r="K4" s="23" t="s">
        <v>7</v>
      </c>
      <c r="L4" s="24" t="s">
        <v>11</v>
      </c>
      <c r="M4" s="4" t="s">
        <v>4</v>
      </c>
      <c r="N4" s="3" t="s">
        <v>1</v>
      </c>
      <c r="O4" s="4"/>
    </row>
    <row r="5" spans="1:18" s="3" customFormat="1" ht="26.25" thickBot="1" x14ac:dyDescent="0.25">
      <c r="A5" s="25" t="s">
        <v>8</v>
      </c>
      <c r="B5" s="28" t="s">
        <v>19</v>
      </c>
      <c r="C5" s="28" t="s">
        <v>20</v>
      </c>
      <c r="D5" s="29" t="s">
        <v>21</v>
      </c>
      <c r="E5" s="26"/>
      <c r="F5" s="29" t="s">
        <v>22</v>
      </c>
      <c r="G5" s="29"/>
      <c r="H5" s="32" t="s">
        <v>22</v>
      </c>
      <c r="I5" s="31" t="s">
        <v>9</v>
      </c>
      <c r="J5" s="31" t="s">
        <v>10</v>
      </c>
      <c r="K5" s="31" t="s">
        <v>23</v>
      </c>
      <c r="L5" s="27" t="s">
        <v>23</v>
      </c>
      <c r="M5" s="4"/>
      <c r="O5" s="4"/>
    </row>
    <row r="6" spans="1:18" ht="13.5" thickBot="1" x14ac:dyDescent="0.25">
      <c r="A6" s="47" t="s">
        <v>25</v>
      </c>
      <c r="H6" s="10">
        <f>B6</f>
        <v>0</v>
      </c>
      <c r="L6" s="12"/>
      <c r="N6" s="11">
        <v>39813</v>
      </c>
    </row>
    <row r="7" spans="1:18" s="36" customFormat="1" hidden="1" x14ac:dyDescent="0.2">
      <c r="A7" s="41">
        <v>39994</v>
      </c>
      <c r="B7" s="33">
        <v>-15463.567255</v>
      </c>
      <c r="C7" s="33"/>
      <c r="D7" s="35">
        <v>-77317.84</v>
      </c>
      <c r="E7" s="33">
        <f>-B7</f>
        <v>15463.567255</v>
      </c>
      <c r="F7" s="33">
        <f>-B7+-D7</f>
        <v>92781.407254999998</v>
      </c>
      <c r="G7" s="33"/>
      <c r="H7" s="33">
        <f>H6-B7-D7</f>
        <v>92781.407254999998</v>
      </c>
      <c r="I7" s="33">
        <f>(-B7)*0.35</f>
        <v>5412.2485392499993</v>
      </c>
      <c r="J7" s="33">
        <f>(-D7)*0.35</f>
        <v>27061.243999999999</v>
      </c>
      <c r="K7" s="33">
        <f>-I7-J7</f>
        <v>-32473.492539249997</v>
      </c>
      <c r="L7" s="35">
        <f>K7</f>
        <v>-32473.492539249997</v>
      </c>
      <c r="M7" s="33"/>
      <c r="N7" s="34">
        <v>39844</v>
      </c>
      <c r="O7" s="1"/>
    </row>
    <row r="8" spans="1:18" s="36" customFormat="1" hidden="1" x14ac:dyDescent="0.2">
      <c r="A8" s="41">
        <v>40025</v>
      </c>
      <c r="B8" s="33">
        <v>-30950.997866809998</v>
      </c>
      <c r="C8" s="33"/>
      <c r="D8" s="35">
        <v>-77347.633176012489</v>
      </c>
      <c r="E8" s="33">
        <f>E7-B8</f>
        <v>46414.565121809996</v>
      </c>
      <c r="F8" s="33">
        <f>-B8+-D8</f>
        <v>108298.63104282248</v>
      </c>
      <c r="G8" s="33"/>
      <c r="H8" s="33">
        <f>H7-B8-D8</f>
        <v>201080.03829782247</v>
      </c>
      <c r="I8" s="33">
        <f t="shared" ref="I8:I13" si="0">(-B8)*0.35</f>
        <v>10832.849253383498</v>
      </c>
      <c r="J8" s="33">
        <f t="shared" ref="J8:J61" si="1">(-D8)*0.35</f>
        <v>27071.671611604368</v>
      </c>
      <c r="K8" s="33">
        <f t="shared" ref="K8:K61" si="2">-I8-J8</f>
        <v>-37904.520864987862</v>
      </c>
      <c r="L8" s="35">
        <f>L7+K8</f>
        <v>-70378.013404237863</v>
      </c>
      <c r="M8" s="33"/>
      <c r="N8" s="34">
        <v>39872</v>
      </c>
      <c r="O8" s="1"/>
      <c r="R8" s="36">
        <v>28729340</v>
      </c>
    </row>
    <row r="9" spans="1:18" s="36" customFormat="1" hidden="1" x14ac:dyDescent="0.2">
      <c r="A9" s="41">
        <v>40056</v>
      </c>
      <c r="B9" s="33">
        <v>-30970.109617209997</v>
      </c>
      <c r="C9" s="33"/>
      <c r="D9" s="35">
        <v>-77401.35206002499</v>
      </c>
      <c r="E9" s="33">
        <f t="shared" ref="E9:E61" si="3">E8-B9</f>
        <v>77384.674739019989</v>
      </c>
      <c r="F9" s="33">
        <f>-B9+-D9</f>
        <v>108371.46167723498</v>
      </c>
      <c r="G9" s="33"/>
      <c r="H9" s="33">
        <f>H8-B9-D9</f>
        <v>309451.49997505744</v>
      </c>
      <c r="I9" s="33">
        <f t="shared" si="0"/>
        <v>10839.538366023498</v>
      </c>
      <c r="J9" s="33">
        <f t="shared" si="1"/>
        <v>27090.473221008746</v>
      </c>
      <c r="K9" s="33">
        <f t="shared" si="2"/>
        <v>-37930.011587032248</v>
      </c>
      <c r="L9" s="35">
        <f t="shared" ref="L9:L61" si="4">L8+K9</f>
        <v>-108308.02499127011</v>
      </c>
      <c r="M9" s="33"/>
      <c r="N9" s="34">
        <v>39903</v>
      </c>
      <c r="O9" s="1"/>
      <c r="R9" s="36">
        <f>D3/12</f>
        <v>4.1666666666666666E-3</v>
      </c>
    </row>
    <row r="10" spans="1:18" s="36" customFormat="1" hidden="1" x14ac:dyDescent="0.2">
      <c r="A10" s="41">
        <v>40086</v>
      </c>
      <c r="B10" s="33">
        <v>-30980.142554150003</v>
      </c>
      <c r="C10" s="33"/>
      <c r="D10" s="35">
        <v>-77438.508399462502</v>
      </c>
      <c r="E10" s="33">
        <f t="shared" si="3"/>
        <v>108364.81729317</v>
      </c>
      <c r="F10" s="33">
        <f>-B10+-D10</f>
        <v>108418.65095361251</v>
      </c>
      <c r="G10" s="33"/>
      <c r="H10" s="33">
        <f>H9-B10-D10</f>
        <v>417870.15092866996</v>
      </c>
      <c r="I10" s="33">
        <f t="shared" si="0"/>
        <v>10843.0498939525</v>
      </c>
      <c r="J10" s="33">
        <f t="shared" si="1"/>
        <v>27103.477939811874</v>
      </c>
      <c r="K10" s="33">
        <f t="shared" si="2"/>
        <v>-37946.527833764376</v>
      </c>
      <c r="L10" s="35">
        <f t="shared" si="4"/>
        <v>-146254.55282503448</v>
      </c>
      <c r="M10" s="33"/>
      <c r="N10" s="34">
        <v>39933</v>
      </c>
      <c r="O10" s="39"/>
      <c r="R10" s="36">
        <f>R8*R9*B2</f>
        <v>77317.836274999994</v>
      </c>
    </row>
    <row r="11" spans="1:18" s="39" customFormat="1" hidden="1" x14ac:dyDescent="0.2">
      <c r="A11" s="41">
        <v>40117</v>
      </c>
      <c r="B11" s="33">
        <v>-30980.083497359989</v>
      </c>
      <c r="C11" s="33"/>
      <c r="D11" s="35">
        <v>-77451.763478525012</v>
      </c>
      <c r="E11" s="38">
        <f t="shared" si="3"/>
        <v>139344.90079052999</v>
      </c>
      <c r="F11" s="38">
        <f>-B11+-D11-0.01</f>
        <v>108431.836975885</v>
      </c>
      <c r="G11" s="38"/>
      <c r="H11" s="38">
        <f>H10-B11-D11-0.01</f>
        <v>526301.98790455493</v>
      </c>
      <c r="I11" s="33">
        <f t="shared" si="0"/>
        <v>10843.029224075995</v>
      </c>
      <c r="J11" s="33">
        <f t="shared" si="1"/>
        <v>27108.117217483752</v>
      </c>
      <c r="K11" s="33">
        <f t="shared" si="2"/>
        <v>-37951.146441559744</v>
      </c>
      <c r="L11" s="35">
        <f t="shared" si="4"/>
        <v>-184205.69926659422</v>
      </c>
      <c r="M11" s="38"/>
      <c r="N11" s="37">
        <v>39964</v>
      </c>
    </row>
    <row r="12" spans="1:18" s="39" customFormat="1" hidden="1" x14ac:dyDescent="0.2">
      <c r="A12" s="41">
        <v>40147</v>
      </c>
      <c r="B12" s="33">
        <v>-30981.056933250005</v>
      </c>
      <c r="C12" s="33"/>
      <c r="D12" s="35">
        <v>-77452.211248699998</v>
      </c>
      <c r="E12" s="38">
        <f>E11-B12</f>
        <v>170325.95772378001</v>
      </c>
      <c r="F12" s="38">
        <f>-B12+-D12+0.01</f>
        <v>108433.27818194999</v>
      </c>
      <c r="G12" s="38"/>
      <c r="H12" s="38">
        <f>H11-B12-D12+0.01</f>
        <v>634735.26608650503</v>
      </c>
      <c r="I12" s="33">
        <f t="shared" si="0"/>
        <v>10843.369926637501</v>
      </c>
      <c r="J12" s="33">
        <f t="shared" si="1"/>
        <v>27108.273937044996</v>
      </c>
      <c r="K12" s="33">
        <f t="shared" si="2"/>
        <v>-37951.643863682497</v>
      </c>
      <c r="L12" s="35">
        <f>L11+K12</f>
        <v>-222157.34313027671</v>
      </c>
      <c r="M12" s="38"/>
      <c r="N12" s="37">
        <v>39994</v>
      </c>
    </row>
    <row r="13" spans="1:18" s="39" customFormat="1" x14ac:dyDescent="0.2">
      <c r="A13" s="41">
        <v>40178</v>
      </c>
      <c r="B13" s="33">
        <v>-30989.863263030002</v>
      </c>
      <c r="C13" s="33"/>
      <c r="D13" s="35">
        <v>-77463.515010037489</v>
      </c>
      <c r="E13" s="38">
        <f t="shared" si="3"/>
        <v>201315.82098681002</v>
      </c>
      <c r="F13" s="38">
        <f>-B13+-D13-0.01</f>
        <v>108453.36827306749</v>
      </c>
      <c r="G13" s="38"/>
      <c r="H13" s="49">
        <f>H12-B13-D13</f>
        <v>743188.64435957244</v>
      </c>
      <c r="I13" s="33">
        <f t="shared" si="0"/>
        <v>10846.4521420605</v>
      </c>
      <c r="J13" s="33">
        <f t="shared" si="1"/>
        <v>27112.23025351312</v>
      </c>
      <c r="K13" s="33">
        <f t="shared" si="2"/>
        <v>-37958.682395573618</v>
      </c>
      <c r="L13" s="50">
        <f t="shared" si="4"/>
        <v>-260116.02552585033</v>
      </c>
      <c r="M13" s="38"/>
      <c r="N13" s="37">
        <v>40025</v>
      </c>
    </row>
    <row r="14" spans="1:18" hidden="1" x14ac:dyDescent="0.2">
      <c r="A14" s="40">
        <v>40209</v>
      </c>
      <c r="B14" s="7"/>
      <c r="C14" s="33">
        <f>(H13)/$D$2</f>
        <v>1253.269214771623</v>
      </c>
      <c r="D14" s="12"/>
      <c r="E14" s="10">
        <f>E13-B14-C14</f>
        <v>200062.55177203839</v>
      </c>
      <c r="F14" s="10">
        <f>-B14+-D14-C14+0.01</f>
        <v>-1253.259214771623</v>
      </c>
      <c r="G14" s="10">
        <f>F14</f>
        <v>-1253.259214771623</v>
      </c>
      <c r="H14" s="10">
        <f>H13-D14-C14</f>
        <v>741935.37514480087</v>
      </c>
      <c r="I14" s="7">
        <f>(-B14-C14)*0.35</f>
        <v>-438.64422517006801</v>
      </c>
      <c r="J14" s="7">
        <f t="shared" si="1"/>
        <v>0</v>
      </c>
      <c r="K14" s="7">
        <f t="shared" si="2"/>
        <v>438.64422517006801</v>
      </c>
      <c r="L14" s="12">
        <f>L13+K14</f>
        <v>-259677.38130068025</v>
      </c>
      <c r="N14" s="11">
        <v>40056</v>
      </c>
    </row>
    <row r="15" spans="1:18" hidden="1" x14ac:dyDescent="0.2">
      <c r="A15" s="40">
        <v>40237</v>
      </c>
      <c r="B15" s="7"/>
      <c r="C15" s="33">
        <f t="shared" ref="C15:C24" si="5">($H$13-$B$14)/$D$2</f>
        <v>1253.269214771623</v>
      </c>
      <c r="D15" s="12"/>
      <c r="E15" s="10">
        <f t="shared" si="3"/>
        <v>200062.55177203839</v>
      </c>
      <c r="F15" s="10">
        <f t="shared" ref="F15:F61" si="6">-B15+-D15-C15</f>
        <v>-1253.269214771623</v>
      </c>
      <c r="G15" s="10">
        <f>F15+G14</f>
        <v>-2506.5284295432457</v>
      </c>
      <c r="H15" s="10">
        <f t="shared" ref="H15:H61" si="7">H14-D15-C15</f>
        <v>740682.1059300293</v>
      </c>
      <c r="I15" s="7">
        <f t="shared" ref="I15:I61" si="8">(-B15-C15)*0.35</f>
        <v>-438.64422517006801</v>
      </c>
      <c r="J15" s="7">
        <f t="shared" si="1"/>
        <v>0</v>
      </c>
      <c r="K15" s="7">
        <f t="shared" si="2"/>
        <v>438.64422517006801</v>
      </c>
      <c r="L15" s="12">
        <f t="shared" si="4"/>
        <v>-259238.73707551017</v>
      </c>
      <c r="N15" s="11">
        <v>40086</v>
      </c>
    </row>
    <row r="16" spans="1:18" hidden="1" x14ac:dyDescent="0.2">
      <c r="A16" s="40">
        <v>40268</v>
      </c>
      <c r="B16" s="7"/>
      <c r="C16" s="33">
        <f t="shared" si="5"/>
        <v>1253.269214771623</v>
      </c>
      <c r="D16" s="12"/>
      <c r="E16" s="10">
        <f t="shared" si="3"/>
        <v>200062.55177203839</v>
      </c>
      <c r="F16" s="10">
        <f t="shared" si="6"/>
        <v>-1253.269214771623</v>
      </c>
      <c r="G16" s="10">
        <f t="shared" ref="G16:G61" si="9">F16+G15</f>
        <v>-3759.7976443148686</v>
      </c>
      <c r="H16" s="10">
        <f t="shared" si="7"/>
        <v>739428.83671525773</v>
      </c>
      <c r="I16" s="7">
        <f t="shared" si="8"/>
        <v>-438.64422517006801</v>
      </c>
      <c r="J16" s="7">
        <f t="shared" si="1"/>
        <v>0</v>
      </c>
      <c r="K16" s="7">
        <f t="shared" si="2"/>
        <v>438.64422517006801</v>
      </c>
      <c r="L16" s="12">
        <f t="shared" si="4"/>
        <v>-258800.09285034009</v>
      </c>
      <c r="N16" s="11">
        <v>40117</v>
      </c>
    </row>
    <row r="17" spans="1:15" hidden="1" x14ac:dyDescent="0.2">
      <c r="A17" s="40">
        <v>40298</v>
      </c>
      <c r="B17" s="7"/>
      <c r="C17" s="33">
        <f t="shared" si="5"/>
        <v>1253.269214771623</v>
      </c>
      <c r="D17" s="12"/>
      <c r="E17" s="10">
        <f t="shared" si="3"/>
        <v>200062.55177203839</v>
      </c>
      <c r="F17" s="10">
        <f t="shared" si="6"/>
        <v>-1253.269214771623</v>
      </c>
      <c r="G17" s="10">
        <f t="shared" si="9"/>
        <v>-5013.0668590864916</v>
      </c>
      <c r="H17" s="10">
        <f t="shared" si="7"/>
        <v>738175.56750048616</v>
      </c>
      <c r="I17" s="7">
        <f t="shared" si="8"/>
        <v>-438.64422517006801</v>
      </c>
      <c r="J17" s="7">
        <f t="shared" si="1"/>
        <v>0</v>
      </c>
      <c r="K17" s="7">
        <f t="shared" si="2"/>
        <v>438.64422517006801</v>
      </c>
      <c r="L17" s="12">
        <f t="shared" si="4"/>
        <v>-258361.44862517001</v>
      </c>
      <c r="N17" s="11">
        <v>40147</v>
      </c>
    </row>
    <row r="18" spans="1:15" hidden="1" x14ac:dyDescent="0.2">
      <c r="A18" s="40">
        <v>40329</v>
      </c>
      <c r="B18" s="7"/>
      <c r="C18" s="33">
        <f t="shared" si="5"/>
        <v>1253.269214771623</v>
      </c>
      <c r="D18" s="12"/>
      <c r="E18" s="10">
        <f t="shared" si="3"/>
        <v>200062.55177203839</v>
      </c>
      <c r="F18" s="10">
        <f t="shared" si="6"/>
        <v>-1253.269214771623</v>
      </c>
      <c r="G18" s="10">
        <f t="shared" si="9"/>
        <v>-6266.3360738581141</v>
      </c>
      <c r="H18" s="10">
        <f t="shared" si="7"/>
        <v>736922.29828571458</v>
      </c>
      <c r="I18" s="7">
        <f t="shared" si="8"/>
        <v>-438.64422517006801</v>
      </c>
      <c r="J18" s="7">
        <f t="shared" si="1"/>
        <v>0</v>
      </c>
      <c r="K18" s="7">
        <f t="shared" si="2"/>
        <v>438.64422517006801</v>
      </c>
      <c r="L18" s="12">
        <f t="shared" si="4"/>
        <v>-257922.80439999994</v>
      </c>
      <c r="N18" s="11">
        <v>40178</v>
      </c>
      <c r="O18" s="13" t="s">
        <v>4</v>
      </c>
    </row>
    <row r="19" spans="1:15" hidden="1" x14ac:dyDescent="0.2">
      <c r="A19" s="40">
        <v>40359</v>
      </c>
      <c r="B19" s="7"/>
      <c r="C19" s="33">
        <f t="shared" si="5"/>
        <v>1253.269214771623</v>
      </c>
      <c r="D19" s="12"/>
      <c r="E19" s="10">
        <f t="shared" si="3"/>
        <v>200062.55177203839</v>
      </c>
      <c r="F19" s="10">
        <f t="shared" si="6"/>
        <v>-1253.269214771623</v>
      </c>
      <c r="G19" s="10">
        <f t="shared" si="9"/>
        <v>-7519.6052886297366</v>
      </c>
      <c r="H19" s="10">
        <f t="shared" si="7"/>
        <v>735669.02907094301</v>
      </c>
      <c r="I19" s="7">
        <f t="shared" si="8"/>
        <v>-438.64422517006801</v>
      </c>
      <c r="J19" s="7">
        <f t="shared" si="1"/>
        <v>0</v>
      </c>
      <c r="K19" s="7">
        <f t="shared" si="2"/>
        <v>438.64422517006801</v>
      </c>
      <c r="L19" s="12">
        <f t="shared" si="4"/>
        <v>-257484.16017482986</v>
      </c>
      <c r="N19" s="11">
        <v>40209</v>
      </c>
    </row>
    <row r="20" spans="1:15" hidden="1" x14ac:dyDescent="0.2">
      <c r="A20" s="40">
        <v>40390</v>
      </c>
      <c r="B20" s="7"/>
      <c r="C20" s="33">
        <f t="shared" si="5"/>
        <v>1253.269214771623</v>
      </c>
      <c r="D20" s="12"/>
      <c r="E20" s="10">
        <f t="shared" si="3"/>
        <v>200062.55177203839</v>
      </c>
      <c r="F20" s="10">
        <f t="shared" si="6"/>
        <v>-1253.269214771623</v>
      </c>
      <c r="G20" s="10">
        <f t="shared" si="9"/>
        <v>-8772.8745034013591</v>
      </c>
      <c r="H20" s="10">
        <f t="shared" si="7"/>
        <v>734415.75985617144</v>
      </c>
      <c r="I20" s="7">
        <f t="shared" si="8"/>
        <v>-438.64422517006801</v>
      </c>
      <c r="J20" s="7">
        <f t="shared" si="1"/>
        <v>0</v>
      </c>
      <c r="K20" s="7">
        <f t="shared" si="2"/>
        <v>438.64422517006801</v>
      </c>
      <c r="L20" s="12">
        <f t="shared" si="4"/>
        <v>-257045.51594965978</v>
      </c>
      <c r="N20" s="11">
        <v>40237</v>
      </c>
    </row>
    <row r="21" spans="1:15" hidden="1" x14ac:dyDescent="0.2">
      <c r="A21" s="40">
        <v>40421</v>
      </c>
      <c r="B21" s="7"/>
      <c r="C21" s="33">
        <f t="shared" si="5"/>
        <v>1253.269214771623</v>
      </c>
      <c r="D21" s="12"/>
      <c r="E21" s="10">
        <f t="shared" si="3"/>
        <v>200062.55177203839</v>
      </c>
      <c r="F21" s="10">
        <f t="shared" si="6"/>
        <v>-1253.269214771623</v>
      </c>
      <c r="G21" s="10">
        <f t="shared" si="9"/>
        <v>-10026.143718172982</v>
      </c>
      <c r="H21" s="10">
        <f t="shared" si="7"/>
        <v>733162.49064139987</v>
      </c>
      <c r="I21" s="7">
        <f t="shared" si="8"/>
        <v>-438.64422517006801</v>
      </c>
      <c r="J21" s="7">
        <f t="shared" si="1"/>
        <v>0</v>
      </c>
      <c r="K21" s="7">
        <f t="shared" si="2"/>
        <v>438.64422517006801</v>
      </c>
      <c r="L21" s="12">
        <f t="shared" si="4"/>
        <v>-256606.8717244897</v>
      </c>
      <c r="N21" s="11">
        <v>40268</v>
      </c>
    </row>
    <row r="22" spans="1:15" hidden="1" x14ac:dyDescent="0.2">
      <c r="A22" s="40">
        <v>40451</v>
      </c>
      <c r="B22" s="7"/>
      <c r="C22" s="33">
        <f t="shared" si="5"/>
        <v>1253.269214771623</v>
      </c>
      <c r="D22" s="12"/>
      <c r="E22" s="10">
        <f t="shared" si="3"/>
        <v>200062.55177203839</v>
      </c>
      <c r="F22" s="10">
        <f t="shared" si="6"/>
        <v>-1253.269214771623</v>
      </c>
      <c r="G22" s="10">
        <f t="shared" si="9"/>
        <v>-11279.412932944604</v>
      </c>
      <c r="H22" s="10">
        <f t="shared" si="7"/>
        <v>731909.2214266283</v>
      </c>
      <c r="I22" s="7">
        <f t="shared" si="8"/>
        <v>-438.64422517006801</v>
      </c>
      <c r="J22" s="7">
        <f t="shared" si="1"/>
        <v>0</v>
      </c>
      <c r="K22" s="7">
        <f t="shared" si="2"/>
        <v>438.64422517006801</v>
      </c>
      <c r="L22" s="12">
        <f t="shared" si="4"/>
        <v>-256168.22749931962</v>
      </c>
      <c r="N22" s="11">
        <v>40298</v>
      </c>
    </row>
    <row r="23" spans="1:15" hidden="1" x14ac:dyDescent="0.2">
      <c r="A23" s="40">
        <v>40482</v>
      </c>
      <c r="B23" s="7"/>
      <c r="C23" s="33">
        <f t="shared" si="5"/>
        <v>1253.269214771623</v>
      </c>
      <c r="D23" s="12"/>
      <c r="E23" s="10">
        <f t="shared" si="3"/>
        <v>200062.55177203839</v>
      </c>
      <c r="F23" s="10">
        <f t="shared" si="6"/>
        <v>-1253.269214771623</v>
      </c>
      <c r="G23" s="10">
        <f t="shared" si="9"/>
        <v>-12532.682147716227</v>
      </c>
      <c r="H23" s="10">
        <f t="shared" si="7"/>
        <v>730655.95221185673</v>
      </c>
      <c r="I23" s="7">
        <f t="shared" si="8"/>
        <v>-438.64422517006801</v>
      </c>
      <c r="J23" s="7">
        <f t="shared" si="1"/>
        <v>0</v>
      </c>
      <c r="K23" s="7">
        <f t="shared" si="2"/>
        <v>438.64422517006801</v>
      </c>
      <c r="L23" s="12">
        <f t="shared" si="4"/>
        <v>-255729.58327414954</v>
      </c>
      <c r="N23" s="11">
        <v>40329</v>
      </c>
    </row>
    <row r="24" spans="1:15" hidden="1" x14ac:dyDescent="0.2">
      <c r="A24" s="40">
        <v>40512</v>
      </c>
      <c r="B24" s="7"/>
      <c r="C24" s="33">
        <f t="shared" si="5"/>
        <v>1253.269214771623</v>
      </c>
      <c r="D24" s="12"/>
      <c r="E24" s="10">
        <f t="shared" si="3"/>
        <v>200062.55177203839</v>
      </c>
      <c r="F24" s="10">
        <f t="shared" si="6"/>
        <v>-1253.269214771623</v>
      </c>
      <c r="G24" s="10">
        <f t="shared" si="9"/>
        <v>-13785.951362487849</v>
      </c>
      <c r="H24" s="10">
        <f t="shared" si="7"/>
        <v>729402.68299708515</v>
      </c>
      <c r="I24" s="7">
        <f t="shared" si="8"/>
        <v>-438.64422517006801</v>
      </c>
      <c r="J24" s="7">
        <f t="shared" si="1"/>
        <v>0</v>
      </c>
      <c r="K24" s="7">
        <f t="shared" si="2"/>
        <v>438.64422517006801</v>
      </c>
      <c r="L24" s="12">
        <f t="shared" si="4"/>
        <v>-255290.93904897946</v>
      </c>
      <c r="N24" s="11">
        <v>40359</v>
      </c>
    </row>
    <row r="25" spans="1:15" hidden="1" x14ac:dyDescent="0.2">
      <c r="A25" s="40">
        <v>40543</v>
      </c>
      <c r="B25" s="7"/>
      <c r="C25" s="33">
        <f>($H$24)/$G$2</f>
        <v>6078.3556916423759</v>
      </c>
      <c r="D25" s="12"/>
      <c r="E25" s="10">
        <f t="shared" si="3"/>
        <v>200062.55177203839</v>
      </c>
      <c r="F25" s="10">
        <f t="shared" si="6"/>
        <v>-6078.3556916423759</v>
      </c>
      <c r="G25" s="10">
        <f t="shared" si="9"/>
        <v>-19864.307054130226</v>
      </c>
      <c r="H25" s="10">
        <f t="shared" si="7"/>
        <v>723324.32730544277</v>
      </c>
      <c r="I25" s="7">
        <f t="shared" si="8"/>
        <v>-2127.4244920748315</v>
      </c>
      <c r="J25" s="7">
        <f t="shared" si="1"/>
        <v>0</v>
      </c>
      <c r="K25" s="7">
        <f t="shared" si="2"/>
        <v>2127.4244920748315</v>
      </c>
      <c r="L25" s="12">
        <f t="shared" si="4"/>
        <v>-253163.51455690461</v>
      </c>
      <c r="N25" s="11">
        <v>40390</v>
      </c>
    </row>
    <row r="26" spans="1:15" hidden="1" x14ac:dyDescent="0.2">
      <c r="A26" s="40">
        <v>40574</v>
      </c>
      <c r="B26" s="7"/>
      <c r="C26" s="33">
        <f t="shared" ref="C26:C89" si="10">($H$24)/$G$2</f>
        <v>6078.3556916423759</v>
      </c>
      <c r="D26" s="12"/>
      <c r="E26" s="10">
        <f t="shared" si="3"/>
        <v>200062.55177203839</v>
      </c>
      <c r="F26" s="10">
        <f t="shared" si="6"/>
        <v>-6078.3556916423759</v>
      </c>
      <c r="G26" s="10">
        <f t="shared" si="9"/>
        <v>-25942.662745772603</v>
      </c>
      <c r="H26" s="10">
        <f t="shared" si="7"/>
        <v>717245.97161380039</v>
      </c>
      <c r="I26" s="7">
        <f t="shared" si="8"/>
        <v>-2127.4244920748315</v>
      </c>
      <c r="J26" s="7">
        <f t="shared" si="1"/>
        <v>0</v>
      </c>
      <c r="K26" s="7">
        <f t="shared" si="2"/>
        <v>2127.4244920748315</v>
      </c>
      <c r="L26" s="12">
        <f t="shared" si="4"/>
        <v>-251036.0900648298</v>
      </c>
      <c r="N26" s="11">
        <v>40421</v>
      </c>
    </row>
    <row r="27" spans="1:15" hidden="1" x14ac:dyDescent="0.2">
      <c r="A27" s="40">
        <v>40602</v>
      </c>
      <c r="B27" s="7"/>
      <c r="C27" s="33">
        <f t="shared" si="10"/>
        <v>6078.3556916423759</v>
      </c>
      <c r="D27" s="12"/>
      <c r="E27" s="10">
        <f t="shared" si="3"/>
        <v>200062.55177203839</v>
      </c>
      <c r="F27" s="10">
        <f t="shared" si="6"/>
        <v>-6078.3556916423759</v>
      </c>
      <c r="G27" s="10">
        <f t="shared" si="9"/>
        <v>-32021.018437414979</v>
      </c>
      <c r="H27" s="10">
        <f t="shared" si="7"/>
        <v>711167.615922158</v>
      </c>
      <c r="I27" s="7">
        <f t="shared" si="8"/>
        <v>-2127.4244920748315</v>
      </c>
      <c r="J27" s="7">
        <f t="shared" si="1"/>
        <v>0</v>
      </c>
      <c r="K27" s="7">
        <f t="shared" si="2"/>
        <v>2127.4244920748315</v>
      </c>
      <c r="L27" s="12">
        <f t="shared" si="4"/>
        <v>-248908.66557275498</v>
      </c>
      <c r="N27" s="11">
        <v>40451</v>
      </c>
    </row>
    <row r="28" spans="1:15" hidden="1" x14ac:dyDescent="0.2">
      <c r="A28" s="40">
        <v>40633</v>
      </c>
      <c r="B28" s="7"/>
      <c r="C28" s="33">
        <f t="shared" si="10"/>
        <v>6078.3556916423759</v>
      </c>
      <c r="D28" s="12"/>
      <c r="E28" s="10">
        <f t="shared" si="3"/>
        <v>200062.55177203839</v>
      </c>
      <c r="F28" s="10">
        <f t="shared" si="6"/>
        <v>-6078.3556916423759</v>
      </c>
      <c r="G28" s="10">
        <f t="shared" si="9"/>
        <v>-38099.374129057353</v>
      </c>
      <c r="H28" s="10">
        <f t="shared" si="7"/>
        <v>705089.26023051562</v>
      </c>
      <c r="I28" s="7">
        <f t="shared" si="8"/>
        <v>-2127.4244920748315</v>
      </c>
      <c r="J28" s="7">
        <f t="shared" si="1"/>
        <v>0</v>
      </c>
      <c r="K28" s="7">
        <f t="shared" si="2"/>
        <v>2127.4244920748315</v>
      </c>
      <c r="L28" s="12">
        <f t="shared" si="4"/>
        <v>-246781.24108068016</v>
      </c>
      <c r="N28" s="11">
        <v>40482</v>
      </c>
    </row>
    <row r="29" spans="1:15" hidden="1" x14ac:dyDescent="0.2">
      <c r="A29" s="40">
        <v>40663</v>
      </c>
      <c r="B29" s="7"/>
      <c r="C29" s="33">
        <f t="shared" si="10"/>
        <v>6078.3556916423759</v>
      </c>
      <c r="D29" s="12"/>
      <c r="E29" s="10">
        <f t="shared" si="3"/>
        <v>200062.55177203839</v>
      </c>
      <c r="F29" s="10">
        <f t="shared" si="6"/>
        <v>-6078.3556916423759</v>
      </c>
      <c r="G29" s="10">
        <f t="shared" si="9"/>
        <v>-44177.729820699729</v>
      </c>
      <c r="H29" s="10">
        <f t="shared" si="7"/>
        <v>699010.90453887323</v>
      </c>
      <c r="I29" s="7">
        <f t="shared" si="8"/>
        <v>-2127.4244920748315</v>
      </c>
      <c r="J29" s="7">
        <f t="shared" si="1"/>
        <v>0</v>
      </c>
      <c r="K29" s="7">
        <f t="shared" si="2"/>
        <v>2127.4244920748315</v>
      </c>
      <c r="L29" s="12">
        <f t="shared" si="4"/>
        <v>-244653.81658860535</v>
      </c>
      <c r="N29" s="11">
        <v>40512</v>
      </c>
    </row>
    <row r="30" spans="1:15" hidden="1" x14ac:dyDescent="0.2">
      <c r="A30" s="40">
        <v>40694</v>
      </c>
      <c r="B30" s="7"/>
      <c r="C30" s="33">
        <f t="shared" si="10"/>
        <v>6078.3556916423759</v>
      </c>
      <c r="D30" s="12"/>
      <c r="E30" s="10">
        <f t="shared" si="3"/>
        <v>200062.55177203839</v>
      </c>
      <c r="F30" s="10">
        <f t="shared" si="6"/>
        <v>-6078.3556916423759</v>
      </c>
      <c r="G30" s="10">
        <f t="shared" si="9"/>
        <v>-50256.085512342106</v>
      </c>
      <c r="H30" s="10">
        <f t="shared" si="7"/>
        <v>692932.54884723085</v>
      </c>
      <c r="I30" s="7">
        <f t="shared" si="8"/>
        <v>-2127.4244920748315</v>
      </c>
      <c r="J30" s="7">
        <f t="shared" si="1"/>
        <v>0</v>
      </c>
      <c r="K30" s="7">
        <f t="shared" si="2"/>
        <v>2127.4244920748315</v>
      </c>
      <c r="L30" s="12">
        <f t="shared" si="4"/>
        <v>-242526.39209653053</v>
      </c>
      <c r="N30" s="11">
        <v>40543</v>
      </c>
    </row>
    <row r="31" spans="1:15" hidden="1" x14ac:dyDescent="0.2">
      <c r="A31" s="40">
        <v>40724</v>
      </c>
      <c r="B31" s="7"/>
      <c r="C31" s="33">
        <f t="shared" si="10"/>
        <v>6078.3556916423759</v>
      </c>
      <c r="D31" s="12"/>
      <c r="E31" s="10">
        <f t="shared" si="3"/>
        <v>200062.55177203839</v>
      </c>
      <c r="F31" s="10">
        <f t="shared" si="6"/>
        <v>-6078.3556916423759</v>
      </c>
      <c r="G31" s="10">
        <f t="shared" si="9"/>
        <v>-56334.441203984483</v>
      </c>
      <c r="H31" s="10">
        <f t="shared" si="7"/>
        <v>686854.19315558847</v>
      </c>
      <c r="I31" s="7">
        <f t="shared" si="8"/>
        <v>-2127.4244920748315</v>
      </c>
      <c r="J31" s="7">
        <f t="shared" si="1"/>
        <v>0</v>
      </c>
      <c r="K31" s="7">
        <f t="shared" si="2"/>
        <v>2127.4244920748315</v>
      </c>
      <c r="L31" s="12">
        <f t="shared" si="4"/>
        <v>-240398.96760445571</v>
      </c>
      <c r="N31" s="11">
        <v>40574</v>
      </c>
    </row>
    <row r="32" spans="1:15" hidden="1" x14ac:dyDescent="0.2">
      <c r="A32" s="40">
        <v>40755</v>
      </c>
      <c r="B32" s="7"/>
      <c r="C32" s="33">
        <f t="shared" si="10"/>
        <v>6078.3556916423759</v>
      </c>
      <c r="D32" s="12"/>
      <c r="E32" s="10">
        <f t="shared" si="3"/>
        <v>200062.55177203839</v>
      </c>
      <c r="F32" s="10">
        <f t="shared" si="6"/>
        <v>-6078.3556916423759</v>
      </c>
      <c r="G32" s="10">
        <f t="shared" si="9"/>
        <v>-62412.79689562686</v>
      </c>
      <c r="H32" s="10">
        <f t="shared" si="7"/>
        <v>680775.83746394608</v>
      </c>
      <c r="I32" s="7">
        <f t="shared" si="8"/>
        <v>-2127.4244920748315</v>
      </c>
      <c r="J32" s="7">
        <f t="shared" si="1"/>
        <v>0</v>
      </c>
      <c r="K32" s="7">
        <f t="shared" si="2"/>
        <v>2127.4244920748315</v>
      </c>
      <c r="L32" s="12">
        <f t="shared" si="4"/>
        <v>-238271.5431123809</v>
      </c>
      <c r="N32" s="11">
        <v>40602</v>
      </c>
    </row>
    <row r="33" spans="1:14" hidden="1" x14ac:dyDescent="0.2">
      <c r="A33" s="40">
        <v>40786</v>
      </c>
      <c r="B33" s="7"/>
      <c r="C33" s="33">
        <f t="shared" si="10"/>
        <v>6078.3556916423759</v>
      </c>
      <c r="D33" s="12"/>
      <c r="E33" s="10">
        <f t="shared" si="3"/>
        <v>200062.55177203839</v>
      </c>
      <c r="F33" s="10">
        <f t="shared" si="6"/>
        <v>-6078.3556916423759</v>
      </c>
      <c r="G33" s="10">
        <f t="shared" si="9"/>
        <v>-68491.152587269229</v>
      </c>
      <c r="H33" s="10">
        <f t="shared" si="7"/>
        <v>674697.4817723037</v>
      </c>
      <c r="I33" s="7">
        <f t="shared" si="8"/>
        <v>-2127.4244920748315</v>
      </c>
      <c r="J33" s="7">
        <f t="shared" si="1"/>
        <v>0</v>
      </c>
      <c r="K33" s="7">
        <f t="shared" si="2"/>
        <v>2127.4244920748315</v>
      </c>
      <c r="L33" s="12">
        <f t="shared" si="4"/>
        <v>-236144.11862030608</v>
      </c>
      <c r="N33" s="11">
        <v>40633</v>
      </c>
    </row>
    <row r="34" spans="1:14" hidden="1" x14ac:dyDescent="0.2">
      <c r="A34" s="40">
        <v>40816</v>
      </c>
      <c r="B34" s="7"/>
      <c r="C34" s="33">
        <f t="shared" si="10"/>
        <v>6078.3556916423759</v>
      </c>
      <c r="D34" s="12"/>
      <c r="E34" s="10">
        <f t="shared" si="3"/>
        <v>200062.55177203839</v>
      </c>
      <c r="F34" s="10">
        <f t="shared" si="6"/>
        <v>-6078.3556916423759</v>
      </c>
      <c r="G34" s="10">
        <f t="shared" si="9"/>
        <v>-74569.508278911599</v>
      </c>
      <c r="H34" s="10">
        <f t="shared" si="7"/>
        <v>668619.12608066131</v>
      </c>
      <c r="I34" s="7">
        <f t="shared" si="8"/>
        <v>-2127.4244920748315</v>
      </c>
      <c r="J34" s="7">
        <f t="shared" si="1"/>
        <v>0</v>
      </c>
      <c r="K34" s="7">
        <f t="shared" si="2"/>
        <v>2127.4244920748315</v>
      </c>
      <c r="L34" s="12">
        <f t="shared" si="4"/>
        <v>-234016.69412823126</v>
      </c>
      <c r="N34" s="11">
        <v>40663</v>
      </c>
    </row>
    <row r="35" spans="1:14" hidden="1" x14ac:dyDescent="0.2">
      <c r="A35" s="40">
        <v>40847</v>
      </c>
      <c r="B35" s="7"/>
      <c r="C35" s="33">
        <f t="shared" si="10"/>
        <v>6078.3556916423759</v>
      </c>
      <c r="D35" s="12"/>
      <c r="E35" s="10">
        <f t="shared" si="3"/>
        <v>200062.55177203839</v>
      </c>
      <c r="F35" s="10">
        <f t="shared" si="6"/>
        <v>-6078.3556916423759</v>
      </c>
      <c r="G35" s="10">
        <f t="shared" si="9"/>
        <v>-80647.863970553968</v>
      </c>
      <c r="H35" s="10">
        <f t="shared" si="7"/>
        <v>662540.77038901893</v>
      </c>
      <c r="I35" s="7">
        <f t="shared" si="8"/>
        <v>-2127.4244920748315</v>
      </c>
      <c r="J35" s="7">
        <f t="shared" si="1"/>
        <v>0</v>
      </c>
      <c r="K35" s="7">
        <f t="shared" si="2"/>
        <v>2127.4244920748315</v>
      </c>
      <c r="L35" s="12">
        <f t="shared" si="4"/>
        <v>-231889.26963615644</v>
      </c>
      <c r="N35" s="11">
        <v>40694</v>
      </c>
    </row>
    <row r="36" spans="1:14" hidden="1" x14ac:dyDescent="0.2">
      <c r="A36" s="40">
        <v>40877</v>
      </c>
      <c r="B36" s="7"/>
      <c r="C36" s="33">
        <f t="shared" si="10"/>
        <v>6078.3556916423759</v>
      </c>
      <c r="D36" s="12"/>
      <c r="E36" s="10">
        <f t="shared" si="3"/>
        <v>200062.55177203839</v>
      </c>
      <c r="F36" s="10">
        <f t="shared" si="6"/>
        <v>-6078.3556916423759</v>
      </c>
      <c r="G36" s="10">
        <f t="shared" si="9"/>
        <v>-86726.219662196338</v>
      </c>
      <c r="H36" s="10">
        <f t="shared" si="7"/>
        <v>656462.41469737655</v>
      </c>
      <c r="I36" s="7">
        <f t="shared" si="8"/>
        <v>-2127.4244920748315</v>
      </c>
      <c r="J36" s="7">
        <f t="shared" si="1"/>
        <v>0</v>
      </c>
      <c r="K36" s="7">
        <f t="shared" si="2"/>
        <v>2127.4244920748315</v>
      </c>
      <c r="L36" s="12">
        <f t="shared" si="4"/>
        <v>-229761.84514408163</v>
      </c>
      <c r="N36" s="11">
        <v>40724</v>
      </c>
    </row>
    <row r="37" spans="1:14" hidden="1" x14ac:dyDescent="0.2">
      <c r="A37" s="40">
        <v>40908</v>
      </c>
      <c r="B37" s="7"/>
      <c r="C37" s="33">
        <f t="shared" si="10"/>
        <v>6078.3556916423759</v>
      </c>
      <c r="D37" s="12"/>
      <c r="E37" s="10">
        <f t="shared" si="3"/>
        <v>200062.55177203839</v>
      </c>
      <c r="F37" s="10">
        <f t="shared" si="6"/>
        <v>-6078.3556916423759</v>
      </c>
      <c r="G37" s="10">
        <f t="shared" si="9"/>
        <v>-92804.575353838707</v>
      </c>
      <c r="H37" s="10">
        <f t="shared" si="7"/>
        <v>650384.05900573416</v>
      </c>
      <c r="I37" s="7">
        <f t="shared" si="8"/>
        <v>-2127.4244920748315</v>
      </c>
      <c r="J37" s="7">
        <f t="shared" si="1"/>
        <v>0</v>
      </c>
      <c r="K37" s="7">
        <f t="shared" si="2"/>
        <v>2127.4244920748315</v>
      </c>
      <c r="L37" s="12">
        <f t="shared" si="4"/>
        <v>-227634.42065200681</v>
      </c>
      <c r="N37" s="11">
        <v>40755</v>
      </c>
    </row>
    <row r="38" spans="1:14" hidden="1" x14ac:dyDescent="0.2">
      <c r="A38" s="40">
        <v>40939</v>
      </c>
      <c r="B38" s="7"/>
      <c r="C38" s="33">
        <f t="shared" si="10"/>
        <v>6078.3556916423759</v>
      </c>
      <c r="D38" s="12"/>
      <c r="E38" s="10">
        <f t="shared" si="3"/>
        <v>200062.55177203839</v>
      </c>
      <c r="F38" s="10">
        <f t="shared" si="6"/>
        <v>-6078.3556916423759</v>
      </c>
      <c r="G38" s="10">
        <f t="shared" si="9"/>
        <v>-98882.931045481077</v>
      </c>
      <c r="H38" s="10">
        <f t="shared" si="7"/>
        <v>644305.70331409178</v>
      </c>
      <c r="I38" s="7">
        <f t="shared" si="8"/>
        <v>-2127.4244920748315</v>
      </c>
      <c r="J38" s="7">
        <f t="shared" si="1"/>
        <v>0</v>
      </c>
      <c r="K38" s="7">
        <f t="shared" si="2"/>
        <v>2127.4244920748315</v>
      </c>
      <c r="L38" s="12">
        <f t="shared" si="4"/>
        <v>-225506.99615993199</v>
      </c>
      <c r="N38" s="11">
        <v>40786</v>
      </c>
    </row>
    <row r="39" spans="1:14" hidden="1" x14ac:dyDescent="0.2">
      <c r="A39" s="40">
        <v>40968</v>
      </c>
      <c r="B39" s="7"/>
      <c r="C39" s="33">
        <f t="shared" si="10"/>
        <v>6078.3556916423759</v>
      </c>
      <c r="D39" s="12"/>
      <c r="E39" s="10">
        <f t="shared" si="3"/>
        <v>200062.55177203839</v>
      </c>
      <c r="F39" s="10">
        <f t="shared" si="6"/>
        <v>-6078.3556916423759</v>
      </c>
      <c r="G39" s="10">
        <f t="shared" si="9"/>
        <v>-104961.28673712345</v>
      </c>
      <c r="H39" s="10">
        <f t="shared" si="7"/>
        <v>638227.34762244939</v>
      </c>
      <c r="I39" s="7">
        <f t="shared" si="8"/>
        <v>-2127.4244920748315</v>
      </c>
      <c r="J39" s="7">
        <f t="shared" si="1"/>
        <v>0</v>
      </c>
      <c r="K39" s="7">
        <f t="shared" si="2"/>
        <v>2127.4244920748315</v>
      </c>
      <c r="L39" s="12">
        <f t="shared" si="4"/>
        <v>-223379.57166785718</v>
      </c>
      <c r="N39" s="11">
        <v>40816</v>
      </c>
    </row>
    <row r="40" spans="1:14" hidden="1" x14ac:dyDescent="0.2">
      <c r="A40" s="40">
        <v>40999</v>
      </c>
      <c r="B40" s="7"/>
      <c r="C40" s="33">
        <f t="shared" si="10"/>
        <v>6078.3556916423759</v>
      </c>
      <c r="D40" s="12"/>
      <c r="E40" s="10">
        <f t="shared" si="3"/>
        <v>200062.55177203839</v>
      </c>
      <c r="F40" s="10">
        <f t="shared" si="6"/>
        <v>-6078.3556916423759</v>
      </c>
      <c r="G40" s="10">
        <f t="shared" si="9"/>
        <v>-111039.64242876582</v>
      </c>
      <c r="H40" s="10">
        <f t="shared" si="7"/>
        <v>632148.99193080701</v>
      </c>
      <c r="I40" s="7">
        <f t="shared" si="8"/>
        <v>-2127.4244920748315</v>
      </c>
      <c r="J40" s="7">
        <f t="shared" si="1"/>
        <v>0</v>
      </c>
      <c r="K40" s="7">
        <f t="shared" si="2"/>
        <v>2127.4244920748315</v>
      </c>
      <c r="L40" s="12">
        <f t="shared" si="4"/>
        <v>-221252.14717578236</v>
      </c>
      <c r="N40" s="11">
        <v>40847</v>
      </c>
    </row>
    <row r="41" spans="1:14" hidden="1" x14ac:dyDescent="0.2">
      <c r="A41" s="40">
        <v>41029</v>
      </c>
      <c r="B41" s="7"/>
      <c r="C41" s="33">
        <f t="shared" si="10"/>
        <v>6078.3556916423759</v>
      </c>
      <c r="D41" s="12"/>
      <c r="E41" s="10">
        <f t="shared" si="3"/>
        <v>200062.55177203839</v>
      </c>
      <c r="F41" s="10">
        <f t="shared" si="6"/>
        <v>-6078.3556916423759</v>
      </c>
      <c r="G41" s="10">
        <f t="shared" si="9"/>
        <v>-117117.99812040819</v>
      </c>
      <c r="H41" s="10">
        <f t="shared" si="7"/>
        <v>626070.63623916463</v>
      </c>
      <c r="I41" s="7">
        <f t="shared" si="8"/>
        <v>-2127.4244920748315</v>
      </c>
      <c r="J41" s="7">
        <f t="shared" si="1"/>
        <v>0</v>
      </c>
      <c r="K41" s="7">
        <f t="shared" si="2"/>
        <v>2127.4244920748315</v>
      </c>
      <c r="L41" s="12">
        <f t="shared" si="4"/>
        <v>-219124.72268370754</v>
      </c>
      <c r="N41" s="11">
        <v>40877</v>
      </c>
    </row>
    <row r="42" spans="1:14" hidden="1" x14ac:dyDescent="0.2">
      <c r="A42" s="40">
        <v>41060</v>
      </c>
      <c r="B42" s="7"/>
      <c r="C42" s="33">
        <f t="shared" si="10"/>
        <v>6078.3556916423759</v>
      </c>
      <c r="D42" s="12"/>
      <c r="E42" s="10">
        <f t="shared" si="3"/>
        <v>200062.55177203839</v>
      </c>
      <c r="F42" s="10">
        <f t="shared" si="6"/>
        <v>-6078.3556916423759</v>
      </c>
      <c r="G42" s="10">
        <f t="shared" si="9"/>
        <v>-123196.35381205055</v>
      </c>
      <c r="H42" s="10">
        <f t="shared" si="7"/>
        <v>619992.28054752224</v>
      </c>
      <c r="I42" s="7">
        <f t="shared" si="8"/>
        <v>-2127.4244920748315</v>
      </c>
      <c r="J42" s="7">
        <f t="shared" si="1"/>
        <v>0</v>
      </c>
      <c r="K42" s="7">
        <f t="shared" si="2"/>
        <v>2127.4244920748315</v>
      </c>
      <c r="L42" s="12">
        <f t="shared" si="4"/>
        <v>-216997.29819163273</v>
      </c>
      <c r="N42" s="11">
        <v>40908</v>
      </c>
    </row>
    <row r="43" spans="1:14" hidden="1" x14ac:dyDescent="0.2">
      <c r="A43" s="40">
        <v>41090</v>
      </c>
      <c r="B43" s="7"/>
      <c r="C43" s="33">
        <f t="shared" si="10"/>
        <v>6078.3556916423759</v>
      </c>
      <c r="D43" s="12"/>
      <c r="E43" s="10">
        <f t="shared" si="3"/>
        <v>200062.55177203839</v>
      </c>
      <c r="F43" s="10">
        <f t="shared" si="6"/>
        <v>-6078.3556916423759</v>
      </c>
      <c r="G43" s="10">
        <f t="shared" si="9"/>
        <v>-129274.70950369292</v>
      </c>
      <c r="H43" s="10">
        <f t="shared" si="7"/>
        <v>613913.92485587986</v>
      </c>
      <c r="I43" s="7">
        <f t="shared" si="8"/>
        <v>-2127.4244920748315</v>
      </c>
      <c r="J43" s="7">
        <f t="shared" si="1"/>
        <v>0</v>
      </c>
      <c r="K43" s="7">
        <f t="shared" si="2"/>
        <v>2127.4244920748315</v>
      </c>
      <c r="L43" s="12">
        <f t="shared" si="4"/>
        <v>-214869.87369955791</v>
      </c>
      <c r="N43" s="11">
        <v>40939</v>
      </c>
    </row>
    <row r="44" spans="1:14" hidden="1" x14ac:dyDescent="0.2">
      <c r="A44" s="40">
        <v>41121</v>
      </c>
      <c r="B44" s="7"/>
      <c r="C44" s="33">
        <f t="shared" si="10"/>
        <v>6078.3556916423759</v>
      </c>
      <c r="D44" s="12"/>
      <c r="E44" s="10">
        <f t="shared" si="3"/>
        <v>200062.55177203839</v>
      </c>
      <c r="F44" s="10">
        <f t="shared" si="6"/>
        <v>-6078.3556916423759</v>
      </c>
      <c r="G44" s="10">
        <f t="shared" si="9"/>
        <v>-135353.06519533531</v>
      </c>
      <c r="H44" s="10">
        <f t="shared" si="7"/>
        <v>607835.56916423747</v>
      </c>
      <c r="I44" s="7">
        <f t="shared" si="8"/>
        <v>-2127.4244920748315</v>
      </c>
      <c r="J44" s="7">
        <f t="shared" si="1"/>
        <v>0</v>
      </c>
      <c r="K44" s="7">
        <f t="shared" si="2"/>
        <v>2127.4244920748315</v>
      </c>
      <c r="L44" s="12">
        <f t="shared" si="4"/>
        <v>-212742.44920748309</v>
      </c>
      <c r="N44" s="11">
        <v>40968</v>
      </c>
    </row>
    <row r="45" spans="1:14" hidden="1" x14ac:dyDescent="0.2">
      <c r="A45" s="40">
        <v>41152</v>
      </c>
      <c r="B45" s="7"/>
      <c r="C45" s="33">
        <f t="shared" si="10"/>
        <v>6078.3556916423759</v>
      </c>
      <c r="D45" s="12"/>
      <c r="E45" s="10">
        <f t="shared" si="3"/>
        <v>200062.55177203839</v>
      </c>
      <c r="F45" s="10">
        <f t="shared" si="6"/>
        <v>-6078.3556916423759</v>
      </c>
      <c r="G45" s="10">
        <f t="shared" si="9"/>
        <v>-141431.42088697769</v>
      </c>
      <c r="H45" s="10">
        <f t="shared" si="7"/>
        <v>601757.21347259509</v>
      </c>
      <c r="I45" s="7">
        <f t="shared" si="8"/>
        <v>-2127.4244920748315</v>
      </c>
      <c r="J45" s="7">
        <f t="shared" si="1"/>
        <v>0</v>
      </c>
      <c r="K45" s="7">
        <f t="shared" si="2"/>
        <v>2127.4244920748315</v>
      </c>
      <c r="L45" s="12">
        <f t="shared" si="4"/>
        <v>-210615.02471540828</v>
      </c>
      <c r="N45" s="11">
        <v>40999</v>
      </c>
    </row>
    <row r="46" spans="1:14" hidden="1" x14ac:dyDescent="0.2">
      <c r="A46" s="40">
        <v>41182</v>
      </c>
      <c r="B46" s="7"/>
      <c r="C46" s="33">
        <f t="shared" si="10"/>
        <v>6078.3556916423759</v>
      </c>
      <c r="D46" s="12"/>
      <c r="E46" s="10">
        <f t="shared" si="3"/>
        <v>200062.55177203839</v>
      </c>
      <c r="F46" s="10">
        <f t="shared" si="6"/>
        <v>-6078.3556916423759</v>
      </c>
      <c r="G46" s="10">
        <f t="shared" si="9"/>
        <v>-147509.77657862008</v>
      </c>
      <c r="H46" s="10">
        <f t="shared" si="7"/>
        <v>595678.85778095271</v>
      </c>
      <c r="I46" s="7">
        <f t="shared" si="8"/>
        <v>-2127.4244920748315</v>
      </c>
      <c r="J46" s="7">
        <f t="shared" si="1"/>
        <v>0</v>
      </c>
      <c r="K46" s="7">
        <f t="shared" si="2"/>
        <v>2127.4244920748315</v>
      </c>
      <c r="L46" s="12">
        <f t="shared" si="4"/>
        <v>-208487.60022333346</v>
      </c>
      <c r="N46" s="11">
        <v>41029</v>
      </c>
    </row>
    <row r="47" spans="1:14" hidden="1" x14ac:dyDescent="0.2">
      <c r="A47" s="40">
        <v>41213</v>
      </c>
      <c r="B47" s="7"/>
      <c r="C47" s="33">
        <f t="shared" si="10"/>
        <v>6078.3556916423759</v>
      </c>
      <c r="D47" s="12"/>
      <c r="E47" s="10">
        <f t="shared" si="3"/>
        <v>200062.55177203839</v>
      </c>
      <c r="F47" s="10">
        <f t="shared" si="6"/>
        <v>-6078.3556916423759</v>
      </c>
      <c r="G47" s="10">
        <f t="shared" si="9"/>
        <v>-153588.13227026246</v>
      </c>
      <c r="H47" s="10">
        <f t="shared" si="7"/>
        <v>589600.50208931032</v>
      </c>
      <c r="I47" s="7">
        <f t="shared" si="8"/>
        <v>-2127.4244920748315</v>
      </c>
      <c r="J47" s="7">
        <f t="shared" si="1"/>
        <v>0</v>
      </c>
      <c r="K47" s="7">
        <f t="shared" si="2"/>
        <v>2127.4244920748315</v>
      </c>
      <c r="L47" s="12">
        <f t="shared" si="4"/>
        <v>-206360.17573125864</v>
      </c>
      <c r="N47" s="11">
        <v>41060</v>
      </c>
    </row>
    <row r="48" spans="1:14" hidden="1" x14ac:dyDescent="0.2">
      <c r="A48" s="40">
        <v>41243</v>
      </c>
      <c r="B48" s="7"/>
      <c r="C48" s="33">
        <f t="shared" si="10"/>
        <v>6078.3556916423759</v>
      </c>
      <c r="D48" s="12"/>
      <c r="E48" s="10">
        <f t="shared" si="3"/>
        <v>200062.55177203839</v>
      </c>
      <c r="F48" s="10">
        <f t="shared" si="6"/>
        <v>-6078.3556916423759</v>
      </c>
      <c r="G48" s="10">
        <f t="shared" si="9"/>
        <v>-159666.48796190484</v>
      </c>
      <c r="H48" s="10">
        <f t="shared" si="7"/>
        <v>583522.14639766794</v>
      </c>
      <c r="I48" s="7">
        <f t="shared" si="8"/>
        <v>-2127.4244920748315</v>
      </c>
      <c r="J48" s="7">
        <f t="shared" si="1"/>
        <v>0</v>
      </c>
      <c r="K48" s="7">
        <f t="shared" si="2"/>
        <v>2127.4244920748315</v>
      </c>
      <c r="L48" s="12">
        <f t="shared" si="4"/>
        <v>-204232.75123918382</v>
      </c>
      <c r="N48" s="11">
        <v>41090</v>
      </c>
    </row>
    <row r="49" spans="1:14" hidden="1" x14ac:dyDescent="0.2">
      <c r="A49" s="40">
        <v>41274</v>
      </c>
      <c r="B49" s="7"/>
      <c r="C49" s="33">
        <f t="shared" si="10"/>
        <v>6078.3556916423759</v>
      </c>
      <c r="D49" s="12"/>
      <c r="E49" s="10">
        <f t="shared" si="3"/>
        <v>200062.55177203839</v>
      </c>
      <c r="F49" s="10">
        <f t="shared" si="6"/>
        <v>-6078.3556916423759</v>
      </c>
      <c r="G49" s="10">
        <f t="shared" si="9"/>
        <v>-165744.84365354723</v>
      </c>
      <c r="H49" s="10">
        <f t="shared" si="7"/>
        <v>577443.79070602555</v>
      </c>
      <c r="I49" s="7">
        <f t="shared" si="8"/>
        <v>-2127.4244920748315</v>
      </c>
      <c r="J49" s="7">
        <f t="shared" si="1"/>
        <v>0</v>
      </c>
      <c r="K49" s="7">
        <f t="shared" si="2"/>
        <v>2127.4244920748315</v>
      </c>
      <c r="L49" s="12">
        <f t="shared" si="4"/>
        <v>-202105.32674710901</v>
      </c>
      <c r="N49" s="11">
        <v>41121</v>
      </c>
    </row>
    <row r="50" spans="1:14" hidden="1" x14ac:dyDescent="0.2">
      <c r="A50" s="40">
        <v>41305</v>
      </c>
      <c r="B50" s="7"/>
      <c r="C50" s="33">
        <f t="shared" si="10"/>
        <v>6078.3556916423759</v>
      </c>
      <c r="D50" s="12"/>
      <c r="E50" s="10">
        <f t="shared" si="3"/>
        <v>200062.55177203839</v>
      </c>
      <c r="F50" s="10">
        <f t="shared" si="6"/>
        <v>-6078.3556916423759</v>
      </c>
      <c r="G50" s="10">
        <f t="shared" si="9"/>
        <v>-171823.19934518961</v>
      </c>
      <c r="H50" s="10">
        <f t="shared" si="7"/>
        <v>571365.43501438317</v>
      </c>
      <c r="I50" s="7">
        <f t="shared" si="8"/>
        <v>-2127.4244920748315</v>
      </c>
      <c r="J50" s="7">
        <f t="shared" si="1"/>
        <v>0</v>
      </c>
      <c r="K50" s="7">
        <f t="shared" si="2"/>
        <v>2127.4244920748315</v>
      </c>
      <c r="L50" s="12">
        <f t="shared" si="4"/>
        <v>-199977.90225503419</v>
      </c>
      <c r="N50" s="11">
        <v>41152</v>
      </c>
    </row>
    <row r="51" spans="1:14" hidden="1" x14ac:dyDescent="0.2">
      <c r="A51" s="40">
        <v>41333</v>
      </c>
      <c r="B51" s="7"/>
      <c r="C51" s="33">
        <f t="shared" si="10"/>
        <v>6078.3556916423759</v>
      </c>
      <c r="D51" s="12"/>
      <c r="E51" s="10">
        <f t="shared" si="3"/>
        <v>200062.55177203839</v>
      </c>
      <c r="F51" s="10">
        <f t="shared" si="6"/>
        <v>-6078.3556916423759</v>
      </c>
      <c r="G51" s="10">
        <f t="shared" si="9"/>
        <v>-177901.555036832</v>
      </c>
      <c r="H51" s="10">
        <f t="shared" si="7"/>
        <v>565287.07932274078</v>
      </c>
      <c r="I51" s="7">
        <f t="shared" si="8"/>
        <v>-2127.4244920748315</v>
      </c>
      <c r="J51" s="7">
        <f t="shared" si="1"/>
        <v>0</v>
      </c>
      <c r="K51" s="7">
        <f t="shared" si="2"/>
        <v>2127.4244920748315</v>
      </c>
      <c r="L51" s="12">
        <f t="shared" si="4"/>
        <v>-197850.47776295937</v>
      </c>
      <c r="N51" s="11">
        <v>41182</v>
      </c>
    </row>
    <row r="52" spans="1:14" hidden="1" x14ac:dyDescent="0.2">
      <c r="A52" s="40">
        <v>41364</v>
      </c>
      <c r="B52" s="7"/>
      <c r="C52" s="33">
        <f t="shared" si="10"/>
        <v>6078.3556916423759</v>
      </c>
      <c r="D52" s="12"/>
      <c r="E52" s="10">
        <f t="shared" si="3"/>
        <v>200062.55177203839</v>
      </c>
      <c r="F52" s="10">
        <f t="shared" si="6"/>
        <v>-6078.3556916423759</v>
      </c>
      <c r="G52" s="10">
        <f t="shared" si="9"/>
        <v>-183979.91072847438</v>
      </c>
      <c r="H52" s="10">
        <f t="shared" si="7"/>
        <v>559208.7236310984</v>
      </c>
      <c r="I52" s="7">
        <f t="shared" si="8"/>
        <v>-2127.4244920748315</v>
      </c>
      <c r="J52" s="7">
        <f t="shared" si="1"/>
        <v>0</v>
      </c>
      <c r="K52" s="7">
        <f t="shared" si="2"/>
        <v>2127.4244920748315</v>
      </c>
      <c r="L52" s="12">
        <f t="shared" si="4"/>
        <v>-195723.05327088456</v>
      </c>
      <c r="N52" s="11">
        <v>41213</v>
      </c>
    </row>
    <row r="53" spans="1:14" hidden="1" x14ac:dyDescent="0.2">
      <c r="A53" s="40">
        <v>41394</v>
      </c>
      <c r="B53" s="7"/>
      <c r="C53" s="33">
        <f t="shared" si="10"/>
        <v>6078.3556916423759</v>
      </c>
      <c r="D53" s="12"/>
      <c r="E53" s="10">
        <f t="shared" si="3"/>
        <v>200062.55177203839</v>
      </c>
      <c r="F53" s="10">
        <f t="shared" si="6"/>
        <v>-6078.3556916423759</v>
      </c>
      <c r="G53" s="10">
        <f t="shared" si="9"/>
        <v>-190058.26642011676</v>
      </c>
      <c r="H53" s="10">
        <f t="shared" si="7"/>
        <v>553130.36793945602</v>
      </c>
      <c r="I53" s="7">
        <f t="shared" si="8"/>
        <v>-2127.4244920748315</v>
      </c>
      <c r="J53" s="7">
        <f t="shared" si="1"/>
        <v>0</v>
      </c>
      <c r="K53" s="7">
        <f t="shared" si="2"/>
        <v>2127.4244920748315</v>
      </c>
      <c r="L53" s="12">
        <f t="shared" si="4"/>
        <v>-193595.62877880974</v>
      </c>
      <c r="N53" s="11">
        <v>41243</v>
      </c>
    </row>
    <row r="54" spans="1:14" hidden="1" x14ac:dyDescent="0.2">
      <c r="A54" s="40">
        <v>41425</v>
      </c>
      <c r="B54" s="7"/>
      <c r="C54" s="33">
        <f t="shared" si="10"/>
        <v>6078.3556916423759</v>
      </c>
      <c r="D54" s="12"/>
      <c r="E54" s="10">
        <f t="shared" si="3"/>
        <v>200062.55177203839</v>
      </c>
      <c r="F54" s="10">
        <f t="shared" si="6"/>
        <v>-6078.3556916423759</v>
      </c>
      <c r="G54" s="10">
        <f t="shared" si="9"/>
        <v>-196136.62211175915</v>
      </c>
      <c r="H54" s="10">
        <f t="shared" si="7"/>
        <v>547052.01224781363</v>
      </c>
      <c r="I54" s="7">
        <f t="shared" si="8"/>
        <v>-2127.4244920748315</v>
      </c>
      <c r="J54" s="7">
        <f t="shared" si="1"/>
        <v>0</v>
      </c>
      <c r="K54" s="7">
        <f t="shared" si="2"/>
        <v>2127.4244920748315</v>
      </c>
      <c r="L54" s="12">
        <f t="shared" si="4"/>
        <v>-191468.20428673492</v>
      </c>
      <c r="N54" s="11">
        <v>41274</v>
      </c>
    </row>
    <row r="55" spans="1:14" hidden="1" x14ac:dyDescent="0.2">
      <c r="A55" s="40">
        <v>41455</v>
      </c>
      <c r="B55" s="7"/>
      <c r="C55" s="33">
        <f t="shared" si="10"/>
        <v>6078.3556916423759</v>
      </c>
      <c r="D55" s="12"/>
      <c r="E55" s="10">
        <f t="shared" si="3"/>
        <v>200062.55177203839</v>
      </c>
      <c r="F55" s="10">
        <f t="shared" si="6"/>
        <v>-6078.3556916423759</v>
      </c>
      <c r="G55" s="10">
        <f t="shared" si="9"/>
        <v>-202214.97780340153</v>
      </c>
      <c r="H55" s="10">
        <f t="shared" si="7"/>
        <v>540973.65655617125</v>
      </c>
      <c r="I55" s="7">
        <f t="shared" si="8"/>
        <v>-2127.4244920748315</v>
      </c>
      <c r="J55" s="7">
        <f t="shared" si="1"/>
        <v>0</v>
      </c>
      <c r="K55" s="7">
        <f t="shared" si="2"/>
        <v>2127.4244920748315</v>
      </c>
      <c r="L55" s="12">
        <f t="shared" si="4"/>
        <v>-189340.77979466011</v>
      </c>
      <c r="N55" s="11">
        <v>41305</v>
      </c>
    </row>
    <row r="56" spans="1:14" hidden="1" x14ac:dyDescent="0.2">
      <c r="A56" s="40">
        <v>41486</v>
      </c>
      <c r="B56" s="7"/>
      <c r="C56" s="33">
        <f t="shared" si="10"/>
        <v>6078.3556916423759</v>
      </c>
      <c r="D56" s="12"/>
      <c r="E56" s="10">
        <f t="shared" si="3"/>
        <v>200062.55177203839</v>
      </c>
      <c r="F56" s="10">
        <f t="shared" si="6"/>
        <v>-6078.3556916423759</v>
      </c>
      <c r="G56" s="10">
        <f t="shared" si="9"/>
        <v>-208293.33349504392</v>
      </c>
      <c r="H56" s="10">
        <f t="shared" si="7"/>
        <v>534895.30086452886</v>
      </c>
      <c r="I56" s="7">
        <f t="shared" si="8"/>
        <v>-2127.4244920748315</v>
      </c>
      <c r="J56" s="7">
        <f t="shared" si="1"/>
        <v>0</v>
      </c>
      <c r="K56" s="7">
        <f t="shared" si="2"/>
        <v>2127.4244920748315</v>
      </c>
      <c r="L56" s="12">
        <f t="shared" si="4"/>
        <v>-187213.35530258529</v>
      </c>
      <c r="N56" s="11">
        <v>41333</v>
      </c>
    </row>
    <row r="57" spans="1:14" hidden="1" x14ac:dyDescent="0.2">
      <c r="A57" s="40">
        <v>41517</v>
      </c>
      <c r="B57" s="7"/>
      <c r="C57" s="33">
        <f t="shared" si="10"/>
        <v>6078.3556916423759</v>
      </c>
      <c r="D57" s="12"/>
      <c r="E57" s="10">
        <f t="shared" si="3"/>
        <v>200062.55177203839</v>
      </c>
      <c r="F57" s="10">
        <f t="shared" si="6"/>
        <v>-6078.3556916423759</v>
      </c>
      <c r="G57" s="10">
        <f t="shared" si="9"/>
        <v>-214371.6891866863</v>
      </c>
      <c r="H57" s="10">
        <f t="shared" si="7"/>
        <v>528816.94517288648</v>
      </c>
      <c r="I57" s="7">
        <f t="shared" si="8"/>
        <v>-2127.4244920748315</v>
      </c>
      <c r="J57" s="7">
        <f t="shared" si="1"/>
        <v>0</v>
      </c>
      <c r="K57" s="7">
        <f t="shared" si="2"/>
        <v>2127.4244920748315</v>
      </c>
      <c r="L57" s="12">
        <f t="shared" si="4"/>
        <v>-185085.93081051047</v>
      </c>
      <c r="N57" s="11">
        <v>41364</v>
      </c>
    </row>
    <row r="58" spans="1:14" hidden="1" x14ac:dyDescent="0.2">
      <c r="A58" s="40">
        <v>41547</v>
      </c>
      <c r="B58" s="7"/>
      <c r="C58" s="33">
        <f t="shared" si="10"/>
        <v>6078.3556916423759</v>
      </c>
      <c r="D58" s="12"/>
      <c r="E58" s="10">
        <f t="shared" si="3"/>
        <v>200062.55177203839</v>
      </c>
      <c r="F58" s="10">
        <f t="shared" si="6"/>
        <v>-6078.3556916423759</v>
      </c>
      <c r="G58" s="10">
        <f t="shared" si="9"/>
        <v>-220450.04487832868</v>
      </c>
      <c r="H58" s="10">
        <f t="shared" si="7"/>
        <v>522738.5894812441</v>
      </c>
      <c r="I58" s="7">
        <f t="shared" si="8"/>
        <v>-2127.4244920748315</v>
      </c>
      <c r="J58" s="7">
        <f t="shared" si="1"/>
        <v>0</v>
      </c>
      <c r="K58" s="7">
        <f t="shared" si="2"/>
        <v>2127.4244920748315</v>
      </c>
      <c r="L58" s="12">
        <f t="shared" si="4"/>
        <v>-182958.50631843565</v>
      </c>
      <c r="N58" s="11">
        <v>41394</v>
      </c>
    </row>
    <row r="59" spans="1:14" hidden="1" x14ac:dyDescent="0.2">
      <c r="A59" s="40">
        <v>41578</v>
      </c>
      <c r="B59" s="7"/>
      <c r="C59" s="33">
        <f t="shared" si="10"/>
        <v>6078.3556916423759</v>
      </c>
      <c r="D59" s="12"/>
      <c r="E59" s="10">
        <f t="shared" si="3"/>
        <v>200062.55177203839</v>
      </c>
      <c r="F59" s="10">
        <f t="shared" si="6"/>
        <v>-6078.3556916423759</v>
      </c>
      <c r="G59" s="10">
        <f t="shared" si="9"/>
        <v>-226528.40056997107</v>
      </c>
      <c r="H59" s="10">
        <f t="shared" si="7"/>
        <v>516660.23378960171</v>
      </c>
      <c r="I59" s="7">
        <f t="shared" si="8"/>
        <v>-2127.4244920748315</v>
      </c>
      <c r="J59" s="7">
        <f t="shared" si="1"/>
        <v>0</v>
      </c>
      <c r="K59" s="7">
        <f t="shared" si="2"/>
        <v>2127.4244920748315</v>
      </c>
      <c r="L59" s="12">
        <f t="shared" si="4"/>
        <v>-180831.08182636084</v>
      </c>
      <c r="N59" s="11">
        <v>41425</v>
      </c>
    </row>
    <row r="60" spans="1:14" hidden="1" x14ac:dyDescent="0.2">
      <c r="A60" s="40">
        <v>41608</v>
      </c>
      <c r="B60" s="7"/>
      <c r="C60" s="33">
        <f t="shared" si="10"/>
        <v>6078.3556916423759</v>
      </c>
      <c r="D60" s="12"/>
      <c r="E60" s="10">
        <f t="shared" si="3"/>
        <v>200062.55177203839</v>
      </c>
      <c r="F60" s="10">
        <f t="shared" si="6"/>
        <v>-6078.3556916423759</v>
      </c>
      <c r="G60" s="10">
        <f t="shared" si="9"/>
        <v>-232606.75626161345</v>
      </c>
      <c r="H60" s="10">
        <f t="shared" si="7"/>
        <v>510581.87809795933</v>
      </c>
      <c r="I60" s="7">
        <f t="shared" si="8"/>
        <v>-2127.4244920748315</v>
      </c>
      <c r="J60" s="7">
        <f t="shared" si="1"/>
        <v>0</v>
      </c>
      <c r="K60" s="7">
        <f t="shared" si="2"/>
        <v>2127.4244920748315</v>
      </c>
      <c r="L60" s="12">
        <f t="shared" si="4"/>
        <v>-178703.65733428602</v>
      </c>
      <c r="N60" s="11">
        <v>41455</v>
      </c>
    </row>
    <row r="61" spans="1:14" hidden="1" x14ac:dyDescent="0.2">
      <c r="A61" s="40">
        <v>41639</v>
      </c>
      <c r="B61" s="7"/>
      <c r="C61" s="33">
        <f t="shared" si="10"/>
        <v>6078.3556916423759</v>
      </c>
      <c r="D61" s="12"/>
      <c r="E61" s="10">
        <f t="shared" si="3"/>
        <v>200062.55177203839</v>
      </c>
      <c r="F61" s="10">
        <f t="shared" si="6"/>
        <v>-6078.3556916423759</v>
      </c>
      <c r="G61" s="10">
        <f t="shared" si="9"/>
        <v>-238685.11195325584</v>
      </c>
      <c r="H61" s="10">
        <f t="shared" si="7"/>
        <v>504503.52240631694</v>
      </c>
      <c r="I61" s="7">
        <f t="shared" si="8"/>
        <v>-2127.4244920748315</v>
      </c>
      <c r="J61" s="7">
        <f t="shared" si="1"/>
        <v>0</v>
      </c>
      <c r="K61" s="7">
        <f t="shared" si="2"/>
        <v>2127.4244920748315</v>
      </c>
      <c r="L61" s="12">
        <f t="shared" si="4"/>
        <v>-176576.2328422112</v>
      </c>
      <c r="N61" s="11">
        <v>41486</v>
      </c>
    </row>
    <row r="62" spans="1:14" hidden="1" x14ac:dyDescent="0.2">
      <c r="A62" s="40">
        <v>41670</v>
      </c>
      <c r="B62" s="7"/>
      <c r="C62" s="33">
        <f t="shared" si="10"/>
        <v>6078.3556916423759</v>
      </c>
      <c r="D62" s="12"/>
      <c r="E62" s="10">
        <f t="shared" ref="E62:E126" si="11">E61-B62</f>
        <v>200062.55177203839</v>
      </c>
      <c r="F62" s="10">
        <f t="shared" ref="F62:F126" si="12">-B62+-D62-C62</f>
        <v>-6078.3556916423759</v>
      </c>
      <c r="G62" s="10">
        <f t="shared" ref="G62:G126" si="13">F62+G61</f>
        <v>-244763.46764489822</v>
      </c>
      <c r="H62" s="10">
        <f t="shared" ref="H62:H126" si="14">H61-D62-C62</f>
        <v>498425.16671467456</v>
      </c>
      <c r="I62" s="7">
        <f t="shared" ref="I62:I109" si="15">(-B62-C62)*0.35</f>
        <v>-2127.4244920748315</v>
      </c>
      <c r="J62" s="7">
        <f t="shared" ref="J62:J126" si="16">(-D62)*0.35</f>
        <v>0</v>
      </c>
      <c r="K62" s="7">
        <f t="shared" ref="K62:K126" si="17">-I62-J62</f>
        <v>2127.4244920748315</v>
      </c>
      <c r="L62" s="12">
        <f t="shared" ref="L62:L126" si="18">L61+K62</f>
        <v>-174448.80835013639</v>
      </c>
      <c r="N62" s="11">
        <v>41517</v>
      </c>
    </row>
    <row r="63" spans="1:14" hidden="1" x14ac:dyDescent="0.2">
      <c r="A63" s="40">
        <v>41698</v>
      </c>
      <c r="B63" s="7"/>
      <c r="C63" s="33">
        <f t="shared" si="10"/>
        <v>6078.3556916423759</v>
      </c>
      <c r="D63" s="12"/>
      <c r="E63" s="10">
        <f t="shared" si="11"/>
        <v>200062.55177203839</v>
      </c>
      <c r="F63" s="10">
        <f t="shared" si="12"/>
        <v>-6078.3556916423759</v>
      </c>
      <c r="G63" s="10">
        <f t="shared" si="13"/>
        <v>-250841.8233365406</v>
      </c>
      <c r="H63" s="10">
        <f t="shared" si="14"/>
        <v>492346.81102303218</v>
      </c>
      <c r="I63" s="7">
        <f t="shared" si="15"/>
        <v>-2127.4244920748315</v>
      </c>
      <c r="J63" s="7">
        <f t="shared" si="16"/>
        <v>0</v>
      </c>
      <c r="K63" s="7">
        <f t="shared" si="17"/>
        <v>2127.4244920748315</v>
      </c>
      <c r="L63" s="12">
        <f t="shared" si="18"/>
        <v>-172321.38385806157</v>
      </c>
      <c r="N63" s="11">
        <v>41547</v>
      </c>
    </row>
    <row r="64" spans="1:14" hidden="1" x14ac:dyDescent="0.2">
      <c r="A64" s="40">
        <v>41729</v>
      </c>
      <c r="B64" s="7"/>
      <c r="C64" s="33">
        <f t="shared" si="10"/>
        <v>6078.3556916423759</v>
      </c>
      <c r="D64" s="12"/>
      <c r="E64" s="10">
        <f t="shared" si="11"/>
        <v>200062.55177203839</v>
      </c>
      <c r="F64" s="10">
        <f t="shared" si="12"/>
        <v>-6078.3556916423759</v>
      </c>
      <c r="G64" s="10">
        <f t="shared" si="13"/>
        <v>-256920.17902818299</v>
      </c>
      <c r="H64" s="10">
        <f t="shared" si="14"/>
        <v>486268.45533138979</v>
      </c>
      <c r="I64" s="7">
        <f t="shared" si="15"/>
        <v>-2127.4244920748315</v>
      </c>
      <c r="J64" s="7">
        <f t="shared" si="16"/>
        <v>0</v>
      </c>
      <c r="K64" s="7">
        <f t="shared" si="17"/>
        <v>2127.4244920748315</v>
      </c>
      <c r="L64" s="12">
        <f t="shared" si="18"/>
        <v>-170193.95936598675</v>
      </c>
      <c r="N64" s="11">
        <v>41578</v>
      </c>
    </row>
    <row r="65" spans="1:14" hidden="1" x14ac:dyDescent="0.2">
      <c r="A65" s="40">
        <v>41759</v>
      </c>
      <c r="B65" s="7"/>
      <c r="C65" s="33">
        <f t="shared" si="10"/>
        <v>6078.3556916423759</v>
      </c>
      <c r="D65" s="12"/>
      <c r="E65" s="10">
        <f t="shared" si="11"/>
        <v>200062.55177203839</v>
      </c>
      <c r="F65" s="10">
        <f t="shared" si="12"/>
        <v>-6078.3556916423759</v>
      </c>
      <c r="G65" s="10">
        <f t="shared" si="13"/>
        <v>-262998.53471982537</v>
      </c>
      <c r="H65" s="10">
        <f t="shared" si="14"/>
        <v>480190.09963974741</v>
      </c>
      <c r="I65" s="7">
        <f t="shared" si="15"/>
        <v>-2127.4244920748315</v>
      </c>
      <c r="J65" s="7">
        <f t="shared" si="16"/>
        <v>0</v>
      </c>
      <c r="K65" s="7">
        <f t="shared" si="17"/>
        <v>2127.4244920748315</v>
      </c>
      <c r="L65" s="12">
        <f t="shared" si="18"/>
        <v>-168066.53487391194</v>
      </c>
      <c r="N65" s="11">
        <v>41608</v>
      </c>
    </row>
    <row r="66" spans="1:14" hidden="1" x14ac:dyDescent="0.2">
      <c r="A66" s="40">
        <v>41790</v>
      </c>
      <c r="B66" s="7"/>
      <c r="C66" s="33">
        <f t="shared" si="10"/>
        <v>6078.3556916423759</v>
      </c>
      <c r="D66" s="12"/>
      <c r="E66" s="10">
        <f t="shared" si="11"/>
        <v>200062.55177203839</v>
      </c>
      <c r="F66" s="10">
        <f t="shared" si="12"/>
        <v>-6078.3556916423759</v>
      </c>
      <c r="G66" s="10">
        <f t="shared" si="13"/>
        <v>-269076.89041146776</v>
      </c>
      <c r="H66" s="10">
        <f t="shared" si="14"/>
        <v>474111.74394810502</v>
      </c>
      <c r="I66" s="7">
        <f t="shared" si="15"/>
        <v>-2127.4244920748315</v>
      </c>
      <c r="J66" s="7">
        <f t="shared" si="16"/>
        <v>0</v>
      </c>
      <c r="K66" s="7">
        <f t="shared" si="17"/>
        <v>2127.4244920748315</v>
      </c>
      <c r="L66" s="12">
        <f t="shared" si="18"/>
        <v>-165939.11038183712</v>
      </c>
      <c r="N66" s="11">
        <v>41639</v>
      </c>
    </row>
    <row r="67" spans="1:14" hidden="1" x14ac:dyDescent="0.2">
      <c r="A67" s="40">
        <v>41820</v>
      </c>
      <c r="B67" s="7"/>
      <c r="C67" s="33">
        <f t="shared" si="10"/>
        <v>6078.3556916423759</v>
      </c>
      <c r="D67" s="12"/>
      <c r="E67" s="10">
        <f t="shared" si="11"/>
        <v>200062.55177203839</v>
      </c>
      <c r="F67" s="10">
        <f t="shared" si="12"/>
        <v>-6078.3556916423759</v>
      </c>
      <c r="G67" s="10">
        <f t="shared" si="13"/>
        <v>-275155.24610311014</v>
      </c>
      <c r="H67" s="10">
        <f t="shared" si="14"/>
        <v>468033.38825646264</v>
      </c>
      <c r="I67" s="7">
        <f t="shared" si="15"/>
        <v>-2127.4244920748315</v>
      </c>
      <c r="J67" s="7">
        <f t="shared" si="16"/>
        <v>0</v>
      </c>
      <c r="K67" s="7">
        <f t="shared" si="17"/>
        <v>2127.4244920748315</v>
      </c>
      <c r="L67" s="12">
        <f t="shared" si="18"/>
        <v>-163811.6858897623</v>
      </c>
      <c r="N67" s="11">
        <v>41670</v>
      </c>
    </row>
    <row r="68" spans="1:14" hidden="1" x14ac:dyDescent="0.2">
      <c r="A68" s="40">
        <v>41851</v>
      </c>
      <c r="B68" s="7"/>
      <c r="C68" s="33">
        <f t="shared" si="10"/>
        <v>6078.3556916423759</v>
      </c>
      <c r="D68" s="12"/>
      <c r="E68" s="10">
        <f t="shared" si="11"/>
        <v>200062.55177203839</v>
      </c>
      <c r="F68" s="10">
        <f t="shared" si="12"/>
        <v>-6078.3556916423759</v>
      </c>
      <c r="G68" s="10">
        <f t="shared" si="13"/>
        <v>-281233.60179475253</v>
      </c>
      <c r="H68" s="10">
        <f t="shared" si="14"/>
        <v>461955.03256482026</v>
      </c>
      <c r="I68" s="7">
        <f t="shared" si="15"/>
        <v>-2127.4244920748315</v>
      </c>
      <c r="J68" s="7">
        <f t="shared" si="16"/>
        <v>0</v>
      </c>
      <c r="K68" s="7">
        <f t="shared" si="17"/>
        <v>2127.4244920748315</v>
      </c>
      <c r="L68" s="12">
        <f t="shared" si="18"/>
        <v>-161684.26139768749</v>
      </c>
      <c r="N68" s="11">
        <v>41698</v>
      </c>
    </row>
    <row r="69" spans="1:14" hidden="1" x14ac:dyDescent="0.2">
      <c r="A69" s="40">
        <v>41882</v>
      </c>
      <c r="B69" s="7"/>
      <c r="C69" s="33">
        <f t="shared" si="10"/>
        <v>6078.3556916423759</v>
      </c>
      <c r="D69" s="12"/>
      <c r="E69" s="10">
        <f t="shared" si="11"/>
        <v>200062.55177203839</v>
      </c>
      <c r="F69" s="10">
        <f t="shared" si="12"/>
        <v>-6078.3556916423759</v>
      </c>
      <c r="G69" s="10">
        <f t="shared" si="13"/>
        <v>-287311.95748639491</v>
      </c>
      <c r="H69" s="10">
        <f t="shared" si="14"/>
        <v>455876.67687317787</v>
      </c>
      <c r="I69" s="7">
        <f t="shared" si="15"/>
        <v>-2127.4244920748315</v>
      </c>
      <c r="J69" s="7">
        <f t="shared" si="16"/>
        <v>0</v>
      </c>
      <c r="K69" s="7">
        <f t="shared" si="17"/>
        <v>2127.4244920748315</v>
      </c>
      <c r="L69" s="12">
        <f t="shared" si="18"/>
        <v>-159556.83690561267</v>
      </c>
      <c r="N69" s="11">
        <v>41729</v>
      </c>
    </row>
    <row r="70" spans="1:14" hidden="1" x14ac:dyDescent="0.2">
      <c r="A70" s="40">
        <v>41912</v>
      </c>
      <c r="B70" s="7"/>
      <c r="C70" s="33">
        <f t="shared" si="10"/>
        <v>6078.3556916423759</v>
      </c>
      <c r="D70" s="12"/>
      <c r="E70" s="10">
        <f t="shared" si="11"/>
        <v>200062.55177203839</v>
      </c>
      <c r="F70" s="10">
        <f t="shared" si="12"/>
        <v>-6078.3556916423759</v>
      </c>
      <c r="G70" s="10">
        <f t="shared" si="13"/>
        <v>-293390.31317803729</v>
      </c>
      <c r="H70" s="10">
        <f t="shared" si="14"/>
        <v>449798.32118153549</v>
      </c>
      <c r="I70" s="7">
        <f t="shared" si="15"/>
        <v>-2127.4244920748315</v>
      </c>
      <c r="J70" s="7">
        <f t="shared" si="16"/>
        <v>0</v>
      </c>
      <c r="K70" s="7">
        <f t="shared" si="17"/>
        <v>2127.4244920748315</v>
      </c>
      <c r="L70" s="12">
        <f t="shared" si="18"/>
        <v>-157429.41241353785</v>
      </c>
      <c r="N70" s="11">
        <v>41759</v>
      </c>
    </row>
    <row r="71" spans="1:14" hidden="1" x14ac:dyDescent="0.2">
      <c r="A71" s="40">
        <v>41943</v>
      </c>
      <c r="B71" s="7"/>
      <c r="C71" s="33">
        <f t="shared" si="10"/>
        <v>6078.3556916423759</v>
      </c>
      <c r="D71" s="12"/>
      <c r="E71" s="10">
        <f t="shared" si="11"/>
        <v>200062.55177203839</v>
      </c>
      <c r="F71" s="10">
        <f t="shared" si="12"/>
        <v>-6078.3556916423759</v>
      </c>
      <c r="G71" s="10">
        <f t="shared" si="13"/>
        <v>-299468.66886967968</v>
      </c>
      <c r="H71" s="10">
        <f t="shared" si="14"/>
        <v>443719.9654898931</v>
      </c>
      <c r="I71" s="7">
        <f t="shared" si="15"/>
        <v>-2127.4244920748315</v>
      </c>
      <c r="J71" s="7">
        <f t="shared" si="16"/>
        <v>0</v>
      </c>
      <c r="K71" s="7">
        <f t="shared" si="17"/>
        <v>2127.4244920748315</v>
      </c>
      <c r="L71" s="12">
        <f t="shared" si="18"/>
        <v>-155301.98792146303</v>
      </c>
      <c r="N71" s="11">
        <v>41790</v>
      </c>
    </row>
    <row r="72" spans="1:14" hidden="1" x14ac:dyDescent="0.2">
      <c r="A72" s="40">
        <v>41973</v>
      </c>
      <c r="B72" s="7"/>
      <c r="C72" s="33">
        <f t="shared" si="10"/>
        <v>6078.3556916423759</v>
      </c>
      <c r="D72" s="12"/>
      <c r="E72" s="10">
        <f t="shared" si="11"/>
        <v>200062.55177203839</v>
      </c>
      <c r="F72" s="10">
        <f t="shared" si="12"/>
        <v>-6078.3556916423759</v>
      </c>
      <c r="G72" s="10">
        <f t="shared" si="13"/>
        <v>-305547.02456132206</v>
      </c>
      <c r="H72" s="10">
        <f t="shared" si="14"/>
        <v>437641.60979825072</v>
      </c>
      <c r="I72" s="7">
        <f t="shared" si="15"/>
        <v>-2127.4244920748315</v>
      </c>
      <c r="J72" s="7">
        <f t="shared" si="16"/>
        <v>0</v>
      </c>
      <c r="K72" s="7">
        <f t="shared" si="17"/>
        <v>2127.4244920748315</v>
      </c>
      <c r="L72" s="12">
        <f t="shared" si="18"/>
        <v>-153174.56342938822</v>
      </c>
      <c r="N72" s="11">
        <v>41820</v>
      </c>
    </row>
    <row r="73" spans="1:14" s="100" customFormat="1" hidden="1" x14ac:dyDescent="0.2">
      <c r="A73" s="95">
        <v>42004</v>
      </c>
      <c r="B73" s="96"/>
      <c r="C73" s="96">
        <f t="shared" si="10"/>
        <v>6078.3556916423759</v>
      </c>
      <c r="D73" s="97"/>
      <c r="E73" s="98">
        <f t="shared" si="11"/>
        <v>200062.55177203839</v>
      </c>
      <c r="F73" s="98">
        <f t="shared" si="12"/>
        <v>-6078.3556916423759</v>
      </c>
      <c r="G73" s="98">
        <f t="shared" si="13"/>
        <v>-311625.38025296445</v>
      </c>
      <c r="H73" s="98">
        <f t="shared" si="14"/>
        <v>431563.25410660834</v>
      </c>
      <c r="I73" s="96">
        <f t="shared" si="15"/>
        <v>-2127.4244920748315</v>
      </c>
      <c r="J73" s="96">
        <f t="shared" si="16"/>
        <v>0</v>
      </c>
      <c r="K73" s="96">
        <f t="shared" si="17"/>
        <v>2127.4244920748315</v>
      </c>
      <c r="L73" s="97">
        <f t="shared" si="18"/>
        <v>-151047.1389373134</v>
      </c>
      <c r="M73" s="98"/>
      <c r="N73" s="99">
        <v>41851</v>
      </c>
    </row>
    <row r="74" spans="1:14" hidden="1" x14ac:dyDescent="0.2">
      <c r="A74" s="40">
        <v>42035</v>
      </c>
      <c r="B74" s="7"/>
      <c r="C74" s="33">
        <f t="shared" si="10"/>
        <v>6078.3556916423759</v>
      </c>
      <c r="D74" s="12"/>
      <c r="E74" s="10">
        <f t="shared" si="11"/>
        <v>200062.55177203839</v>
      </c>
      <c r="F74" s="10">
        <f t="shared" si="12"/>
        <v>-6078.3556916423759</v>
      </c>
      <c r="G74" s="10">
        <f t="shared" si="13"/>
        <v>-317703.73594460683</v>
      </c>
      <c r="H74" s="10">
        <f t="shared" si="14"/>
        <v>425484.89841496595</v>
      </c>
      <c r="I74" s="7">
        <f t="shared" si="15"/>
        <v>-2127.4244920748315</v>
      </c>
      <c r="J74" s="7">
        <f t="shared" si="16"/>
        <v>0</v>
      </c>
      <c r="K74" s="7">
        <f t="shared" si="17"/>
        <v>2127.4244920748315</v>
      </c>
      <c r="L74" s="12">
        <f t="shared" si="18"/>
        <v>-148919.71444523858</v>
      </c>
      <c r="N74" s="11">
        <v>41882</v>
      </c>
    </row>
    <row r="75" spans="1:14" hidden="1" x14ac:dyDescent="0.2">
      <c r="A75" s="40">
        <v>42063</v>
      </c>
      <c r="B75" s="7"/>
      <c r="C75" s="33">
        <f t="shared" si="10"/>
        <v>6078.3556916423759</v>
      </c>
      <c r="D75" s="12"/>
      <c r="E75" s="10">
        <f t="shared" si="11"/>
        <v>200062.55177203839</v>
      </c>
      <c r="F75" s="10">
        <f t="shared" si="12"/>
        <v>-6078.3556916423759</v>
      </c>
      <c r="G75" s="10">
        <f t="shared" si="13"/>
        <v>-323782.09163624921</v>
      </c>
      <c r="H75" s="10">
        <f t="shared" si="14"/>
        <v>419406.54272332357</v>
      </c>
      <c r="I75" s="7">
        <f t="shared" si="15"/>
        <v>-2127.4244920748315</v>
      </c>
      <c r="J75" s="7">
        <f t="shared" si="16"/>
        <v>0</v>
      </c>
      <c r="K75" s="7">
        <f t="shared" si="17"/>
        <v>2127.4244920748315</v>
      </c>
      <c r="L75" s="12">
        <f t="shared" si="18"/>
        <v>-146792.28995316377</v>
      </c>
      <c r="N75" s="11">
        <v>41912</v>
      </c>
    </row>
    <row r="76" spans="1:14" hidden="1" x14ac:dyDescent="0.2">
      <c r="A76" s="40">
        <v>42094</v>
      </c>
      <c r="B76" s="7"/>
      <c r="C76" s="33">
        <f t="shared" si="10"/>
        <v>6078.3556916423759</v>
      </c>
      <c r="D76" s="12"/>
      <c r="E76" s="10">
        <f t="shared" si="11"/>
        <v>200062.55177203839</v>
      </c>
      <c r="F76" s="10">
        <f t="shared" si="12"/>
        <v>-6078.3556916423759</v>
      </c>
      <c r="G76" s="10">
        <f t="shared" si="13"/>
        <v>-329860.4473278916</v>
      </c>
      <c r="H76" s="10">
        <f t="shared" si="14"/>
        <v>413328.18703168118</v>
      </c>
      <c r="I76" s="7">
        <f t="shared" si="15"/>
        <v>-2127.4244920748315</v>
      </c>
      <c r="J76" s="7">
        <f t="shared" si="16"/>
        <v>0</v>
      </c>
      <c r="K76" s="7">
        <f t="shared" si="17"/>
        <v>2127.4244920748315</v>
      </c>
      <c r="L76" s="12">
        <f t="shared" si="18"/>
        <v>-144664.86546108895</v>
      </c>
      <c r="N76" s="11">
        <v>41943</v>
      </c>
    </row>
    <row r="77" spans="1:14" hidden="1" x14ac:dyDescent="0.2">
      <c r="A77" s="40">
        <v>42124</v>
      </c>
      <c r="B77" s="7"/>
      <c r="C77" s="33">
        <f t="shared" si="10"/>
        <v>6078.3556916423759</v>
      </c>
      <c r="D77" s="12"/>
      <c r="E77" s="10">
        <f t="shared" si="11"/>
        <v>200062.55177203839</v>
      </c>
      <c r="F77" s="10">
        <f t="shared" si="12"/>
        <v>-6078.3556916423759</v>
      </c>
      <c r="G77" s="10">
        <f t="shared" si="13"/>
        <v>-335938.80301953398</v>
      </c>
      <c r="H77" s="10">
        <f t="shared" si="14"/>
        <v>407249.8313400388</v>
      </c>
      <c r="I77" s="7">
        <f t="shared" si="15"/>
        <v>-2127.4244920748315</v>
      </c>
      <c r="J77" s="7">
        <f t="shared" si="16"/>
        <v>0</v>
      </c>
      <c r="K77" s="7">
        <f t="shared" si="17"/>
        <v>2127.4244920748315</v>
      </c>
      <c r="L77" s="12">
        <f t="shared" si="18"/>
        <v>-142537.44096901413</v>
      </c>
      <c r="N77" s="11">
        <v>41973</v>
      </c>
    </row>
    <row r="78" spans="1:14" hidden="1" x14ac:dyDescent="0.2">
      <c r="A78" s="40">
        <v>42155</v>
      </c>
      <c r="B78" s="7"/>
      <c r="C78" s="33">
        <f t="shared" si="10"/>
        <v>6078.3556916423759</v>
      </c>
      <c r="D78" s="12"/>
      <c r="E78" s="10">
        <f t="shared" si="11"/>
        <v>200062.55177203839</v>
      </c>
      <c r="F78" s="10">
        <f t="shared" si="12"/>
        <v>-6078.3556916423759</v>
      </c>
      <c r="G78" s="10">
        <f t="shared" si="13"/>
        <v>-342017.15871117637</v>
      </c>
      <c r="H78" s="10">
        <f t="shared" si="14"/>
        <v>401171.47564839642</v>
      </c>
      <c r="I78" s="7">
        <f t="shared" si="15"/>
        <v>-2127.4244920748315</v>
      </c>
      <c r="J78" s="7">
        <f t="shared" si="16"/>
        <v>0</v>
      </c>
      <c r="K78" s="7">
        <f t="shared" si="17"/>
        <v>2127.4244920748315</v>
      </c>
      <c r="L78" s="12">
        <f t="shared" si="18"/>
        <v>-140410.01647693932</v>
      </c>
      <c r="N78" s="11">
        <v>42004</v>
      </c>
    </row>
    <row r="79" spans="1:14" hidden="1" x14ac:dyDescent="0.2">
      <c r="A79" s="40">
        <v>42185</v>
      </c>
      <c r="B79" s="7"/>
      <c r="C79" s="33">
        <f t="shared" si="10"/>
        <v>6078.3556916423759</v>
      </c>
      <c r="D79" s="12"/>
      <c r="E79" s="10">
        <f t="shared" si="11"/>
        <v>200062.55177203839</v>
      </c>
      <c r="F79" s="10">
        <f t="shared" si="12"/>
        <v>-6078.3556916423759</v>
      </c>
      <c r="G79" s="10">
        <f t="shared" si="13"/>
        <v>-348095.51440281875</v>
      </c>
      <c r="H79" s="10">
        <f t="shared" si="14"/>
        <v>395093.11995675403</v>
      </c>
      <c r="I79" s="7">
        <f t="shared" si="15"/>
        <v>-2127.4244920748315</v>
      </c>
      <c r="J79" s="7">
        <f t="shared" si="16"/>
        <v>0</v>
      </c>
      <c r="K79" s="7">
        <f t="shared" si="17"/>
        <v>2127.4244920748315</v>
      </c>
      <c r="L79" s="12">
        <f t="shared" si="18"/>
        <v>-138282.5919848645</v>
      </c>
      <c r="N79" s="11">
        <v>42035</v>
      </c>
    </row>
    <row r="80" spans="1:14" hidden="1" x14ac:dyDescent="0.2">
      <c r="A80" s="40">
        <v>42216</v>
      </c>
      <c r="B80" s="7"/>
      <c r="C80" s="33">
        <f t="shared" si="10"/>
        <v>6078.3556916423759</v>
      </c>
      <c r="D80" s="12"/>
      <c r="E80" s="10">
        <f t="shared" si="11"/>
        <v>200062.55177203839</v>
      </c>
      <c r="F80" s="10">
        <f t="shared" si="12"/>
        <v>-6078.3556916423759</v>
      </c>
      <c r="G80" s="10">
        <f t="shared" si="13"/>
        <v>-354173.87009446113</v>
      </c>
      <c r="H80" s="10">
        <f t="shared" si="14"/>
        <v>389014.76426511165</v>
      </c>
      <c r="I80" s="7">
        <f t="shared" si="15"/>
        <v>-2127.4244920748315</v>
      </c>
      <c r="J80" s="7">
        <f t="shared" si="16"/>
        <v>0</v>
      </c>
      <c r="K80" s="7">
        <f t="shared" si="17"/>
        <v>2127.4244920748315</v>
      </c>
      <c r="L80" s="12">
        <f t="shared" si="18"/>
        <v>-136155.16749278968</v>
      </c>
      <c r="N80" s="11">
        <v>42063</v>
      </c>
    </row>
    <row r="81" spans="1:14" hidden="1" x14ac:dyDescent="0.2">
      <c r="A81" s="40">
        <v>42247</v>
      </c>
      <c r="B81" s="7"/>
      <c r="C81" s="33">
        <f t="shared" si="10"/>
        <v>6078.3556916423759</v>
      </c>
      <c r="D81" s="12"/>
      <c r="E81" s="10">
        <f t="shared" si="11"/>
        <v>200062.55177203839</v>
      </c>
      <c r="F81" s="10">
        <f t="shared" si="12"/>
        <v>-6078.3556916423759</v>
      </c>
      <c r="G81" s="10">
        <f t="shared" si="13"/>
        <v>-360252.22578610352</v>
      </c>
      <c r="H81" s="10">
        <f t="shared" si="14"/>
        <v>382936.40857346926</v>
      </c>
      <c r="I81" s="7">
        <f t="shared" si="15"/>
        <v>-2127.4244920748315</v>
      </c>
      <c r="J81" s="7">
        <f t="shared" si="16"/>
        <v>0</v>
      </c>
      <c r="K81" s="7">
        <f t="shared" si="17"/>
        <v>2127.4244920748315</v>
      </c>
      <c r="L81" s="12">
        <f t="shared" si="18"/>
        <v>-134027.74300071487</v>
      </c>
      <c r="N81" s="11">
        <v>42094</v>
      </c>
    </row>
    <row r="82" spans="1:14" hidden="1" x14ac:dyDescent="0.2">
      <c r="A82" s="40">
        <v>42277</v>
      </c>
      <c r="B82" s="7"/>
      <c r="C82" s="33">
        <f t="shared" si="10"/>
        <v>6078.3556916423759</v>
      </c>
      <c r="D82" s="12"/>
      <c r="E82" s="10">
        <f t="shared" si="11"/>
        <v>200062.55177203839</v>
      </c>
      <c r="F82" s="10">
        <f t="shared" si="12"/>
        <v>-6078.3556916423759</v>
      </c>
      <c r="G82" s="10">
        <f t="shared" si="13"/>
        <v>-366330.5814777459</v>
      </c>
      <c r="H82" s="10">
        <f t="shared" si="14"/>
        <v>376858.05288182688</v>
      </c>
      <c r="I82" s="7">
        <f t="shared" si="15"/>
        <v>-2127.4244920748315</v>
      </c>
      <c r="J82" s="7">
        <f t="shared" si="16"/>
        <v>0</v>
      </c>
      <c r="K82" s="7">
        <f t="shared" si="17"/>
        <v>2127.4244920748315</v>
      </c>
      <c r="L82" s="12">
        <f t="shared" si="18"/>
        <v>-131900.31850864005</v>
      </c>
      <c r="N82" s="11">
        <v>42124</v>
      </c>
    </row>
    <row r="83" spans="1:14" hidden="1" x14ac:dyDescent="0.2">
      <c r="A83" s="40">
        <v>42308</v>
      </c>
      <c r="B83" s="7"/>
      <c r="C83" s="33">
        <f t="shared" si="10"/>
        <v>6078.3556916423759</v>
      </c>
      <c r="D83" s="12"/>
      <c r="E83" s="10">
        <f t="shared" si="11"/>
        <v>200062.55177203839</v>
      </c>
      <c r="F83" s="10">
        <f t="shared" si="12"/>
        <v>-6078.3556916423759</v>
      </c>
      <c r="G83" s="10">
        <f t="shared" si="13"/>
        <v>-372408.93716938829</v>
      </c>
      <c r="H83" s="10">
        <f t="shared" si="14"/>
        <v>370779.6971901845</v>
      </c>
      <c r="I83" s="7">
        <f t="shared" si="15"/>
        <v>-2127.4244920748315</v>
      </c>
      <c r="J83" s="7">
        <f t="shared" si="16"/>
        <v>0</v>
      </c>
      <c r="K83" s="7">
        <f t="shared" si="17"/>
        <v>2127.4244920748315</v>
      </c>
      <c r="L83" s="12">
        <f t="shared" si="18"/>
        <v>-129772.89401656522</v>
      </c>
      <c r="N83" s="11">
        <v>42155</v>
      </c>
    </row>
    <row r="84" spans="1:14" hidden="1" x14ac:dyDescent="0.2">
      <c r="A84" s="40">
        <v>42338</v>
      </c>
      <c r="B84" s="7"/>
      <c r="C84" s="33">
        <f t="shared" si="10"/>
        <v>6078.3556916423759</v>
      </c>
      <c r="D84" s="12"/>
      <c r="E84" s="10">
        <f t="shared" si="11"/>
        <v>200062.55177203839</v>
      </c>
      <c r="F84" s="10">
        <f t="shared" si="12"/>
        <v>-6078.3556916423759</v>
      </c>
      <c r="G84" s="10">
        <f t="shared" si="13"/>
        <v>-378487.29286103067</v>
      </c>
      <c r="H84" s="10">
        <f t="shared" si="14"/>
        <v>364701.34149854211</v>
      </c>
      <c r="I84" s="7">
        <f t="shared" si="15"/>
        <v>-2127.4244920748315</v>
      </c>
      <c r="J84" s="7">
        <f t="shared" si="16"/>
        <v>0</v>
      </c>
      <c r="K84" s="7">
        <f t="shared" si="17"/>
        <v>2127.4244920748315</v>
      </c>
      <c r="L84" s="12">
        <f t="shared" si="18"/>
        <v>-127645.46952449039</v>
      </c>
      <c r="N84" s="11">
        <v>42185</v>
      </c>
    </row>
    <row r="85" spans="1:14" s="100" customFormat="1" hidden="1" x14ac:dyDescent="0.2">
      <c r="A85" s="95">
        <v>42369</v>
      </c>
      <c r="B85" s="96"/>
      <c r="C85" s="96">
        <f t="shared" si="10"/>
        <v>6078.3556916423759</v>
      </c>
      <c r="D85" s="97"/>
      <c r="E85" s="98">
        <f t="shared" si="11"/>
        <v>200062.55177203839</v>
      </c>
      <c r="F85" s="98">
        <f t="shared" si="12"/>
        <v>-6078.3556916423759</v>
      </c>
      <c r="G85" s="98">
        <f t="shared" si="13"/>
        <v>-384565.64855267305</v>
      </c>
      <c r="H85" s="98">
        <f t="shared" si="14"/>
        <v>358622.98580689973</v>
      </c>
      <c r="I85" s="96">
        <f t="shared" si="15"/>
        <v>-2127.4244920748315</v>
      </c>
      <c r="J85" s="96">
        <f t="shared" si="16"/>
        <v>0</v>
      </c>
      <c r="K85" s="96">
        <f t="shared" si="17"/>
        <v>2127.4244920748315</v>
      </c>
      <c r="L85" s="97">
        <f t="shared" si="18"/>
        <v>-125518.04503241555</v>
      </c>
      <c r="M85" s="98"/>
      <c r="N85" s="99">
        <v>42216</v>
      </c>
    </row>
    <row r="86" spans="1:14" hidden="1" x14ac:dyDescent="0.2">
      <c r="A86" s="40">
        <v>42400</v>
      </c>
      <c r="B86" s="7"/>
      <c r="C86" s="33">
        <f t="shared" si="10"/>
        <v>6078.3556916423759</v>
      </c>
      <c r="D86" s="12"/>
      <c r="E86" s="10">
        <f t="shared" si="11"/>
        <v>200062.55177203839</v>
      </c>
      <c r="F86" s="10">
        <f t="shared" si="12"/>
        <v>-6078.3556916423759</v>
      </c>
      <c r="G86" s="10">
        <f t="shared" si="13"/>
        <v>-390644.00424431544</v>
      </c>
      <c r="H86" s="10">
        <f t="shared" si="14"/>
        <v>352544.63011525734</v>
      </c>
      <c r="I86" s="7">
        <f t="shared" si="15"/>
        <v>-2127.4244920748315</v>
      </c>
      <c r="J86" s="7">
        <f t="shared" si="16"/>
        <v>0</v>
      </c>
      <c r="K86" s="7">
        <f t="shared" si="17"/>
        <v>2127.4244920748315</v>
      </c>
      <c r="L86" s="12">
        <f t="shared" si="18"/>
        <v>-123390.62054034072</v>
      </c>
      <c r="N86" s="11">
        <v>42247</v>
      </c>
    </row>
    <row r="87" spans="1:14" hidden="1" x14ac:dyDescent="0.2">
      <c r="A87" s="40">
        <v>42429</v>
      </c>
      <c r="B87" s="7"/>
      <c r="C87" s="33">
        <f t="shared" si="10"/>
        <v>6078.3556916423759</v>
      </c>
      <c r="D87" s="12"/>
      <c r="E87" s="10">
        <f t="shared" si="11"/>
        <v>200062.55177203839</v>
      </c>
      <c r="F87" s="10">
        <f t="shared" si="12"/>
        <v>-6078.3556916423759</v>
      </c>
      <c r="G87" s="10">
        <f t="shared" si="13"/>
        <v>-396722.35993595782</v>
      </c>
      <c r="H87" s="10">
        <f t="shared" si="14"/>
        <v>346466.27442361496</v>
      </c>
      <c r="I87" s="7">
        <f t="shared" si="15"/>
        <v>-2127.4244920748315</v>
      </c>
      <c r="J87" s="7">
        <f t="shared" si="16"/>
        <v>0</v>
      </c>
      <c r="K87" s="7">
        <f t="shared" si="17"/>
        <v>2127.4244920748315</v>
      </c>
      <c r="L87" s="12">
        <f t="shared" si="18"/>
        <v>-121263.19604826589</v>
      </c>
      <c r="N87" s="11">
        <v>42277</v>
      </c>
    </row>
    <row r="88" spans="1:14" hidden="1" x14ac:dyDescent="0.2">
      <c r="A88" s="40">
        <v>42460</v>
      </c>
      <c r="B88" s="7"/>
      <c r="C88" s="33">
        <f t="shared" si="10"/>
        <v>6078.3556916423759</v>
      </c>
      <c r="D88" s="12"/>
      <c r="E88" s="10">
        <f t="shared" si="11"/>
        <v>200062.55177203839</v>
      </c>
      <c r="F88" s="10">
        <f t="shared" si="12"/>
        <v>-6078.3556916423759</v>
      </c>
      <c r="G88" s="10">
        <f t="shared" si="13"/>
        <v>-402800.71562760021</v>
      </c>
      <c r="H88" s="10">
        <f t="shared" si="14"/>
        <v>340387.91873197258</v>
      </c>
      <c r="I88" s="7">
        <f t="shared" si="15"/>
        <v>-2127.4244920748315</v>
      </c>
      <c r="J88" s="7">
        <f t="shared" si="16"/>
        <v>0</v>
      </c>
      <c r="K88" s="7">
        <f t="shared" si="17"/>
        <v>2127.4244920748315</v>
      </c>
      <c r="L88" s="12">
        <f t="shared" si="18"/>
        <v>-119135.77155619106</v>
      </c>
      <c r="N88" s="11">
        <v>42308</v>
      </c>
    </row>
    <row r="89" spans="1:14" hidden="1" x14ac:dyDescent="0.2">
      <c r="A89" s="40">
        <v>42490</v>
      </c>
      <c r="B89" s="7"/>
      <c r="C89" s="33">
        <f t="shared" si="10"/>
        <v>6078.3556916423759</v>
      </c>
      <c r="D89" s="12"/>
      <c r="E89" s="10">
        <f t="shared" si="11"/>
        <v>200062.55177203839</v>
      </c>
      <c r="F89" s="10">
        <f t="shared" si="12"/>
        <v>-6078.3556916423759</v>
      </c>
      <c r="G89" s="10">
        <f t="shared" si="13"/>
        <v>-408879.07131924259</v>
      </c>
      <c r="H89" s="10">
        <f t="shared" si="14"/>
        <v>334309.56304033019</v>
      </c>
      <c r="I89" s="7">
        <f t="shared" si="15"/>
        <v>-2127.4244920748315</v>
      </c>
      <c r="J89" s="7">
        <f t="shared" si="16"/>
        <v>0</v>
      </c>
      <c r="K89" s="7">
        <f t="shared" si="17"/>
        <v>2127.4244920748315</v>
      </c>
      <c r="L89" s="12">
        <f t="shared" si="18"/>
        <v>-117008.34706411623</v>
      </c>
      <c r="N89" s="11">
        <v>42338</v>
      </c>
    </row>
    <row r="90" spans="1:14" hidden="1" x14ac:dyDescent="0.2">
      <c r="A90" s="40">
        <v>42521</v>
      </c>
      <c r="B90" s="7"/>
      <c r="C90" s="33">
        <f t="shared" ref="C90:C145" si="19">($H$24)/$G$2</f>
        <v>6078.3556916423759</v>
      </c>
      <c r="D90" s="12"/>
      <c r="E90" s="10">
        <f t="shared" si="11"/>
        <v>200062.55177203839</v>
      </c>
      <c r="F90" s="10">
        <f t="shared" si="12"/>
        <v>-6078.3556916423759</v>
      </c>
      <c r="G90" s="10">
        <f t="shared" si="13"/>
        <v>-414957.42701088497</v>
      </c>
      <c r="H90" s="10">
        <f t="shared" si="14"/>
        <v>328231.20734868781</v>
      </c>
      <c r="I90" s="7">
        <f t="shared" si="15"/>
        <v>-2127.4244920748315</v>
      </c>
      <c r="J90" s="7">
        <f t="shared" si="16"/>
        <v>0</v>
      </c>
      <c r="K90" s="7">
        <f t="shared" si="17"/>
        <v>2127.4244920748315</v>
      </c>
      <c r="L90" s="12">
        <f t="shared" si="18"/>
        <v>-114880.9225720414</v>
      </c>
      <c r="N90" s="11">
        <v>42369</v>
      </c>
    </row>
    <row r="91" spans="1:14" hidden="1" x14ac:dyDescent="0.2">
      <c r="A91" s="40">
        <v>42551</v>
      </c>
      <c r="B91" s="7"/>
      <c r="C91" s="33">
        <f t="shared" si="19"/>
        <v>6078.3556916423759</v>
      </c>
      <c r="D91" s="12"/>
      <c r="E91" s="10">
        <f t="shared" si="11"/>
        <v>200062.55177203839</v>
      </c>
      <c r="F91" s="10">
        <f t="shared" si="12"/>
        <v>-6078.3556916423759</v>
      </c>
      <c r="G91" s="10">
        <f t="shared" si="13"/>
        <v>-421035.78270252736</v>
      </c>
      <c r="H91" s="10">
        <f t="shared" si="14"/>
        <v>322152.85165704542</v>
      </c>
      <c r="I91" s="7">
        <f t="shared" si="15"/>
        <v>-2127.4244920748315</v>
      </c>
      <c r="J91" s="7">
        <f t="shared" si="16"/>
        <v>0</v>
      </c>
      <c r="K91" s="7">
        <f t="shared" si="17"/>
        <v>2127.4244920748315</v>
      </c>
      <c r="L91" s="12">
        <f t="shared" si="18"/>
        <v>-112753.49807996656</v>
      </c>
      <c r="N91" s="11">
        <v>42400</v>
      </c>
    </row>
    <row r="92" spans="1:14" hidden="1" x14ac:dyDescent="0.2">
      <c r="A92" s="40">
        <v>42582</v>
      </c>
      <c r="B92" s="7"/>
      <c r="C92" s="33">
        <f t="shared" si="19"/>
        <v>6078.3556916423759</v>
      </c>
      <c r="D92" s="12"/>
      <c r="E92" s="10">
        <f t="shared" si="11"/>
        <v>200062.55177203839</v>
      </c>
      <c r="F92" s="10">
        <f t="shared" si="12"/>
        <v>-6078.3556916423759</v>
      </c>
      <c r="G92" s="10">
        <f t="shared" si="13"/>
        <v>-427114.13839416974</v>
      </c>
      <c r="H92" s="10">
        <f t="shared" si="14"/>
        <v>316074.49596540304</v>
      </c>
      <c r="I92" s="7">
        <f t="shared" si="15"/>
        <v>-2127.4244920748315</v>
      </c>
      <c r="J92" s="7">
        <f t="shared" si="16"/>
        <v>0</v>
      </c>
      <c r="K92" s="7">
        <f t="shared" si="17"/>
        <v>2127.4244920748315</v>
      </c>
      <c r="L92" s="12">
        <f t="shared" si="18"/>
        <v>-110626.07358789173</v>
      </c>
      <c r="N92" s="11">
        <v>42429</v>
      </c>
    </row>
    <row r="93" spans="1:14" hidden="1" x14ac:dyDescent="0.2">
      <c r="A93" s="40">
        <v>42613</v>
      </c>
      <c r="B93" s="7"/>
      <c r="C93" s="33">
        <f t="shared" si="19"/>
        <v>6078.3556916423759</v>
      </c>
      <c r="D93" s="12"/>
      <c r="E93" s="10">
        <f t="shared" si="11"/>
        <v>200062.55177203839</v>
      </c>
      <c r="F93" s="10">
        <f t="shared" si="12"/>
        <v>-6078.3556916423759</v>
      </c>
      <c r="G93" s="10">
        <f t="shared" si="13"/>
        <v>-433192.49408581213</v>
      </c>
      <c r="H93" s="10">
        <f t="shared" si="14"/>
        <v>309996.14027376065</v>
      </c>
      <c r="I93" s="7">
        <f t="shared" si="15"/>
        <v>-2127.4244920748315</v>
      </c>
      <c r="J93" s="7">
        <f t="shared" si="16"/>
        <v>0</v>
      </c>
      <c r="K93" s="7">
        <f t="shared" si="17"/>
        <v>2127.4244920748315</v>
      </c>
      <c r="L93" s="12">
        <f t="shared" si="18"/>
        <v>-108498.6490958169</v>
      </c>
      <c r="N93" s="11">
        <v>42460</v>
      </c>
    </row>
    <row r="94" spans="1:14" hidden="1" x14ac:dyDescent="0.2">
      <c r="A94" s="40">
        <v>42643</v>
      </c>
      <c r="B94" s="7"/>
      <c r="C94" s="33">
        <f t="shared" si="19"/>
        <v>6078.3556916423759</v>
      </c>
      <c r="D94" s="12"/>
      <c r="E94" s="10">
        <f t="shared" si="11"/>
        <v>200062.55177203839</v>
      </c>
      <c r="F94" s="10">
        <f t="shared" si="12"/>
        <v>-6078.3556916423759</v>
      </c>
      <c r="G94" s="10">
        <f t="shared" si="13"/>
        <v>-439270.84977745451</v>
      </c>
      <c r="H94" s="10">
        <f t="shared" si="14"/>
        <v>303917.78458211827</v>
      </c>
      <c r="I94" s="7">
        <f t="shared" si="15"/>
        <v>-2127.4244920748315</v>
      </c>
      <c r="J94" s="7">
        <f t="shared" si="16"/>
        <v>0</v>
      </c>
      <c r="K94" s="7">
        <f t="shared" si="17"/>
        <v>2127.4244920748315</v>
      </c>
      <c r="L94" s="12">
        <f t="shared" si="18"/>
        <v>-106371.22460374207</v>
      </c>
      <c r="N94" s="11">
        <v>42490</v>
      </c>
    </row>
    <row r="95" spans="1:14" hidden="1" outlineLevel="1" x14ac:dyDescent="0.2">
      <c r="A95" s="40">
        <v>42674</v>
      </c>
      <c r="B95" s="7"/>
      <c r="C95" s="33">
        <f t="shared" si="19"/>
        <v>6078.3556916423759</v>
      </c>
      <c r="D95" s="12"/>
      <c r="E95" s="10">
        <f t="shared" si="11"/>
        <v>200062.55177203839</v>
      </c>
      <c r="F95" s="10">
        <f t="shared" si="12"/>
        <v>-6078.3556916423759</v>
      </c>
      <c r="G95" s="10">
        <f t="shared" si="13"/>
        <v>-445349.20546909689</v>
      </c>
      <c r="H95" s="10">
        <f t="shared" si="14"/>
        <v>297839.42889047589</v>
      </c>
      <c r="I95" s="7">
        <f t="shared" si="15"/>
        <v>-2127.4244920748315</v>
      </c>
      <c r="J95" s="7">
        <f t="shared" si="16"/>
        <v>0</v>
      </c>
      <c r="K95" s="7">
        <f t="shared" si="17"/>
        <v>2127.4244920748315</v>
      </c>
      <c r="L95" s="12">
        <f t="shared" si="18"/>
        <v>-104243.80011166724</v>
      </c>
      <c r="N95" s="11">
        <v>42521</v>
      </c>
    </row>
    <row r="96" spans="1:14" hidden="1" outlineLevel="1" x14ac:dyDescent="0.2">
      <c r="A96" s="40">
        <v>42704</v>
      </c>
      <c r="B96" s="7"/>
      <c r="C96" s="33">
        <f t="shared" si="19"/>
        <v>6078.3556916423759</v>
      </c>
      <c r="D96" s="12"/>
      <c r="E96" s="10">
        <f t="shared" si="11"/>
        <v>200062.55177203839</v>
      </c>
      <c r="F96" s="10">
        <f t="shared" si="12"/>
        <v>-6078.3556916423759</v>
      </c>
      <c r="G96" s="10">
        <f t="shared" si="13"/>
        <v>-451427.56116073928</v>
      </c>
      <c r="H96" s="10">
        <f t="shared" si="14"/>
        <v>291761.0731988335</v>
      </c>
      <c r="I96" s="7">
        <f t="shared" si="15"/>
        <v>-2127.4244920748315</v>
      </c>
      <c r="J96" s="7">
        <f t="shared" si="16"/>
        <v>0</v>
      </c>
      <c r="K96" s="7">
        <f t="shared" si="17"/>
        <v>2127.4244920748315</v>
      </c>
      <c r="L96" s="12">
        <f t="shared" si="18"/>
        <v>-102116.37561959241</v>
      </c>
      <c r="N96" s="11">
        <v>42551</v>
      </c>
    </row>
    <row r="97" spans="1:14" s="100" customFormat="1" hidden="1" outlineLevel="1" x14ac:dyDescent="0.2">
      <c r="A97" s="95">
        <v>42735</v>
      </c>
      <c r="B97" s="96"/>
      <c r="C97" s="96">
        <f t="shared" si="19"/>
        <v>6078.3556916423759</v>
      </c>
      <c r="D97" s="97"/>
      <c r="E97" s="98">
        <f t="shared" si="11"/>
        <v>200062.55177203839</v>
      </c>
      <c r="F97" s="98">
        <f t="shared" si="12"/>
        <v>-6078.3556916423759</v>
      </c>
      <c r="G97" s="98">
        <f t="shared" si="13"/>
        <v>-457505.91685238166</v>
      </c>
      <c r="H97" s="98">
        <f t="shared" si="14"/>
        <v>285682.71750719112</v>
      </c>
      <c r="I97" s="96">
        <f t="shared" si="15"/>
        <v>-2127.4244920748315</v>
      </c>
      <c r="J97" s="96">
        <f t="shared" si="16"/>
        <v>0</v>
      </c>
      <c r="K97" s="96">
        <f t="shared" si="17"/>
        <v>2127.4244920748315</v>
      </c>
      <c r="L97" s="97">
        <f t="shared" si="18"/>
        <v>-99988.951127517576</v>
      </c>
      <c r="M97" s="98"/>
      <c r="N97" s="99">
        <v>42582</v>
      </c>
    </row>
    <row r="98" spans="1:14" outlineLevel="1" x14ac:dyDescent="0.2">
      <c r="A98" s="40">
        <v>42766</v>
      </c>
      <c r="B98" s="7"/>
      <c r="C98" s="33">
        <f t="shared" si="19"/>
        <v>6078.3556916423759</v>
      </c>
      <c r="D98" s="12"/>
      <c r="E98" s="10">
        <f t="shared" si="11"/>
        <v>200062.55177203839</v>
      </c>
      <c r="F98" s="10">
        <f t="shared" si="12"/>
        <v>-6078.3556916423759</v>
      </c>
      <c r="G98" s="10">
        <f t="shared" si="13"/>
        <v>-463584.27254402405</v>
      </c>
      <c r="H98" s="10">
        <f t="shared" si="14"/>
        <v>279604.36181554873</v>
      </c>
      <c r="I98" s="7">
        <f t="shared" si="15"/>
        <v>-2127.4244920748315</v>
      </c>
      <c r="J98" s="7">
        <f t="shared" si="16"/>
        <v>0</v>
      </c>
      <c r="K98" s="7">
        <f t="shared" si="17"/>
        <v>2127.4244920748315</v>
      </c>
      <c r="L98" s="12">
        <f t="shared" si="18"/>
        <v>-97861.526635442744</v>
      </c>
      <c r="N98" s="11">
        <v>42613</v>
      </c>
    </row>
    <row r="99" spans="1:14" outlineLevel="1" x14ac:dyDescent="0.2">
      <c r="A99" s="40">
        <v>42794</v>
      </c>
      <c r="B99" s="7"/>
      <c r="C99" s="33">
        <f t="shared" si="19"/>
        <v>6078.3556916423759</v>
      </c>
      <c r="D99" s="12"/>
      <c r="E99" s="10">
        <f t="shared" si="11"/>
        <v>200062.55177203839</v>
      </c>
      <c r="F99" s="10">
        <f t="shared" si="12"/>
        <v>-6078.3556916423759</v>
      </c>
      <c r="G99" s="10">
        <f t="shared" si="13"/>
        <v>-469662.62823566643</v>
      </c>
      <c r="H99" s="10">
        <f t="shared" si="14"/>
        <v>273526.00612390635</v>
      </c>
      <c r="I99" s="7">
        <f t="shared" si="15"/>
        <v>-2127.4244920748315</v>
      </c>
      <c r="J99" s="7">
        <f t="shared" si="16"/>
        <v>0</v>
      </c>
      <c r="K99" s="7">
        <f t="shared" si="17"/>
        <v>2127.4244920748315</v>
      </c>
      <c r="L99" s="12">
        <f t="shared" si="18"/>
        <v>-95734.102143367913</v>
      </c>
      <c r="N99" s="11">
        <v>42643</v>
      </c>
    </row>
    <row r="100" spans="1:14" outlineLevel="1" x14ac:dyDescent="0.2">
      <c r="A100" s="40">
        <v>42825</v>
      </c>
      <c r="B100" s="7"/>
      <c r="C100" s="33">
        <f t="shared" si="19"/>
        <v>6078.3556916423759</v>
      </c>
      <c r="D100" s="12"/>
      <c r="E100" s="10">
        <f t="shared" si="11"/>
        <v>200062.55177203839</v>
      </c>
      <c r="F100" s="10">
        <f t="shared" si="12"/>
        <v>-6078.3556916423759</v>
      </c>
      <c r="G100" s="10">
        <f t="shared" si="13"/>
        <v>-475740.98392730881</v>
      </c>
      <c r="H100" s="10">
        <f t="shared" si="14"/>
        <v>267447.65043226397</v>
      </c>
      <c r="I100" s="7">
        <f t="shared" si="15"/>
        <v>-2127.4244920748315</v>
      </c>
      <c r="J100" s="7">
        <f t="shared" si="16"/>
        <v>0</v>
      </c>
      <c r="K100" s="7">
        <f t="shared" si="17"/>
        <v>2127.4244920748315</v>
      </c>
      <c r="L100" s="12">
        <f t="shared" si="18"/>
        <v>-93606.677651293081</v>
      </c>
      <c r="N100" s="11">
        <v>42674</v>
      </c>
    </row>
    <row r="101" spans="1:14" outlineLevel="1" x14ac:dyDescent="0.2">
      <c r="A101" s="40">
        <v>42855</v>
      </c>
      <c r="B101" s="7"/>
      <c r="C101" s="33">
        <f t="shared" si="19"/>
        <v>6078.3556916423759</v>
      </c>
      <c r="D101" s="12"/>
      <c r="E101" s="10">
        <f t="shared" si="11"/>
        <v>200062.55177203839</v>
      </c>
      <c r="F101" s="10">
        <f t="shared" si="12"/>
        <v>-6078.3556916423759</v>
      </c>
      <c r="G101" s="10">
        <f t="shared" si="13"/>
        <v>-481819.3396189512</v>
      </c>
      <c r="H101" s="10">
        <f t="shared" si="14"/>
        <v>261369.29474062158</v>
      </c>
      <c r="I101" s="7">
        <f t="shared" si="15"/>
        <v>-2127.4244920748315</v>
      </c>
      <c r="J101" s="7">
        <f t="shared" si="16"/>
        <v>0</v>
      </c>
      <c r="K101" s="7">
        <f t="shared" si="17"/>
        <v>2127.4244920748315</v>
      </c>
      <c r="L101" s="12">
        <f t="shared" si="18"/>
        <v>-91479.253159218249</v>
      </c>
      <c r="N101" s="11">
        <v>42704</v>
      </c>
    </row>
    <row r="102" spans="1:14" outlineLevel="1" x14ac:dyDescent="0.2">
      <c r="A102" s="40">
        <v>42886</v>
      </c>
      <c r="B102" s="7"/>
      <c r="C102" s="33">
        <f t="shared" si="19"/>
        <v>6078.3556916423759</v>
      </c>
      <c r="D102" s="12"/>
      <c r="E102" s="10">
        <f t="shared" si="11"/>
        <v>200062.55177203839</v>
      </c>
      <c r="F102" s="10">
        <f t="shared" si="12"/>
        <v>-6078.3556916423759</v>
      </c>
      <c r="G102" s="10">
        <f t="shared" si="13"/>
        <v>-487897.69531059358</v>
      </c>
      <c r="H102" s="10">
        <f t="shared" si="14"/>
        <v>255290.9390489792</v>
      </c>
      <c r="I102" s="7">
        <f t="shared" si="15"/>
        <v>-2127.4244920748315</v>
      </c>
      <c r="J102" s="7">
        <f t="shared" si="16"/>
        <v>0</v>
      </c>
      <c r="K102" s="7">
        <f t="shared" si="17"/>
        <v>2127.4244920748315</v>
      </c>
      <c r="L102" s="12">
        <f t="shared" si="18"/>
        <v>-89351.828667143418</v>
      </c>
      <c r="N102" s="11">
        <v>42735</v>
      </c>
    </row>
    <row r="103" spans="1:14" outlineLevel="1" x14ac:dyDescent="0.2">
      <c r="A103" s="40">
        <v>42916</v>
      </c>
      <c r="B103" s="7"/>
      <c r="C103" s="33">
        <f t="shared" si="19"/>
        <v>6078.3556916423759</v>
      </c>
      <c r="D103" s="12"/>
      <c r="E103" s="10">
        <f t="shared" si="11"/>
        <v>200062.55177203839</v>
      </c>
      <c r="F103" s="10">
        <f t="shared" si="12"/>
        <v>-6078.3556916423759</v>
      </c>
      <c r="G103" s="10">
        <f t="shared" si="13"/>
        <v>-493976.05100223597</v>
      </c>
      <c r="H103" s="10">
        <f t="shared" si="14"/>
        <v>249212.58335733681</v>
      </c>
      <c r="I103" s="7">
        <f t="shared" si="15"/>
        <v>-2127.4244920748315</v>
      </c>
      <c r="J103" s="7">
        <f t="shared" si="16"/>
        <v>0</v>
      </c>
      <c r="K103" s="7">
        <f t="shared" si="17"/>
        <v>2127.4244920748315</v>
      </c>
      <c r="L103" s="12">
        <f t="shared" si="18"/>
        <v>-87224.404175068586</v>
      </c>
      <c r="N103" s="11">
        <v>42766</v>
      </c>
    </row>
    <row r="104" spans="1:14" outlineLevel="1" x14ac:dyDescent="0.2">
      <c r="A104" s="40">
        <v>42947</v>
      </c>
      <c r="B104" s="7"/>
      <c r="C104" s="33">
        <f t="shared" si="19"/>
        <v>6078.3556916423759</v>
      </c>
      <c r="D104" s="12"/>
      <c r="E104" s="10">
        <f t="shared" si="11"/>
        <v>200062.55177203839</v>
      </c>
      <c r="F104" s="10">
        <f t="shared" si="12"/>
        <v>-6078.3556916423759</v>
      </c>
      <c r="G104" s="10">
        <f t="shared" si="13"/>
        <v>-500054.40669387835</v>
      </c>
      <c r="H104" s="10">
        <f t="shared" si="14"/>
        <v>243134.22766569443</v>
      </c>
      <c r="I104" s="7">
        <f t="shared" si="15"/>
        <v>-2127.4244920748315</v>
      </c>
      <c r="J104" s="7">
        <f t="shared" si="16"/>
        <v>0</v>
      </c>
      <c r="K104" s="7">
        <f t="shared" si="17"/>
        <v>2127.4244920748315</v>
      </c>
      <c r="L104" s="12">
        <f t="shared" si="18"/>
        <v>-85096.979682993755</v>
      </c>
      <c r="N104" s="11">
        <v>42794</v>
      </c>
    </row>
    <row r="105" spans="1:14" outlineLevel="1" x14ac:dyDescent="0.2">
      <c r="A105" s="40">
        <v>42978</v>
      </c>
      <c r="B105" s="7"/>
      <c r="C105" s="33">
        <f t="shared" si="19"/>
        <v>6078.3556916423759</v>
      </c>
      <c r="D105" s="12"/>
      <c r="E105" s="10">
        <f t="shared" si="11"/>
        <v>200062.55177203839</v>
      </c>
      <c r="F105" s="10">
        <f t="shared" si="12"/>
        <v>-6078.3556916423759</v>
      </c>
      <c r="G105" s="10">
        <f t="shared" si="13"/>
        <v>-506132.76238552073</v>
      </c>
      <c r="H105" s="10">
        <f t="shared" si="14"/>
        <v>237055.87197405205</v>
      </c>
      <c r="I105" s="7">
        <f t="shared" si="15"/>
        <v>-2127.4244920748315</v>
      </c>
      <c r="J105" s="7">
        <f t="shared" si="16"/>
        <v>0</v>
      </c>
      <c r="K105" s="7">
        <f t="shared" si="17"/>
        <v>2127.4244920748315</v>
      </c>
      <c r="L105" s="12">
        <f t="shared" si="18"/>
        <v>-82969.555190918923</v>
      </c>
      <c r="N105" s="11">
        <v>42825</v>
      </c>
    </row>
    <row r="106" spans="1:14" s="116" customFormat="1" outlineLevel="1" x14ac:dyDescent="0.2">
      <c r="A106" s="112">
        <v>43008</v>
      </c>
      <c r="B106" s="107"/>
      <c r="C106" s="107">
        <f t="shared" si="19"/>
        <v>6078.3556916423759</v>
      </c>
      <c r="D106" s="12"/>
      <c r="E106" s="114">
        <f t="shared" si="11"/>
        <v>200062.55177203839</v>
      </c>
      <c r="F106" s="114">
        <f t="shared" si="12"/>
        <v>-6078.3556916423759</v>
      </c>
      <c r="G106" s="114">
        <f t="shared" si="13"/>
        <v>-512211.11807716312</v>
      </c>
      <c r="H106" s="114">
        <f t="shared" si="14"/>
        <v>230977.51628240966</v>
      </c>
      <c r="I106" s="107">
        <f t="shared" si="15"/>
        <v>-2127.4244920748315</v>
      </c>
      <c r="J106" s="107">
        <f t="shared" si="16"/>
        <v>0</v>
      </c>
      <c r="K106" s="107">
        <f t="shared" si="17"/>
        <v>2127.4244920748315</v>
      </c>
      <c r="L106" s="12">
        <f t="shared" si="18"/>
        <v>-80842.130698844092</v>
      </c>
      <c r="M106" s="114"/>
      <c r="N106" s="115">
        <v>42855</v>
      </c>
    </row>
    <row r="107" spans="1:14" outlineLevel="1" x14ac:dyDescent="0.2">
      <c r="A107" s="40">
        <v>43039</v>
      </c>
      <c r="B107" s="7"/>
      <c r="C107" s="117">
        <f t="shared" si="19"/>
        <v>6078.3556916423759</v>
      </c>
      <c r="D107" s="12"/>
      <c r="E107" s="10">
        <f t="shared" si="11"/>
        <v>200062.55177203839</v>
      </c>
      <c r="F107" s="10">
        <f t="shared" si="12"/>
        <v>-6078.3556916423759</v>
      </c>
      <c r="G107" s="10">
        <f t="shared" si="13"/>
        <v>-518289.4737688055</v>
      </c>
      <c r="H107" s="10">
        <f t="shared" si="14"/>
        <v>224899.16059076728</v>
      </c>
      <c r="I107" s="7">
        <f t="shared" si="15"/>
        <v>-2127.4244920748315</v>
      </c>
      <c r="J107" s="7">
        <f t="shared" si="16"/>
        <v>0</v>
      </c>
      <c r="K107" s="7">
        <f t="shared" si="17"/>
        <v>2127.4244920748315</v>
      </c>
      <c r="L107" s="12">
        <f t="shared" si="18"/>
        <v>-78714.70620676926</v>
      </c>
      <c r="N107" s="11">
        <v>42886</v>
      </c>
    </row>
    <row r="108" spans="1:14" outlineLevel="1" x14ac:dyDescent="0.2">
      <c r="A108" s="40">
        <v>43069</v>
      </c>
      <c r="B108" s="7"/>
      <c r="C108" s="117">
        <f t="shared" si="19"/>
        <v>6078.3556916423759</v>
      </c>
      <c r="D108" s="12"/>
      <c r="E108" s="10">
        <f t="shared" si="11"/>
        <v>200062.55177203839</v>
      </c>
      <c r="F108" s="10">
        <f t="shared" si="12"/>
        <v>-6078.3556916423759</v>
      </c>
      <c r="G108" s="10">
        <f t="shared" si="13"/>
        <v>-524367.82946044789</v>
      </c>
      <c r="H108" s="10">
        <f t="shared" si="14"/>
        <v>218820.80489912489</v>
      </c>
      <c r="I108" s="7">
        <f t="shared" si="15"/>
        <v>-2127.4244920748315</v>
      </c>
      <c r="J108" s="7">
        <f t="shared" si="16"/>
        <v>0</v>
      </c>
      <c r="K108" s="7">
        <f t="shared" si="17"/>
        <v>2127.4244920748315</v>
      </c>
      <c r="L108" s="12">
        <f t="shared" si="18"/>
        <v>-76587.281714694429</v>
      </c>
      <c r="N108" s="11">
        <v>42916</v>
      </c>
    </row>
    <row r="109" spans="1:14" s="116" customFormat="1" outlineLevel="1" x14ac:dyDescent="0.2">
      <c r="A109" s="112">
        <v>43100</v>
      </c>
      <c r="B109" s="107"/>
      <c r="C109" s="118">
        <f t="shared" si="19"/>
        <v>6078.3556916423759</v>
      </c>
      <c r="D109" s="12"/>
      <c r="E109" s="114">
        <f t="shared" si="11"/>
        <v>200062.55177203839</v>
      </c>
      <c r="F109" s="114">
        <f t="shared" si="12"/>
        <v>-6078.3556916423759</v>
      </c>
      <c r="G109" s="114">
        <f t="shared" si="13"/>
        <v>-530446.18515209027</v>
      </c>
      <c r="H109" s="114">
        <f t="shared" si="14"/>
        <v>212742.44920748251</v>
      </c>
      <c r="I109" s="107">
        <f t="shared" si="15"/>
        <v>-2127.4244920748315</v>
      </c>
      <c r="J109" s="107">
        <f t="shared" si="16"/>
        <v>0</v>
      </c>
      <c r="K109" s="107">
        <f t="shared" si="17"/>
        <v>2127.4244920748315</v>
      </c>
      <c r="L109" s="12">
        <f t="shared" si="18"/>
        <v>-74459.857222619597</v>
      </c>
      <c r="M109" s="114"/>
      <c r="N109" s="115">
        <v>42947</v>
      </c>
    </row>
    <row r="110" spans="1:14" ht="13.5" outlineLevel="1" thickBot="1" x14ac:dyDescent="0.25">
      <c r="A110" s="95">
        <v>43100</v>
      </c>
      <c r="B110" s="96" t="s">
        <v>55</v>
      </c>
      <c r="C110" s="119"/>
      <c r="D110" s="97"/>
      <c r="E110" s="98"/>
      <c r="F110" s="98"/>
      <c r="G110" s="98"/>
      <c r="H110" s="98"/>
      <c r="I110" s="96"/>
      <c r="J110" s="96"/>
      <c r="K110" s="96">
        <f>H109*-0.21-L109</f>
        <v>29783.942889048274</v>
      </c>
      <c r="L110" s="97">
        <f t="shared" si="18"/>
        <v>-44675.914333571323</v>
      </c>
      <c r="M110" s="109" t="s">
        <v>53</v>
      </c>
      <c r="N110" s="11"/>
    </row>
    <row r="111" spans="1:14" s="100" customFormat="1" ht="13.5" outlineLevel="1" thickTop="1" x14ac:dyDescent="0.2">
      <c r="A111" s="95">
        <v>43131</v>
      </c>
      <c r="B111" s="96"/>
      <c r="C111" s="120">
        <f t="shared" si="19"/>
        <v>6078.3556916423759</v>
      </c>
      <c r="D111" s="97"/>
      <c r="E111" s="98">
        <f>E109-B111</f>
        <v>200062.55177203839</v>
      </c>
      <c r="F111" s="98">
        <f t="shared" si="12"/>
        <v>-6078.3556916423759</v>
      </c>
      <c r="G111" s="98">
        <f>F111+G109</f>
        <v>-536524.54084373266</v>
      </c>
      <c r="H111" s="98">
        <f>H109-D111-C111</f>
        <v>206664.09351584013</v>
      </c>
      <c r="I111" s="96">
        <f>(-B111-C111)*0.21</f>
        <v>-1276.4546952448989</v>
      </c>
      <c r="J111" s="96">
        <f t="shared" si="16"/>
        <v>0</v>
      </c>
      <c r="K111" s="96">
        <f t="shared" si="17"/>
        <v>1276.4546952448989</v>
      </c>
      <c r="L111" s="97">
        <f>L110+K111</f>
        <v>-43399.459638326422</v>
      </c>
      <c r="M111" s="98"/>
      <c r="N111" s="99">
        <v>42978</v>
      </c>
    </row>
    <row r="112" spans="1:14" outlineLevel="1" x14ac:dyDescent="0.2">
      <c r="A112" s="40">
        <v>43159</v>
      </c>
      <c r="B112" s="7"/>
      <c r="C112" s="110">
        <f t="shared" si="19"/>
        <v>6078.3556916423759</v>
      </c>
      <c r="D112" s="12"/>
      <c r="E112" s="10">
        <f t="shared" si="11"/>
        <v>200062.55177203839</v>
      </c>
      <c r="F112" s="10">
        <f t="shared" si="12"/>
        <v>-6078.3556916423759</v>
      </c>
      <c r="G112" s="10">
        <f t="shared" si="13"/>
        <v>-542602.89653537504</v>
      </c>
      <c r="H112" s="10">
        <f t="shared" si="14"/>
        <v>200585.73782419774</v>
      </c>
      <c r="I112" s="7">
        <f t="shared" ref="I112:I145" si="20">(-B112-C112)*0.21</f>
        <v>-1276.4546952448989</v>
      </c>
      <c r="J112" s="7">
        <f t="shared" si="16"/>
        <v>0</v>
      </c>
      <c r="K112" s="7">
        <f t="shared" si="17"/>
        <v>1276.4546952448989</v>
      </c>
      <c r="L112" s="12">
        <f t="shared" si="18"/>
        <v>-42123.00494308152</v>
      </c>
      <c r="N112" s="11">
        <v>43008</v>
      </c>
    </row>
    <row r="113" spans="1:14" outlineLevel="1" x14ac:dyDescent="0.2">
      <c r="A113" s="40">
        <v>43190</v>
      </c>
      <c r="B113" s="7"/>
      <c r="C113" s="110">
        <f t="shared" si="19"/>
        <v>6078.3556916423759</v>
      </c>
      <c r="D113" s="12"/>
      <c r="E113" s="10">
        <f t="shared" si="11"/>
        <v>200062.55177203839</v>
      </c>
      <c r="F113" s="10">
        <f t="shared" si="12"/>
        <v>-6078.3556916423759</v>
      </c>
      <c r="G113" s="10">
        <f t="shared" si="13"/>
        <v>-548681.25222701742</v>
      </c>
      <c r="H113" s="10">
        <f t="shared" si="14"/>
        <v>194507.38213255536</v>
      </c>
      <c r="I113" s="7">
        <f t="shared" si="20"/>
        <v>-1276.4546952448989</v>
      </c>
      <c r="J113" s="7">
        <f t="shared" si="16"/>
        <v>0</v>
      </c>
      <c r="K113" s="7">
        <f t="shared" si="17"/>
        <v>1276.4546952448989</v>
      </c>
      <c r="L113" s="12">
        <f t="shared" si="18"/>
        <v>-40846.550247836618</v>
      </c>
      <c r="N113" s="11">
        <v>43039</v>
      </c>
    </row>
    <row r="114" spans="1:14" outlineLevel="1" x14ac:dyDescent="0.2">
      <c r="A114" s="40">
        <v>43220</v>
      </c>
      <c r="B114" s="7"/>
      <c r="C114" s="110">
        <f t="shared" si="19"/>
        <v>6078.3556916423759</v>
      </c>
      <c r="D114" s="12"/>
      <c r="E114" s="10">
        <f t="shared" si="11"/>
        <v>200062.55177203839</v>
      </c>
      <c r="F114" s="10">
        <f t="shared" si="12"/>
        <v>-6078.3556916423759</v>
      </c>
      <c r="G114" s="107">
        <f t="shared" si="13"/>
        <v>-554759.60791865981</v>
      </c>
      <c r="H114" s="10">
        <f t="shared" si="14"/>
        <v>188429.02644091297</v>
      </c>
      <c r="I114" s="7">
        <f t="shared" si="20"/>
        <v>-1276.4546952448989</v>
      </c>
      <c r="J114" s="7">
        <f t="shared" si="16"/>
        <v>0</v>
      </c>
      <c r="K114" s="7">
        <f t="shared" si="17"/>
        <v>1276.4546952448989</v>
      </c>
      <c r="L114" s="12">
        <f t="shared" si="18"/>
        <v>-39570.095552591716</v>
      </c>
      <c r="N114" s="11">
        <v>43069</v>
      </c>
    </row>
    <row r="115" spans="1:14" outlineLevel="1" x14ac:dyDescent="0.2">
      <c r="A115" s="40">
        <v>43251</v>
      </c>
      <c r="B115" s="7"/>
      <c r="C115" s="110">
        <f t="shared" si="19"/>
        <v>6078.3556916423759</v>
      </c>
      <c r="D115" s="12"/>
      <c r="E115" s="7">
        <f t="shared" si="11"/>
        <v>200062.55177203839</v>
      </c>
      <c r="F115" s="7">
        <f t="shared" si="12"/>
        <v>-6078.3556916423759</v>
      </c>
      <c r="G115" s="7">
        <f t="shared" si="13"/>
        <v>-560837.96361030219</v>
      </c>
      <c r="H115" s="7">
        <f t="shared" si="14"/>
        <v>182350.67074927059</v>
      </c>
      <c r="I115" s="7">
        <f t="shared" si="20"/>
        <v>-1276.4546952448989</v>
      </c>
      <c r="J115" s="7">
        <f t="shared" si="16"/>
        <v>0</v>
      </c>
      <c r="K115" s="7">
        <f t="shared" si="17"/>
        <v>1276.4546952448989</v>
      </c>
      <c r="L115" s="12">
        <f t="shared" si="18"/>
        <v>-38293.640857346814</v>
      </c>
      <c r="N115" s="11">
        <v>43100</v>
      </c>
    </row>
    <row r="116" spans="1:14" outlineLevel="1" x14ac:dyDescent="0.2">
      <c r="A116" s="40">
        <v>43281</v>
      </c>
      <c r="B116" s="7"/>
      <c r="C116" s="110">
        <f t="shared" si="19"/>
        <v>6078.3556916423759</v>
      </c>
      <c r="D116" s="12"/>
      <c r="E116" s="7">
        <f t="shared" si="11"/>
        <v>200062.55177203839</v>
      </c>
      <c r="F116" s="7">
        <f t="shared" si="12"/>
        <v>-6078.3556916423759</v>
      </c>
      <c r="G116" s="7">
        <f t="shared" si="13"/>
        <v>-566916.31930194458</v>
      </c>
      <c r="H116" s="7">
        <f t="shared" si="14"/>
        <v>176272.31505762821</v>
      </c>
      <c r="I116" s="7">
        <f t="shared" si="20"/>
        <v>-1276.4546952448989</v>
      </c>
      <c r="J116" s="7">
        <f t="shared" si="16"/>
        <v>0</v>
      </c>
      <c r="K116" s="7">
        <f t="shared" si="17"/>
        <v>1276.4546952448989</v>
      </c>
      <c r="L116" s="12">
        <f t="shared" si="18"/>
        <v>-37017.186162101912</v>
      </c>
      <c r="N116" s="11">
        <v>43131</v>
      </c>
    </row>
    <row r="117" spans="1:14" outlineLevel="1" x14ac:dyDescent="0.2">
      <c r="A117" s="40">
        <v>43312</v>
      </c>
      <c r="B117" s="7"/>
      <c r="C117" s="110">
        <f t="shared" si="19"/>
        <v>6078.3556916423759</v>
      </c>
      <c r="D117" s="12"/>
      <c r="E117" s="7">
        <f t="shared" si="11"/>
        <v>200062.55177203839</v>
      </c>
      <c r="F117" s="7">
        <f t="shared" si="12"/>
        <v>-6078.3556916423759</v>
      </c>
      <c r="G117" s="7">
        <f t="shared" si="13"/>
        <v>-572994.67499358696</v>
      </c>
      <c r="H117" s="7">
        <f t="shared" si="14"/>
        <v>170193.95936598582</v>
      </c>
      <c r="I117" s="7">
        <f t="shared" si="20"/>
        <v>-1276.4546952448989</v>
      </c>
      <c r="J117" s="7">
        <f t="shared" si="16"/>
        <v>0</v>
      </c>
      <c r="K117" s="7">
        <f t="shared" si="17"/>
        <v>1276.4546952448989</v>
      </c>
      <c r="L117" s="12">
        <f t="shared" si="18"/>
        <v>-35740.731466857011</v>
      </c>
      <c r="N117" s="11">
        <v>43159</v>
      </c>
    </row>
    <row r="118" spans="1:14" outlineLevel="1" x14ac:dyDescent="0.2">
      <c r="A118" s="40">
        <v>43343</v>
      </c>
      <c r="B118" s="7"/>
      <c r="C118" s="110">
        <f t="shared" si="19"/>
        <v>6078.3556916423759</v>
      </c>
      <c r="D118" s="12"/>
      <c r="E118" s="7">
        <f t="shared" si="11"/>
        <v>200062.55177203839</v>
      </c>
      <c r="F118" s="7">
        <f t="shared" si="12"/>
        <v>-6078.3556916423759</v>
      </c>
      <c r="G118" s="7">
        <f t="shared" si="13"/>
        <v>-579073.03068522934</v>
      </c>
      <c r="H118" s="7">
        <f t="shared" si="14"/>
        <v>164115.60367434344</v>
      </c>
      <c r="I118" s="7">
        <f t="shared" si="20"/>
        <v>-1276.4546952448989</v>
      </c>
      <c r="J118" s="7">
        <f t="shared" si="16"/>
        <v>0</v>
      </c>
      <c r="K118" s="7">
        <f t="shared" si="17"/>
        <v>1276.4546952448989</v>
      </c>
      <c r="L118" s="12">
        <f t="shared" si="18"/>
        <v>-34464.276771612109</v>
      </c>
      <c r="N118" s="11">
        <v>43190</v>
      </c>
    </row>
    <row r="119" spans="1:14" s="116" customFormat="1" outlineLevel="1" x14ac:dyDescent="0.2">
      <c r="A119" s="112">
        <v>43373</v>
      </c>
      <c r="B119" s="107"/>
      <c r="C119" s="113">
        <f t="shared" si="19"/>
        <v>6078.3556916423759</v>
      </c>
      <c r="D119" s="12"/>
      <c r="E119" s="107">
        <f t="shared" si="11"/>
        <v>200062.55177203839</v>
      </c>
      <c r="F119" s="107">
        <f t="shared" si="12"/>
        <v>-6078.3556916423759</v>
      </c>
      <c r="G119" s="107">
        <f t="shared" si="13"/>
        <v>-585151.38637687173</v>
      </c>
      <c r="H119" s="107">
        <f t="shared" si="14"/>
        <v>158037.24798270105</v>
      </c>
      <c r="I119" s="107">
        <f t="shared" si="20"/>
        <v>-1276.4546952448989</v>
      </c>
      <c r="J119" s="107">
        <f t="shared" si="16"/>
        <v>0</v>
      </c>
      <c r="K119" s="107">
        <f t="shared" si="17"/>
        <v>1276.4546952448989</v>
      </c>
      <c r="L119" s="12">
        <f t="shared" si="18"/>
        <v>-33187.822076367207</v>
      </c>
      <c r="M119" s="114"/>
      <c r="N119" s="115">
        <v>43220</v>
      </c>
    </row>
    <row r="120" spans="1:14" outlineLevel="1" x14ac:dyDescent="0.2">
      <c r="A120" s="40">
        <v>43404</v>
      </c>
      <c r="B120" s="7"/>
      <c r="C120" s="110">
        <f t="shared" si="19"/>
        <v>6078.3556916423759</v>
      </c>
      <c r="D120" s="12"/>
      <c r="E120" s="7">
        <f t="shared" si="11"/>
        <v>200062.55177203839</v>
      </c>
      <c r="F120" s="7">
        <f t="shared" si="12"/>
        <v>-6078.3556916423759</v>
      </c>
      <c r="G120" s="7">
        <f t="shared" si="13"/>
        <v>-591229.74206851411</v>
      </c>
      <c r="H120" s="7">
        <f t="shared" si="14"/>
        <v>151958.89229105867</v>
      </c>
      <c r="I120" s="7">
        <f t="shared" si="20"/>
        <v>-1276.4546952448989</v>
      </c>
      <c r="J120" s="7">
        <f t="shared" si="16"/>
        <v>0</v>
      </c>
      <c r="K120" s="7">
        <f t="shared" si="17"/>
        <v>1276.4546952448989</v>
      </c>
      <c r="L120" s="12">
        <f t="shared" si="18"/>
        <v>-31911.367381122309</v>
      </c>
      <c r="N120" s="11">
        <v>43251</v>
      </c>
    </row>
    <row r="121" spans="1:14" outlineLevel="1" x14ac:dyDescent="0.2">
      <c r="A121" s="40">
        <v>43434</v>
      </c>
      <c r="B121" s="7"/>
      <c r="C121" s="110">
        <f t="shared" si="19"/>
        <v>6078.3556916423759</v>
      </c>
      <c r="D121" s="12"/>
      <c r="E121" s="7">
        <f t="shared" si="11"/>
        <v>200062.55177203839</v>
      </c>
      <c r="F121" s="7">
        <f t="shared" si="12"/>
        <v>-6078.3556916423759</v>
      </c>
      <c r="G121" s="7">
        <f t="shared" si="13"/>
        <v>-597308.0977601565</v>
      </c>
      <c r="H121" s="7">
        <f t="shared" si="14"/>
        <v>145880.53659941629</v>
      </c>
      <c r="I121" s="7">
        <f t="shared" si="20"/>
        <v>-1276.4546952448989</v>
      </c>
      <c r="J121" s="7">
        <f t="shared" si="16"/>
        <v>0</v>
      </c>
      <c r="K121" s="7">
        <f t="shared" si="17"/>
        <v>1276.4546952448989</v>
      </c>
      <c r="L121" s="12">
        <f t="shared" si="18"/>
        <v>-30634.912685877411</v>
      </c>
      <c r="N121" s="11">
        <v>43281</v>
      </c>
    </row>
    <row r="122" spans="1:14" s="100" customFormat="1" ht="13.5" outlineLevel="1" thickBot="1" x14ac:dyDescent="0.25">
      <c r="A122" s="95">
        <v>43465</v>
      </c>
      <c r="B122" s="96"/>
      <c r="C122" s="111">
        <f t="shared" si="19"/>
        <v>6078.3556916423759</v>
      </c>
      <c r="D122" s="97"/>
      <c r="E122" s="96">
        <f t="shared" si="11"/>
        <v>200062.55177203839</v>
      </c>
      <c r="F122" s="96">
        <f t="shared" si="12"/>
        <v>-6078.3556916423759</v>
      </c>
      <c r="G122" s="96">
        <f t="shared" si="13"/>
        <v>-603386.45345179888</v>
      </c>
      <c r="H122" s="96">
        <f t="shared" si="14"/>
        <v>139802.1809077739</v>
      </c>
      <c r="I122" s="96">
        <f t="shared" si="20"/>
        <v>-1276.4546952448989</v>
      </c>
      <c r="J122" s="96">
        <f t="shared" si="16"/>
        <v>0</v>
      </c>
      <c r="K122" s="96">
        <f t="shared" si="17"/>
        <v>1276.4546952448989</v>
      </c>
      <c r="L122" s="97">
        <f t="shared" si="18"/>
        <v>-29358.457990632513</v>
      </c>
      <c r="M122" s="98"/>
      <c r="N122" s="99">
        <v>43312</v>
      </c>
    </row>
    <row r="123" spans="1:14" ht="13.5" outlineLevel="1" thickTop="1" x14ac:dyDescent="0.2">
      <c r="A123" s="40">
        <v>43496</v>
      </c>
      <c r="B123" s="7"/>
      <c r="C123" s="33">
        <f t="shared" si="19"/>
        <v>6078.3556916423759</v>
      </c>
      <c r="D123" s="12"/>
      <c r="E123" s="7">
        <f t="shared" si="11"/>
        <v>200062.55177203839</v>
      </c>
      <c r="F123" s="7">
        <f t="shared" si="12"/>
        <v>-6078.3556916423759</v>
      </c>
      <c r="G123" s="7">
        <f t="shared" si="13"/>
        <v>-609464.80914344126</v>
      </c>
      <c r="H123" s="7">
        <f t="shared" si="14"/>
        <v>133723.82521613152</v>
      </c>
      <c r="I123" s="7">
        <f t="shared" si="20"/>
        <v>-1276.4546952448989</v>
      </c>
      <c r="J123" s="7">
        <f t="shared" si="16"/>
        <v>0</v>
      </c>
      <c r="K123" s="7">
        <f t="shared" si="17"/>
        <v>1276.4546952448989</v>
      </c>
      <c r="L123" s="12">
        <f t="shared" si="18"/>
        <v>-28082.003295387614</v>
      </c>
      <c r="N123" s="11">
        <v>43343</v>
      </c>
    </row>
    <row r="124" spans="1:14" outlineLevel="1" x14ac:dyDescent="0.2">
      <c r="A124" s="40">
        <v>43524</v>
      </c>
      <c r="B124" s="7"/>
      <c r="C124" s="33">
        <f t="shared" si="19"/>
        <v>6078.3556916423759</v>
      </c>
      <c r="D124" s="12"/>
      <c r="E124" s="7">
        <f t="shared" si="11"/>
        <v>200062.55177203839</v>
      </c>
      <c r="F124" s="7">
        <f t="shared" si="12"/>
        <v>-6078.3556916423759</v>
      </c>
      <c r="G124" s="7">
        <f t="shared" si="13"/>
        <v>-615543.16483508365</v>
      </c>
      <c r="H124" s="7">
        <f t="shared" si="14"/>
        <v>127645.46952448915</v>
      </c>
      <c r="I124" s="7">
        <f t="shared" si="20"/>
        <v>-1276.4546952448989</v>
      </c>
      <c r="J124" s="7">
        <f t="shared" si="16"/>
        <v>0</v>
      </c>
      <c r="K124" s="7">
        <f t="shared" si="17"/>
        <v>1276.4546952448989</v>
      </c>
      <c r="L124" s="12">
        <f t="shared" si="18"/>
        <v>-26805.548600142716</v>
      </c>
      <c r="N124" s="11">
        <v>43373</v>
      </c>
    </row>
    <row r="125" spans="1:14" outlineLevel="1" x14ac:dyDescent="0.2">
      <c r="A125" s="40">
        <v>43555</v>
      </c>
      <c r="B125" s="7"/>
      <c r="C125" s="33">
        <f t="shared" si="19"/>
        <v>6078.3556916423759</v>
      </c>
      <c r="D125" s="12"/>
      <c r="E125" s="7">
        <f t="shared" si="11"/>
        <v>200062.55177203839</v>
      </c>
      <c r="F125" s="7">
        <f t="shared" si="12"/>
        <v>-6078.3556916423759</v>
      </c>
      <c r="G125" s="7">
        <f t="shared" si="13"/>
        <v>-621621.52052672603</v>
      </c>
      <c r="H125" s="7">
        <f t="shared" si="14"/>
        <v>121567.11383284678</v>
      </c>
      <c r="I125" s="7">
        <f t="shared" si="20"/>
        <v>-1276.4546952448989</v>
      </c>
      <c r="J125" s="7">
        <f t="shared" si="16"/>
        <v>0</v>
      </c>
      <c r="K125" s="7">
        <f t="shared" si="17"/>
        <v>1276.4546952448989</v>
      </c>
      <c r="L125" s="12">
        <f t="shared" si="18"/>
        <v>-25529.093904897818</v>
      </c>
      <c r="N125" s="11">
        <v>43404</v>
      </c>
    </row>
    <row r="126" spans="1:14" outlineLevel="1" x14ac:dyDescent="0.2">
      <c r="A126" s="40">
        <v>43585</v>
      </c>
      <c r="B126" s="7"/>
      <c r="C126" s="33">
        <f t="shared" si="19"/>
        <v>6078.3556916423759</v>
      </c>
      <c r="D126" s="12"/>
      <c r="E126" s="7">
        <f t="shared" si="11"/>
        <v>200062.55177203839</v>
      </c>
      <c r="F126" s="7">
        <f t="shared" si="12"/>
        <v>-6078.3556916423759</v>
      </c>
      <c r="G126" s="107">
        <f t="shared" si="13"/>
        <v>-627699.87621836842</v>
      </c>
      <c r="H126" s="7">
        <f t="shared" si="14"/>
        <v>115488.75814120441</v>
      </c>
      <c r="I126" s="7">
        <f t="shared" si="20"/>
        <v>-1276.4546952448989</v>
      </c>
      <c r="J126" s="7">
        <f t="shared" si="16"/>
        <v>0</v>
      </c>
      <c r="K126" s="7">
        <f t="shared" si="17"/>
        <v>1276.4546952448989</v>
      </c>
      <c r="L126" s="12">
        <f t="shared" si="18"/>
        <v>-24252.63920965292</v>
      </c>
      <c r="N126" s="11">
        <v>43434</v>
      </c>
    </row>
    <row r="127" spans="1:14" outlineLevel="1" x14ac:dyDescent="0.2">
      <c r="A127" s="40">
        <v>43616</v>
      </c>
      <c r="B127" s="7"/>
      <c r="C127" s="33">
        <f t="shared" si="19"/>
        <v>6078.3556916423759</v>
      </c>
      <c r="D127" s="12"/>
      <c r="E127" s="10">
        <f t="shared" ref="E127:E145" si="21">E126-B127</f>
        <v>200062.55177203839</v>
      </c>
      <c r="F127" s="10">
        <f t="shared" ref="F127:F145" si="22">-B127+-D127-C127</f>
        <v>-6078.3556916423759</v>
      </c>
      <c r="G127" s="10">
        <f t="shared" ref="G127:G145" si="23">F127+G126</f>
        <v>-633778.2319100108</v>
      </c>
      <c r="H127" s="10">
        <f t="shared" ref="H127:H145" si="24">H126-D127-C127</f>
        <v>109410.40244956204</v>
      </c>
      <c r="I127" s="7">
        <f t="shared" si="20"/>
        <v>-1276.4546952448989</v>
      </c>
      <c r="J127" s="7">
        <f t="shared" ref="J127:J145" si="25">(-D127)*0.35</f>
        <v>0</v>
      </c>
      <c r="K127" s="7">
        <f t="shared" ref="K127:K145" si="26">-I127-J127</f>
        <v>1276.4546952448989</v>
      </c>
      <c r="L127" s="12">
        <f t="shared" ref="L127:L145" si="27">L126+K127</f>
        <v>-22976.184514408022</v>
      </c>
      <c r="N127" s="11">
        <v>43465</v>
      </c>
    </row>
    <row r="128" spans="1:14" outlineLevel="1" x14ac:dyDescent="0.2">
      <c r="A128" s="40">
        <v>43646</v>
      </c>
      <c r="B128" s="7"/>
      <c r="C128" s="33">
        <f t="shared" si="19"/>
        <v>6078.3556916423759</v>
      </c>
      <c r="D128" s="12"/>
      <c r="E128" s="10">
        <f t="shared" si="21"/>
        <v>200062.55177203839</v>
      </c>
      <c r="F128" s="10">
        <f t="shared" si="22"/>
        <v>-6078.3556916423759</v>
      </c>
      <c r="G128" s="10">
        <f t="shared" si="23"/>
        <v>-639856.58760165318</v>
      </c>
      <c r="H128" s="10">
        <f t="shared" si="24"/>
        <v>103332.04675791967</v>
      </c>
      <c r="I128" s="7">
        <f t="shared" si="20"/>
        <v>-1276.4546952448989</v>
      </c>
      <c r="J128" s="7">
        <f t="shared" si="25"/>
        <v>0</v>
      </c>
      <c r="K128" s="7">
        <f t="shared" si="26"/>
        <v>1276.4546952448989</v>
      </c>
      <c r="L128" s="12">
        <f t="shared" si="27"/>
        <v>-21699.729819163123</v>
      </c>
      <c r="N128" s="11">
        <v>43496</v>
      </c>
    </row>
    <row r="129" spans="1:14" outlineLevel="1" x14ac:dyDescent="0.2">
      <c r="A129" s="40">
        <v>43677</v>
      </c>
      <c r="B129" s="7"/>
      <c r="C129" s="33">
        <f t="shared" si="19"/>
        <v>6078.3556916423759</v>
      </c>
      <c r="D129" s="12"/>
      <c r="E129" s="10">
        <f t="shared" si="21"/>
        <v>200062.55177203839</v>
      </c>
      <c r="F129" s="10">
        <f t="shared" si="22"/>
        <v>-6078.3556916423759</v>
      </c>
      <c r="G129" s="10">
        <f t="shared" si="23"/>
        <v>-645934.94329329557</v>
      </c>
      <c r="H129" s="10">
        <f t="shared" si="24"/>
        <v>97253.691066277301</v>
      </c>
      <c r="I129" s="7">
        <f t="shared" si="20"/>
        <v>-1276.4546952448989</v>
      </c>
      <c r="J129" s="7">
        <f t="shared" si="25"/>
        <v>0</v>
      </c>
      <c r="K129" s="7">
        <f t="shared" si="26"/>
        <v>1276.4546952448989</v>
      </c>
      <c r="L129" s="12">
        <f t="shared" si="27"/>
        <v>-20423.275123918225</v>
      </c>
      <c r="N129" s="11">
        <v>43524</v>
      </c>
    </row>
    <row r="130" spans="1:14" outlineLevel="1" x14ac:dyDescent="0.2">
      <c r="A130" s="40">
        <v>43708</v>
      </c>
      <c r="B130" s="7"/>
      <c r="C130" s="33">
        <f t="shared" si="19"/>
        <v>6078.3556916423759</v>
      </c>
      <c r="D130" s="12"/>
      <c r="E130" s="10">
        <f t="shared" si="21"/>
        <v>200062.55177203839</v>
      </c>
      <c r="F130" s="10">
        <f t="shared" si="22"/>
        <v>-6078.3556916423759</v>
      </c>
      <c r="G130" s="10">
        <f t="shared" si="23"/>
        <v>-652013.29898493795</v>
      </c>
      <c r="H130" s="10">
        <f t="shared" si="24"/>
        <v>91175.335374634931</v>
      </c>
      <c r="I130" s="7">
        <f t="shared" si="20"/>
        <v>-1276.4546952448989</v>
      </c>
      <c r="J130" s="7">
        <f t="shared" si="25"/>
        <v>0</v>
      </c>
      <c r="K130" s="7">
        <f t="shared" si="26"/>
        <v>1276.4546952448989</v>
      </c>
      <c r="L130" s="12">
        <f t="shared" si="27"/>
        <v>-19146.820428673327</v>
      </c>
      <c r="N130" s="11">
        <v>43555</v>
      </c>
    </row>
    <row r="131" spans="1:14" outlineLevel="1" x14ac:dyDescent="0.2">
      <c r="A131" s="40">
        <v>43738</v>
      </c>
      <c r="B131" s="7"/>
      <c r="C131" s="33">
        <f t="shared" si="19"/>
        <v>6078.3556916423759</v>
      </c>
      <c r="D131" s="12"/>
      <c r="E131" s="10">
        <f t="shared" si="21"/>
        <v>200062.55177203839</v>
      </c>
      <c r="F131" s="10">
        <f t="shared" si="22"/>
        <v>-6078.3556916423759</v>
      </c>
      <c r="G131" s="10">
        <f t="shared" si="23"/>
        <v>-658091.65467658034</v>
      </c>
      <c r="H131" s="10">
        <f t="shared" si="24"/>
        <v>85096.979682992562</v>
      </c>
      <c r="I131" s="7">
        <f t="shared" si="20"/>
        <v>-1276.4546952448989</v>
      </c>
      <c r="J131" s="7">
        <f t="shared" si="25"/>
        <v>0</v>
      </c>
      <c r="K131" s="7">
        <f t="shared" si="26"/>
        <v>1276.4546952448989</v>
      </c>
      <c r="L131" s="12">
        <f t="shared" si="27"/>
        <v>-17870.365733428429</v>
      </c>
      <c r="N131" s="11">
        <v>43585</v>
      </c>
    </row>
    <row r="132" spans="1:14" outlineLevel="1" x14ac:dyDescent="0.2">
      <c r="A132" s="40">
        <v>43769</v>
      </c>
      <c r="B132" s="7"/>
      <c r="C132" s="33">
        <f t="shared" si="19"/>
        <v>6078.3556916423759</v>
      </c>
      <c r="D132" s="12"/>
      <c r="E132" s="10">
        <f t="shared" si="21"/>
        <v>200062.55177203839</v>
      </c>
      <c r="F132" s="10">
        <f t="shared" si="22"/>
        <v>-6078.3556916423759</v>
      </c>
      <c r="G132" s="10">
        <f t="shared" si="23"/>
        <v>-664170.01036822272</v>
      </c>
      <c r="H132" s="10">
        <f t="shared" si="24"/>
        <v>79018.623991350192</v>
      </c>
      <c r="I132" s="7">
        <f t="shared" si="20"/>
        <v>-1276.4546952448989</v>
      </c>
      <c r="J132" s="7">
        <f t="shared" si="25"/>
        <v>0</v>
      </c>
      <c r="K132" s="7">
        <f t="shared" si="26"/>
        <v>1276.4546952448989</v>
      </c>
      <c r="L132" s="12">
        <f t="shared" si="27"/>
        <v>-16593.911038183531</v>
      </c>
      <c r="N132" s="11">
        <v>43616</v>
      </c>
    </row>
    <row r="133" spans="1:14" outlineLevel="1" x14ac:dyDescent="0.2">
      <c r="A133" s="40">
        <v>43799</v>
      </c>
      <c r="B133" s="7"/>
      <c r="C133" s="33">
        <f t="shared" si="19"/>
        <v>6078.3556916423759</v>
      </c>
      <c r="D133" s="12"/>
      <c r="E133" s="10">
        <f t="shared" si="21"/>
        <v>200062.55177203839</v>
      </c>
      <c r="F133" s="10">
        <f t="shared" si="22"/>
        <v>-6078.3556916423759</v>
      </c>
      <c r="G133" s="10">
        <f t="shared" si="23"/>
        <v>-670248.3660598651</v>
      </c>
      <c r="H133" s="10">
        <f t="shared" si="24"/>
        <v>72940.268299707823</v>
      </c>
      <c r="I133" s="7">
        <f t="shared" si="20"/>
        <v>-1276.4546952448989</v>
      </c>
      <c r="J133" s="7">
        <f t="shared" si="25"/>
        <v>0</v>
      </c>
      <c r="K133" s="7">
        <f t="shared" si="26"/>
        <v>1276.4546952448989</v>
      </c>
      <c r="L133" s="12">
        <f t="shared" si="27"/>
        <v>-15317.456342938633</v>
      </c>
      <c r="N133" s="11">
        <v>43646</v>
      </c>
    </row>
    <row r="134" spans="1:14" s="100" customFormat="1" outlineLevel="1" x14ac:dyDescent="0.2">
      <c r="A134" s="95">
        <v>43830</v>
      </c>
      <c r="B134" s="96"/>
      <c r="C134" s="96">
        <f t="shared" si="19"/>
        <v>6078.3556916423759</v>
      </c>
      <c r="D134" s="97"/>
      <c r="E134" s="98">
        <f t="shared" si="21"/>
        <v>200062.55177203839</v>
      </c>
      <c r="F134" s="98">
        <f t="shared" si="22"/>
        <v>-6078.3556916423759</v>
      </c>
      <c r="G134" s="98">
        <f t="shared" si="23"/>
        <v>-676326.72175150749</v>
      </c>
      <c r="H134" s="98">
        <f t="shared" si="24"/>
        <v>66861.912608065453</v>
      </c>
      <c r="I134" s="96">
        <f t="shared" si="20"/>
        <v>-1276.4546952448989</v>
      </c>
      <c r="J134" s="96">
        <f t="shared" si="25"/>
        <v>0</v>
      </c>
      <c r="K134" s="96">
        <f t="shared" si="26"/>
        <v>1276.4546952448989</v>
      </c>
      <c r="L134" s="97">
        <f t="shared" si="27"/>
        <v>-14041.001647693734</v>
      </c>
      <c r="M134" s="98"/>
      <c r="N134" s="99">
        <v>43677</v>
      </c>
    </row>
    <row r="135" spans="1:14" hidden="1" outlineLevel="1" x14ac:dyDescent="0.2">
      <c r="A135" s="40">
        <v>43861</v>
      </c>
      <c r="B135" s="7"/>
      <c r="C135" s="33">
        <f t="shared" si="19"/>
        <v>6078.3556916423759</v>
      </c>
      <c r="D135" s="12"/>
      <c r="E135" s="10">
        <f t="shared" si="21"/>
        <v>200062.55177203839</v>
      </c>
      <c r="F135" s="10">
        <f t="shared" si="22"/>
        <v>-6078.3556916423759</v>
      </c>
      <c r="G135" s="10">
        <f t="shared" si="23"/>
        <v>-682405.07744314987</v>
      </c>
      <c r="H135" s="10">
        <f t="shared" si="24"/>
        <v>60783.556916423076</v>
      </c>
      <c r="I135" s="7">
        <f t="shared" si="20"/>
        <v>-1276.4546952448989</v>
      </c>
      <c r="J135" s="7">
        <f t="shared" si="25"/>
        <v>0</v>
      </c>
      <c r="K135" s="7">
        <f t="shared" si="26"/>
        <v>1276.4546952448989</v>
      </c>
      <c r="L135" s="12">
        <f t="shared" si="27"/>
        <v>-12764.546952448836</v>
      </c>
      <c r="N135" s="11">
        <v>43708</v>
      </c>
    </row>
    <row r="136" spans="1:14" hidden="1" outlineLevel="1" x14ac:dyDescent="0.2">
      <c r="A136" s="40">
        <v>43890</v>
      </c>
      <c r="B136" s="7"/>
      <c r="C136" s="33">
        <f t="shared" si="19"/>
        <v>6078.3556916423759</v>
      </c>
      <c r="D136" s="12"/>
      <c r="E136" s="10">
        <f t="shared" si="21"/>
        <v>200062.55177203839</v>
      </c>
      <c r="F136" s="10">
        <f t="shared" si="22"/>
        <v>-6078.3556916423759</v>
      </c>
      <c r="G136" s="10">
        <f t="shared" si="23"/>
        <v>-688483.43313479226</v>
      </c>
      <c r="H136" s="10">
        <f t="shared" si="24"/>
        <v>54705.2012247807</v>
      </c>
      <c r="I136" s="7">
        <f t="shared" si="20"/>
        <v>-1276.4546952448989</v>
      </c>
      <c r="J136" s="7">
        <f t="shared" si="25"/>
        <v>0</v>
      </c>
      <c r="K136" s="7">
        <f t="shared" si="26"/>
        <v>1276.4546952448989</v>
      </c>
      <c r="L136" s="12">
        <f t="shared" si="27"/>
        <v>-11488.092257203938</v>
      </c>
      <c r="N136" s="11">
        <v>43738</v>
      </c>
    </row>
    <row r="137" spans="1:14" hidden="1" outlineLevel="1" x14ac:dyDescent="0.2">
      <c r="A137" s="40">
        <v>43921</v>
      </c>
      <c r="B137" s="7"/>
      <c r="C137" s="33">
        <f t="shared" si="19"/>
        <v>6078.3556916423759</v>
      </c>
      <c r="D137" s="12"/>
      <c r="E137" s="10">
        <f t="shared" si="21"/>
        <v>200062.55177203839</v>
      </c>
      <c r="F137" s="10">
        <f t="shared" si="22"/>
        <v>-6078.3556916423759</v>
      </c>
      <c r="G137" s="10">
        <f t="shared" si="23"/>
        <v>-694561.78882643464</v>
      </c>
      <c r="H137" s="10">
        <f t="shared" si="24"/>
        <v>48626.845533138323</v>
      </c>
      <c r="I137" s="7">
        <f t="shared" si="20"/>
        <v>-1276.4546952448989</v>
      </c>
      <c r="J137" s="7">
        <f t="shared" si="25"/>
        <v>0</v>
      </c>
      <c r="K137" s="7">
        <f t="shared" si="26"/>
        <v>1276.4546952448989</v>
      </c>
      <c r="L137" s="12">
        <f t="shared" si="27"/>
        <v>-10211.63756195904</v>
      </c>
      <c r="N137" s="11">
        <v>43769</v>
      </c>
    </row>
    <row r="138" spans="1:14" hidden="1" outlineLevel="1" x14ac:dyDescent="0.2">
      <c r="A138" s="40">
        <v>43951</v>
      </c>
      <c r="B138" s="7"/>
      <c r="C138" s="33">
        <f t="shared" si="19"/>
        <v>6078.3556916423759</v>
      </c>
      <c r="D138" s="12"/>
      <c r="E138" s="10">
        <f t="shared" si="21"/>
        <v>200062.55177203839</v>
      </c>
      <c r="F138" s="10">
        <f t="shared" si="22"/>
        <v>-6078.3556916423759</v>
      </c>
      <c r="G138" s="10">
        <f t="shared" si="23"/>
        <v>-700640.14451807702</v>
      </c>
      <c r="H138" s="10">
        <f t="shared" si="24"/>
        <v>42548.489841495946</v>
      </c>
      <c r="I138" s="7">
        <f t="shared" si="20"/>
        <v>-1276.4546952448989</v>
      </c>
      <c r="J138" s="7">
        <f t="shared" si="25"/>
        <v>0</v>
      </c>
      <c r="K138" s="7">
        <f t="shared" si="26"/>
        <v>1276.4546952448989</v>
      </c>
      <c r="L138" s="12">
        <f t="shared" si="27"/>
        <v>-8935.1828667141417</v>
      </c>
      <c r="N138" s="11">
        <v>43799</v>
      </c>
    </row>
    <row r="139" spans="1:14" hidden="1" outlineLevel="1" x14ac:dyDescent="0.2">
      <c r="A139" s="40">
        <v>43982</v>
      </c>
      <c r="B139" s="7"/>
      <c r="C139" s="33">
        <f t="shared" si="19"/>
        <v>6078.3556916423759</v>
      </c>
      <c r="D139" s="12"/>
      <c r="E139" s="10">
        <f t="shared" si="21"/>
        <v>200062.55177203839</v>
      </c>
      <c r="F139" s="10">
        <f t="shared" si="22"/>
        <v>-6078.3556916423759</v>
      </c>
      <c r="G139" s="10">
        <f t="shared" si="23"/>
        <v>-706718.50020971941</v>
      </c>
      <c r="H139" s="10">
        <f t="shared" si="24"/>
        <v>36470.134149853569</v>
      </c>
      <c r="I139" s="7">
        <f t="shared" si="20"/>
        <v>-1276.4546952448989</v>
      </c>
      <c r="J139" s="7">
        <f t="shared" si="25"/>
        <v>0</v>
      </c>
      <c r="K139" s="7">
        <f t="shared" si="26"/>
        <v>1276.4546952448989</v>
      </c>
      <c r="L139" s="12">
        <f t="shared" si="27"/>
        <v>-7658.7281714692426</v>
      </c>
      <c r="N139" s="11">
        <v>43830</v>
      </c>
    </row>
    <row r="140" spans="1:14" hidden="1" outlineLevel="1" x14ac:dyDescent="0.2">
      <c r="A140" s="40">
        <v>44012</v>
      </c>
      <c r="B140" s="7"/>
      <c r="C140" s="33">
        <f t="shared" si="19"/>
        <v>6078.3556916423759</v>
      </c>
      <c r="D140" s="12"/>
      <c r="E140" s="10">
        <f t="shared" si="21"/>
        <v>200062.55177203839</v>
      </c>
      <c r="F140" s="10">
        <f t="shared" si="22"/>
        <v>-6078.3556916423759</v>
      </c>
      <c r="G140" s="10">
        <f t="shared" si="23"/>
        <v>-712796.85590136179</v>
      </c>
      <c r="H140" s="10">
        <f t="shared" si="24"/>
        <v>30391.778458211193</v>
      </c>
      <c r="I140" s="7">
        <f t="shared" si="20"/>
        <v>-1276.4546952448989</v>
      </c>
      <c r="J140" s="7">
        <f t="shared" si="25"/>
        <v>0</v>
      </c>
      <c r="K140" s="7">
        <f t="shared" si="26"/>
        <v>1276.4546952448989</v>
      </c>
      <c r="L140" s="12">
        <f t="shared" si="27"/>
        <v>-6382.2734762243435</v>
      </c>
      <c r="N140" s="11">
        <v>43861</v>
      </c>
    </row>
    <row r="141" spans="1:14" hidden="1" outlineLevel="1" x14ac:dyDescent="0.2">
      <c r="A141" s="40">
        <v>44043</v>
      </c>
      <c r="B141" s="7"/>
      <c r="C141" s="33">
        <f t="shared" si="19"/>
        <v>6078.3556916423759</v>
      </c>
      <c r="D141" s="12"/>
      <c r="E141" s="10">
        <f t="shared" si="21"/>
        <v>200062.55177203839</v>
      </c>
      <c r="F141" s="10">
        <f t="shared" si="22"/>
        <v>-6078.3556916423759</v>
      </c>
      <c r="G141" s="10">
        <f t="shared" si="23"/>
        <v>-718875.21159300418</v>
      </c>
      <c r="H141" s="10">
        <f t="shared" si="24"/>
        <v>24313.422766568816</v>
      </c>
      <c r="I141" s="7">
        <f t="shared" si="20"/>
        <v>-1276.4546952448989</v>
      </c>
      <c r="J141" s="7">
        <f t="shared" si="25"/>
        <v>0</v>
      </c>
      <c r="K141" s="7">
        <f t="shared" si="26"/>
        <v>1276.4546952448989</v>
      </c>
      <c r="L141" s="12">
        <f t="shared" si="27"/>
        <v>-5105.8187809794445</v>
      </c>
      <c r="N141" s="11">
        <v>43890</v>
      </c>
    </row>
    <row r="142" spans="1:14" hidden="1" outlineLevel="1" x14ac:dyDescent="0.2">
      <c r="A142" s="40">
        <v>44074</v>
      </c>
      <c r="B142" s="7"/>
      <c r="C142" s="33">
        <f t="shared" si="19"/>
        <v>6078.3556916423759</v>
      </c>
      <c r="D142" s="12"/>
      <c r="E142" s="10">
        <f t="shared" si="21"/>
        <v>200062.55177203839</v>
      </c>
      <c r="F142" s="10">
        <f t="shared" si="22"/>
        <v>-6078.3556916423759</v>
      </c>
      <c r="G142" s="10">
        <f t="shared" si="23"/>
        <v>-724953.56728464656</v>
      </c>
      <c r="H142" s="10">
        <f t="shared" si="24"/>
        <v>18235.067074926439</v>
      </c>
      <c r="I142" s="7">
        <f t="shared" si="20"/>
        <v>-1276.4546952448989</v>
      </c>
      <c r="J142" s="7">
        <f t="shared" si="25"/>
        <v>0</v>
      </c>
      <c r="K142" s="7">
        <f t="shared" si="26"/>
        <v>1276.4546952448989</v>
      </c>
      <c r="L142" s="12">
        <f t="shared" si="27"/>
        <v>-3829.3640857345454</v>
      </c>
      <c r="N142" s="11">
        <v>43921</v>
      </c>
    </row>
    <row r="143" spans="1:14" hidden="1" outlineLevel="1" x14ac:dyDescent="0.2">
      <c r="A143" s="40">
        <v>44104</v>
      </c>
      <c r="B143" s="7"/>
      <c r="C143" s="33">
        <f t="shared" si="19"/>
        <v>6078.3556916423759</v>
      </c>
      <c r="D143" s="12"/>
      <c r="E143" s="10">
        <f t="shared" si="21"/>
        <v>200062.55177203839</v>
      </c>
      <c r="F143" s="10">
        <f t="shared" si="22"/>
        <v>-6078.3556916423759</v>
      </c>
      <c r="G143" s="10">
        <f t="shared" si="23"/>
        <v>-731031.92297628894</v>
      </c>
      <c r="H143" s="10">
        <f t="shared" si="24"/>
        <v>12156.711383284062</v>
      </c>
      <c r="I143" s="7">
        <f t="shared" si="20"/>
        <v>-1276.4546952448989</v>
      </c>
      <c r="J143" s="7">
        <f t="shared" si="25"/>
        <v>0</v>
      </c>
      <c r="K143" s="7">
        <f t="shared" si="26"/>
        <v>1276.4546952448989</v>
      </c>
      <c r="L143" s="12">
        <f t="shared" si="27"/>
        <v>-2552.9093904896463</v>
      </c>
      <c r="N143" s="11">
        <v>43951</v>
      </c>
    </row>
    <row r="144" spans="1:14" hidden="1" outlineLevel="1" x14ac:dyDescent="0.2">
      <c r="A144" s="40">
        <v>44135</v>
      </c>
      <c r="B144" s="7"/>
      <c r="C144" s="33">
        <f t="shared" si="19"/>
        <v>6078.3556916423759</v>
      </c>
      <c r="D144" s="12"/>
      <c r="E144" s="10">
        <f t="shared" si="21"/>
        <v>200062.55177203839</v>
      </c>
      <c r="F144" s="10">
        <f t="shared" si="22"/>
        <v>-6078.3556916423759</v>
      </c>
      <c r="G144" s="10">
        <f t="shared" si="23"/>
        <v>-737110.27866793133</v>
      </c>
      <c r="H144" s="10">
        <f t="shared" si="24"/>
        <v>6078.3556916416865</v>
      </c>
      <c r="I144" s="7">
        <f t="shared" si="20"/>
        <v>-1276.4546952448989</v>
      </c>
      <c r="J144" s="7">
        <f t="shared" si="25"/>
        <v>0</v>
      </c>
      <c r="K144" s="7">
        <f t="shared" si="26"/>
        <v>1276.4546952448989</v>
      </c>
      <c r="L144" s="12">
        <f t="shared" si="27"/>
        <v>-1276.4546952447474</v>
      </c>
      <c r="N144" s="11">
        <v>43982</v>
      </c>
    </row>
    <row r="145" spans="1:14" hidden="1" x14ac:dyDescent="0.2">
      <c r="A145" s="40">
        <v>44165</v>
      </c>
      <c r="B145" s="7"/>
      <c r="C145" s="33">
        <f t="shared" si="19"/>
        <v>6078.3556916423759</v>
      </c>
      <c r="D145" s="12"/>
      <c r="E145" s="10">
        <f t="shared" si="21"/>
        <v>200062.55177203839</v>
      </c>
      <c r="F145" s="10">
        <f t="shared" si="22"/>
        <v>-6078.3556916423759</v>
      </c>
      <c r="G145" s="10">
        <f t="shared" si="23"/>
        <v>-743188.63435957371</v>
      </c>
      <c r="H145" s="10">
        <f t="shared" si="24"/>
        <v>-6.893969839438796E-10</v>
      </c>
      <c r="I145" s="7">
        <f t="shared" si="20"/>
        <v>-1276.4546952448989</v>
      </c>
      <c r="J145" s="7">
        <f t="shared" si="25"/>
        <v>0</v>
      </c>
      <c r="K145" s="7">
        <f t="shared" si="26"/>
        <v>1276.4546952448989</v>
      </c>
      <c r="L145" s="12">
        <f t="shared" si="27"/>
        <v>1.5143086784519255E-10</v>
      </c>
      <c r="N145" s="11">
        <v>44012</v>
      </c>
    </row>
    <row r="146" spans="1:14" ht="13.5" thickBot="1" x14ac:dyDescent="0.25">
      <c r="B146" s="14">
        <f>SUM(B7:B145)</f>
        <v>-201315.82098681002</v>
      </c>
      <c r="C146" s="14">
        <f>SUM(C7:C145)</f>
        <v>743188.64435957372</v>
      </c>
      <c r="D146" s="14">
        <f>SUM(D7:D145)</f>
        <v>-541872.82337276253</v>
      </c>
      <c r="E146" s="14"/>
      <c r="F146" s="14">
        <f>SUM(F7:F145)</f>
        <v>-8.0581230577081442E-10</v>
      </c>
      <c r="G146" s="14"/>
      <c r="H146" s="14"/>
      <c r="I146" s="14">
        <f>SUM(I7:I145)</f>
        <v>-159871.54529141946</v>
      </c>
      <c r="J146" s="14">
        <f>SUM(J7:J145)</f>
        <v>189655.48818046684</v>
      </c>
      <c r="K146" s="14">
        <f>SUM(K7:K145)</f>
        <v>1.5143086784519255E-10</v>
      </c>
    </row>
    <row r="147" spans="1:14" ht="14.25" thickTop="1" thickBot="1" x14ac:dyDescent="0.25"/>
    <row r="148" spans="1:14" ht="14.25" thickTop="1" thickBot="1" x14ac:dyDescent="0.25">
      <c r="B148" s="104" t="s">
        <v>50</v>
      </c>
      <c r="C148" s="105">
        <f>SUM(C111:C122)</f>
        <v>72940.268299708507</v>
      </c>
    </row>
    <row r="149" spans="1:14" ht="13.5" thickTop="1" x14ac:dyDescent="0.2"/>
  </sheetData>
  <mergeCells count="1">
    <mergeCell ref="A1:L1"/>
  </mergeCells>
  <phoneticPr fontId="3" type="noConversion"/>
  <printOptions horizontalCentered="1" gridLines="1"/>
  <pageMargins left="0.5" right="0.5" top="1" bottom="1" header="0.5" footer="0.5"/>
  <pageSetup scale="70" orientation="landscape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2A6FA54-0D5B-4E69-BF81-0D14F1847928}"/>
</file>

<file path=customXml/itemProps2.xml><?xml version="1.0" encoding="utf-8"?>
<ds:datastoreItem xmlns:ds="http://schemas.openxmlformats.org/officeDocument/2006/customXml" ds:itemID="{B33196E8-A152-4E04-87DC-807DF3CE46BF}"/>
</file>

<file path=customXml/itemProps3.xml><?xml version="1.0" encoding="utf-8"?>
<ds:datastoreItem xmlns:ds="http://schemas.openxmlformats.org/officeDocument/2006/customXml" ds:itemID="{236F7B02-1294-4D82-B0E0-3A7A0ECC01AC}"/>
</file>

<file path=customXml/itemProps4.xml><?xml version="1.0" encoding="utf-8"?>
<ds:datastoreItem xmlns:ds="http://schemas.openxmlformats.org/officeDocument/2006/customXml" ds:itemID="{58697F04-F869-4AAB-896D-B2E56C9317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E_DDC-15</vt:lpstr>
      <vt:lpstr>E-DDC-16</vt:lpstr>
      <vt:lpstr>'E-DDC-16'!Print_Area</vt:lpstr>
      <vt:lpstr>'E-DDC-16'!Print_Titles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Jaa0175</cp:lastModifiedBy>
  <cp:lastPrinted>2018-10-15T20:46:05Z</cp:lastPrinted>
  <dcterms:created xsi:type="dcterms:W3CDTF">2008-02-08T22:02:15Z</dcterms:created>
  <dcterms:modified xsi:type="dcterms:W3CDTF">2019-03-01T22:46:12Z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