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Compliance Filing - Final Order\"/>
    </mc:Choice>
  </mc:AlternateContent>
  <xr:revisionPtr revIDLastSave="0" documentId="13_ncr:1_{B45A4E23-0D4B-4889-94EB-41B4F2753529}" xr6:coauthVersionLast="47" xr6:coauthVersionMax="47" xr10:uidLastSave="{00000000-0000-0000-0000-000000000000}"/>
  <bookViews>
    <workbookView xWindow="15" yWindow="15" windowWidth="25605" windowHeight="20985" xr2:uid="{88DA3108-1222-4D3D-85C4-CF39EB9CD107}"/>
  </bookViews>
  <sheets>
    <sheet name="Sch 101" sheetId="1" r:id="rId1"/>
    <sheet name="Sch 111" sheetId="2" r:id="rId2"/>
  </sheets>
  <definedNames>
    <definedName name="_xlnm.Print_Area" localSheetId="0">'Sch 101'!$B$1:$N$117</definedName>
    <definedName name="_xlnm.Print_Area" localSheetId="1">'Sch 111'!$A$1:$T$117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C19" i="1"/>
  <c r="D19" i="1"/>
  <c r="L16" i="2"/>
  <c r="L20" i="2" s="1"/>
  <c r="L21" i="2"/>
  <c r="J18" i="1"/>
  <c r="L27" i="2"/>
  <c r="L28" i="2"/>
  <c r="L29" i="2"/>
  <c r="L35" i="2"/>
  <c r="L36" i="2"/>
  <c r="L37" i="2"/>
  <c r="L43" i="2"/>
  <c r="L44" i="2"/>
  <c r="L45" i="2"/>
  <c r="L51" i="2"/>
  <c r="L52" i="2"/>
  <c r="L53" i="2"/>
  <c r="L59" i="2"/>
  <c r="L60" i="2"/>
  <c r="L61" i="2"/>
  <c r="L67" i="2"/>
  <c r="L68" i="2"/>
  <c r="L69" i="2"/>
  <c r="L75" i="2"/>
  <c r="L76" i="2"/>
  <c r="L77" i="2"/>
  <c r="L83" i="2"/>
  <c r="L84" i="2"/>
  <c r="L85" i="2"/>
  <c r="L91" i="2"/>
  <c r="L92" i="2"/>
  <c r="L93" i="2"/>
  <c r="L99" i="2"/>
  <c r="L100" i="2"/>
  <c r="L101" i="2"/>
  <c r="L107" i="2"/>
  <c r="L108" i="2"/>
  <c r="L109" i="2"/>
  <c r="L115" i="2"/>
  <c r="L116" i="2"/>
  <c r="L117" i="2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9" i="1"/>
  <c r="K18" i="1"/>
  <c r="L18" i="2"/>
  <c r="J16" i="1"/>
  <c r="L26" i="2" l="1"/>
  <c r="L114" i="2"/>
  <c r="L106" i="2"/>
  <c r="L98" i="2"/>
  <c r="L90" i="2"/>
  <c r="L82" i="2"/>
  <c r="L74" i="2"/>
  <c r="L66" i="2"/>
  <c r="L58" i="2"/>
  <c r="L50" i="2"/>
  <c r="L42" i="2"/>
  <c r="L34" i="2"/>
  <c r="L113" i="2"/>
  <c r="L105" i="2"/>
  <c r="L97" i="2"/>
  <c r="L89" i="2"/>
  <c r="L81" i="2"/>
  <c r="L73" i="2"/>
  <c r="L65" i="2"/>
  <c r="L57" i="2"/>
  <c r="L49" i="2"/>
  <c r="L41" i="2"/>
  <c r="L33" i="2"/>
  <c r="L25" i="2"/>
  <c r="L112" i="2"/>
  <c r="L104" i="2"/>
  <c r="L96" i="2"/>
  <c r="L88" i="2"/>
  <c r="L80" i="2"/>
  <c r="L72" i="2"/>
  <c r="L64" i="2"/>
  <c r="L56" i="2"/>
  <c r="L48" i="2"/>
  <c r="L40" i="2"/>
  <c r="L32" i="2"/>
  <c r="L24" i="2"/>
  <c r="L111" i="2"/>
  <c r="L103" i="2"/>
  <c r="L95" i="2"/>
  <c r="L87" i="2"/>
  <c r="L79" i="2"/>
  <c r="L71" i="2"/>
  <c r="L63" i="2"/>
  <c r="L55" i="2"/>
  <c r="L47" i="2"/>
  <c r="L39" i="2"/>
  <c r="L31" i="2"/>
  <c r="L23" i="2"/>
  <c r="L19" i="2"/>
  <c r="L110" i="2"/>
  <c r="L102" i="2"/>
  <c r="L94" i="2"/>
  <c r="L86" i="2"/>
  <c r="L78" i="2"/>
  <c r="L70" i="2"/>
  <c r="L62" i="2"/>
  <c r="L54" i="2"/>
  <c r="L46" i="2"/>
  <c r="L38" i="2"/>
  <c r="L30" i="2"/>
  <c r="L22" i="2"/>
  <c r="C19" i="2" l="1"/>
  <c r="M7" i="2"/>
  <c r="N7" i="2" s="1"/>
  <c r="N11" i="2" s="1"/>
  <c r="N13" i="2"/>
  <c r="M18" i="2"/>
  <c r="Q18" i="2" s="1"/>
  <c r="O18" i="2"/>
  <c r="N8" i="2"/>
  <c r="L7" i="2"/>
  <c r="L9" i="2" s="1"/>
  <c r="L8" i="1"/>
  <c r="J7" i="1"/>
  <c r="J9" i="1" s="1"/>
  <c r="N9" i="2" l="1"/>
  <c r="N12" i="2" s="1"/>
  <c r="N14" i="2" s="1"/>
  <c r="L7" i="1"/>
  <c r="G19" i="2"/>
  <c r="E19" i="2"/>
  <c r="L9" i="1" l="1"/>
  <c r="L11" i="1"/>
  <c r="L12" i="1" l="1"/>
  <c r="L14" i="1" s="1"/>
  <c r="B16" i="2" l="1"/>
  <c r="D13" i="2"/>
  <c r="C7" i="2"/>
  <c r="C16" i="1" l="1"/>
  <c r="E8" i="1" l="1"/>
  <c r="C7" i="1"/>
  <c r="C9" i="1" s="1"/>
  <c r="E7" i="1" l="1"/>
  <c r="E9" i="1" s="1"/>
  <c r="E11" i="1" l="1"/>
  <c r="E12" i="1" s="1"/>
  <c r="E14" i="1" s="1"/>
  <c r="C31" i="1"/>
  <c r="C39" i="1"/>
  <c r="C47" i="1"/>
  <c r="C55" i="1"/>
  <c r="C63" i="1"/>
  <c r="C71" i="1"/>
  <c r="C79" i="1"/>
  <c r="C87" i="1"/>
  <c r="C95" i="1"/>
  <c r="C103" i="1"/>
  <c r="C111" i="1"/>
  <c r="C24" i="1"/>
  <c r="C32" i="1"/>
  <c r="C40" i="1"/>
  <c r="C48" i="1"/>
  <c r="C56" i="1"/>
  <c r="C64" i="1"/>
  <c r="C72" i="1"/>
  <c r="C80" i="1"/>
  <c r="C88" i="1"/>
  <c r="C96" i="1"/>
  <c r="C104" i="1"/>
  <c r="C112" i="1"/>
  <c r="C81" i="1"/>
  <c r="C97" i="1"/>
  <c r="C113" i="1"/>
  <c r="C99" i="1"/>
  <c r="C115" i="1"/>
  <c r="C36" i="1"/>
  <c r="C76" i="1"/>
  <c r="C100" i="1"/>
  <c r="C29" i="1"/>
  <c r="C45" i="1"/>
  <c r="C61" i="1"/>
  <c r="C85" i="1"/>
  <c r="C101" i="1"/>
  <c r="C30" i="1"/>
  <c r="C54" i="1"/>
  <c r="C70" i="1"/>
  <c r="C94" i="1"/>
  <c r="C110" i="1"/>
  <c r="C25" i="1"/>
  <c r="C33" i="1"/>
  <c r="C41" i="1"/>
  <c r="C49" i="1"/>
  <c r="C57" i="1"/>
  <c r="C65" i="1"/>
  <c r="C73" i="1"/>
  <c r="C89" i="1"/>
  <c r="C105" i="1"/>
  <c r="C20" i="1"/>
  <c r="C84" i="1"/>
  <c r="C116" i="1"/>
  <c r="C37" i="1"/>
  <c r="C77" i="1"/>
  <c r="C93" i="1"/>
  <c r="C117" i="1"/>
  <c r="C38" i="1"/>
  <c r="C78" i="1"/>
  <c r="C102" i="1"/>
  <c r="C26" i="1"/>
  <c r="C34" i="1"/>
  <c r="C42" i="1"/>
  <c r="C50" i="1"/>
  <c r="C58" i="1"/>
  <c r="C66" i="1"/>
  <c r="C74" i="1"/>
  <c r="C82" i="1"/>
  <c r="C90" i="1"/>
  <c r="C98" i="1"/>
  <c r="C106" i="1"/>
  <c r="C114" i="1"/>
  <c r="C27" i="1"/>
  <c r="C35" i="1"/>
  <c r="C43" i="1"/>
  <c r="C51" i="1"/>
  <c r="C59" i="1"/>
  <c r="C67" i="1"/>
  <c r="C75" i="1"/>
  <c r="C83" i="1"/>
  <c r="C91" i="1"/>
  <c r="C107" i="1"/>
  <c r="C28" i="1"/>
  <c r="C44" i="1"/>
  <c r="C52" i="1"/>
  <c r="C60" i="1"/>
  <c r="C68" i="1"/>
  <c r="C92" i="1"/>
  <c r="C108" i="1"/>
  <c r="C21" i="1"/>
  <c r="C53" i="1"/>
  <c r="C69" i="1"/>
  <c r="C109" i="1"/>
  <c r="C22" i="1"/>
  <c r="C46" i="1"/>
  <c r="C62" i="1"/>
  <c r="C86" i="1"/>
  <c r="D7" i="2"/>
  <c r="D8" i="2"/>
  <c r="C23" i="1" l="1"/>
  <c r="D11" i="2"/>
  <c r="B9" i="2"/>
  <c r="D9" i="2"/>
  <c r="B7" i="2"/>
  <c r="D12" i="2" l="1"/>
  <c r="D14" i="2" s="1"/>
  <c r="B18" i="2" l="1"/>
  <c r="B24" i="2"/>
  <c r="B103" i="2"/>
  <c r="B116" i="2"/>
  <c r="B110" i="2"/>
  <c r="B48" i="2"/>
  <c r="B105" i="2"/>
  <c r="B113" i="2"/>
  <c r="B44" i="2"/>
  <c r="B56" i="2"/>
  <c r="B34" i="2"/>
  <c r="B69" i="2"/>
  <c r="B92" i="2"/>
  <c r="B42" i="2"/>
  <c r="B77" i="2"/>
  <c r="B31" i="2"/>
  <c r="B33" i="2"/>
  <c r="B98" i="2"/>
  <c r="B60" i="2"/>
  <c r="B76" i="2"/>
  <c r="B64" i="2"/>
  <c r="B39" i="2"/>
  <c r="B41" i="2"/>
  <c r="B106" i="2"/>
  <c r="B87" i="2"/>
  <c r="B49" i="2"/>
  <c r="B59" i="2"/>
  <c r="B46" i="2"/>
  <c r="B95" i="2"/>
  <c r="B97" i="2"/>
  <c r="B67" i="2"/>
  <c r="B54" i="2"/>
  <c r="B50" i="2"/>
  <c r="B114" i="2"/>
  <c r="B100" i="2"/>
  <c r="B85" i="2"/>
  <c r="B62" i="2"/>
  <c r="B111" i="2"/>
  <c r="B21" i="2"/>
  <c r="B22" i="2"/>
  <c r="B70" i="2"/>
  <c r="B112" i="2"/>
  <c r="B88" i="2"/>
  <c r="B65" i="2"/>
  <c r="B40" i="2"/>
  <c r="B66" i="2"/>
  <c r="B27" i="2"/>
  <c r="B91" i="2"/>
  <c r="B37" i="2"/>
  <c r="B101" i="2"/>
  <c r="B29" i="2"/>
  <c r="B78" i="2"/>
  <c r="B75" i="2"/>
  <c r="B84" i="2"/>
  <c r="B47" i="2"/>
  <c r="B57" i="2"/>
  <c r="B20" i="2"/>
  <c r="B93" i="2"/>
  <c r="B55" i="2"/>
  <c r="B36" i="2"/>
  <c r="B72" i="2"/>
  <c r="B35" i="2"/>
  <c r="B45" i="2"/>
  <c r="B86" i="2"/>
  <c r="B71" i="2"/>
  <c r="B68" i="2"/>
  <c r="B104" i="2"/>
  <c r="B81" i="2"/>
  <c r="B19" i="2"/>
  <c r="B82" i="2"/>
  <c r="B43" i="2"/>
  <c r="B107" i="2"/>
  <c r="B53" i="2"/>
  <c r="B117" i="2"/>
  <c r="B30" i="2"/>
  <c r="B94" i="2"/>
  <c r="B80" i="2"/>
  <c r="B58" i="2"/>
  <c r="B83" i="2"/>
  <c r="B108" i="2"/>
  <c r="B63" i="2"/>
  <c r="B96" i="2"/>
  <c r="B73" i="2"/>
  <c r="B74" i="2"/>
  <c r="B99" i="2"/>
  <c r="B109" i="2"/>
  <c r="B23" i="2"/>
  <c r="B52" i="2"/>
  <c r="B79" i="2"/>
  <c r="B32" i="2"/>
  <c r="B25" i="2"/>
  <c r="B89" i="2"/>
  <c r="B26" i="2"/>
  <c r="B90" i="2"/>
  <c r="B51" i="2"/>
  <c r="B115" i="2"/>
  <c r="B61" i="2"/>
  <c r="B28" i="2"/>
  <c r="B38" i="2"/>
  <c r="B102" i="2"/>
</calcChain>
</file>

<file path=xl/sharedStrings.xml><?xml version="1.0" encoding="utf-8"?>
<sst xmlns="http://schemas.openxmlformats.org/spreadsheetml/2006/main" count="80" uniqueCount="26">
  <si>
    <t>Component</t>
  </si>
  <si>
    <t>Capital Structure</t>
  </si>
  <si>
    <t>Cost</t>
  </si>
  <si>
    <t>Weighted Cost</t>
  </si>
  <si>
    <t>Total Debt</t>
  </si>
  <si>
    <t>Common Equity</t>
  </si>
  <si>
    <t xml:space="preserve">Total </t>
  </si>
  <si>
    <t>Tax Benefit of Interest</t>
  </si>
  <si>
    <t>Net of Tax ROR</t>
  </si>
  <si>
    <t>Revenue Conversion Factor</t>
  </si>
  <si>
    <t>Pre-Tax Cost of Capital</t>
  </si>
  <si>
    <t>Time</t>
  </si>
  <si>
    <t>Avg Therms</t>
  </si>
  <si>
    <t>1st Year Therm</t>
  </si>
  <si>
    <t>Proposed</t>
  </si>
  <si>
    <t>Current - 7 Yr</t>
  </si>
  <si>
    <t>Effective Date</t>
  </si>
  <si>
    <t>From UG-220054</t>
  </si>
  <si>
    <t xml:space="preserve">Schedule 101 Line Extension </t>
  </si>
  <si>
    <t>WA GRC - UG-220054</t>
  </si>
  <si>
    <t>Decoupled + Basic Charge</t>
  </si>
  <si>
    <t xml:space="preserve">Schedule 111 Line Extension </t>
  </si>
  <si>
    <t>Schedule 51 - Rate Year 1</t>
  </si>
  <si>
    <t>Schedule 51 - Rate Year 2</t>
  </si>
  <si>
    <t>1/1/2024-12/31/2024</t>
  </si>
  <si>
    <t>1/1/24-12/31/24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</si>
</sst>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0000%"/>
    <numFmt numFmtId="167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164" fontId="0" fillId="0" borderId="0" xfId="0" applyNumberFormat="1"/>
    <xf numFmtId="10" fontId="0" fillId="0" borderId="0" xfId="2" applyNumberFormat="1" applyFont="1" applyBorder="1"/>
    <xf numFmtId="10" fontId="0" fillId="0" borderId="5" xfId="0" applyNumberFormat="1" applyBorder="1"/>
    <xf numFmtId="164" fontId="0" fillId="0" borderId="0" xfId="2" applyNumberFormat="1" applyFont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10" fontId="0" fillId="0" borderId="9" xfId="0" applyNumberFormat="1" applyBorder="1"/>
    <xf numFmtId="9" fontId="0" fillId="0" borderId="0" xfId="2" applyFont="1"/>
    <xf numFmtId="10" fontId="0" fillId="0" borderId="0" xfId="0" applyNumberFormat="1"/>
    <xf numFmtId="0" fontId="2" fillId="0" borderId="0" xfId="0" applyFont="1"/>
    <xf numFmtId="44" fontId="0" fillId="0" borderId="0" xfId="1" applyFont="1"/>
    <xf numFmtId="44" fontId="0" fillId="0" borderId="0" xfId="0" applyNumberFormat="1"/>
    <xf numFmtId="165" fontId="0" fillId="0" borderId="0" xfId="0" applyNumberFormat="1"/>
    <xf numFmtId="166" fontId="0" fillId="0" borderId="0" xfId="2" applyNumberFormat="1" applyFont="1"/>
    <xf numFmtId="167" fontId="0" fillId="0" borderId="0" xfId="3" applyNumberFormat="1" applyFont="1"/>
    <xf numFmtId="44" fontId="2" fillId="0" borderId="0" xfId="0" applyNumberFormat="1" applyFont="1"/>
    <xf numFmtId="0" fontId="0" fillId="0" borderId="0" xfId="0" applyFill="1"/>
    <xf numFmtId="165" fontId="0" fillId="0" borderId="0" xfId="1" applyNumberFormat="1" applyFont="1"/>
    <xf numFmtId="10" fontId="0" fillId="0" borderId="0" xfId="2" applyNumberFormat="1" applyFont="1" applyFill="1" applyBorder="1"/>
    <xf numFmtId="14" fontId="0" fillId="0" borderId="0" xfId="0" applyNumberFormat="1"/>
    <xf numFmtId="165" fontId="0" fillId="0" borderId="0" xfId="0" applyNumberFormat="1" applyFill="1" applyBorder="1"/>
    <xf numFmtId="0" fontId="0" fillId="0" borderId="0" xfId="0" applyFill="1" applyBorder="1"/>
    <xf numFmtId="165" fontId="2" fillId="0" borderId="10" xfId="0" applyNumberFormat="1" applyFont="1" applyBorder="1"/>
    <xf numFmtId="165" fontId="2" fillId="0" borderId="0" xfId="0" applyNumberFormat="1" applyFont="1" applyFill="1" applyBorder="1"/>
    <xf numFmtId="44" fontId="2" fillId="0" borderId="10" xfId="0" applyNumberFormat="1" applyFont="1" applyFill="1" applyBorder="1"/>
    <xf numFmtId="44" fontId="2" fillId="0" borderId="0" xfId="0" applyNumberFormat="1" applyFont="1" applyFill="1" applyBorder="1"/>
    <xf numFmtId="165" fontId="2" fillId="0" borderId="0" xfId="0" applyNumberFormat="1" applyFont="1" applyBorder="1"/>
    <xf numFmtId="165" fontId="0" fillId="0" borderId="0" xfId="1" applyNumberFormat="1" applyFont="1" applyFill="1"/>
    <xf numFmtId="0" fontId="0" fillId="0" borderId="0" xfId="0" applyFont="1"/>
    <xf numFmtId="44" fontId="1" fillId="0" borderId="0" xfId="1" applyFont="1"/>
    <xf numFmtId="165" fontId="0" fillId="0" borderId="0" xfId="0" applyNumberFormat="1" applyFont="1"/>
    <xf numFmtId="14" fontId="0" fillId="0" borderId="0" xfId="0" applyNumberFormat="1" applyFill="1" applyBorder="1"/>
    <xf numFmtId="167" fontId="0" fillId="0" borderId="0" xfId="3" applyNumberFormat="1" applyFont="1" applyFill="1" applyBorder="1"/>
    <xf numFmtId="165" fontId="2" fillId="0" borderId="10" xfId="0" applyNumberFormat="1" applyFont="1" applyFill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F832-6EA7-4B40-89F3-426065CD1031}">
  <sheetPr>
    <pageSetUpPr fitToPage="1"/>
  </sheetPr>
  <dimension ref="B1:M124"/>
  <sheetViews>
    <sheetView tabSelected="1" workbookViewId="0">
      <selection activeCell="G24" sqref="G24"/>
    </sheetView>
  </sheetViews>
  <sheetFormatPr defaultRowHeight="15" x14ac:dyDescent="0.25"/>
  <cols>
    <col min="2" max="2" width="25.7109375" bestFit="1" customWidth="1"/>
    <col min="4" max="4" width="10.5703125" bestFit="1" customWidth="1"/>
    <col min="5" max="5" width="10.7109375" bestFit="1" customWidth="1"/>
    <col min="9" max="9" width="26.85546875" bestFit="1" customWidth="1"/>
    <col min="12" max="12" width="13.5703125" bestFit="1" customWidth="1"/>
  </cols>
  <sheetData>
    <row r="1" spans="2:13" x14ac:dyDescent="0.25">
      <c r="B1" t="s">
        <v>18</v>
      </c>
      <c r="I1" t="s">
        <v>18</v>
      </c>
    </row>
    <row r="2" spans="2:13" x14ac:dyDescent="0.25">
      <c r="B2" t="s">
        <v>19</v>
      </c>
      <c r="I2" t="s">
        <v>19</v>
      </c>
    </row>
    <row r="3" spans="2:13" x14ac:dyDescent="0.25">
      <c r="B3" t="s">
        <v>22</v>
      </c>
      <c r="I3" t="s">
        <v>23</v>
      </c>
    </row>
    <row r="5" spans="2:13" ht="15.75" thickBot="1" x14ac:dyDescent="0.3"/>
    <row r="6" spans="2:13" ht="30" x14ac:dyDescent="0.25">
      <c r="B6" s="1" t="s">
        <v>0</v>
      </c>
      <c r="C6" s="2" t="s">
        <v>1</v>
      </c>
      <c r="D6" s="2" t="s">
        <v>2</v>
      </c>
      <c r="E6" s="3" t="s">
        <v>3</v>
      </c>
      <c r="F6" s="4"/>
      <c r="I6" s="1" t="s">
        <v>0</v>
      </c>
      <c r="J6" s="2" t="s">
        <v>1</v>
      </c>
      <c r="K6" s="2" t="s">
        <v>2</v>
      </c>
      <c r="L6" s="3" t="s">
        <v>3</v>
      </c>
      <c r="M6" s="4"/>
    </row>
    <row r="7" spans="2:13" x14ac:dyDescent="0.25">
      <c r="B7" s="5" t="s">
        <v>4</v>
      </c>
      <c r="C7" s="6">
        <f>1-C8</f>
        <v>0.51500000000000001</v>
      </c>
      <c r="D7" s="25">
        <v>4.8000000000000001E-2</v>
      </c>
      <c r="E7" s="8">
        <f>ROUND(C7*D7,4)</f>
        <v>2.47E-2</v>
      </c>
      <c r="I7" s="5" t="s">
        <v>4</v>
      </c>
      <c r="J7" s="6">
        <f>1-J8</f>
        <v>0.51500000000000001</v>
      </c>
      <c r="K7" s="25">
        <v>4.8000000000000001E-2</v>
      </c>
      <c r="L7" s="8">
        <f>ROUND(J7*K7,4)</f>
        <v>2.47E-2</v>
      </c>
    </row>
    <row r="8" spans="2:13" x14ac:dyDescent="0.25">
      <c r="B8" s="5" t="s">
        <v>5</v>
      </c>
      <c r="C8" s="9">
        <v>0.48499999999999999</v>
      </c>
      <c r="D8" s="7">
        <v>9.4E-2</v>
      </c>
      <c r="E8" s="8">
        <f>ROUND(C8*D8,4)</f>
        <v>4.5600000000000002E-2</v>
      </c>
      <c r="I8" s="5" t="s">
        <v>5</v>
      </c>
      <c r="J8" s="9">
        <v>0.48499999999999999</v>
      </c>
      <c r="K8" s="7">
        <v>9.4E-2</v>
      </c>
      <c r="L8" s="8">
        <f>ROUND(J8*K8,4)</f>
        <v>4.5600000000000002E-2</v>
      </c>
    </row>
    <row r="9" spans="2:13" ht="15.75" thickBot="1" x14ac:dyDescent="0.3">
      <c r="B9" s="10" t="s">
        <v>6</v>
      </c>
      <c r="C9" s="11">
        <f>C7+C8</f>
        <v>1</v>
      </c>
      <c r="D9" s="12"/>
      <c r="E9" s="13">
        <f>E7+E8</f>
        <v>7.0300000000000001E-2</v>
      </c>
      <c r="F9" t="s">
        <v>17</v>
      </c>
      <c r="I9" s="10" t="s">
        <v>6</v>
      </c>
      <c r="J9" s="11">
        <f>J7+J8</f>
        <v>1</v>
      </c>
      <c r="K9" s="12"/>
      <c r="L9" s="13">
        <f>L7+L8</f>
        <v>7.0300000000000001E-2</v>
      </c>
      <c r="M9" t="s">
        <v>17</v>
      </c>
    </row>
    <row r="11" spans="2:13" x14ac:dyDescent="0.25">
      <c r="B11" t="s">
        <v>7</v>
      </c>
      <c r="D11" s="14">
        <v>-0.21</v>
      </c>
      <c r="E11" s="15">
        <f>E7*D11</f>
        <v>-5.1869999999999998E-3</v>
      </c>
      <c r="I11" t="s">
        <v>7</v>
      </c>
      <c r="K11" s="14">
        <v>-0.21</v>
      </c>
      <c r="L11" s="15">
        <f>L7*K11</f>
        <v>-5.1869999999999998E-3</v>
      </c>
    </row>
    <row r="12" spans="2:13" x14ac:dyDescent="0.25">
      <c r="B12" t="s">
        <v>8</v>
      </c>
      <c r="E12" s="15">
        <f>E9+E11</f>
        <v>6.5113000000000004E-2</v>
      </c>
      <c r="I12" t="s">
        <v>8</v>
      </c>
      <c r="L12" s="15">
        <f>L9+L11</f>
        <v>6.5113000000000004E-2</v>
      </c>
    </row>
    <row r="13" spans="2:13" x14ac:dyDescent="0.25">
      <c r="B13" t="s">
        <v>9</v>
      </c>
      <c r="E13" s="23">
        <v>0.755463</v>
      </c>
      <c r="I13" t="s">
        <v>9</v>
      </c>
      <c r="L13" s="23">
        <v>0.755463</v>
      </c>
    </row>
    <row r="14" spans="2:13" x14ac:dyDescent="0.25">
      <c r="B14" t="s">
        <v>10</v>
      </c>
      <c r="E14" s="20">
        <f>E12/E13</f>
        <v>8.6189528805513976E-2</v>
      </c>
      <c r="I14" t="s">
        <v>10</v>
      </c>
      <c r="L14" s="20">
        <f>L12/L13</f>
        <v>8.6189528805513976E-2</v>
      </c>
    </row>
    <row r="16" spans="2:13" x14ac:dyDescent="0.25">
      <c r="C16" s="34">
        <f>ROUND(447.99+(12*9.5),0)</f>
        <v>562</v>
      </c>
      <c r="D16" s="16" t="s">
        <v>20</v>
      </c>
      <c r="J16" s="34">
        <f>ROUND(454.96+(12*9.5),0)</f>
        <v>569</v>
      </c>
      <c r="K16" s="16" t="s">
        <v>20</v>
      </c>
    </row>
    <row r="17" spans="2:12" ht="15.75" thickBot="1" x14ac:dyDescent="0.3">
      <c r="B17" t="s">
        <v>11</v>
      </c>
      <c r="C17" s="17"/>
      <c r="E17" t="s">
        <v>16</v>
      </c>
      <c r="I17" t="s">
        <v>11</v>
      </c>
      <c r="J17" s="17"/>
      <c r="L17" t="s">
        <v>16</v>
      </c>
    </row>
    <row r="18" spans="2:12" ht="15.75" thickBot="1" x14ac:dyDescent="0.3">
      <c r="B18">
        <v>1</v>
      </c>
      <c r="C18" s="17">
        <f>$C$16/(1+$E$14)^1</f>
        <v>517.40509836992555</v>
      </c>
      <c r="D18" s="19"/>
      <c r="E18" s="26"/>
      <c r="I18">
        <v>1</v>
      </c>
      <c r="J18" s="17">
        <f>$J$16/(1+$L$14)^1</f>
        <v>523.8496458585189</v>
      </c>
      <c r="K18" s="29">
        <f>SUM(J18)</f>
        <v>523.8496458585189</v>
      </c>
      <c r="L18" s="26" t="s">
        <v>24</v>
      </c>
    </row>
    <row r="19" spans="2:12" ht="15.75" thickBot="1" x14ac:dyDescent="0.3">
      <c r="B19">
        <v>2</v>
      </c>
      <c r="C19" s="17">
        <f>$C$16/(1+$E$14)^(1+B18)</f>
        <v>476.34881818361629</v>
      </c>
      <c r="D19" s="29">
        <f>SUM(C18:C19)</f>
        <v>993.75391655354179</v>
      </c>
      <c r="E19" s="26">
        <v>44927</v>
      </c>
      <c r="I19">
        <v>2</v>
      </c>
      <c r="J19" s="17">
        <f>$J$16/(1+$L$14)^(1+I18)</f>
        <v>482.2819885168642</v>
      </c>
      <c r="K19" s="33"/>
      <c r="L19" s="26"/>
    </row>
    <row r="20" spans="2:12" x14ac:dyDescent="0.25">
      <c r="B20">
        <v>3</v>
      </c>
      <c r="C20" s="17">
        <f t="shared" ref="C20:C83" si="0">$C$16/(1+$E$14)^(1+B19)</f>
        <v>438.55036855994973</v>
      </c>
      <c r="D20" s="19"/>
      <c r="I20">
        <v>3</v>
      </c>
      <c r="J20" s="17">
        <f t="shared" ref="J20:J83" si="1">$J$16/(1+$L$14)^(1+I19)</f>
        <v>444.01273969859676</v>
      </c>
      <c r="K20" s="19"/>
    </row>
    <row r="21" spans="2:12" x14ac:dyDescent="0.25">
      <c r="B21">
        <v>4</v>
      </c>
      <c r="C21" s="17">
        <f t="shared" si="0"/>
        <v>403.75123947496076</v>
      </c>
      <c r="D21" s="19"/>
      <c r="I21">
        <v>4</v>
      </c>
      <c r="J21" s="17">
        <f t="shared" si="1"/>
        <v>408.78016950400831</v>
      </c>
      <c r="K21" s="19"/>
    </row>
    <row r="22" spans="2:12" x14ac:dyDescent="0.25">
      <c r="B22">
        <v>5</v>
      </c>
      <c r="C22" s="17">
        <f t="shared" si="0"/>
        <v>371.71343376783176</v>
      </c>
      <c r="D22" s="19"/>
      <c r="I22">
        <v>5</v>
      </c>
      <c r="J22" s="17">
        <f t="shared" si="1"/>
        <v>376.34331639483321</v>
      </c>
      <c r="K22" s="19"/>
    </row>
    <row r="23" spans="2:12" x14ac:dyDescent="0.25">
      <c r="B23">
        <v>6</v>
      </c>
      <c r="C23" s="17">
        <f t="shared" si="0"/>
        <v>342.21783943784305</v>
      </c>
      <c r="D23" s="19"/>
      <c r="I23">
        <v>6</v>
      </c>
      <c r="J23" s="17">
        <f t="shared" si="1"/>
        <v>346.48033921731798</v>
      </c>
      <c r="K23" s="19"/>
    </row>
    <row r="24" spans="2:12" x14ac:dyDescent="0.25">
      <c r="B24">
        <v>7</v>
      </c>
      <c r="C24" s="17">
        <f t="shared" si="0"/>
        <v>315.06273110014331</v>
      </c>
      <c r="D24" s="30"/>
      <c r="E24" s="28"/>
      <c r="I24">
        <v>7</v>
      </c>
      <c r="J24" s="17">
        <f t="shared" si="1"/>
        <v>318.98699999284975</v>
      </c>
      <c r="K24" s="30"/>
      <c r="L24" s="28"/>
    </row>
    <row r="25" spans="2:12" x14ac:dyDescent="0.25">
      <c r="B25">
        <v>8</v>
      </c>
      <c r="C25" s="17">
        <f t="shared" si="0"/>
        <v>290.06239035154289</v>
      </c>
      <c r="D25" s="19"/>
      <c r="I25">
        <v>8</v>
      </c>
      <c r="J25" s="17">
        <f t="shared" si="1"/>
        <v>293.67526709969377</v>
      </c>
      <c r="K25" s="19"/>
    </row>
    <row r="26" spans="2:12" x14ac:dyDescent="0.25">
      <c r="B26">
        <v>9</v>
      </c>
      <c r="C26" s="17">
        <f t="shared" si="0"/>
        <v>267.04583561077544</v>
      </c>
      <c r="D26" s="19"/>
      <c r="I26">
        <v>9</v>
      </c>
      <c r="J26" s="17">
        <f t="shared" si="1"/>
        <v>270.3720292927602</v>
      </c>
      <c r="K26" s="19"/>
    </row>
    <row r="27" spans="2:12" hidden="1" x14ac:dyDescent="0.25">
      <c r="B27">
        <v>10</v>
      </c>
      <c r="C27" s="17">
        <f t="shared" si="0"/>
        <v>245.85565274639191</v>
      </c>
      <c r="D27" s="19"/>
      <c r="I27">
        <v>10</v>
      </c>
      <c r="J27" s="17">
        <f t="shared" si="1"/>
        <v>248.91791176636474</v>
      </c>
      <c r="K27" s="19"/>
    </row>
    <row r="28" spans="2:12" hidden="1" x14ac:dyDescent="0.25">
      <c r="B28">
        <v>11</v>
      </c>
      <c r="C28" s="17">
        <f t="shared" si="0"/>
        <v>226.34691849474936</v>
      </c>
      <c r="D28" s="19"/>
      <c r="I28">
        <v>11</v>
      </c>
      <c r="J28" s="17">
        <f t="shared" si="1"/>
        <v>229.16618616283344</v>
      </c>
      <c r="K28" s="19"/>
    </row>
    <row r="29" spans="2:12" hidden="1" x14ac:dyDescent="0.25">
      <c r="B29">
        <v>12</v>
      </c>
      <c r="C29" s="17">
        <f t="shared" si="0"/>
        <v>208.38620930516967</v>
      </c>
      <c r="D29" s="19"/>
      <c r="I29">
        <v>12</v>
      </c>
      <c r="J29" s="17">
        <f t="shared" si="1"/>
        <v>210.9817670723159</v>
      </c>
      <c r="K29" s="19"/>
    </row>
    <row r="30" spans="2:12" hidden="1" x14ac:dyDescent="0.25">
      <c r="B30">
        <v>13</v>
      </c>
      <c r="C30" s="17">
        <f t="shared" si="0"/>
        <v>191.85068883358932</v>
      </c>
      <c r="D30" s="19"/>
      <c r="I30">
        <v>13</v>
      </c>
      <c r="J30" s="17">
        <f t="shared" si="1"/>
        <v>194.24028816069807</v>
      </c>
      <c r="K30" s="19"/>
    </row>
    <row r="31" spans="2:12" hidden="1" x14ac:dyDescent="0.25">
      <c r="B31">
        <v>14</v>
      </c>
      <c r="C31" s="17">
        <f t="shared" si="0"/>
        <v>176.62726784391683</v>
      </c>
      <c r="D31" s="19"/>
      <c r="I31">
        <v>14</v>
      </c>
      <c r="J31" s="17">
        <f t="shared" si="1"/>
        <v>178.82725160709728</v>
      </c>
      <c r="K31" s="19"/>
    </row>
    <row r="32" spans="2:12" hidden="1" x14ac:dyDescent="0.25">
      <c r="B32">
        <v>15</v>
      </c>
      <c r="C32" s="17">
        <f t="shared" si="0"/>
        <v>162.61183077151773</v>
      </c>
      <c r="D32" s="19"/>
      <c r="I32">
        <v>15</v>
      </c>
      <c r="J32" s="17">
        <f t="shared" si="1"/>
        <v>164.63724503379643</v>
      </c>
      <c r="K32" s="19"/>
    </row>
    <row r="33" spans="2:11" hidden="1" x14ac:dyDescent="0.25">
      <c r="B33">
        <v>16</v>
      </c>
      <c r="C33" s="17">
        <f t="shared" si="0"/>
        <v>149.70852365916519</v>
      </c>
      <c r="D33" s="19"/>
      <c r="I33">
        <v>16</v>
      </c>
      <c r="J33" s="17">
        <f t="shared" si="1"/>
        <v>151.57322057306939</v>
      </c>
      <c r="K33" s="19"/>
    </row>
    <row r="34" spans="2:11" hidden="1" x14ac:dyDescent="0.25">
      <c r="B34" s="16">
        <v>17</v>
      </c>
      <c r="C34" s="17">
        <f t="shared" si="0"/>
        <v>137.82909859552794</v>
      </c>
      <c r="D34" s="19"/>
      <c r="I34" s="16">
        <v>17</v>
      </c>
      <c r="J34" s="17">
        <f t="shared" si="1"/>
        <v>139.54583114031209</v>
      </c>
      <c r="K34" s="19"/>
    </row>
    <row r="35" spans="2:11" hidden="1" x14ac:dyDescent="0.25">
      <c r="B35">
        <v>18</v>
      </c>
      <c r="C35" s="17">
        <f t="shared" si="0"/>
        <v>126.89231017269982</v>
      </c>
      <c r="D35" s="19"/>
      <c r="I35">
        <v>18</v>
      </c>
      <c r="J35" s="17">
        <f t="shared" si="1"/>
        <v>128.47281937413914</v>
      </c>
      <c r="K35" s="19"/>
    </row>
    <row r="36" spans="2:11" hidden="1" x14ac:dyDescent="0.25">
      <c r="B36">
        <v>19</v>
      </c>
      <c r="C36" s="17">
        <f t="shared" si="0"/>
        <v>116.82335983504066</v>
      </c>
      <c r="D36" s="19"/>
      <c r="I36">
        <v>19</v>
      </c>
      <c r="J36" s="17">
        <f t="shared" si="1"/>
        <v>118.27845506430273</v>
      </c>
      <c r="K36" s="19"/>
    </row>
    <row r="37" spans="2:11" hidden="1" x14ac:dyDescent="0.25">
      <c r="B37">
        <v>20</v>
      </c>
      <c r="C37" s="17">
        <f t="shared" si="0"/>
        <v>107.553384319136</v>
      </c>
      <c r="D37" s="19"/>
      <c r="I37">
        <v>20</v>
      </c>
      <c r="J37" s="17">
        <f t="shared" si="1"/>
        <v>108.89301721990816</v>
      </c>
      <c r="K37" s="19"/>
    </row>
    <row r="38" spans="2:11" hidden="1" x14ac:dyDescent="0.25">
      <c r="B38">
        <v>21</v>
      </c>
      <c r="C38" s="17">
        <f t="shared" si="0"/>
        <v>99.018984686229501</v>
      </c>
      <c r="D38" s="19"/>
      <c r="I38">
        <v>21</v>
      </c>
      <c r="J38" s="17">
        <f t="shared" si="1"/>
        <v>100.25231723570211</v>
      </c>
      <c r="K38" s="19"/>
    </row>
    <row r="39" spans="2:11" hidden="1" x14ac:dyDescent="0.25">
      <c r="B39">
        <v>22</v>
      </c>
      <c r="C39" s="17">
        <f t="shared" si="0"/>
        <v>91.161792726100927</v>
      </c>
      <c r="D39" s="19"/>
      <c r="I39">
        <v>22</v>
      </c>
      <c r="J39" s="17">
        <f t="shared" si="1"/>
        <v>92.29725989528724</v>
      </c>
      <c r="K39" s="19"/>
    </row>
    <row r="40" spans="2:11" hidden="1" x14ac:dyDescent="0.25">
      <c r="B40">
        <v>23</v>
      </c>
      <c r="C40" s="17">
        <f t="shared" si="0"/>
        <v>83.928071766951973</v>
      </c>
      <c r="D40" s="19"/>
      <c r="I40">
        <v>23</v>
      </c>
      <c r="J40" s="17">
        <f t="shared" si="1"/>
        <v>84.973439208889104</v>
      </c>
      <c r="K40" s="19"/>
    </row>
    <row r="41" spans="2:11" hidden="1" x14ac:dyDescent="0.25">
      <c r="B41">
        <v>24</v>
      </c>
      <c r="C41" s="17">
        <f t="shared" si="0"/>
        <v>77.268349161170775</v>
      </c>
      <c r="D41" s="19"/>
      <c r="I41">
        <v>24</v>
      </c>
      <c r="J41" s="17">
        <f t="shared" si="1"/>
        <v>78.230766321541225</v>
      </c>
      <c r="K41" s="19"/>
    </row>
    <row r="42" spans="2:11" hidden="1" x14ac:dyDescent="0.25">
      <c r="B42">
        <v>25</v>
      </c>
      <c r="C42" s="17">
        <f t="shared" si="0"/>
        <v>71.137077933482772</v>
      </c>
      <c r="D42" s="19"/>
      <c r="I42">
        <v>25</v>
      </c>
      <c r="J42" s="17">
        <f t="shared" si="1"/>
        <v>72.023126946889136</v>
      </c>
      <c r="K42" s="19"/>
    </row>
    <row r="43" spans="2:11" hidden="1" x14ac:dyDescent="0.25">
      <c r="B43">
        <v>26</v>
      </c>
      <c r="C43" s="17">
        <f t="shared" si="0"/>
        <v>65.492325277442561</v>
      </c>
      <c r="D43" s="19"/>
      <c r="I43">
        <v>26</v>
      </c>
      <c r="J43" s="17">
        <f t="shared" si="1"/>
        <v>66.308065983745223</v>
      </c>
      <c r="K43" s="19"/>
    </row>
    <row r="44" spans="2:11" hidden="1" x14ac:dyDescent="0.25">
      <c r="B44">
        <v>27</v>
      </c>
      <c r="C44" s="17">
        <f t="shared" si="0"/>
        <v>60.295485769840433</v>
      </c>
      <c r="D44" s="19"/>
      <c r="I44">
        <v>27</v>
      </c>
      <c r="J44" s="17">
        <f t="shared" si="1"/>
        <v>61.04649715843275</v>
      </c>
      <c r="K44" s="19"/>
    </row>
    <row r="45" spans="2:11" hidden="1" x14ac:dyDescent="0.25">
      <c r="B45">
        <v>28</v>
      </c>
      <c r="C45" s="17">
        <f t="shared" si="0"/>
        <v>55.511017341649016</v>
      </c>
      <c r="D45" s="19"/>
      <c r="I45">
        <v>28</v>
      </c>
      <c r="J45" s="17">
        <f t="shared" si="1"/>
        <v>56.20243570711439</v>
      </c>
      <c r="K45" s="19"/>
    </row>
    <row r="46" spans="2:11" hidden="1" x14ac:dyDescent="0.25">
      <c r="B46">
        <v>29</v>
      </c>
      <c r="C46" s="17">
        <f t="shared" si="0"/>
        <v>51.106198199769651</v>
      </c>
      <c r="D46" s="19"/>
      <c r="I46">
        <v>29</v>
      </c>
      <c r="J46" s="17">
        <f t="shared" si="1"/>
        <v>51.742752269873549</v>
      </c>
      <c r="K46" s="19"/>
    </row>
    <row r="47" spans="2:11" hidden="1" x14ac:dyDescent="0.25">
      <c r="B47">
        <v>30</v>
      </c>
      <c r="C47" s="17">
        <f t="shared" si="0"/>
        <v>47.050903037125856</v>
      </c>
      <c r="D47" s="19"/>
      <c r="I47">
        <v>30</v>
      </c>
      <c r="J47" s="17">
        <f t="shared" si="1"/>
        <v>47.636946313388989</v>
      </c>
      <c r="K47" s="19"/>
    </row>
    <row r="48" spans="2:11" hidden="1" x14ac:dyDescent="0.25">
      <c r="B48">
        <v>31</v>
      </c>
      <c r="C48" s="17">
        <f t="shared" si="0"/>
        <v>43.317397000565713</v>
      </c>
      <c r="D48" s="19"/>
      <c r="I48">
        <v>31</v>
      </c>
      <c r="J48" s="17">
        <f t="shared" si="1"/>
        <v>43.856937532601229</v>
      </c>
      <c r="K48" s="19"/>
    </row>
    <row r="49" spans="2:11" hidden="1" x14ac:dyDescent="0.25">
      <c r="B49">
        <v>32</v>
      </c>
      <c r="C49" s="17">
        <f t="shared" si="0"/>
        <v>39.880146007485457</v>
      </c>
      <c r="D49" s="19"/>
      <c r="I49">
        <v>32</v>
      </c>
      <c r="J49" s="17">
        <f t="shared" si="1"/>
        <v>40.376873804731716</v>
      </c>
      <c r="K49" s="19"/>
    </row>
    <row r="50" spans="2:11" hidden="1" x14ac:dyDescent="0.25">
      <c r="B50">
        <v>33</v>
      </c>
      <c r="C50" s="17">
        <f t="shared" si="0"/>
        <v>36.715642113896806</v>
      </c>
      <c r="D50" s="19"/>
      <c r="I50">
        <v>33</v>
      </c>
      <c r="J50" s="17">
        <f t="shared" si="1"/>
        <v>37.172954382219366</v>
      </c>
      <c r="K50" s="19"/>
    </row>
    <row r="51" spans="2:11" hidden="1" x14ac:dyDescent="0.25">
      <c r="B51">
        <v>34</v>
      </c>
      <c r="C51" s="17">
        <f t="shared" si="0"/>
        <v>33.802242739600992</v>
      </c>
      <c r="D51" s="19"/>
      <c r="I51">
        <v>34</v>
      </c>
      <c r="J51" s="17">
        <f t="shared" si="1"/>
        <v>34.223267115361146</v>
      </c>
      <c r="K51" s="19"/>
    </row>
    <row r="52" spans="2:11" hidden="1" x14ac:dyDescent="0.25">
      <c r="B52">
        <v>35</v>
      </c>
      <c r="C52" s="17">
        <f t="shared" si="0"/>
        <v>31.120022650902762</v>
      </c>
      <c r="D52" s="19"/>
      <c r="I52">
        <v>35</v>
      </c>
      <c r="J52" s="17">
        <f t="shared" si="1"/>
        <v>31.507638591394436</v>
      </c>
      <c r="K52" s="19"/>
    </row>
    <row r="53" spans="2:11" hidden="1" x14ac:dyDescent="0.25">
      <c r="B53">
        <v>36</v>
      </c>
      <c r="C53" s="17">
        <f t="shared" si="0"/>
        <v>28.650637688549214</v>
      </c>
      <c r="D53" s="19"/>
      <c r="I53">
        <v>36</v>
      </c>
      <c r="J53" s="17">
        <f t="shared" si="1"/>
        <v>29.007496165096981</v>
      </c>
      <c r="K53" s="19"/>
    </row>
    <row r="54" spans="2:11" hidden="1" x14ac:dyDescent="0.25">
      <c r="B54">
        <v>37</v>
      </c>
      <c r="C54" s="17">
        <f t="shared" si="0"/>
        <v>26.377199308905521</v>
      </c>
      <c r="D54" s="19"/>
      <c r="I54">
        <v>37</v>
      </c>
      <c r="J54" s="17">
        <f t="shared" si="1"/>
        <v>26.70574093730826</v>
      </c>
      <c r="K54" s="19"/>
    </row>
    <row r="55" spans="2:11" hidden="1" x14ac:dyDescent="0.25">
      <c r="B55">
        <v>38</v>
      </c>
      <c r="C55" s="17">
        <f t="shared" si="0"/>
        <v>24.284159080333442</v>
      </c>
      <c r="D55" s="19"/>
      <c r="I55">
        <v>38</v>
      </c>
      <c r="J55" s="17">
        <f t="shared" si="1"/>
        <v>24.586630812650764</v>
      </c>
      <c r="K55" s="19"/>
    </row>
    <row r="56" spans="2:11" hidden="1" x14ac:dyDescent="0.25">
      <c r="B56">
        <v>39</v>
      </c>
      <c r="C56" s="17">
        <f t="shared" si="0"/>
        <v>22.357202344823566</v>
      </c>
      <c r="D56" s="19"/>
      <c r="I56">
        <v>39</v>
      </c>
      <c r="J56" s="17">
        <f t="shared" si="1"/>
        <v>22.635672836663005</v>
      </c>
      <c r="K56" s="19"/>
    </row>
    <row r="57" spans="2:11" hidden="1" x14ac:dyDescent="0.25">
      <c r="B57">
        <v>40</v>
      </c>
      <c r="C57" s="17">
        <f t="shared" si="0"/>
        <v>20.583150317615253</v>
      </c>
      <c r="D57" s="19"/>
      <c r="I57">
        <v>40</v>
      </c>
      <c r="J57" s="17">
        <f t="shared" si="1"/>
        <v>20.839524076019714</v>
      </c>
      <c r="K57" s="19"/>
    </row>
    <row r="58" spans="2:11" hidden="1" x14ac:dyDescent="0.25">
      <c r="B58">
        <v>41</v>
      </c>
      <c r="C58" s="17">
        <f t="shared" si="0"/>
        <v>18.949869955246768</v>
      </c>
      <c r="D58" s="19"/>
      <c r="I58">
        <v>41</v>
      </c>
      <c r="J58" s="17">
        <f t="shared" si="1"/>
        <v>19.185900363942011</v>
      </c>
      <c r="K58" s="19"/>
    </row>
    <row r="59" spans="2:11" hidden="1" x14ac:dyDescent="0.25">
      <c r="B59">
        <v>42</v>
      </c>
      <c r="C59" s="17">
        <f t="shared" si="0"/>
        <v>17.446190975608101</v>
      </c>
      <c r="D59" s="19"/>
      <c r="I59">
        <v>42</v>
      </c>
      <c r="J59" s="17">
        <f t="shared" si="1"/>
        <v>17.663492286692186</v>
      </c>
      <c r="K59" s="19"/>
    </row>
    <row r="60" spans="2:11" hidden="1" x14ac:dyDescent="0.25">
      <c r="B60">
        <v>43</v>
      </c>
      <c r="C60" s="17">
        <f t="shared" si="0"/>
        <v>16.061829462482233</v>
      </c>
      <c r="D60" s="19"/>
      <c r="I60">
        <v>43</v>
      </c>
      <c r="J60" s="17">
        <f t="shared" si="1"/>
        <v>16.261887836570089</v>
      </c>
      <c r="K60" s="19"/>
    </row>
    <row r="61" spans="2:11" hidden="1" x14ac:dyDescent="0.25">
      <c r="B61">
        <v>44</v>
      </c>
      <c r="C61" s="17">
        <f t="shared" si="0"/>
        <v>14.787317532093576</v>
      </c>
      <c r="D61" s="19"/>
      <c r="I61">
        <v>44</v>
      </c>
      <c r="J61" s="17">
        <f t="shared" si="1"/>
        <v>14.971501202422143</v>
      </c>
      <c r="K61" s="19"/>
    </row>
    <row r="62" spans="2:11" hidden="1" x14ac:dyDescent="0.25">
      <c r="B62">
        <v>45</v>
      </c>
      <c r="C62" s="17">
        <f t="shared" si="0"/>
        <v>13.613938580640927</v>
      </c>
      <c r="D62" s="19"/>
      <c r="I62">
        <v>45</v>
      </c>
      <c r="J62" s="17">
        <f t="shared" si="1"/>
        <v>13.78350721064891</v>
      </c>
      <c r="K62" s="19"/>
    </row>
    <row r="63" spans="2:11" hidden="1" x14ac:dyDescent="0.25">
      <c r="B63">
        <v>46</v>
      </c>
      <c r="C63" s="17">
        <f t="shared" si="0"/>
        <v>12.533667669961998</v>
      </c>
      <c r="D63" s="19"/>
      <c r="I63">
        <v>46</v>
      </c>
      <c r="J63" s="17">
        <f t="shared" si="1"/>
        <v>12.689780968342308</v>
      </c>
      <c r="K63" s="19"/>
    </row>
    <row r="64" spans="2:11" hidden="1" x14ac:dyDescent="0.25">
      <c r="B64">
        <v>47</v>
      </c>
      <c r="C64" s="17">
        <f t="shared" si="0"/>
        <v>11.539116643616802</v>
      </c>
      <c r="D64" s="19"/>
      <c r="I64">
        <v>47</v>
      </c>
      <c r="J64" s="17">
        <f t="shared" si="1"/>
        <v>11.682842295761496</v>
      </c>
      <c r="K64" s="19"/>
    </row>
    <row r="65" spans="2:11" hidden="1" x14ac:dyDescent="0.25">
      <c r="B65">
        <v>48</v>
      </c>
      <c r="C65" s="17">
        <f t="shared" si="0"/>
        <v>10.623483598029535</v>
      </c>
      <c r="D65" s="19"/>
      <c r="I65">
        <v>48</v>
      </c>
      <c r="J65" s="17">
        <f t="shared" si="1"/>
        <v>10.755804568111753</v>
      </c>
      <c r="K65" s="19"/>
    </row>
    <row r="66" spans="2:11" hidden="1" x14ac:dyDescent="0.25">
      <c r="B66">
        <v>49</v>
      </c>
      <c r="C66" s="17">
        <f t="shared" si="0"/>
        <v>9.7805063631134566</v>
      </c>
      <c r="D66" s="19"/>
      <c r="I66">
        <v>49</v>
      </c>
      <c r="J66" s="17">
        <f t="shared" si="1"/>
        <v>9.9023276167465433</v>
      </c>
      <c r="K66" s="19"/>
    </row>
    <row r="67" spans="2:11" hidden="1" x14ac:dyDescent="0.25">
      <c r="B67">
        <v>50</v>
      </c>
      <c r="C67" s="17">
        <f t="shared" si="0"/>
        <v>9.0044196742249127</v>
      </c>
      <c r="D67" s="19"/>
      <c r="I67">
        <v>50</v>
      </c>
      <c r="J67" s="17">
        <f t="shared" si="1"/>
        <v>9.1165743676761117</v>
      </c>
      <c r="K67" s="19"/>
    </row>
    <row r="68" spans="2:11" hidden="1" x14ac:dyDescent="0.25">
      <c r="B68">
        <v>51</v>
      </c>
      <c r="C68" s="17">
        <f t="shared" si="0"/>
        <v>8.2899157425381382</v>
      </c>
      <c r="D68" s="19"/>
      <c r="I68">
        <v>51</v>
      </c>
      <c r="J68" s="17">
        <f t="shared" si="1"/>
        <v>8.3931709208259804</v>
      </c>
      <c r="K68" s="19"/>
    </row>
    <row r="69" spans="2:11" hidden="1" x14ac:dyDescent="0.25">
      <c r="B69">
        <v>52</v>
      </c>
      <c r="C69" s="17">
        <f t="shared" si="0"/>
        <v>7.632107954174983</v>
      </c>
      <c r="D69" s="19"/>
      <c r="I69">
        <v>52</v>
      </c>
      <c r="J69" s="17">
        <f t="shared" si="1"/>
        <v>7.7271697970205793</v>
      </c>
      <c r="K69" s="19"/>
    </row>
    <row r="70" spans="2:11" hidden="1" x14ac:dyDescent="0.25">
      <c r="B70">
        <v>53</v>
      </c>
      <c r="C70" s="17">
        <f t="shared" si="0"/>
        <v>7.0264974498217052</v>
      </c>
      <c r="D70" s="19"/>
      <c r="I70">
        <v>53</v>
      </c>
      <c r="J70" s="17">
        <f t="shared" si="1"/>
        <v>7.1140161013319405</v>
      </c>
      <c r="K70" s="19"/>
    </row>
    <row r="71" spans="2:11" hidden="1" x14ac:dyDescent="0.25">
      <c r="B71">
        <v>54</v>
      </c>
      <c r="C71" s="17">
        <f t="shared" si="0"/>
        <v>6.4689423562651784</v>
      </c>
      <c r="D71" s="19"/>
      <c r="I71">
        <v>54</v>
      </c>
      <c r="J71" s="17">
        <f t="shared" si="1"/>
        <v>6.549516371378802</v>
      </c>
      <c r="K71" s="19"/>
    </row>
    <row r="72" spans="2:11" hidden="1" x14ac:dyDescent="0.25">
      <c r="B72">
        <v>55</v>
      </c>
      <c r="C72" s="17">
        <f t="shared" si="0"/>
        <v>5.955629459417727</v>
      </c>
      <c r="D72" s="19"/>
      <c r="I72">
        <v>55</v>
      </c>
      <c r="J72" s="17">
        <f t="shared" si="1"/>
        <v>6.0298098975243537</v>
      </c>
      <c r="K72" s="19"/>
    </row>
    <row r="73" spans="2:11" hidden="1" x14ac:dyDescent="0.25">
      <c r="B73">
        <v>56</v>
      </c>
      <c r="C73" s="17">
        <f t="shared" si="0"/>
        <v>5.4830481250976089</v>
      </c>
      <c r="D73" s="19"/>
      <c r="I73">
        <v>56</v>
      </c>
      <c r="J73" s="17">
        <f t="shared" si="1"/>
        <v>5.5513423188265829</v>
      </c>
      <c r="K73" s="19"/>
    </row>
    <row r="74" spans="2:11" hidden="1" x14ac:dyDescent="0.25">
      <c r="B74">
        <v>57</v>
      </c>
      <c r="C74" s="17">
        <f t="shared" si="0"/>
        <v>5.0479662892049193</v>
      </c>
      <c r="D74" s="19"/>
      <c r="I74">
        <v>57</v>
      </c>
      <c r="J74" s="17">
        <f t="shared" si="1"/>
        <v>5.1108413141594289</v>
      </c>
      <c r="K74" s="19"/>
    </row>
    <row r="75" spans="2:11" hidden="1" x14ac:dyDescent="0.25">
      <c r="B75">
        <v>58</v>
      </c>
      <c r="C75" s="17">
        <f t="shared" si="0"/>
        <v>4.647408353085658</v>
      </c>
      <c r="D75" s="19"/>
      <c r="I75">
        <v>58</v>
      </c>
      <c r="J75" s="17">
        <f t="shared" si="1"/>
        <v>4.7052942222522054</v>
      </c>
      <c r="K75" s="19"/>
    </row>
    <row r="76" spans="2:11" hidden="1" x14ac:dyDescent="0.25">
      <c r="B76">
        <v>59</v>
      </c>
      <c r="C76" s="17">
        <f t="shared" si="0"/>
        <v>4.2786348329065804</v>
      </c>
      <c r="D76" s="19"/>
      <c r="I76">
        <v>59</v>
      </c>
      <c r="J76" s="17">
        <f t="shared" si="1"/>
        <v>4.331927437586911</v>
      </c>
      <c r="K76" s="19"/>
    </row>
    <row r="77" spans="2:11" hidden="1" x14ac:dyDescent="0.25">
      <c r="B77">
        <v>60</v>
      </c>
      <c r="C77" s="17">
        <f t="shared" si="0"/>
        <v>3.9391236238594662</v>
      </c>
      <c r="D77" s="19"/>
      <c r="I77">
        <v>60</v>
      </c>
      <c r="J77" s="17">
        <f t="shared" si="1"/>
        <v>3.9881874412384986</v>
      </c>
      <c r="K77" s="19"/>
    </row>
    <row r="78" spans="2:11" hidden="1" x14ac:dyDescent="0.25">
      <c r="B78">
        <v>61</v>
      </c>
      <c r="C78" s="17">
        <f t="shared" si="0"/>
        <v>3.6265527510574809</v>
      </c>
      <c r="D78" s="19"/>
      <c r="I78">
        <v>61</v>
      </c>
      <c r="J78" s="17">
        <f t="shared" si="1"/>
        <v>3.6717233369247446</v>
      </c>
      <c r="K78" s="19"/>
    </row>
    <row r="79" spans="2:11" hidden="1" x14ac:dyDescent="0.25">
      <c r="B79">
        <v>62</v>
      </c>
      <c r="C79" s="17">
        <f t="shared" si="0"/>
        <v>3.3387844891541283</v>
      </c>
      <c r="D79" s="19"/>
      <c r="I79">
        <v>62</v>
      </c>
      <c r="J79" s="17">
        <f t="shared" si="1"/>
        <v>3.3803707728268666</v>
      </c>
      <c r="K79" s="19"/>
    </row>
    <row r="80" spans="2:11" hidden="1" x14ac:dyDescent="0.25">
      <c r="B80">
        <v>63</v>
      </c>
      <c r="C80" s="17">
        <f t="shared" si="0"/>
        <v>3.0738507420761083</v>
      </c>
      <c r="D80" s="19"/>
      <c r="I80">
        <v>63</v>
      </c>
      <c r="J80" s="17">
        <f t="shared" si="1"/>
        <v>3.112137139219405</v>
      </c>
      <c r="K80" s="19"/>
    </row>
    <row r="81" spans="2:11" hidden="1" x14ac:dyDescent="0.25">
      <c r="B81">
        <v>64</v>
      </c>
      <c r="C81" s="17">
        <f t="shared" si="0"/>
        <v>2.8299395828796405</v>
      </c>
      <c r="D81" s="19"/>
      <c r="I81">
        <v>64</v>
      </c>
      <c r="J81" s="17">
        <f t="shared" si="1"/>
        <v>2.8651879406735152</v>
      </c>
      <c r="K81" s="19"/>
    </row>
    <row r="82" spans="2:11" hidden="1" x14ac:dyDescent="0.25">
      <c r="B82">
        <v>65</v>
      </c>
      <c r="C82" s="17">
        <f t="shared" si="0"/>
        <v>2.6053828616739971</v>
      </c>
      <c r="D82" s="19"/>
      <c r="I82">
        <v>65</v>
      </c>
      <c r="J82" s="17">
        <f t="shared" si="1"/>
        <v>2.6378342496307909</v>
      </c>
      <c r="K82" s="19"/>
    </row>
    <row r="83" spans="2:11" hidden="1" x14ac:dyDescent="0.25">
      <c r="B83">
        <v>66</v>
      </c>
      <c r="C83" s="17">
        <f t="shared" si="0"/>
        <v>2.3986447968607703</v>
      </c>
      <c r="D83" s="19"/>
      <c r="I83">
        <v>66</v>
      </c>
      <c r="J83" s="17">
        <f t="shared" si="1"/>
        <v>2.4285211555405306</v>
      </c>
      <c r="K83" s="19"/>
    </row>
    <row r="84" spans="2:11" hidden="1" x14ac:dyDescent="0.25">
      <c r="B84">
        <v>67</v>
      </c>
      <c r="C84" s="17">
        <f t="shared" ref="C84:C117" si="2">$C$16/(1+$E$14)^(1+B83)</f>
        <v>2.2083114716623786</v>
      </c>
      <c r="D84" s="19"/>
      <c r="I84">
        <v>67</v>
      </c>
      <c r="J84" s="17">
        <f t="shared" ref="J84:J117" si="3">$J$16/(1+$L$14)^(1+I83)</f>
        <v>2.2358171305620878</v>
      </c>
      <c r="K84" s="19"/>
    </row>
    <row r="85" spans="2:11" hidden="1" x14ac:dyDescent="0.25">
      <c r="B85">
        <v>68</v>
      </c>
      <c r="C85" s="17">
        <f t="shared" si="2"/>
        <v>2.0330811641048188</v>
      </c>
      <c r="D85" s="19"/>
      <c r="I85">
        <v>68</v>
      </c>
      <c r="J85" s="17">
        <f t="shared" si="3"/>
        <v>2.0584042391025656</v>
      </c>
      <c r="K85" s="19"/>
    </row>
    <row r="86" spans="2:11" hidden="1" x14ac:dyDescent="0.25">
      <c r="B86">
        <v>69</v>
      </c>
      <c r="C86" s="17">
        <f t="shared" si="2"/>
        <v>1.8717554443197448</v>
      </c>
      <c r="D86" s="19"/>
      <c r="I86">
        <v>69</v>
      </c>
      <c r="J86" s="17">
        <f t="shared" si="3"/>
        <v>1.8950691242312008</v>
      </c>
      <c r="K86" s="19"/>
    </row>
    <row r="87" spans="2:11" hidden="1" x14ac:dyDescent="0.25">
      <c r="B87">
        <v>70</v>
      </c>
      <c r="C87" s="17">
        <f t="shared" si="2"/>
        <v>1.7232309782788282</v>
      </c>
      <c r="D87" s="19"/>
      <c r="I87">
        <v>70</v>
      </c>
      <c r="J87" s="17">
        <f t="shared" si="3"/>
        <v>1.7446947093250056</v>
      </c>
      <c r="K87" s="19"/>
    </row>
    <row r="88" spans="2:11" hidden="1" x14ac:dyDescent="0.25">
      <c r="B88">
        <v>71</v>
      </c>
      <c r="C88" s="17">
        <f t="shared" si="2"/>
        <v>1.5864919819047332</v>
      </c>
      <c r="D88" s="19"/>
      <c r="I88">
        <v>71</v>
      </c>
      <c r="J88" s="17">
        <f t="shared" si="3"/>
        <v>1.6062525581918028</v>
      </c>
      <c r="K88" s="19"/>
    </row>
    <row r="89" spans="2:11" hidden="1" x14ac:dyDescent="0.25">
      <c r="B89">
        <v>72</v>
      </c>
      <c r="C89" s="17">
        <f t="shared" si="2"/>
        <v>1.4606032739510975</v>
      </c>
      <c r="D89" s="19"/>
      <c r="I89">
        <v>72</v>
      </c>
      <c r="J89" s="17">
        <f t="shared" si="3"/>
        <v>1.4787958414202391</v>
      </c>
      <c r="K89" s="19"/>
    </row>
    <row r="90" spans="2:11" hidden="1" x14ac:dyDescent="0.25">
      <c r="B90">
        <v>73</v>
      </c>
      <c r="C90" s="17">
        <f t="shared" si="2"/>
        <v>1.3447038801389732</v>
      </c>
      <c r="D90" s="19"/>
      <c r="I90">
        <v>73</v>
      </c>
      <c r="J90" s="17">
        <f t="shared" si="3"/>
        <v>1.3614528608524481</v>
      </c>
      <c r="K90" s="19"/>
    </row>
    <row r="91" spans="2:11" hidden="1" x14ac:dyDescent="0.25">
      <c r="B91">
        <v>74</v>
      </c>
      <c r="C91" s="17">
        <f t="shared" si="2"/>
        <v>1.2380011448073418</v>
      </c>
      <c r="D91" s="19"/>
      <c r="I91">
        <v>74</v>
      </c>
      <c r="J91" s="17">
        <f t="shared" si="3"/>
        <v>1.2534210878921306</v>
      </c>
      <c r="K91" s="19"/>
    </row>
    <row r="92" spans="2:11" hidden="1" x14ac:dyDescent="0.25">
      <c r="B92">
        <v>75</v>
      </c>
      <c r="C92" s="17">
        <f t="shared" si="2"/>
        <v>1.1397653098062688</v>
      </c>
      <c r="D92" s="19"/>
      <c r="I92">
        <v>75</v>
      </c>
      <c r="J92" s="17">
        <f t="shared" si="3"/>
        <v>1.1539616748750301</v>
      </c>
      <c r="K92" s="19"/>
    </row>
    <row r="93" spans="2:11" hidden="1" x14ac:dyDescent="0.25">
      <c r="B93">
        <v>76</v>
      </c>
      <c r="C93" s="17">
        <f t="shared" si="2"/>
        <v>1.0493245235568351</v>
      </c>
      <c r="D93" s="19"/>
      <c r="I93">
        <v>76</v>
      </c>
      <c r="J93" s="17">
        <f t="shared" si="3"/>
        <v>1.0623944019641265</v>
      </c>
      <c r="K93" s="19"/>
    </row>
    <row r="94" spans="2:11" hidden="1" x14ac:dyDescent="0.25">
      <c r="B94">
        <v>77</v>
      </c>
      <c r="C94" s="17">
        <f t="shared" si="2"/>
        <v>0.96606024614394936</v>
      </c>
      <c r="D94" s="19"/>
      <c r="I94">
        <v>77</v>
      </c>
      <c r="J94" s="17">
        <f t="shared" si="3"/>
        <v>0.97809302501051099</v>
      </c>
      <c r="K94" s="19"/>
    </row>
    <row r="95" spans="2:11" hidden="1" x14ac:dyDescent="0.25">
      <c r="B95">
        <v>78</v>
      </c>
      <c r="C95" s="17">
        <f t="shared" si="2"/>
        <v>0.88940301901669838</v>
      </c>
      <c r="D95" s="19"/>
      <c r="I95">
        <v>78</v>
      </c>
      <c r="J95" s="17">
        <f t="shared" si="3"/>
        <v>0.90048099256316971</v>
      </c>
      <c r="K95" s="19"/>
    </row>
    <row r="96" spans="2:11" hidden="1" x14ac:dyDescent="0.25">
      <c r="B96">
        <v>79</v>
      </c>
      <c r="C96" s="17">
        <f t="shared" si="2"/>
        <v>0.81882857036449042</v>
      </c>
      <c r="D96" s="19"/>
      <c r="I96">
        <v>79</v>
      </c>
      <c r="J96" s="17">
        <f t="shared" si="3"/>
        <v>0.82902750273557835</v>
      </c>
      <c r="K96" s="19"/>
    </row>
    <row r="97" spans="2:11" hidden="1" x14ac:dyDescent="0.25">
      <c r="B97">
        <v>80</v>
      </c>
      <c r="C97" s="17">
        <f t="shared" si="2"/>
        <v>0.75385422953299785</v>
      </c>
      <c r="D97" s="19"/>
      <c r="I97">
        <v>80</v>
      </c>
      <c r="J97" s="17">
        <f t="shared" si="3"/>
        <v>0.76324387296134477</v>
      </c>
      <c r="K97" s="19"/>
    </row>
    <row r="98" spans="2:11" hidden="1" x14ac:dyDescent="0.25">
      <c r="B98">
        <v>81</v>
      </c>
      <c r="C98" s="17">
        <f t="shared" si="2"/>
        <v>0.69403562595748258</v>
      </c>
      <c r="D98" s="19"/>
      <c r="I98">
        <v>81</v>
      </c>
      <c r="J98" s="17">
        <f t="shared" si="3"/>
        <v>0.70268019781104551</v>
      </c>
      <c r="K98" s="19"/>
    </row>
    <row r="99" spans="2:11" hidden="1" x14ac:dyDescent="0.25">
      <c r="B99">
        <v>82</v>
      </c>
      <c r="C99" s="17">
        <f t="shared" si="2"/>
        <v>0.63896365003694677</v>
      </c>
      <c r="D99" s="19"/>
      <c r="I99">
        <v>82</v>
      </c>
      <c r="J99" s="17">
        <f t="shared" si="3"/>
        <v>0.64692227201249597</v>
      </c>
      <c r="K99" s="19"/>
    </row>
    <row r="100" spans="2:11" hidden="1" x14ac:dyDescent="0.25">
      <c r="B100">
        <v>83</v>
      </c>
      <c r="C100" s="17">
        <f t="shared" si="2"/>
        <v>0.58826165516400919</v>
      </c>
      <c r="D100" s="19"/>
      <c r="I100">
        <v>83</v>
      </c>
      <c r="J100" s="17">
        <f t="shared" si="3"/>
        <v>0.59558875763046482</v>
      </c>
      <c r="K100" s="19"/>
    </row>
    <row r="101" spans="2:11" hidden="1" x14ac:dyDescent="0.25">
      <c r="B101">
        <v>84</v>
      </c>
      <c r="C101" s="17">
        <f t="shared" si="2"/>
        <v>0.54158288177471436</v>
      </c>
      <c r="D101" s="19"/>
      <c r="I101">
        <v>84</v>
      </c>
      <c r="J101" s="17">
        <f t="shared" si="3"/>
        <v>0.54832857603169471</v>
      </c>
      <c r="K101" s="19"/>
    </row>
    <row r="102" spans="2:11" hidden="1" x14ac:dyDescent="0.25">
      <c r="B102">
        <v>85</v>
      </c>
      <c r="C102" s="17">
        <f t="shared" si="2"/>
        <v>0.49860808580091426</v>
      </c>
      <c r="D102" s="19"/>
      <c r="I102">
        <v>85</v>
      </c>
      <c r="J102" s="17">
        <f t="shared" si="3"/>
        <v>0.50481850679843454</v>
      </c>
      <c r="K102" s="19"/>
    </row>
    <row r="103" spans="2:11" hidden="1" x14ac:dyDescent="0.25">
      <c r="B103">
        <v>86</v>
      </c>
      <c r="C103" s="17">
        <f t="shared" si="2"/>
        <v>0.45904335530580487</v>
      </c>
      <c r="D103" s="19"/>
      <c r="I103">
        <v>86</v>
      </c>
      <c r="J103" s="17">
        <f t="shared" si="3"/>
        <v>0.46476097716904441</v>
      </c>
      <c r="K103" s="19"/>
    </row>
    <row r="104" spans="2:11" hidden="1" x14ac:dyDescent="0.25">
      <c r="B104">
        <v>87</v>
      </c>
      <c r="C104" s="17">
        <f t="shared" si="2"/>
        <v>0.42261810037021463</v>
      </c>
      <c r="D104" s="19"/>
      <c r="I104">
        <v>87</v>
      </c>
      <c r="J104" s="17">
        <f t="shared" si="3"/>
        <v>0.42788202688728133</v>
      </c>
      <c r="K104" s="19"/>
    </row>
    <row r="105" spans="2:11" hidden="1" x14ac:dyDescent="0.25">
      <c r="B105">
        <v>88</v>
      </c>
      <c r="C105" s="17">
        <f t="shared" si="2"/>
        <v>0.38908320248213885</v>
      </c>
      <c r="D105" s="19"/>
      <c r="I105">
        <v>88</v>
      </c>
      <c r="J105" s="17">
        <f t="shared" si="3"/>
        <v>0.39392943454152496</v>
      </c>
      <c r="K105" s="19"/>
    </row>
    <row r="106" spans="2:11" hidden="1" x14ac:dyDescent="0.25">
      <c r="B106">
        <v>89</v>
      </c>
      <c r="C106" s="17">
        <f t="shared" si="2"/>
        <v>0.35820931077287671</v>
      </c>
      <c r="D106" s="19"/>
      <c r="I106">
        <v>89</v>
      </c>
      <c r="J106" s="17">
        <f t="shared" si="3"/>
        <v>0.36267099257965629</v>
      </c>
      <c r="K106" s="19"/>
    </row>
    <row r="107" spans="2:11" x14ac:dyDescent="0.25">
      <c r="B107">
        <v>90</v>
      </c>
      <c r="C107" s="17">
        <f t="shared" si="2"/>
        <v>0.32978527344744402</v>
      </c>
      <c r="D107" s="19"/>
      <c r="I107">
        <v>90</v>
      </c>
      <c r="J107" s="17">
        <f t="shared" si="3"/>
        <v>0.33389291920212749</v>
      </c>
      <c r="K107" s="19"/>
    </row>
    <row r="108" spans="2:11" x14ac:dyDescent="0.25">
      <c r="B108">
        <v>91</v>
      </c>
      <c r="C108" s="17">
        <f t="shared" si="2"/>
        <v>0.30361669368154365</v>
      </c>
      <c r="D108" s="19"/>
      <c r="I108">
        <v>91</v>
      </c>
      <c r="J108" s="17">
        <f t="shared" si="3"/>
        <v>0.3073983962718832</v>
      </c>
      <c r="K108" s="19"/>
    </row>
    <row r="109" spans="2:11" x14ac:dyDescent="0.25">
      <c r="B109">
        <v>92</v>
      </c>
      <c r="C109" s="17">
        <f t="shared" si="2"/>
        <v>0.27952460010863117</v>
      </c>
      <c r="D109" s="19"/>
      <c r="I109">
        <v>92</v>
      </c>
      <c r="J109" s="17">
        <f t="shared" si="3"/>
        <v>0.28300622324165681</v>
      </c>
      <c r="K109" s="19"/>
    </row>
    <row r="110" spans="2:11" x14ac:dyDescent="0.25">
      <c r="B110">
        <v>93</v>
      </c>
      <c r="C110" s="17">
        <f t="shared" si="2"/>
        <v>0.25734422280430674</v>
      </c>
      <c r="D110" s="19"/>
      <c r="I110">
        <v>93</v>
      </c>
      <c r="J110" s="17">
        <f t="shared" si="3"/>
        <v>0.26054957789261657</v>
      </c>
      <c r="K110" s="19"/>
    </row>
    <row r="111" spans="2:11" x14ac:dyDescent="0.25">
      <c r="B111">
        <v>94</v>
      </c>
      <c r="C111" s="17">
        <f t="shared" si="2"/>
        <v>0.23692386639678714</v>
      </c>
      <c r="D111" s="19"/>
      <c r="I111">
        <v>94</v>
      </c>
      <c r="J111" s="17">
        <f t="shared" si="3"/>
        <v>0.23987487540884675</v>
      </c>
      <c r="K111" s="19"/>
    </row>
    <row r="112" spans="2:11" x14ac:dyDescent="0.25">
      <c r="B112">
        <v>95</v>
      </c>
      <c r="C112" s="17">
        <f t="shared" si="2"/>
        <v>0.21812387259646393</v>
      </c>
      <c r="D112" s="19"/>
      <c r="I112">
        <v>95</v>
      </c>
      <c r="J112" s="17">
        <f t="shared" si="3"/>
        <v>0.22084071798467611</v>
      </c>
      <c r="K112" s="19"/>
    </row>
    <row r="113" spans="2:12" x14ac:dyDescent="0.25">
      <c r="B113">
        <v>96</v>
      </c>
      <c r="C113" s="17">
        <f t="shared" si="2"/>
        <v>0.20081566504911486</v>
      </c>
      <c r="D113" s="19"/>
      <c r="I113">
        <v>96</v>
      </c>
      <c r="J113" s="17">
        <f t="shared" si="3"/>
        <v>0.20331692778104332</v>
      </c>
      <c r="K113" s="19"/>
    </row>
    <row r="114" spans="2:12" x14ac:dyDescent="0.25">
      <c r="B114">
        <v>97</v>
      </c>
      <c r="C114" s="17">
        <f t="shared" si="2"/>
        <v>0.18488086998035461</v>
      </c>
      <c r="D114" s="19"/>
      <c r="I114">
        <v>97</v>
      </c>
      <c r="J114" s="17">
        <f t="shared" si="3"/>
        <v>0.18718365661712058</v>
      </c>
      <c r="K114" s="19"/>
    </row>
    <row r="115" spans="2:12" x14ac:dyDescent="0.25">
      <c r="B115" s="35">
        <v>98</v>
      </c>
      <c r="C115" s="36">
        <f t="shared" si="2"/>
        <v>0.17021050661726475</v>
      </c>
      <c r="D115" s="37"/>
      <c r="E115" s="35"/>
      <c r="F115" s="35"/>
      <c r="G115" s="35"/>
      <c r="H115" s="35"/>
      <c r="I115" s="35">
        <v>98</v>
      </c>
      <c r="J115" s="17">
        <f t="shared" si="3"/>
        <v>0.17233056630822713</v>
      </c>
      <c r="K115" s="19"/>
    </row>
    <row r="116" spans="2:12" x14ac:dyDescent="0.25">
      <c r="B116">
        <v>99</v>
      </c>
      <c r="C116" s="17">
        <f t="shared" si="2"/>
        <v>0.15670424185035717</v>
      </c>
      <c r="D116" s="19"/>
      <c r="I116">
        <v>99</v>
      </c>
      <c r="J116" s="17">
        <f t="shared" si="3"/>
        <v>0.15865607404422283</v>
      </c>
      <c r="K116" s="19"/>
    </row>
    <row r="117" spans="2:12" x14ac:dyDescent="0.25">
      <c r="B117">
        <v>100</v>
      </c>
      <c r="C117" s="17">
        <f t="shared" si="2"/>
        <v>0.14426970403837841</v>
      </c>
      <c r="D117" s="27"/>
      <c r="E117" s="28"/>
      <c r="I117">
        <v>100</v>
      </c>
      <c r="J117" s="17">
        <f t="shared" si="3"/>
        <v>0.14606665764739737</v>
      </c>
      <c r="K117" s="27"/>
      <c r="L117" s="28"/>
    </row>
    <row r="122" spans="2:12" x14ac:dyDescent="0.25">
      <c r="C122" t="s">
        <v>15</v>
      </c>
      <c r="D122" s="24">
        <v>2143.2598986372082</v>
      </c>
    </row>
    <row r="123" spans="2:12" x14ac:dyDescent="0.25">
      <c r="D123" s="24"/>
    </row>
    <row r="124" spans="2:12" x14ac:dyDescent="0.25">
      <c r="D124" s="24"/>
    </row>
  </sheetData>
  <pageMargins left="0.7" right="0.7" top="0.75" bottom="0.75" header="0.3" footer="0.3"/>
  <pageSetup scale="77" orientation="landscape" horizontalDpi="1200" verticalDpi="1200" r:id="rId1"/>
  <headerFoot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815BA-6E9F-4DB7-9D12-20FE2AFB54AC}">
  <sheetPr>
    <pageSetUpPr fitToPage="1"/>
  </sheetPr>
  <dimension ref="A1:S170"/>
  <sheetViews>
    <sheetView workbookViewId="0">
      <selection activeCell="L16" sqref="L16"/>
    </sheetView>
  </sheetViews>
  <sheetFormatPr defaultRowHeight="15" x14ac:dyDescent="0.25"/>
  <cols>
    <col min="2" max="2" width="10.5703125" bestFit="1" customWidth="1"/>
    <col min="4" max="4" width="13.5703125" bestFit="1" customWidth="1"/>
    <col min="5" max="5" width="10.5703125" bestFit="1" customWidth="1"/>
    <col min="6" max="6" width="5.42578125" customWidth="1"/>
    <col min="7" max="7" width="14.140625" bestFit="1" customWidth="1"/>
    <col min="9" max="9" width="3" customWidth="1"/>
    <col min="10" max="10" width="1" customWidth="1"/>
    <col min="11" max="11" width="26.85546875" bestFit="1" customWidth="1"/>
    <col min="12" max="12" width="10.5703125" bestFit="1" customWidth="1"/>
    <col min="13" max="13" width="10.85546875" style="17" customWidth="1"/>
    <col min="14" max="14" width="11.140625" bestFit="1" customWidth="1"/>
    <col min="16" max="16" width="4.5703125" customWidth="1"/>
    <col min="18" max="18" width="3.42578125" customWidth="1"/>
  </cols>
  <sheetData>
    <row r="1" spans="1:15" x14ac:dyDescent="0.25">
      <c r="A1" t="s">
        <v>21</v>
      </c>
      <c r="K1" t="s">
        <v>21</v>
      </c>
      <c r="M1"/>
    </row>
    <row r="2" spans="1:15" x14ac:dyDescent="0.25">
      <c r="A2" t="s">
        <v>19</v>
      </c>
      <c r="K2" t="s">
        <v>19</v>
      </c>
      <c r="M2"/>
    </row>
    <row r="3" spans="1:15" x14ac:dyDescent="0.25">
      <c r="A3" t="s">
        <v>22</v>
      </c>
      <c r="K3" t="s">
        <v>23</v>
      </c>
      <c r="M3"/>
    </row>
    <row r="4" spans="1:15" x14ac:dyDescent="0.25">
      <c r="M4"/>
    </row>
    <row r="5" spans="1:15" ht="15.75" thickBot="1" x14ac:dyDescent="0.3">
      <c r="M5"/>
    </row>
    <row r="6" spans="1:15" ht="30" x14ac:dyDescent="0.25">
      <c r="A6" s="1" t="s">
        <v>0</v>
      </c>
      <c r="B6" s="2" t="s">
        <v>1</v>
      </c>
      <c r="C6" s="2" t="s">
        <v>2</v>
      </c>
      <c r="D6" s="3" t="s">
        <v>3</v>
      </c>
      <c r="E6" s="4"/>
      <c r="K6" s="1" t="s">
        <v>0</v>
      </c>
      <c r="L6" s="2" t="s">
        <v>1</v>
      </c>
      <c r="M6" s="2" t="s">
        <v>2</v>
      </c>
      <c r="N6" s="3" t="s">
        <v>3</v>
      </c>
      <c r="O6" s="4"/>
    </row>
    <row r="7" spans="1:15" x14ac:dyDescent="0.25">
      <c r="A7" s="5" t="s">
        <v>4</v>
      </c>
      <c r="B7" s="6">
        <f>1-B8</f>
        <v>0.51500000000000001</v>
      </c>
      <c r="C7" s="7">
        <f>'Sch 101'!D7</f>
        <v>4.8000000000000001E-2</v>
      </c>
      <c r="D7" s="8">
        <f>ROUND(B7*C7,4)</f>
        <v>2.47E-2</v>
      </c>
      <c r="K7" s="5" t="s">
        <v>4</v>
      </c>
      <c r="L7" s="6">
        <f>1-L8</f>
        <v>0.51500000000000001</v>
      </c>
      <c r="M7" s="7">
        <f>C7</f>
        <v>4.8000000000000001E-2</v>
      </c>
      <c r="N7" s="8">
        <f>ROUND(L7*M7,4)</f>
        <v>2.47E-2</v>
      </c>
    </row>
    <row r="8" spans="1:15" x14ac:dyDescent="0.25">
      <c r="A8" s="5" t="s">
        <v>5</v>
      </c>
      <c r="B8" s="9">
        <v>0.48499999999999999</v>
      </c>
      <c r="C8" s="7">
        <v>9.4E-2</v>
      </c>
      <c r="D8" s="8">
        <f>ROUND(B8*C8,4)</f>
        <v>4.5600000000000002E-2</v>
      </c>
      <c r="K8" s="5" t="s">
        <v>5</v>
      </c>
      <c r="L8" s="9">
        <v>0.48499999999999999</v>
      </c>
      <c r="M8" s="7">
        <v>9.4E-2</v>
      </c>
      <c r="N8" s="8">
        <f>ROUND(L8*M8,4)</f>
        <v>4.5600000000000002E-2</v>
      </c>
    </row>
    <row r="9" spans="1:15" ht="15.75" thickBot="1" x14ac:dyDescent="0.3">
      <c r="A9" s="10" t="s">
        <v>6</v>
      </c>
      <c r="B9" s="11">
        <f>B7+B8</f>
        <v>1</v>
      </c>
      <c r="C9" s="12"/>
      <c r="D9" s="13">
        <f>D7+D8</f>
        <v>7.0300000000000001E-2</v>
      </c>
      <c r="E9" t="s">
        <v>17</v>
      </c>
      <c r="K9" s="10" t="s">
        <v>6</v>
      </c>
      <c r="L9" s="11">
        <f>L7+L8</f>
        <v>1</v>
      </c>
      <c r="M9" s="12"/>
      <c r="N9" s="13">
        <f>N7+N8</f>
        <v>7.0300000000000001E-2</v>
      </c>
      <c r="O9" t="s">
        <v>17</v>
      </c>
    </row>
    <row r="10" spans="1:15" x14ac:dyDescent="0.25">
      <c r="M10"/>
    </row>
    <row r="11" spans="1:15" x14ac:dyDescent="0.25">
      <c r="A11" t="s">
        <v>7</v>
      </c>
      <c r="C11" s="14">
        <v>-0.21</v>
      </c>
      <c r="D11" s="15">
        <f>D7*C11</f>
        <v>-5.1869999999999998E-3</v>
      </c>
      <c r="K11" t="s">
        <v>7</v>
      </c>
      <c r="M11" s="14">
        <v>-0.21</v>
      </c>
      <c r="N11" s="15">
        <f>N7*M11</f>
        <v>-5.1869999999999998E-3</v>
      </c>
    </row>
    <row r="12" spans="1:15" x14ac:dyDescent="0.25">
      <c r="A12" t="s">
        <v>8</v>
      </c>
      <c r="D12" s="15">
        <f>D9+D11</f>
        <v>6.5113000000000004E-2</v>
      </c>
      <c r="K12" t="s">
        <v>8</v>
      </c>
      <c r="M12"/>
      <c r="N12" s="15">
        <f>N9+N11</f>
        <v>6.5113000000000004E-2</v>
      </c>
    </row>
    <row r="13" spans="1:15" x14ac:dyDescent="0.25">
      <c r="A13" t="s">
        <v>9</v>
      </c>
      <c r="D13" s="23">
        <f>'Sch 101'!E13</f>
        <v>0.755463</v>
      </c>
      <c r="K13" t="s">
        <v>9</v>
      </c>
      <c r="M13"/>
      <c r="N13" s="23">
        <f>D13</f>
        <v>0.755463</v>
      </c>
    </row>
    <row r="14" spans="1:15" x14ac:dyDescent="0.25">
      <c r="A14" t="s">
        <v>10</v>
      </c>
      <c r="D14" s="20">
        <f>D12/D13</f>
        <v>8.6189528805513976E-2</v>
      </c>
      <c r="K14" t="s">
        <v>10</v>
      </c>
      <c r="M14"/>
      <c r="N14" s="20">
        <f>N12/N13</f>
        <v>8.6189528805513976E-2</v>
      </c>
    </row>
    <row r="15" spans="1:15" x14ac:dyDescent="0.25">
      <c r="M15"/>
    </row>
    <row r="16" spans="1:15" x14ac:dyDescent="0.25">
      <c r="B16" s="24">
        <f>ROUND(5166.98+(128.72*12),0)</f>
        <v>6712</v>
      </c>
      <c r="C16" s="16" t="s">
        <v>20</v>
      </c>
      <c r="L16" s="24">
        <f>ROUND(5227.98+(130.58*12),0)</f>
        <v>6795</v>
      </c>
      <c r="M16" s="16" t="s">
        <v>20</v>
      </c>
    </row>
    <row r="17" spans="1:19" ht="15.75" thickBot="1" x14ac:dyDescent="0.3">
      <c r="A17" t="s">
        <v>11</v>
      </c>
      <c r="B17" s="17"/>
      <c r="D17" t="s">
        <v>16</v>
      </c>
      <c r="E17" t="s">
        <v>12</v>
      </c>
      <c r="G17" t="s">
        <v>13</v>
      </c>
      <c r="K17" t="s">
        <v>11</v>
      </c>
      <c r="L17" s="17"/>
      <c r="M17"/>
      <c r="O17" t="s">
        <v>12</v>
      </c>
      <c r="Q17" t="s">
        <v>13</v>
      </c>
      <c r="S17" t="s">
        <v>16</v>
      </c>
    </row>
    <row r="18" spans="1:19" ht="15.75" thickBot="1" x14ac:dyDescent="0.3">
      <c r="A18">
        <v>1</v>
      </c>
      <c r="B18" s="17">
        <f>$B$16/(1+$D$14)^1</f>
        <v>6179.4003919198231</v>
      </c>
      <c r="C18" s="19"/>
      <c r="D18" s="26"/>
      <c r="G18" s="22"/>
      <c r="K18">
        <v>1</v>
      </c>
      <c r="L18" s="17">
        <f>$L$16/(1+$N$14)^1</f>
        <v>6255.8143121417152</v>
      </c>
      <c r="M18" s="40">
        <f>SUM(L18)</f>
        <v>6255.8143121417152</v>
      </c>
      <c r="O18" s="21">
        <f>58747734/3181</f>
        <v>18468.322540081735</v>
      </c>
      <c r="Q18" s="31">
        <f>M18/$O$18</f>
        <v>0.33873213436492366</v>
      </c>
      <c r="S18" s="26" t="s">
        <v>25</v>
      </c>
    </row>
    <row r="19" spans="1:19" ht="15.75" thickBot="1" x14ac:dyDescent="0.3">
      <c r="A19">
        <v>2</v>
      </c>
      <c r="B19" s="17">
        <f t="shared" ref="B19:B82" si="0">$B$16/(1+$D$14)^(1+A18)</f>
        <v>5689.0627538228337</v>
      </c>
      <c r="C19" s="40">
        <f>SUM(B18:B19)</f>
        <v>11868.463145742657</v>
      </c>
      <c r="D19" s="26">
        <v>44927</v>
      </c>
      <c r="E19" s="21">
        <f>58747734/3181</f>
        <v>18468.322540081735</v>
      </c>
      <c r="G19" s="31">
        <f>C19/$E$19</f>
        <v>0.64263893593934007</v>
      </c>
      <c r="H19" t="s">
        <v>14</v>
      </c>
      <c r="K19">
        <v>2</v>
      </c>
      <c r="L19" s="17">
        <f>$L$16/(1+$N$14)^(1+K18)</f>
        <v>5759.4132020599154</v>
      </c>
      <c r="M19" s="30"/>
      <c r="N19" s="38"/>
      <c r="O19" s="39"/>
      <c r="P19" s="28"/>
      <c r="Q19" s="32"/>
      <c r="R19" s="28"/>
    </row>
    <row r="20" spans="1:19" x14ac:dyDescent="0.25">
      <c r="A20">
        <v>3</v>
      </c>
      <c r="B20" s="17">
        <f t="shared" si="0"/>
        <v>5237.6335832284385</v>
      </c>
      <c r="C20" s="19"/>
      <c r="G20" s="22"/>
      <c r="K20">
        <v>3</v>
      </c>
      <c r="L20" s="17">
        <f t="shared" ref="L20:L83" si="1">$L$16/(1+$N$14)^(1+K19)</f>
        <v>5302.4016981581108</v>
      </c>
      <c r="M20" s="19"/>
      <c r="Q20" s="22"/>
    </row>
    <row r="21" spans="1:19" x14ac:dyDescent="0.25">
      <c r="A21">
        <v>4</v>
      </c>
      <c r="B21" s="17">
        <f t="shared" si="0"/>
        <v>4822.0254792810256</v>
      </c>
      <c r="C21" s="19"/>
      <c r="G21" s="22"/>
      <c r="K21">
        <v>4</v>
      </c>
      <c r="L21" s="17">
        <f t="shared" si="1"/>
        <v>4881.6542210540183</v>
      </c>
      <c r="M21" s="19"/>
      <c r="Q21" s="22"/>
    </row>
    <row r="22" spans="1:19" x14ac:dyDescent="0.25">
      <c r="A22">
        <v>5</v>
      </c>
      <c r="B22" s="17">
        <f t="shared" si="0"/>
        <v>4439.3960274905457</v>
      </c>
      <c r="C22" s="19"/>
      <c r="G22" s="22"/>
      <c r="K22">
        <v>5</v>
      </c>
      <c r="L22" s="17">
        <f t="shared" si="1"/>
        <v>4494.293207210706</v>
      </c>
      <c r="M22" s="19"/>
      <c r="Q22" s="22"/>
    </row>
    <row r="23" spans="1:19" x14ac:dyDescent="0.25">
      <c r="A23">
        <v>6</v>
      </c>
      <c r="B23" s="17">
        <f t="shared" si="0"/>
        <v>4087.128359976517</v>
      </c>
      <c r="C23" s="19"/>
      <c r="G23" s="22"/>
      <c r="K23">
        <v>6</v>
      </c>
      <c r="L23" s="17">
        <f t="shared" si="1"/>
        <v>4137.669428790291</v>
      </c>
      <c r="M23" s="19"/>
      <c r="Q23" s="22"/>
    </row>
    <row r="24" spans="1:19" x14ac:dyDescent="0.25">
      <c r="A24">
        <v>7</v>
      </c>
      <c r="B24" s="17">
        <f>$B$16/(1+$D$14)^(1+A23)</f>
        <v>3762.8132582636335</v>
      </c>
      <c r="I24" s="18"/>
      <c r="K24">
        <v>7</v>
      </c>
      <c r="L24" s="17">
        <f t="shared" si="1"/>
        <v>3809.3438751342951</v>
      </c>
      <c r="M24"/>
    </row>
    <row r="25" spans="1:19" x14ac:dyDescent="0.25">
      <c r="A25">
        <v>8</v>
      </c>
      <c r="B25" s="17">
        <f t="shared" si="0"/>
        <v>3464.2326762269677</v>
      </c>
      <c r="C25" s="19"/>
      <c r="K25">
        <v>8</v>
      </c>
      <c r="L25" s="17">
        <f t="shared" si="1"/>
        <v>3507.0710719550425</v>
      </c>
      <c r="M25" s="19"/>
    </row>
    <row r="26" spans="1:19" x14ac:dyDescent="0.25">
      <c r="A26">
        <v>9</v>
      </c>
      <c r="B26" s="17">
        <f t="shared" si="0"/>
        <v>3189.3445704973751</v>
      </c>
      <c r="C26" s="19"/>
      <c r="K26">
        <v>9</v>
      </c>
      <c r="L26" s="17">
        <f t="shared" si="1"/>
        <v>3228.7837241551942</v>
      </c>
      <c r="M26" s="19"/>
    </row>
    <row r="27" spans="1:19" hidden="1" x14ac:dyDescent="0.25">
      <c r="A27">
        <v>10</v>
      </c>
      <c r="B27" s="17">
        <f t="shared" si="0"/>
        <v>2936.2689345796839</v>
      </c>
      <c r="C27" s="19"/>
      <c r="K27">
        <v>10</v>
      </c>
      <c r="L27" s="17">
        <f t="shared" si="1"/>
        <v>2972.5785772450763</v>
      </c>
      <c r="M27" s="19"/>
    </row>
    <row r="28" spans="1:19" hidden="1" x14ac:dyDescent="0.25">
      <c r="A28">
        <v>11</v>
      </c>
      <c r="B28" s="17">
        <f t="shared" si="0"/>
        <v>2703.2749411686082</v>
      </c>
      <c r="C28" s="19"/>
      <c r="K28">
        <v>11</v>
      </c>
      <c r="L28" s="17">
        <f t="shared" si="1"/>
        <v>2736.703400661605</v>
      </c>
      <c r="M28" s="19"/>
    </row>
    <row r="29" spans="1:19" hidden="1" x14ac:dyDescent="0.25">
      <c r="A29">
        <v>12</v>
      </c>
      <c r="B29" s="17">
        <f t="shared" si="0"/>
        <v>2488.7691047265102</v>
      </c>
      <c r="C29" s="19"/>
      <c r="K29">
        <v>12</v>
      </c>
      <c r="L29" s="17">
        <f t="shared" si="1"/>
        <v>2519.5450039655302</v>
      </c>
      <c r="M29" s="19"/>
    </row>
    <row r="30" spans="1:19" hidden="1" x14ac:dyDescent="0.25">
      <c r="A30">
        <v>13</v>
      </c>
      <c r="B30" s="17">
        <f t="shared" si="0"/>
        <v>2291.2843833648603</v>
      </c>
      <c r="C30" s="19"/>
      <c r="K30">
        <v>13</v>
      </c>
      <c r="L30" s="17">
        <f t="shared" si="1"/>
        <v>2319.6182039577216</v>
      </c>
      <c r="M30" s="19"/>
    </row>
    <row r="31" spans="1:19" hidden="1" x14ac:dyDescent="0.25">
      <c r="A31">
        <v>14</v>
      </c>
      <c r="B31" s="17">
        <f t="shared" si="0"/>
        <v>2109.4701454953197</v>
      </c>
      <c r="C31" s="19"/>
      <c r="K31">
        <v>14</v>
      </c>
      <c r="L31" s="17">
        <f t="shared" si="1"/>
        <v>2135.5556672587454</v>
      </c>
      <c r="M31" s="19"/>
    </row>
    <row r="32" spans="1:19" hidden="1" x14ac:dyDescent="0.25">
      <c r="A32">
        <v>15</v>
      </c>
      <c r="B32" s="17">
        <f t="shared" si="0"/>
        <v>1942.082932630653</v>
      </c>
      <c r="C32" s="19"/>
      <c r="K32">
        <v>15</v>
      </c>
      <c r="L32" s="17">
        <f t="shared" si="1"/>
        <v>1966.0985588833862</v>
      </c>
      <c r="M32" s="19"/>
    </row>
    <row r="33" spans="1:13" hidden="1" x14ac:dyDescent="0.25">
      <c r="A33">
        <v>16</v>
      </c>
      <c r="B33" s="17">
        <f t="shared" si="0"/>
        <v>1787.9779551607062</v>
      </c>
      <c r="C33" s="19"/>
      <c r="K33">
        <v>16</v>
      </c>
      <c r="L33" s="17">
        <f t="shared" si="1"/>
        <v>1810.0879328541414</v>
      </c>
      <c r="M33" s="19"/>
    </row>
    <row r="34" spans="1:13" hidden="1" x14ac:dyDescent="0.25">
      <c r="A34" s="16">
        <v>17</v>
      </c>
      <c r="B34" s="17">
        <f t="shared" si="0"/>
        <v>1646.1012629416077</v>
      </c>
      <c r="C34" s="19"/>
      <c r="K34" s="16">
        <v>17</v>
      </c>
      <c r="L34" s="17">
        <f t="shared" si="1"/>
        <v>1666.4568059726198</v>
      </c>
      <c r="M34" s="19"/>
    </row>
    <row r="35" spans="1:13" hidden="1" x14ac:dyDescent="0.25">
      <c r="A35">
        <v>18</v>
      </c>
      <c r="B35" s="17">
        <f t="shared" si="0"/>
        <v>1515.4825371515324</v>
      </c>
      <c r="C35" s="19"/>
      <c r="K35">
        <v>18</v>
      </c>
      <c r="L35" s="17">
        <f t="shared" si="1"/>
        <v>1534.2228605400271</v>
      </c>
      <c r="M35" s="19"/>
    </row>
    <row r="36" spans="1:13" hidden="1" x14ac:dyDescent="0.25">
      <c r="A36">
        <v>19</v>
      </c>
      <c r="B36" s="17">
        <f t="shared" si="0"/>
        <v>1395.2284541152899</v>
      </c>
      <c r="C36" s="19"/>
      <c r="K36">
        <v>19</v>
      </c>
      <c r="L36" s="17">
        <f t="shared" si="1"/>
        <v>1412.4817261193973</v>
      </c>
      <c r="M36" s="19"/>
    </row>
    <row r="37" spans="1:13" hidden="1" x14ac:dyDescent="0.25">
      <c r="A37">
        <v>20</v>
      </c>
      <c r="B37" s="17">
        <f t="shared" si="0"/>
        <v>1284.5165757118166</v>
      </c>
      <c r="C37" s="19"/>
      <c r="K37">
        <v>20</v>
      </c>
      <c r="L37" s="17">
        <f t="shared" si="1"/>
        <v>1300.4007943924007</v>
      </c>
      <c r="M37" s="19"/>
    </row>
    <row r="38" spans="1:13" hidden="1" x14ac:dyDescent="0.25">
      <c r="A38">
        <v>21</v>
      </c>
      <c r="B38" s="17">
        <f t="shared" si="0"/>
        <v>1182.589724580022</v>
      </c>
      <c r="C38" s="19"/>
      <c r="K38">
        <v>21</v>
      </c>
      <c r="L38" s="17">
        <f t="shared" si="1"/>
        <v>1197.213524809483</v>
      </c>
      <c r="M38" s="19"/>
    </row>
    <row r="39" spans="1:13" hidden="1" x14ac:dyDescent="0.25">
      <c r="A39">
        <v>22</v>
      </c>
      <c r="B39" s="17">
        <f t="shared" si="0"/>
        <v>1088.7508056540737</v>
      </c>
      <c r="C39" s="19"/>
      <c r="K39">
        <v>22</v>
      </c>
      <c r="L39" s="17">
        <f t="shared" si="1"/>
        <v>1102.2142020887115</v>
      </c>
      <c r="M39" s="19"/>
    </row>
    <row r="40" spans="1:13" hidden="1" x14ac:dyDescent="0.25">
      <c r="A40">
        <v>23</v>
      </c>
      <c r="B40" s="17">
        <f t="shared" si="0"/>
        <v>1002.3580386117112</v>
      </c>
      <c r="C40" s="19"/>
      <c r="K40">
        <v>23</v>
      </c>
      <c r="L40" s="17">
        <f t="shared" si="1"/>
        <v>1014.7531097089657</v>
      </c>
      <c r="M40" s="19"/>
    </row>
    <row r="41" spans="1:13" hidden="1" x14ac:dyDescent="0.25">
      <c r="A41">
        <v>24</v>
      </c>
      <c r="B41" s="17">
        <f t="shared" si="0"/>
        <v>922.82056862949855</v>
      </c>
      <c r="C41" s="19"/>
      <c r="K41">
        <v>24</v>
      </c>
      <c r="L41" s="17">
        <f t="shared" si="1"/>
        <v>934.23208638817687</v>
      </c>
      <c r="M41" s="19"/>
    </row>
    <row r="42" spans="1:13" hidden="1" x14ac:dyDescent="0.25">
      <c r="A42">
        <v>25</v>
      </c>
      <c r="B42" s="17">
        <f t="shared" si="0"/>
        <v>849.59442542622128</v>
      </c>
      <c r="C42" s="19"/>
      <c r="K42">
        <v>25</v>
      </c>
      <c r="L42" s="17">
        <f t="shared" si="1"/>
        <v>860.10043515661107</v>
      </c>
      <c r="M42" s="19"/>
    </row>
    <row r="43" spans="1:13" hidden="1" x14ac:dyDescent="0.25">
      <c r="A43">
        <v>26</v>
      </c>
      <c r="B43" s="17">
        <f t="shared" si="0"/>
        <v>782.17880295764132</v>
      </c>
      <c r="C43" s="19"/>
      <c r="K43">
        <v>26</v>
      </c>
      <c r="L43" s="17">
        <f t="shared" si="1"/>
        <v>791.85115704665873</v>
      </c>
      <c r="M43" s="19"/>
    </row>
    <row r="44" spans="1:13" hidden="1" x14ac:dyDescent="0.25">
      <c r="A44">
        <v>27</v>
      </c>
      <c r="B44" s="17">
        <f t="shared" si="0"/>
        <v>720.11263431880604</v>
      </c>
      <c r="C44" s="19"/>
      <c r="K44">
        <v>27</v>
      </c>
      <c r="L44" s="17">
        <f t="shared" si="1"/>
        <v>729.01748364068635</v>
      </c>
      <c r="M44" s="19"/>
    </row>
    <row r="45" spans="1:13" hidden="1" x14ac:dyDescent="0.25">
      <c r="A45">
        <v>28</v>
      </c>
      <c r="B45" s="17">
        <f t="shared" si="0"/>
        <v>662.97143842908929</v>
      </c>
      <c r="C45" s="19"/>
      <c r="K45">
        <v>28</v>
      </c>
      <c r="L45" s="17">
        <f t="shared" si="1"/>
        <v>671.1696847624645</v>
      </c>
      <c r="M45" s="19"/>
    </row>
    <row r="46" spans="1:13" hidden="1" x14ac:dyDescent="0.25">
      <c r="A46">
        <v>29</v>
      </c>
      <c r="B46" s="17">
        <f t="shared" si="0"/>
        <v>610.36441693390373</v>
      </c>
      <c r="C46" s="19"/>
      <c r="K46">
        <v>29</v>
      </c>
      <c r="L46" s="17">
        <f t="shared" si="1"/>
        <v>617.91212947942131</v>
      </c>
      <c r="M46" s="19"/>
    </row>
    <row r="47" spans="1:13" hidden="1" x14ac:dyDescent="0.25">
      <c r="A47">
        <v>30</v>
      </c>
      <c r="B47" s="17">
        <f t="shared" si="0"/>
        <v>561.93178146830735</v>
      </c>
      <c r="C47" s="19"/>
      <c r="K47">
        <v>30</v>
      </c>
      <c r="L47" s="17">
        <f t="shared" si="1"/>
        <v>568.88058031542744</v>
      </c>
      <c r="M47" s="19"/>
    </row>
    <row r="48" spans="1:13" hidden="1" x14ac:dyDescent="0.25">
      <c r="A48">
        <v>31</v>
      </c>
      <c r="B48" s="17">
        <f t="shared" si="0"/>
        <v>517.3422930031976</v>
      </c>
      <c r="C48" s="19"/>
      <c r="K48">
        <v>31</v>
      </c>
      <c r="L48" s="17">
        <f t="shared" si="1"/>
        <v>523.7397021687616</v>
      </c>
      <c r="M48" s="19"/>
    </row>
    <row r="49" spans="1:13" hidden="1" x14ac:dyDescent="0.25">
      <c r="A49">
        <v>32</v>
      </c>
      <c r="B49" s="17">
        <f t="shared" si="0"/>
        <v>476.29099644527111</v>
      </c>
      <c r="C49" s="19"/>
      <c r="K49">
        <v>32</v>
      </c>
      <c r="L49" s="17">
        <f t="shared" si="1"/>
        <v>482.18076889833395</v>
      </c>
      <c r="M49" s="19"/>
    </row>
    <row r="50" spans="1:13" hidden="1" x14ac:dyDescent="0.25">
      <c r="A50">
        <v>33</v>
      </c>
      <c r="B50" s="17">
        <f t="shared" si="0"/>
        <v>438.49713499728716</v>
      </c>
      <c r="C50" s="19"/>
      <c r="K50">
        <v>33</v>
      </c>
      <c r="L50" s="17">
        <f t="shared" si="1"/>
        <v>443.91955189311176</v>
      </c>
      <c r="M50" s="19"/>
    </row>
    <row r="51" spans="1:13" hidden="1" x14ac:dyDescent="0.25">
      <c r="A51">
        <v>34</v>
      </c>
      <c r="B51" s="17">
        <f t="shared" si="0"/>
        <v>403.70223001459408</v>
      </c>
      <c r="C51" s="19"/>
      <c r="K51">
        <v>34</v>
      </c>
      <c r="L51" s="17">
        <f t="shared" si="1"/>
        <v>408.69437618432164</v>
      </c>
      <c r="M51" s="19"/>
    </row>
    <row r="52" spans="1:13" hidden="1" x14ac:dyDescent="0.25">
      <c r="A52">
        <v>35</v>
      </c>
      <c r="B52" s="17">
        <f t="shared" si="0"/>
        <v>371.66831322572835</v>
      </c>
      <c r="C52" s="19"/>
      <c r="K52">
        <v>35</v>
      </c>
      <c r="L52" s="17">
        <f t="shared" si="1"/>
        <v>376.26433080584388</v>
      </c>
      <c r="M52" s="19"/>
    </row>
    <row r="53" spans="1:13" hidden="1" x14ac:dyDescent="0.25">
      <c r="A53">
        <v>36</v>
      </c>
      <c r="B53" s="17">
        <f t="shared" si="0"/>
        <v>342.17629922694363</v>
      </c>
      <c r="C53" s="19"/>
      <c r="K53">
        <v>36</v>
      </c>
      <c r="L53" s="17">
        <f t="shared" si="1"/>
        <v>346.4076211631529</v>
      </c>
      <c r="M53" s="19"/>
    </row>
    <row r="54" spans="1:13" hidden="1" x14ac:dyDescent="0.25">
      <c r="A54">
        <v>37</v>
      </c>
      <c r="B54" s="17">
        <f t="shared" si="0"/>
        <v>315.02448711988234</v>
      </c>
      <c r="C54" s="19"/>
      <c r="K54">
        <v>37</v>
      </c>
      <c r="L54" s="17">
        <f t="shared" si="1"/>
        <v>318.9200521423719</v>
      </c>
      <c r="M54" s="19"/>
    </row>
    <row r="55" spans="1:13" hidden="1" x14ac:dyDescent="0.25">
      <c r="A55">
        <v>38</v>
      </c>
      <c r="B55" s="17">
        <f t="shared" si="0"/>
        <v>290.02718104483642</v>
      </c>
      <c r="C55" s="19"/>
      <c r="K55">
        <v>38</v>
      </c>
      <c r="L55" s="17">
        <f t="shared" si="1"/>
        <v>293.61363158517037</v>
      </c>
      <c r="M55" s="19"/>
    </row>
    <row r="56" spans="1:13" hidden="1" x14ac:dyDescent="0.25">
      <c r="A56">
        <v>39</v>
      </c>
      <c r="B56" s="17">
        <f t="shared" si="0"/>
        <v>267.01342017518823</v>
      </c>
      <c r="C56" s="19"/>
      <c r="K56">
        <v>39</v>
      </c>
      <c r="L56" s="17">
        <f t="shared" si="1"/>
        <v>270.31528457842728</v>
      </c>
      <c r="M56" s="19"/>
    </row>
    <row r="57" spans="1:13" hidden="1" x14ac:dyDescent="0.25">
      <c r="A57">
        <v>40</v>
      </c>
      <c r="B57" s="17">
        <f t="shared" si="0"/>
        <v>245.82580948724834</v>
      </c>
      <c r="C57" s="19"/>
      <c r="K57">
        <v>40</v>
      </c>
      <c r="L57" s="17">
        <f t="shared" si="1"/>
        <v>248.86566976547266</v>
      </c>
      <c r="M57" s="19"/>
    </row>
    <row r="58" spans="1:13" hidden="1" x14ac:dyDescent="0.25">
      <c r="A58">
        <v>41</v>
      </c>
      <c r="B58" s="17">
        <f t="shared" si="0"/>
        <v>226.31944330892583</v>
      </c>
      <c r="C58" s="19"/>
      <c r="K58">
        <v>41</v>
      </c>
      <c r="L58" s="17">
        <f t="shared" si="1"/>
        <v>229.11808958345514</v>
      </c>
      <c r="M58" s="19"/>
    </row>
    <row r="59" spans="1:13" hidden="1" x14ac:dyDescent="0.25">
      <c r="A59">
        <v>42</v>
      </c>
      <c r="B59" s="17">
        <f t="shared" si="0"/>
        <v>208.3609142851985</v>
      </c>
      <c r="C59" s="19"/>
      <c r="K59">
        <v>42</v>
      </c>
      <c r="L59" s="17">
        <f t="shared" si="1"/>
        <v>210.93748697376697</v>
      </c>
      <c r="M59" s="19"/>
    </row>
    <row r="60" spans="1:13" hidden="1" x14ac:dyDescent="0.25">
      <c r="A60">
        <v>43</v>
      </c>
      <c r="B60" s="17">
        <f t="shared" si="0"/>
        <v>191.82740098252802</v>
      </c>
      <c r="C60" s="19"/>
      <c r="K60">
        <v>43</v>
      </c>
      <c r="L60" s="17">
        <f t="shared" si="1"/>
        <v>194.19952170385545</v>
      </c>
      <c r="M60" s="19"/>
    </row>
    <row r="61" spans="1:13" hidden="1" x14ac:dyDescent="0.25">
      <c r="A61">
        <v>44</v>
      </c>
      <c r="B61" s="17">
        <f t="shared" si="0"/>
        <v>176.60582789219231</v>
      </c>
      <c r="C61" s="19"/>
      <c r="K61">
        <v>44</v>
      </c>
      <c r="L61" s="17">
        <f t="shared" si="1"/>
        <v>178.78971998323104</v>
      </c>
      <c r="M61" s="19"/>
    </row>
    <row r="62" spans="1:13" hidden="1" x14ac:dyDescent="0.25">
      <c r="A62">
        <v>45</v>
      </c>
      <c r="B62" s="17">
        <f t="shared" si="0"/>
        <v>162.59209208765463</v>
      </c>
      <c r="C62" s="19"/>
      <c r="K62">
        <v>45</v>
      </c>
      <c r="L62" s="17">
        <f t="shared" si="1"/>
        <v>164.6026915577493</v>
      </c>
      <c r="M62" s="19"/>
    </row>
    <row r="63" spans="1:13" hidden="1" x14ac:dyDescent="0.25">
      <c r="A63">
        <v>46</v>
      </c>
      <c r="B63" s="17">
        <f t="shared" si="0"/>
        <v>149.69035124694827</v>
      </c>
      <c r="C63" s="19"/>
      <c r="K63">
        <v>46</v>
      </c>
      <c r="L63" s="17">
        <f t="shared" si="1"/>
        <v>151.54140892774339</v>
      </c>
      <c r="M63" s="19"/>
    </row>
    <row r="64" spans="1:13" hidden="1" x14ac:dyDescent="0.25">
      <c r="A64">
        <v>47</v>
      </c>
      <c r="B64" s="17">
        <f t="shared" si="0"/>
        <v>137.81236817074017</v>
      </c>
      <c r="C64" s="19"/>
      <c r="K64">
        <v>47</v>
      </c>
      <c r="L64" s="17">
        <f t="shared" si="1"/>
        <v>139.51654376045582</v>
      </c>
      <c r="M64" s="19"/>
    </row>
    <row r="65" spans="1:13" hidden="1" x14ac:dyDescent="0.25">
      <c r="A65">
        <v>48</v>
      </c>
      <c r="B65" s="17">
        <f t="shared" si="0"/>
        <v>126.87690731312142</v>
      </c>
      <c r="C65" s="19"/>
      <c r="K65">
        <v>48</v>
      </c>
      <c r="L65" s="17">
        <f t="shared" si="1"/>
        <v>128.445855958382</v>
      </c>
      <c r="M65" s="19"/>
    </row>
    <row r="66" spans="1:13" hidden="1" x14ac:dyDescent="0.25">
      <c r="A66">
        <v>49</v>
      </c>
      <c r="B66" s="17">
        <f t="shared" si="0"/>
        <v>116.80917919789594</v>
      </c>
      <c r="C66" s="19"/>
      <c r="K66">
        <v>49</v>
      </c>
      <c r="L66" s="17">
        <f t="shared" si="1"/>
        <v>118.25363120525968</v>
      </c>
      <c r="M66" s="19"/>
    </row>
    <row r="67" spans="1:13" hidden="1" x14ac:dyDescent="0.25">
      <c r="A67">
        <v>50</v>
      </c>
      <c r="B67" s="17">
        <f t="shared" si="0"/>
        <v>107.54032892063631</v>
      </c>
      <c r="C67" s="19"/>
      <c r="K67">
        <v>50</v>
      </c>
      <c r="L67" s="17">
        <f t="shared" si="1"/>
        <v>108.87016314298626</v>
      </c>
      <c r="M67" s="19"/>
    </row>
    <row r="68" spans="1:13" hidden="1" x14ac:dyDescent="0.25">
      <c r="A68">
        <v>51</v>
      </c>
      <c r="B68" s="17">
        <f t="shared" si="0"/>
        <v>99.006965238284678</v>
      </c>
      <c r="C68" s="19"/>
      <c r="K68">
        <v>51</v>
      </c>
      <c r="L68" s="17">
        <f t="shared" si="1"/>
        <v>100.23127663798337</v>
      </c>
      <c r="M68" s="19"/>
    </row>
    <row r="69" spans="1:13" hidden="1" x14ac:dyDescent="0.25">
      <c r="A69">
        <v>52</v>
      </c>
      <c r="B69" s="17">
        <f t="shared" si="0"/>
        <v>91.150727025662789</v>
      </c>
      <c r="C69" s="19"/>
      <c r="K69">
        <v>52</v>
      </c>
      <c r="L69" s="17">
        <f t="shared" si="1"/>
        <v>92.277888876546285</v>
      </c>
      <c r="M69" s="19"/>
    </row>
    <row r="70" spans="1:13" hidden="1" x14ac:dyDescent="0.25">
      <c r="A70">
        <v>53</v>
      </c>
      <c r="B70" s="17">
        <f t="shared" si="0"/>
        <v>83.917884133813686</v>
      </c>
      <c r="C70" s="19"/>
      <c r="K70">
        <v>53</v>
      </c>
      <c r="L70" s="17">
        <f t="shared" si="1"/>
        <v>84.955605287435034</v>
      </c>
      <c r="M70" s="19"/>
    </row>
    <row r="71" spans="1:13" hidden="1" x14ac:dyDescent="0.25">
      <c r="A71">
        <v>54</v>
      </c>
      <c r="B71" s="17">
        <f t="shared" si="0"/>
        <v>77.258969920377012</v>
      </c>
      <c r="C71" s="19"/>
      <c r="K71">
        <v>54</v>
      </c>
      <c r="L71" s="17">
        <f t="shared" si="1"/>
        <v>78.214347528152828</v>
      </c>
      <c r="M71" s="19"/>
    </row>
    <row r="72" spans="1:13" hidden="1" x14ac:dyDescent="0.25">
      <c r="A72">
        <v>55</v>
      </c>
      <c r="B72" s="17">
        <f t="shared" si="0"/>
        <v>71.128442938811006</v>
      </c>
      <c r="C72" s="19"/>
      <c r="K72">
        <v>55</v>
      </c>
      <c r="L72" s="17">
        <f t="shared" si="1"/>
        <v>72.00801099064671</v>
      </c>
      <c r="M72" s="19"/>
    </row>
    <row r="73" spans="1:13" hidden="1" x14ac:dyDescent="0.25">
      <c r="A73">
        <v>56</v>
      </c>
      <c r="B73" s="17">
        <f t="shared" si="0"/>
        <v>65.484375472696001</v>
      </c>
      <c r="C73" s="19"/>
      <c r="K73">
        <v>56</v>
      </c>
      <c r="L73" s="17">
        <f t="shared" si="1"/>
        <v>66.294149484053833</v>
      </c>
      <c r="M73" s="19"/>
    </row>
    <row r="74" spans="1:13" hidden="1" x14ac:dyDescent="0.25">
      <c r="A74">
        <v>57</v>
      </c>
      <c r="B74" s="17">
        <f t="shared" si="0"/>
        <v>60.288166784952701</v>
      </c>
      <c r="C74" s="19"/>
      <c r="K74">
        <v>57</v>
      </c>
      <c r="L74" s="17">
        <f t="shared" si="1"/>
        <v>61.033684937984745</v>
      </c>
      <c r="M74" s="19"/>
    </row>
    <row r="75" spans="1:13" hidden="1" x14ac:dyDescent="0.25">
      <c r="A75">
        <v>58</v>
      </c>
      <c r="B75" s="17">
        <f t="shared" si="0"/>
        <v>55.504279120837964</v>
      </c>
      <c r="C75" s="19"/>
      <c r="K75">
        <v>58</v>
      </c>
      <c r="L75" s="17">
        <f t="shared" si="1"/>
        <v>56.190640140955594</v>
      </c>
      <c r="M75" s="19"/>
    </row>
    <row r="76" spans="1:13" hidden="1" x14ac:dyDescent="0.25">
      <c r="A76">
        <v>59</v>
      </c>
      <c r="B76" s="17">
        <f t="shared" si="0"/>
        <v>51.099994659197449</v>
      </c>
      <c r="C76" s="19"/>
      <c r="K76">
        <v>59</v>
      </c>
      <c r="L76" s="17">
        <f t="shared" si="1"/>
        <v>51.73189268612137</v>
      </c>
      <c r="M76" s="19"/>
    </row>
    <row r="77" spans="1:13" hidden="1" x14ac:dyDescent="0.25">
      <c r="A77">
        <v>60</v>
      </c>
      <c r="B77" s="17">
        <f t="shared" si="0"/>
        <v>47.045191749723728</v>
      </c>
      <c r="C77" s="19"/>
      <c r="K77">
        <v>60</v>
      </c>
      <c r="L77" s="17">
        <f t="shared" si="1"/>
        <v>47.626948441503686</v>
      </c>
      <c r="M77" s="19"/>
    </row>
    <row r="78" spans="1:13" hidden="1" x14ac:dyDescent="0.25">
      <c r="A78">
        <v>61</v>
      </c>
      <c r="B78" s="17">
        <f t="shared" si="0"/>
        <v>43.31213890586799</v>
      </c>
      <c r="C78" s="19"/>
      <c r="K78">
        <v>61</v>
      </c>
      <c r="L78" s="17">
        <f t="shared" si="1"/>
        <v>43.847732995436978</v>
      </c>
      <c r="M78" s="19"/>
    </row>
    <row r="79" spans="1:13" hidden="1" x14ac:dyDescent="0.25">
      <c r="A79">
        <v>62</v>
      </c>
      <c r="B79" s="17">
        <f t="shared" si="0"/>
        <v>39.875305144488451</v>
      </c>
      <c r="C79" s="19"/>
      <c r="K79">
        <v>62</v>
      </c>
      <c r="L79" s="17">
        <f t="shared" si="1"/>
        <v>40.368399650893771</v>
      </c>
      <c r="M79" s="19"/>
    </row>
    <row r="80" spans="1:13" hidden="1" x14ac:dyDescent="0.25">
      <c r="A80">
        <v>63</v>
      </c>
      <c r="B80" s="17">
        <f t="shared" si="0"/>
        <v>36.711185375115377</v>
      </c>
      <c r="C80" s="19"/>
      <c r="K80">
        <v>63</v>
      </c>
      <c r="L80" s="17">
        <f t="shared" si="1"/>
        <v>37.16515265552875</v>
      </c>
      <c r="M80" s="19"/>
    </row>
    <row r="81" spans="1:13" hidden="1" x14ac:dyDescent="0.25">
      <c r="A81">
        <v>64</v>
      </c>
      <c r="B81" s="17">
        <f t="shared" si="0"/>
        <v>33.798139644640834</v>
      </c>
      <c r="C81" s="19"/>
      <c r="K81">
        <v>64</v>
      </c>
      <c r="L81" s="17">
        <f t="shared" si="1"/>
        <v>34.216084458482484</v>
      </c>
      <c r="M81" s="19"/>
    </row>
    <row r="82" spans="1:13" hidden="1" x14ac:dyDescent="0.25">
      <c r="A82">
        <v>65</v>
      </c>
      <c r="B82" s="17">
        <f t="shared" si="0"/>
        <v>31.116245137999769</v>
      </c>
      <c r="C82" s="19"/>
      <c r="K82">
        <v>65</v>
      </c>
      <c r="L82" s="17">
        <f t="shared" si="1"/>
        <v>31.501025880916036</v>
      </c>
      <c r="M82" s="19"/>
    </row>
    <row r="83" spans="1:13" hidden="1" x14ac:dyDescent="0.25">
      <c r="A83">
        <v>66</v>
      </c>
      <c r="B83" s="17">
        <f t="shared" ref="B83:B117" si="2">$B$16/(1+$D$14)^(1+A82)</f>
        <v>28.647159922650339</v>
      </c>
      <c r="C83" s="19"/>
      <c r="K83">
        <v>66</v>
      </c>
      <c r="L83" s="17">
        <f t="shared" si="1"/>
        <v>29.001408175567498</v>
      </c>
      <c r="M83" s="19"/>
    </row>
    <row r="84" spans="1:13" hidden="1" x14ac:dyDescent="0.25">
      <c r="A84">
        <v>67</v>
      </c>
      <c r="B84" s="17">
        <f t="shared" si="2"/>
        <v>26.373997504978444</v>
      </c>
      <c r="C84" s="19"/>
      <c r="K84">
        <v>67</v>
      </c>
      <c r="L84" s="17">
        <f t="shared" ref="L84:L117" si="3">$L$16/(1+$N$14)^(1+K83)</f>
        <v>26.700136031932139</v>
      </c>
      <c r="M84" s="19"/>
    </row>
    <row r="85" spans="1:13" hidden="1" x14ac:dyDescent="0.25">
      <c r="A85">
        <v>68</v>
      </c>
      <c r="B85" s="17">
        <f t="shared" si="2"/>
        <v>24.281211340696697</v>
      </c>
      <c r="C85" s="19"/>
      <c r="K85">
        <v>68</v>
      </c>
      <c r="L85" s="17">
        <f t="shared" si="3"/>
        <v>24.581470658527124</v>
      </c>
      <c r="M85" s="19"/>
    </row>
    <row r="86" spans="1:13" hidden="1" x14ac:dyDescent="0.25">
      <c r="A86">
        <v>69</v>
      </c>
      <c r="B86" s="17">
        <f t="shared" si="2"/>
        <v>22.35448850938457</v>
      </c>
      <c r="C86" s="19"/>
      <c r="K86">
        <v>69</v>
      </c>
      <c r="L86" s="17">
        <f t="shared" si="3"/>
        <v>22.630922142620403</v>
      </c>
      <c r="M86" s="19"/>
    </row>
    <row r="87" spans="1:13" hidden="1" x14ac:dyDescent="0.25">
      <c r="A87">
        <v>70</v>
      </c>
      <c r="B87" s="17">
        <f t="shared" si="2"/>
        <v>20.580651825991982</v>
      </c>
      <c r="C87" s="19"/>
      <c r="K87">
        <v>70</v>
      </c>
      <c r="L87" s="17">
        <f t="shared" si="3"/>
        <v>20.835150351253802</v>
      </c>
      <c r="M87" s="19"/>
    </row>
    <row r="88" spans="1:13" hidden="1" x14ac:dyDescent="0.25">
      <c r="A88">
        <v>71</v>
      </c>
      <c r="B88" s="17">
        <f t="shared" si="2"/>
        <v>18.947569719830192</v>
      </c>
      <c r="C88" s="19"/>
      <c r="K88">
        <v>71</v>
      </c>
      <c r="L88" s="17">
        <f t="shared" si="3"/>
        <v>19.181873695805447</v>
      </c>
      <c r="M88" s="19"/>
    </row>
    <row r="89" spans="1:13" hidden="1" x14ac:dyDescent="0.25">
      <c r="A89">
        <v>72</v>
      </c>
      <c r="B89" s="17">
        <f t="shared" si="2"/>
        <v>17.444073264697092</v>
      </c>
      <c r="C89" s="19"/>
      <c r="K89">
        <v>72</v>
      </c>
      <c r="L89" s="17">
        <f t="shared" si="3"/>
        <v>17.659785136116916</v>
      </c>
      <c r="M89" s="19"/>
    </row>
    <row r="90" spans="1:13" hidden="1" x14ac:dyDescent="0.25">
      <c r="A90">
        <v>73</v>
      </c>
      <c r="B90" s="17">
        <f t="shared" si="2"/>
        <v>16.059879792691795</v>
      </c>
      <c r="C90" s="19"/>
      <c r="K90">
        <v>73</v>
      </c>
      <c r="L90" s="17">
        <f t="shared" si="3"/>
        <v>16.258474849722997</v>
      </c>
      <c r="M90" s="19"/>
    </row>
    <row r="91" spans="1:13" hidden="1" x14ac:dyDescent="0.25">
      <c r="A91">
        <v>74</v>
      </c>
      <c r="B91" s="17">
        <f t="shared" si="2"/>
        <v>14.785522569300493</v>
      </c>
      <c r="C91" s="19"/>
      <c r="K91">
        <v>74</v>
      </c>
      <c r="L91" s="17">
        <f t="shared" si="3"/>
        <v>14.968359037305849</v>
      </c>
      <c r="M91" s="19"/>
    </row>
    <row r="92" spans="1:13" hidden="1" x14ac:dyDescent="0.25">
      <c r="A92">
        <v>75</v>
      </c>
      <c r="B92" s="17">
        <f t="shared" si="2"/>
        <v>13.612286048789459</v>
      </c>
      <c r="C92" s="19"/>
      <c r="K92">
        <v>75</v>
      </c>
      <c r="L92" s="17">
        <f t="shared" si="3"/>
        <v>13.780614377461914</v>
      </c>
      <c r="M92" s="19"/>
    </row>
    <row r="93" spans="1:13" hidden="1" x14ac:dyDescent="0.25">
      <c r="A93">
        <v>76</v>
      </c>
      <c r="B93" s="17">
        <f t="shared" si="2"/>
        <v>12.53214626710583</v>
      </c>
      <c r="C93" s="19"/>
      <c r="K93">
        <v>76</v>
      </c>
      <c r="L93" s="17">
        <f t="shared" si="3"/>
        <v>12.687117682506573</v>
      </c>
      <c r="M93" s="19"/>
    </row>
    <row r="94" spans="1:13" hidden="1" x14ac:dyDescent="0.25">
      <c r="A94">
        <v>77</v>
      </c>
      <c r="B94" s="17">
        <f t="shared" si="2"/>
        <v>11.537715964623111</v>
      </c>
      <c r="C94" s="19"/>
      <c r="K94">
        <v>77</v>
      </c>
      <c r="L94" s="17">
        <f t="shared" si="3"/>
        <v>11.680390342612341</v>
      </c>
      <c r="M94" s="19"/>
    </row>
    <row r="95" spans="1:13" hidden="1" x14ac:dyDescent="0.25">
      <c r="A95">
        <v>78</v>
      </c>
      <c r="B95" s="17">
        <f t="shared" si="2"/>
        <v>10.622194063416512</v>
      </c>
      <c r="C95" s="19"/>
      <c r="K95">
        <v>78</v>
      </c>
      <c r="L95" s="17">
        <f t="shared" si="3"/>
        <v>10.753547178324672</v>
      </c>
      <c r="M95" s="19"/>
    </row>
    <row r="96" spans="1:13" hidden="1" x14ac:dyDescent="0.25">
      <c r="A96">
        <v>79</v>
      </c>
      <c r="B96" s="17">
        <f t="shared" si="2"/>
        <v>9.779319153534626</v>
      </c>
      <c r="C96" s="19"/>
      <c r="K96">
        <v>79</v>
      </c>
      <c r="L96" s="17">
        <f t="shared" si="3"/>
        <v>9.900249351648954</v>
      </c>
      <c r="M96" s="19"/>
    </row>
    <row r="97" spans="1:13" hidden="1" x14ac:dyDescent="0.25">
      <c r="A97">
        <v>80</v>
      </c>
      <c r="B97" s="17">
        <f t="shared" si="2"/>
        <v>9.0033266701521022</v>
      </c>
      <c r="C97" s="19"/>
      <c r="K97">
        <v>80</v>
      </c>
      <c r="L97" s="17">
        <f t="shared" si="3"/>
        <v>9.114661013659644</v>
      </c>
      <c r="M97" s="19"/>
    </row>
    <row r="98" spans="1:13" hidden="1" x14ac:dyDescent="0.25">
      <c r="A98">
        <v>81</v>
      </c>
      <c r="B98" s="17">
        <f t="shared" si="2"/>
        <v>8.2889094687306457</v>
      </c>
      <c r="C98" s="19"/>
      <c r="K98">
        <v>81</v>
      </c>
      <c r="L98" s="17">
        <f t="shared" si="3"/>
        <v>8.3914093921371773</v>
      </c>
      <c r="M98" s="19"/>
    </row>
    <row r="99" spans="1:13" hidden="1" x14ac:dyDescent="0.25">
      <c r="A99">
        <v>82</v>
      </c>
      <c r="B99" s="17">
        <f t="shared" si="2"/>
        <v>7.6311815285551363</v>
      </c>
      <c r="C99" s="19"/>
      <c r="K99">
        <v>82</v>
      </c>
      <c r="L99" s="17">
        <f t="shared" si="3"/>
        <v>7.7255480462652191</v>
      </c>
      <c r="M99" s="19"/>
    </row>
    <row r="100" spans="1:13" hidden="1" x14ac:dyDescent="0.25">
      <c r="A100">
        <v>83</v>
      </c>
      <c r="B100" s="17">
        <f t="shared" si="2"/>
        <v>7.02564453640717</v>
      </c>
      <c r="C100" s="19"/>
      <c r="K100">
        <v>83</v>
      </c>
      <c r="L100" s="17">
        <f t="shared" si="3"/>
        <v>7.1125230370808579</v>
      </c>
      <c r="M100" s="19"/>
    </row>
    <row r="101" spans="1:13" hidden="1" x14ac:dyDescent="0.25">
      <c r="A101">
        <v>84</v>
      </c>
      <c r="B101" s="17">
        <f t="shared" si="2"/>
        <v>6.4681571218360894</v>
      </c>
      <c r="C101" s="19"/>
      <c r="K101">
        <v>84</v>
      </c>
      <c r="L101" s="17">
        <f t="shared" si="3"/>
        <v>6.5481417823117152</v>
      </c>
      <c r="M101" s="19"/>
    </row>
    <row r="102" spans="1:13" hidden="1" x14ac:dyDescent="0.25">
      <c r="A102">
        <v>85</v>
      </c>
      <c r="B102" s="17">
        <f t="shared" si="2"/>
        <v>5.9549065336223075</v>
      </c>
      <c r="C102" s="19"/>
      <c r="K102">
        <v>85</v>
      </c>
      <c r="L102" s="17">
        <f t="shared" si="3"/>
        <v>6.028544382592905</v>
      </c>
      <c r="M102" s="19"/>
    </row>
    <row r="103" spans="1:13" hidden="1" x14ac:dyDescent="0.25">
      <c r="A103">
        <v>86</v>
      </c>
      <c r="B103" s="17">
        <f t="shared" si="2"/>
        <v>5.4823825637234203</v>
      </c>
      <c r="C103" s="19"/>
      <c r="K103">
        <v>86</v>
      </c>
      <c r="L103" s="17">
        <f t="shared" si="3"/>
        <v>5.5501772229589754</v>
      </c>
      <c r="M103" s="19"/>
    </row>
    <row r="104" spans="1:13" hidden="1" x14ac:dyDescent="0.25">
      <c r="A104">
        <v>87</v>
      </c>
      <c r="B104" s="17">
        <f t="shared" si="2"/>
        <v>5.047353540364556</v>
      </c>
      <c r="C104" s="19"/>
      <c r="K104">
        <v>87</v>
      </c>
      <c r="L104" s="17">
        <f t="shared" si="3"/>
        <v>5.1097686690669191</v>
      </c>
      <c r="M104" s="19"/>
    </row>
    <row r="105" spans="1:13" hidden="1" x14ac:dyDescent="0.25">
      <c r="A105">
        <v>88</v>
      </c>
      <c r="B105" s="17">
        <f t="shared" si="2"/>
        <v>4.6468442260856158</v>
      </c>
      <c r="C105" s="19"/>
      <c r="K105">
        <v>88</v>
      </c>
      <c r="L105" s="17">
        <f t="shared" si="3"/>
        <v>4.7043066919326222</v>
      </c>
      <c r="M105" s="19"/>
    </row>
    <row r="106" spans="1:13" hidden="1" x14ac:dyDescent="0.25">
      <c r="A106">
        <v>89</v>
      </c>
      <c r="B106" s="17">
        <f t="shared" si="2"/>
        <v>4.2781154695863854</v>
      </c>
      <c r="C106" s="19"/>
      <c r="K106">
        <v>89</v>
      </c>
      <c r="L106" s="17">
        <f t="shared" si="3"/>
        <v>4.3310182681524863</v>
      </c>
      <c r="M106" s="19"/>
    </row>
    <row r="107" spans="1:13" x14ac:dyDescent="0.25">
      <c r="A107">
        <v>90</v>
      </c>
      <c r="B107" s="17">
        <f t="shared" si="2"/>
        <v>3.938645472205061</v>
      </c>
      <c r="C107" s="19"/>
      <c r="K107">
        <v>90</v>
      </c>
      <c r="L107" s="17">
        <f t="shared" si="3"/>
        <v>3.9873504147248791</v>
      </c>
      <c r="M107" s="19"/>
    </row>
    <row r="108" spans="1:13" x14ac:dyDescent="0.25">
      <c r="A108">
        <v>91</v>
      </c>
      <c r="B108" s="17">
        <f t="shared" si="2"/>
        <v>3.6261125409084007</v>
      </c>
      <c r="C108" s="19"/>
      <c r="K108">
        <v>91</v>
      </c>
      <c r="L108" s="17">
        <f t="shared" si="3"/>
        <v>3.6709527287652834</v>
      </c>
      <c r="M108" s="19"/>
    </row>
    <row r="109" spans="1:13" x14ac:dyDescent="0.25">
      <c r="A109">
        <v>92</v>
      </c>
      <c r="B109" s="17">
        <f t="shared" si="2"/>
        <v>3.3383792098383136</v>
      </c>
      <c r="C109" s="19"/>
      <c r="K109">
        <v>92</v>
      </c>
      <c r="L109" s="17">
        <f t="shared" si="3"/>
        <v>3.3796613127013324</v>
      </c>
      <c r="M109" s="19"/>
    </row>
    <row r="110" spans="1:13" x14ac:dyDescent="0.25">
      <c r="A110">
        <v>93</v>
      </c>
      <c r="B110" s="17">
        <f t="shared" si="2"/>
        <v>3.0734776218194071</v>
      </c>
      <c r="C110" s="19"/>
      <c r="K110">
        <v>93</v>
      </c>
      <c r="L110" s="17">
        <f t="shared" si="3"/>
        <v>3.1114839750093668</v>
      </c>
      <c r="M110" s="19"/>
    </row>
    <row r="111" spans="1:13" x14ac:dyDescent="0.25">
      <c r="A111">
        <v>94</v>
      </c>
      <c r="B111" s="17">
        <f t="shared" si="2"/>
        <v>2.8295960698491731</v>
      </c>
      <c r="C111" s="19"/>
      <c r="K111">
        <v>94</v>
      </c>
      <c r="L111" s="17">
        <f t="shared" si="3"/>
        <v>2.8645866052778799</v>
      </c>
      <c r="M111" s="19"/>
    </row>
    <row r="112" spans="1:13" x14ac:dyDescent="0.25">
      <c r="A112">
        <v>95</v>
      </c>
      <c r="B112" s="17">
        <f t="shared" si="2"/>
        <v>2.6050666065257402</v>
      </c>
      <c r="C112" s="19"/>
      <c r="K112">
        <v>95</v>
      </c>
      <c r="L112" s="17">
        <f t="shared" si="3"/>
        <v>2.6372806304145415</v>
      </c>
      <c r="M112" s="19"/>
    </row>
    <row r="113" spans="1:18" x14ac:dyDescent="0.25">
      <c r="A113">
        <v>96</v>
      </c>
      <c r="B113" s="17">
        <f t="shared" si="2"/>
        <v>2.3983536366719909</v>
      </c>
      <c r="C113" s="19"/>
      <c r="K113">
        <v>96</v>
      </c>
      <c r="L113" s="17">
        <f t="shared" si="3"/>
        <v>2.4280114662077144</v>
      </c>
      <c r="M113" s="19"/>
    </row>
    <row r="114" spans="1:18" x14ac:dyDescent="0.25">
      <c r="A114">
        <v>97</v>
      </c>
      <c r="B114" s="17">
        <f t="shared" si="2"/>
        <v>2.2080434151390396</v>
      </c>
      <c r="C114" s="19"/>
      <c r="K114">
        <v>97</v>
      </c>
      <c r="L114" s="17">
        <f t="shared" si="3"/>
        <v>2.2353478852606932</v>
      </c>
      <c r="M114" s="19"/>
    </row>
    <row r="115" spans="1:18" x14ac:dyDescent="0.25">
      <c r="A115" s="35">
        <v>98</v>
      </c>
      <c r="B115" s="17">
        <f t="shared" si="2"/>
        <v>2.0328343779627778</v>
      </c>
      <c r="C115" s="19"/>
      <c r="K115" s="35">
        <v>98</v>
      </c>
      <c r="L115" s="17">
        <f t="shared" si="3"/>
        <v>2.0579722285841888</v>
      </c>
      <c r="M115" s="19"/>
    </row>
    <row r="116" spans="1:18" x14ac:dyDescent="0.25">
      <c r="A116">
        <v>99</v>
      </c>
      <c r="B116" s="17">
        <f t="shared" si="2"/>
        <v>1.8715282407466145</v>
      </c>
      <c r="C116" s="19"/>
      <c r="K116">
        <v>99</v>
      </c>
      <c r="L116" s="17">
        <f t="shared" si="3"/>
        <v>1.89467139390245</v>
      </c>
      <c r="M116" s="19"/>
    </row>
    <row r="117" spans="1:18" x14ac:dyDescent="0.25">
      <c r="A117">
        <v>100</v>
      </c>
      <c r="B117" s="17">
        <f t="shared" si="2"/>
        <v>1.7230218033907401</v>
      </c>
      <c r="C117" s="27"/>
      <c r="D117" s="28"/>
      <c r="E117" s="28"/>
      <c r="F117" s="28"/>
      <c r="G117" s="32"/>
      <c r="H117" s="28"/>
      <c r="K117">
        <v>100</v>
      </c>
      <c r="L117" s="17">
        <f t="shared" si="3"/>
        <v>1.7443285390405363</v>
      </c>
      <c r="M117" s="27"/>
      <c r="N117" s="28"/>
      <c r="O117" s="28"/>
      <c r="P117" s="28"/>
      <c r="Q117" s="32"/>
      <c r="R117" s="28"/>
    </row>
    <row r="118" spans="1:18" x14ac:dyDescent="0.25">
      <c r="N118" s="19"/>
    </row>
    <row r="119" spans="1:18" x14ac:dyDescent="0.25">
      <c r="N119" s="19"/>
    </row>
    <row r="120" spans="1:18" x14ac:dyDescent="0.25">
      <c r="N120" s="19"/>
    </row>
    <row r="121" spans="1:18" x14ac:dyDescent="0.25">
      <c r="N121" s="19"/>
    </row>
    <row r="122" spans="1:18" x14ac:dyDescent="0.25">
      <c r="N122" s="19"/>
    </row>
    <row r="123" spans="1:18" x14ac:dyDescent="0.25">
      <c r="N123" s="19"/>
    </row>
    <row r="124" spans="1:18" x14ac:dyDescent="0.25">
      <c r="N124" s="19"/>
    </row>
    <row r="125" spans="1:18" x14ac:dyDescent="0.25">
      <c r="N125" s="19"/>
    </row>
    <row r="126" spans="1:18" x14ac:dyDescent="0.25">
      <c r="N126" s="19"/>
    </row>
    <row r="127" spans="1:18" x14ac:dyDescent="0.25">
      <c r="N127" s="19"/>
    </row>
    <row r="128" spans="1:18" x14ac:dyDescent="0.25">
      <c r="N128" s="19"/>
    </row>
    <row r="129" spans="14:14" x14ac:dyDescent="0.25">
      <c r="N129" s="19"/>
    </row>
    <row r="130" spans="14:14" x14ac:dyDescent="0.25">
      <c r="N130" s="19"/>
    </row>
    <row r="131" spans="14:14" x14ac:dyDescent="0.25">
      <c r="N131" s="19"/>
    </row>
    <row r="132" spans="14:14" x14ac:dyDescent="0.25">
      <c r="N132" s="19"/>
    </row>
    <row r="133" spans="14:14" x14ac:dyDescent="0.25">
      <c r="N133" s="19"/>
    </row>
    <row r="134" spans="14:14" x14ac:dyDescent="0.25">
      <c r="N134" s="19"/>
    </row>
    <row r="135" spans="14:14" x14ac:dyDescent="0.25">
      <c r="N135" s="19"/>
    </row>
    <row r="136" spans="14:14" x14ac:dyDescent="0.25">
      <c r="N136" s="19"/>
    </row>
    <row r="137" spans="14:14" x14ac:dyDescent="0.25">
      <c r="N137" s="19"/>
    </row>
    <row r="138" spans="14:14" x14ac:dyDescent="0.25">
      <c r="N138" s="19"/>
    </row>
    <row r="139" spans="14:14" x14ac:dyDescent="0.25">
      <c r="N139" s="19"/>
    </row>
    <row r="140" spans="14:14" x14ac:dyDescent="0.25">
      <c r="N140" s="19"/>
    </row>
    <row r="141" spans="14:14" x14ac:dyDescent="0.25">
      <c r="N141" s="19"/>
    </row>
    <row r="142" spans="14:14" x14ac:dyDescent="0.25">
      <c r="N142" s="19"/>
    </row>
    <row r="143" spans="14:14" x14ac:dyDescent="0.25">
      <c r="N143" s="19"/>
    </row>
    <row r="144" spans="14:14" x14ac:dyDescent="0.25">
      <c r="N144" s="19"/>
    </row>
    <row r="145" spans="14:14" x14ac:dyDescent="0.25">
      <c r="N145" s="19"/>
    </row>
    <row r="146" spans="14:14" x14ac:dyDescent="0.25">
      <c r="N146" s="19"/>
    </row>
    <row r="147" spans="14:14" x14ac:dyDescent="0.25">
      <c r="N147" s="19"/>
    </row>
    <row r="148" spans="14:14" x14ac:dyDescent="0.25">
      <c r="N148" s="19"/>
    </row>
    <row r="149" spans="14:14" x14ac:dyDescent="0.25">
      <c r="N149" s="19"/>
    </row>
    <row r="150" spans="14:14" x14ac:dyDescent="0.25">
      <c r="N150" s="19"/>
    </row>
    <row r="151" spans="14:14" x14ac:dyDescent="0.25">
      <c r="N151" s="19"/>
    </row>
    <row r="152" spans="14:14" x14ac:dyDescent="0.25">
      <c r="N152" s="19"/>
    </row>
    <row r="153" spans="14:14" x14ac:dyDescent="0.25">
      <c r="N153" s="19"/>
    </row>
    <row r="154" spans="14:14" x14ac:dyDescent="0.25">
      <c r="N154" s="19"/>
    </row>
    <row r="155" spans="14:14" x14ac:dyDescent="0.25">
      <c r="N155" s="19"/>
    </row>
    <row r="156" spans="14:14" x14ac:dyDescent="0.25">
      <c r="N156" s="19"/>
    </row>
    <row r="157" spans="14:14" x14ac:dyDescent="0.25">
      <c r="N157" s="19"/>
    </row>
    <row r="158" spans="14:14" x14ac:dyDescent="0.25">
      <c r="N158" s="19"/>
    </row>
    <row r="159" spans="14:14" x14ac:dyDescent="0.25">
      <c r="N159" s="19"/>
    </row>
    <row r="160" spans="14:14" x14ac:dyDescent="0.25">
      <c r="N160" s="19"/>
    </row>
    <row r="161" spans="14:14" x14ac:dyDescent="0.25">
      <c r="N161" s="19"/>
    </row>
    <row r="162" spans="14:14" x14ac:dyDescent="0.25">
      <c r="N162" s="19"/>
    </row>
    <row r="163" spans="14:14" x14ac:dyDescent="0.25">
      <c r="N163" s="19"/>
    </row>
    <row r="164" spans="14:14" x14ac:dyDescent="0.25">
      <c r="N164" s="19"/>
    </row>
    <row r="165" spans="14:14" x14ac:dyDescent="0.25">
      <c r="N165" s="19"/>
    </row>
    <row r="166" spans="14:14" x14ac:dyDescent="0.25">
      <c r="N166" s="19"/>
    </row>
    <row r="167" spans="14:14" x14ac:dyDescent="0.25">
      <c r="N167" s="19"/>
    </row>
    <row r="168" spans="14:14" x14ac:dyDescent="0.25">
      <c r="N168" s="19"/>
    </row>
    <row r="169" spans="14:14" x14ac:dyDescent="0.25">
      <c r="N169" s="18"/>
    </row>
    <row r="170" spans="14:14" x14ac:dyDescent="0.25">
      <c r="N170" s="18"/>
    </row>
  </sheetData>
  <pageMargins left="0.7" right="0.7" top="0.75" bottom="0.75" header="0.3" footer="0.3"/>
  <pageSetup scale="64" orientation="landscape" r:id="rId1"/>
  <headerFoot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2022-12-14T08:00:00+00:00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FA144E-E18D-46E4-896D-BD96DCC2A681}"/>
</file>

<file path=customXml/itemProps2.xml><?xml version="1.0" encoding="utf-8"?>
<ds:datastoreItem xmlns:ds="http://schemas.openxmlformats.org/officeDocument/2006/customXml" ds:itemID="{DBAEF774-41A6-45A3-A620-960F5B4A386F}"/>
</file>

<file path=customXml/itemProps3.xml><?xml version="1.0" encoding="utf-8"?>
<ds:datastoreItem xmlns:ds="http://schemas.openxmlformats.org/officeDocument/2006/customXml" ds:itemID="{9AEFA3F5-F7D7-4AD6-85FD-A3B0E79EF3B0}"/>
</file>

<file path=customXml/itemProps4.xml><?xml version="1.0" encoding="utf-8"?>
<ds:datastoreItem xmlns:ds="http://schemas.openxmlformats.org/officeDocument/2006/customXml" ds:itemID="{3B778B47-C701-4973-B81D-A35217160E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 101</vt:lpstr>
      <vt:lpstr>Sch 111</vt:lpstr>
      <vt:lpstr>'Sch 101'!Print_Area</vt:lpstr>
      <vt:lpstr>'Sch 111'!Print_Area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Ehrbar, Pat</dc:creator>
  <cp:lastModifiedBy>Miller, Joe</cp:lastModifiedBy>
  <cp:lastPrinted>2022-12-13T15:58:57Z</cp:lastPrinted>
  <dcterms:created xsi:type="dcterms:W3CDTF">2021-10-28T20:20:06Z</dcterms:created>
  <dcterms:modified xsi:type="dcterms:W3CDTF">2022-12-14T14:37:44Z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