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490" windowHeight="9465" activeTab="0"/>
  </bookViews>
  <sheets>
    <sheet name="JHS-19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<sst xmlns="http://schemas.openxmlformats.org/spreadsheetml/2006/main" count="28" uniqueCount="22">
  <si>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6 Year Storm</t>
  </si>
  <si>
    <t>Gross Plant</t>
  </si>
  <si>
    <t>Normalized</t>
  </si>
  <si>
    <t>4 Year Storm</t>
  </si>
  <si>
    <t>Flow Thru</t>
  </si>
  <si>
    <t>Average Ratebase</t>
  </si>
  <si>
    <t>Deferred Tax Storm</t>
  </si>
  <si>
    <t>Storm Balance</t>
  </si>
  <si>
    <t>Storm Ratebase</t>
  </si>
  <si>
    <t>Year to Year change in revenue requirement</t>
  </si>
  <si>
    <t>Storm - Flow Thru vs. Normalized Tax</t>
  </si>
  <si>
    <t>After-Tax Cost of Capital</t>
  </si>
  <si>
    <t>Exhibit No.___(JHS-19)</t>
  </si>
  <si>
    <t>Operating Income [Line 20 + Line 21 + Line 22]</t>
  </si>
  <si>
    <t>Operating Income [Line 37 + Line 38 + Line 39]</t>
  </si>
  <si>
    <t>Revenue Requirement [Line 23/ 65%]</t>
  </si>
  <si>
    <t>Revenue Requirement [Line 40/ 65%]</t>
  </si>
  <si>
    <t>Return on Ratebase [ Line 18 * Cost of Capital]</t>
  </si>
  <si>
    <t>Storm Amort [Line 8]</t>
  </si>
  <si>
    <t>Tax  [Line 8 (Beg Bal) * 35%]</t>
  </si>
  <si>
    <t>Return on Ratebase [ Line 35 * Cost of Capital]</t>
  </si>
  <si>
    <t xml:space="preserve"> Tax  [Line 38  * 35%]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</si>
</sst>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164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6">
      <selection activeCell="A2" sqref="A2:I43"/>
    </sheetView>
  </sheetViews>
  <sheetFormatPr defaultColWidth="9.140625" defaultRowHeight="12.75"/>
  <cols>
    <col min="1" max="1" width="3.140625" style="0" customWidth="1"/>
    <col min="2" max="2" width="42.28125" style="0" customWidth="1"/>
    <col min="3" max="3" width="15.00390625" style="0" bestFit="1" customWidth="1"/>
    <col min="4" max="4" width="15.140625" style="0" bestFit="1" customWidth="1"/>
    <col min="5" max="7" width="14.57421875" style="0" bestFit="1" customWidth="1"/>
    <col min="8" max="9" width="14.140625" style="0" bestFit="1" customWidth="1"/>
  </cols>
  <sheetData>
    <row r="1" ht="12.75">
      <c r="I1" s="22" t="s">
        <v>12</v>
      </c>
    </row>
    <row r="2" spans="1:9" ht="15.75">
      <c r="A2">
        <f>ROW()</f>
        <v>2</v>
      </c>
      <c r="B2" s="23" t="s">
        <v>10</v>
      </c>
      <c r="C2" s="24"/>
      <c r="D2" s="24"/>
      <c r="E2" s="24"/>
      <c r="F2" s="24"/>
      <c r="G2" s="24"/>
      <c r="H2" s="24"/>
      <c r="I2" s="24"/>
    </row>
    <row r="3" ht="12.75">
      <c r="A3">
        <f>ROW()</f>
        <v>3</v>
      </c>
    </row>
    <row r="4" spans="1:9" ht="12.75">
      <c r="A4">
        <f>ROW()</f>
        <v>4</v>
      </c>
      <c r="C4" s="16">
        <v>0</v>
      </c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</row>
    <row r="5" spans="1:2" ht="12.75">
      <c r="A5">
        <f>ROW()</f>
        <v>5</v>
      </c>
      <c r="B5" s="4" t="s">
        <v>1</v>
      </c>
    </row>
    <row r="6" spans="1:9" ht="12.75">
      <c r="A6">
        <f>ROW()</f>
        <v>6</v>
      </c>
      <c r="B6" t="s">
        <v>3</v>
      </c>
      <c r="C6" s="3">
        <v>28512064</v>
      </c>
      <c r="D6" s="3">
        <f>$C$6/4</f>
        <v>7128016</v>
      </c>
      <c r="E6" s="3">
        <f>$C$6/4</f>
        <v>7128016</v>
      </c>
      <c r="F6" s="3">
        <f>$C$6/4</f>
        <v>7128016</v>
      </c>
      <c r="G6" s="3">
        <f>$C$6/4</f>
        <v>7128016</v>
      </c>
      <c r="H6" s="3"/>
      <c r="I6" s="3"/>
    </row>
    <row r="7" spans="1:9" ht="12.75">
      <c r="A7">
        <f>ROW()</f>
        <v>7</v>
      </c>
      <c r="B7" t="s">
        <v>0</v>
      </c>
      <c r="C7" s="5">
        <v>79593401</v>
      </c>
      <c r="D7" s="5">
        <f aca="true" t="shared" si="0" ref="D7:I7">$C$7/6</f>
        <v>13265566.833333334</v>
      </c>
      <c r="E7" s="5">
        <f t="shared" si="0"/>
        <v>13265566.833333334</v>
      </c>
      <c r="F7" s="5">
        <f t="shared" si="0"/>
        <v>13265566.833333334</v>
      </c>
      <c r="G7" s="5">
        <f t="shared" si="0"/>
        <v>13265566.833333334</v>
      </c>
      <c r="H7" s="5">
        <f t="shared" si="0"/>
        <v>13265566.833333334</v>
      </c>
      <c r="I7" s="5">
        <f t="shared" si="0"/>
        <v>13265566.833333334</v>
      </c>
    </row>
    <row r="8" spans="1:9" ht="12.75">
      <c r="A8">
        <f>ROW()</f>
        <v>8</v>
      </c>
      <c r="C8" s="3">
        <f aca="true" t="shared" si="1" ref="C8:I8">SUM(C6:C7)</f>
        <v>108105465</v>
      </c>
      <c r="D8" s="3">
        <f t="shared" si="1"/>
        <v>20393582.833333336</v>
      </c>
      <c r="E8" s="3">
        <f t="shared" si="1"/>
        <v>20393582.833333336</v>
      </c>
      <c r="F8" s="3">
        <f t="shared" si="1"/>
        <v>20393582.833333336</v>
      </c>
      <c r="G8" s="3">
        <f t="shared" si="1"/>
        <v>20393582.833333336</v>
      </c>
      <c r="H8" s="3">
        <f t="shared" si="1"/>
        <v>13265566.833333334</v>
      </c>
      <c r="I8" s="3">
        <f t="shared" si="1"/>
        <v>13265566.833333334</v>
      </c>
    </row>
    <row r="9" spans="1:7" ht="12.75">
      <c r="A9">
        <f>ROW()</f>
        <v>9</v>
      </c>
      <c r="C9" s="1"/>
      <c r="D9" s="1"/>
      <c r="E9" s="1"/>
      <c r="F9" s="1"/>
      <c r="G9" s="1"/>
    </row>
    <row r="10" spans="1:7" s="7" customFormat="1" ht="12.75">
      <c r="A10">
        <f>ROW()</f>
        <v>10</v>
      </c>
      <c r="B10" s="7" t="s">
        <v>11</v>
      </c>
      <c r="C10" s="8">
        <v>0.0723</v>
      </c>
      <c r="D10" s="9"/>
      <c r="E10" s="9"/>
      <c r="F10" s="9"/>
      <c r="G10" s="9"/>
    </row>
    <row r="11" spans="1:4" ht="12.75">
      <c r="A11">
        <f>ROW()</f>
        <v>11</v>
      </c>
      <c r="D11" s="2"/>
    </row>
    <row r="12" spans="1:2" ht="13.5" customHeight="1">
      <c r="A12">
        <f>ROW()</f>
        <v>12</v>
      </c>
      <c r="B12" s="4" t="s">
        <v>4</v>
      </c>
    </row>
    <row r="13" spans="1:2" ht="13.5" customHeight="1">
      <c r="A13">
        <f>ROW()</f>
        <v>13</v>
      </c>
      <c r="B13" s="4"/>
    </row>
    <row r="14" spans="1:9" s="7" customFormat="1" ht="13.5" customHeight="1">
      <c r="A14">
        <f>ROW()</f>
        <v>14</v>
      </c>
      <c r="B14" s="7" t="s">
        <v>7</v>
      </c>
      <c r="C14" s="10">
        <f>C8</f>
        <v>108105465</v>
      </c>
      <c r="D14" s="10">
        <f aca="true" t="shared" si="2" ref="D14:I14">C14-D8</f>
        <v>87711882.16666666</v>
      </c>
      <c r="E14" s="10">
        <f t="shared" si="2"/>
        <v>67318299.33333331</v>
      </c>
      <c r="F14" s="10">
        <f t="shared" si="2"/>
        <v>46924716.49999998</v>
      </c>
      <c r="G14" s="10">
        <f t="shared" si="2"/>
        <v>26531133.66666664</v>
      </c>
      <c r="H14" s="10">
        <f t="shared" si="2"/>
        <v>13265566.833333308</v>
      </c>
      <c r="I14" s="10">
        <f t="shared" si="2"/>
        <v>-2.60770320892334E-08</v>
      </c>
    </row>
    <row r="15" spans="1:9" s="7" customFormat="1" ht="13.5" customHeight="1">
      <c r="A15">
        <f>ROW()</f>
        <v>15</v>
      </c>
      <c r="B15" s="7" t="s">
        <v>6</v>
      </c>
      <c r="C15" s="11"/>
      <c r="D15" s="11"/>
      <c r="E15" s="12"/>
      <c r="F15" s="12"/>
      <c r="G15" s="12"/>
      <c r="H15" s="12"/>
      <c r="I15" s="12"/>
    </row>
    <row r="16" spans="1:9" s="7" customFormat="1" ht="13.5" customHeight="1">
      <c r="A16">
        <f>ROW()</f>
        <v>16</v>
      </c>
      <c r="B16" s="7" t="s">
        <v>8</v>
      </c>
      <c r="C16" s="13">
        <f>SUM(C14:C15)</f>
        <v>108105465</v>
      </c>
      <c r="D16" s="13">
        <f aca="true" t="shared" si="3" ref="D16:I16">SUM(D14:D15)</f>
        <v>87711882.16666666</v>
      </c>
      <c r="E16" s="13">
        <f t="shared" si="3"/>
        <v>67318299.33333331</v>
      </c>
      <c r="F16" s="13">
        <f t="shared" si="3"/>
        <v>46924716.49999998</v>
      </c>
      <c r="G16" s="13">
        <f t="shared" si="3"/>
        <v>26531133.66666664</v>
      </c>
      <c r="H16" s="13">
        <f t="shared" si="3"/>
        <v>13265566.833333308</v>
      </c>
      <c r="I16" s="13">
        <f t="shared" si="3"/>
        <v>-2.60770320892334E-08</v>
      </c>
    </row>
    <row r="17" spans="1:4" s="7" customFormat="1" ht="13.5" customHeight="1">
      <c r="A17">
        <f>ROW()</f>
        <v>17</v>
      </c>
      <c r="C17" s="13"/>
      <c r="D17" s="13"/>
    </row>
    <row r="18" spans="1:9" s="7" customFormat="1" ht="13.5" customHeight="1">
      <c r="A18">
        <f>ROW()</f>
        <v>18</v>
      </c>
      <c r="B18" s="7" t="s">
        <v>5</v>
      </c>
      <c r="C18" s="13"/>
      <c r="D18" s="13">
        <f aca="true" t="shared" si="4" ref="D18:I18">(C16+D16)/2</f>
        <v>97908673.58333333</v>
      </c>
      <c r="E18" s="13">
        <f t="shared" si="4"/>
        <v>77515090.74999999</v>
      </c>
      <c r="F18" s="13">
        <f t="shared" si="4"/>
        <v>57121507.91666664</v>
      </c>
      <c r="G18" s="13">
        <f t="shared" si="4"/>
        <v>36727925.08333331</v>
      </c>
      <c r="H18" s="13">
        <f t="shared" si="4"/>
        <v>19898350.249999974</v>
      </c>
      <c r="I18" s="13">
        <f t="shared" si="4"/>
        <v>6632783.416666641</v>
      </c>
    </row>
    <row r="19" spans="1:4" s="7" customFormat="1" ht="13.5" customHeight="1">
      <c r="A19">
        <f>ROW()</f>
        <v>19</v>
      </c>
      <c r="C19" s="13"/>
      <c r="D19" s="13"/>
    </row>
    <row r="20" spans="1:9" s="7" customFormat="1" ht="13.5" customHeight="1">
      <c r="A20">
        <f>ROW()</f>
        <v>20</v>
      </c>
      <c r="B20" s="7" t="s">
        <v>17</v>
      </c>
      <c r="C20" s="13"/>
      <c r="D20" s="13">
        <f aca="true" t="shared" si="5" ref="D20:I20">D18*$C$10</f>
        <v>7078797.100075</v>
      </c>
      <c r="E20" s="13">
        <f t="shared" si="5"/>
        <v>5604341.061224999</v>
      </c>
      <c r="F20" s="13">
        <f t="shared" si="5"/>
        <v>4129885.0223749983</v>
      </c>
      <c r="G20" s="13">
        <f t="shared" si="5"/>
        <v>2655428.9835249986</v>
      </c>
      <c r="H20" s="13">
        <f t="shared" si="5"/>
        <v>1438650.7230749982</v>
      </c>
      <c r="I20" s="13">
        <f t="shared" si="5"/>
        <v>479550.24102499813</v>
      </c>
    </row>
    <row r="21" spans="1:9" s="7" customFormat="1" ht="13.5" customHeight="1">
      <c r="A21">
        <f>ROW()</f>
        <v>21</v>
      </c>
      <c r="B21" s="7" t="s">
        <v>18</v>
      </c>
      <c r="C21"/>
      <c r="D21" s="13">
        <f aca="true" t="shared" si="6" ref="D21:I21">D8</f>
        <v>20393582.833333336</v>
      </c>
      <c r="E21" s="13">
        <f t="shared" si="6"/>
        <v>20393582.833333336</v>
      </c>
      <c r="F21" s="13">
        <f t="shared" si="6"/>
        <v>20393582.833333336</v>
      </c>
      <c r="G21" s="13">
        <f t="shared" si="6"/>
        <v>20393582.833333336</v>
      </c>
      <c r="H21" s="13">
        <f t="shared" si="6"/>
        <v>13265566.833333334</v>
      </c>
      <c r="I21" s="13">
        <f t="shared" si="6"/>
        <v>13265566.833333334</v>
      </c>
    </row>
    <row r="22" spans="1:9" s="7" customFormat="1" ht="13.5" customHeight="1">
      <c r="A22">
        <f>ROW()</f>
        <v>22</v>
      </c>
      <c r="B22" s="7" t="s">
        <v>19</v>
      </c>
      <c r="C22"/>
      <c r="D22" s="11">
        <f>-C8*0.35</f>
        <v>-37836912.75</v>
      </c>
      <c r="E22" s="12"/>
      <c r="F22" s="12"/>
      <c r="G22" s="12"/>
      <c r="H22" s="12"/>
      <c r="I22" s="12"/>
    </row>
    <row r="23" spans="1:9" s="7" customFormat="1" ht="13.5" customHeight="1">
      <c r="A23">
        <f>ROW()</f>
        <v>23</v>
      </c>
      <c r="B23" s="7" t="s">
        <v>13</v>
      </c>
      <c r="C23"/>
      <c r="D23" s="17">
        <f aca="true" t="shared" si="7" ref="D23:I23">SUM(D20:D22)</f>
        <v>-10364532.816591665</v>
      </c>
      <c r="E23" s="17">
        <f t="shared" si="7"/>
        <v>25997923.894558333</v>
      </c>
      <c r="F23" s="17">
        <f t="shared" si="7"/>
        <v>24523467.855708335</v>
      </c>
      <c r="G23" s="17">
        <f t="shared" si="7"/>
        <v>23049011.816858336</v>
      </c>
      <c r="H23" s="17">
        <f t="shared" si="7"/>
        <v>14704217.556408333</v>
      </c>
      <c r="I23" s="17">
        <f t="shared" si="7"/>
        <v>13745117.074358333</v>
      </c>
    </row>
    <row r="24" spans="1:9" s="7" customFormat="1" ht="13.5" customHeight="1" thickBot="1">
      <c r="A24">
        <f>ROW()</f>
        <v>24</v>
      </c>
      <c r="B24" s="7" t="s">
        <v>15</v>
      </c>
      <c r="C24"/>
      <c r="D24" s="18">
        <f aca="true" t="shared" si="8" ref="D24:I24">D23/0.65</f>
        <v>-15945435.102448715</v>
      </c>
      <c r="E24" s="18">
        <f t="shared" si="8"/>
        <v>39996805.9916282</v>
      </c>
      <c r="F24" s="18">
        <f t="shared" si="8"/>
        <v>37728412.08570513</v>
      </c>
      <c r="G24" s="18">
        <f t="shared" si="8"/>
        <v>35460018.179782055</v>
      </c>
      <c r="H24" s="18">
        <f t="shared" si="8"/>
        <v>22621873.163705125</v>
      </c>
      <c r="I24" s="18">
        <f t="shared" si="8"/>
        <v>21146333.96055128</v>
      </c>
    </row>
    <row r="25" spans="1:2" ht="13.5" customHeight="1" thickTop="1">
      <c r="A25">
        <f>ROW()</f>
        <v>25</v>
      </c>
      <c r="B25" s="4"/>
    </row>
    <row r="26" spans="1:9" s="7" customFormat="1" ht="13.5" customHeight="1">
      <c r="A26">
        <f>ROW()</f>
        <v>26</v>
      </c>
      <c r="B26" s="7" t="s">
        <v>9</v>
      </c>
      <c r="C26"/>
      <c r="D26" s="10">
        <f>D24</f>
        <v>-15945435.102448715</v>
      </c>
      <c r="E26" s="10">
        <f>E24-D24</f>
        <v>55942241.09407692</v>
      </c>
      <c r="F26" s="10">
        <f>F24-E24</f>
        <v>-2268393.9059230685</v>
      </c>
      <c r="G26" s="10">
        <f>G24-F24</f>
        <v>-2268393.905923076</v>
      </c>
      <c r="H26" s="10">
        <f>H24-G24</f>
        <v>-12838145.01607693</v>
      </c>
      <c r="I26" s="10">
        <f>I24-H24</f>
        <v>-1475539.203153845</v>
      </c>
    </row>
    <row r="27" spans="1:9" s="7" customFormat="1" ht="13.5" customHeight="1">
      <c r="A27">
        <f>ROW()</f>
        <v>27</v>
      </c>
      <c r="B27" s="12"/>
      <c r="C27" s="11"/>
      <c r="D27" s="15"/>
      <c r="E27" s="15"/>
      <c r="F27" s="15"/>
      <c r="G27" s="15"/>
      <c r="H27" s="15"/>
      <c r="I27" s="15"/>
    </row>
    <row r="28" spans="1:9" s="7" customFormat="1" ht="13.5" customHeight="1">
      <c r="A28"/>
      <c r="B28" s="20"/>
      <c r="C28" s="14"/>
      <c r="D28" s="21"/>
      <c r="E28" s="21"/>
      <c r="F28" s="21"/>
      <c r="G28" s="21"/>
      <c r="H28" s="21"/>
      <c r="I28" s="21"/>
    </row>
    <row r="29" spans="1:3" ht="13.5" customHeight="1">
      <c r="A29">
        <f>ROW()</f>
        <v>29</v>
      </c>
      <c r="B29" s="4" t="s">
        <v>2</v>
      </c>
      <c r="C29" s="6"/>
    </row>
    <row r="30" spans="1:3" ht="13.5" customHeight="1">
      <c r="A30">
        <f>ROW()</f>
        <v>30</v>
      </c>
      <c r="B30" s="4"/>
      <c r="C30" s="6"/>
    </row>
    <row r="31" spans="1:9" ht="13.5" customHeight="1">
      <c r="A31">
        <f>ROW()</f>
        <v>31</v>
      </c>
      <c r="B31" s="7" t="s">
        <v>7</v>
      </c>
      <c r="C31" s="13">
        <f>C8</f>
        <v>108105465</v>
      </c>
      <c r="D31" s="10">
        <f aca="true" t="shared" si="9" ref="D31:I31">C31-D8</f>
        <v>87711882.16666666</v>
      </c>
      <c r="E31" s="10">
        <f t="shared" si="9"/>
        <v>67318299.33333331</v>
      </c>
      <c r="F31" s="10">
        <f t="shared" si="9"/>
        <v>46924716.49999998</v>
      </c>
      <c r="G31" s="10">
        <f t="shared" si="9"/>
        <v>26531133.66666664</v>
      </c>
      <c r="H31" s="10">
        <f t="shared" si="9"/>
        <v>13265566.833333308</v>
      </c>
      <c r="I31" s="10">
        <f t="shared" si="9"/>
        <v>-2.60770320892334E-08</v>
      </c>
    </row>
    <row r="32" spans="1:9" s="7" customFormat="1" ht="13.5" customHeight="1">
      <c r="A32">
        <f>ROW()</f>
        <v>32</v>
      </c>
      <c r="B32" s="7" t="s">
        <v>6</v>
      </c>
      <c r="C32" s="11">
        <f>-C8*0.35</f>
        <v>-37836912.75</v>
      </c>
      <c r="D32" s="11">
        <f aca="true" t="shared" si="10" ref="D32:I32">C32+D8*0.35</f>
        <v>-30699158.758333333</v>
      </c>
      <c r="E32" s="11">
        <f t="shared" si="10"/>
        <v>-23561404.766666666</v>
      </c>
      <c r="F32" s="11">
        <f t="shared" si="10"/>
        <v>-16423650.774999999</v>
      </c>
      <c r="G32" s="11">
        <f t="shared" si="10"/>
        <v>-9285896.783333331</v>
      </c>
      <c r="H32" s="11">
        <f t="shared" si="10"/>
        <v>-4642948.391666665</v>
      </c>
      <c r="I32" s="11">
        <f t="shared" si="10"/>
        <v>0</v>
      </c>
    </row>
    <row r="33" spans="1:9" s="7" customFormat="1" ht="13.5" customHeight="1">
      <c r="A33">
        <f>ROW()</f>
        <v>33</v>
      </c>
      <c r="B33" s="7" t="s">
        <v>8</v>
      </c>
      <c r="C33" s="13">
        <f>SUM(C31:C32)</f>
        <v>70268552.25</v>
      </c>
      <c r="D33" s="13">
        <f aca="true" t="shared" si="11" ref="D33:I33">SUM(D31:D32)</f>
        <v>57012723.408333324</v>
      </c>
      <c r="E33" s="13">
        <f t="shared" si="11"/>
        <v>43756894.56666665</v>
      </c>
      <c r="F33" s="13">
        <f t="shared" si="11"/>
        <v>30501065.72499998</v>
      </c>
      <c r="G33" s="13">
        <f t="shared" si="11"/>
        <v>17245236.88333331</v>
      </c>
      <c r="H33" s="13">
        <f t="shared" si="11"/>
        <v>8622618.441666644</v>
      </c>
      <c r="I33" s="13">
        <f t="shared" si="11"/>
        <v>-2.60770320892334E-08</v>
      </c>
    </row>
    <row r="34" spans="1:9" s="7" customFormat="1" ht="13.5" customHeight="1">
      <c r="A34">
        <f>ROW()</f>
        <v>34</v>
      </c>
      <c r="C34" s="13"/>
      <c r="D34" s="13"/>
      <c r="E34" s="13"/>
      <c r="F34" s="13"/>
      <c r="G34" s="13"/>
      <c r="H34" s="13"/>
      <c r="I34" s="13"/>
    </row>
    <row r="35" spans="1:9" s="7" customFormat="1" ht="13.5" customHeight="1">
      <c r="A35">
        <f>ROW()</f>
        <v>35</v>
      </c>
      <c r="B35" s="7" t="s">
        <v>5</v>
      </c>
      <c r="C35" s="13"/>
      <c r="D35" s="13">
        <f aca="true" t="shared" si="12" ref="D35:I35">(C33+D33)/2</f>
        <v>63640637.829166666</v>
      </c>
      <c r="E35" s="13">
        <f t="shared" si="12"/>
        <v>50384808.98749998</v>
      </c>
      <c r="F35" s="13">
        <f t="shared" si="12"/>
        <v>37128980.14583331</v>
      </c>
      <c r="G35" s="13">
        <f t="shared" si="12"/>
        <v>23873151.304166645</v>
      </c>
      <c r="H35" s="13">
        <f t="shared" si="12"/>
        <v>12933927.662499977</v>
      </c>
      <c r="I35" s="13">
        <f t="shared" si="12"/>
        <v>4311309.220833309</v>
      </c>
    </row>
    <row r="36" spans="1:7" s="7" customFormat="1" ht="13.5" customHeight="1">
      <c r="A36">
        <f>ROW()</f>
        <v>36</v>
      </c>
      <c r="C36" s="13"/>
      <c r="D36" s="13"/>
      <c r="E36" s="13"/>
      <c r="F36" s="13"/>
      <c r="G36" s="13"/>
    </row>
    <row r="37" spans="1:9" s="7" customFormat="1" ht="13.5" customHeight="1">
      <c r="A37">
        <f>ROW()</f>
        <v>37</v>
      </c>
      <c r="B37" s="7" t="s">
        <v>20</v>
      </c>
      <c r="C37"/>
      <c r="D37" s="14">
        <f aca="true" t="shared" si="13" ref="D37:I37">D35*$C$10</f>
        <v>4601218.11504875</v>
      </c>
      <c r="E37" s="14">
        <f t="shared" si="13"/>
        <v>3642821.689796249</v>
      </c>
      <c r="F37" s="14">
        <f t="shared" si="13"/>
        <v>2684425.2645437485</v>
      </c>
      <c r="G37" s="14">
        <f t="shared" si="13"/>
        <v>1726028.8392912485</v>
      </c>
      <c r="H37" s="14">
        <f t="shared" si="13"/>
        <v>935122.9699987484</v>
      </c>
      <c r="I37" s="14">
        <f t="shared" si="13"/>
        <v>311707.6566662483</v>
      </c>
    </row>
    <row r="38" spans="1:9" s="7" customFormat="1" ht="13.5" customHeight="1">
      <c r="A38">
        <f>ROW()</f>
        <v>38</v>
      </c>
      <c r="B38" s="7" t="s">
        <v>18</v>
      </c>
      <c r="C38"/>
      <c r="D38" s="14">
        <f aca="true" t="shared" si="14" ref="D38:I38">D8</f>
        <v>20393582.833333336</v>
      </c>
      <c r="E38" s="14">
        <f t="shared" si="14"/>
        <v>20393582.833333336</v>
      </c>
      <c r="F38" s="14">
        <f t="shared" si="14"/>
        <v>20393582.833333336</v>
      </c>
      <c r="G38" s="14">
        <f t="shared" si="14"/>
        <v>20393582.833333336</v>
      </c>
      <c r="H38" s="14">
        <f t="shared" si="14"/>
        <v>13265566.833333334</v>
      </c>
      <c r="I38" s="14">
        <f t="shared" si="14"/>
        <v>13265566.833333334</v>
      </c>
    </row>
    <row r="39" spans="1:9" s="7" customFormat="1" ht="13.5" customHeight="1">
      <c r="A39">
        <f>ROW()</f>
        <v>39</v>
      </c>
      <c r="B39" s="7" t="s">
        <v>21</v>
      </c>
      <c r="C39"/>
      <c r="D39" s="11">
        <f aca="true" t="shared" si="15" ref="D39:I39">-D38*0.35</f>
        <v>-7137753.991666667</v>
      </c>
      <c r="E39" s="11">
        <f t="shared" si="15"/>
        <v>-7137753.991666667</v>
      </c>
      <c r="F39" s="11">
        <f t="shared" si="15"/>
        <v>-7137753.991666667</v>
      </c>
      <c r="G39" s="11">
        <f t="shared" si="15"/>
        <v>-7137753.991666667</v>
      </c>
      <c r="H39" s="11">
        <f t="shared" si="15"/>
        <v>-4642948.391666667</v>
      </c>
      <c r="I39" s="11">
        <f t="shared" si="15"/>
        <v>-4642948.391666667</v>
      </c>
    </row>
    <row r="40" spans="1:9" s="7" customFormat="1" ht="13.5" customHeight="1">
      <c r="A40">
        <f>ROW()</f>
        <v>40</v>
      </c>
      <c r="B40" s="7" t="s">
        <v>14</v>
      </c>
      <c r="C40"/>
      <c r="D40" s="17">
        <f aca="true" t="shared" si="16" ref="D40:I40">SUM(D37:D39)</f>
        <v>17857046.95671542</v>
      </c>
      <c r="E40" s="17">
        <f t="shared" si="16"/>
        <v>16898650.53146292</v>
      </c>
      <c r="F40" s="17">
        <f t="shared" si="16"/>
        <v>15940254.106210418</v>
      </c>
      <c r="G40" s="17">
        <f t="shared" si="16"/>
        <v>14981857.680957917</v>
      </c>
      <c r="H40" s="17">
        <f t="shared" si="16"/>
        <v>9557741.411665417</v>
      </c>
      <c r="I40" s="17">
        <f t="shared" si="16"/>
        <v>8934326.098332915</v>
      </c>
    </row>
    <row r="41" spans="1:9" s="7" customFormat="1" ht="13.5" customHeight="1" thickBot="1">
      <c r="A41">
        <f>ROW()</f>
        <v>41</v>
      </c>
      <c r="B41" s="7" t="s">
        <v>16</v>
      </c>
      <c r="C41"/>
      <c r="D41" s="19">
        <f aca="true" t="shared" si="17" ref="D41:I41">D40/0.65</f>
        <v>27472379.93340834</v>
      </c>
      <c r="E41" s="19">
        <f t="shared" si="17"/>
        <v>25997923.894558337</v>
      </c>
      <c r="F41" s="19">
        <f t="shared" si="17"/>
        <v>24523467.855708335</v>
      </c>
      <c r="G41" s="19">
        <f t="shared" si="17"/>
        <v>23049011.816858333</v>
      </c>
      <c r="H41" s="19">
        <f t="shared" si="17"/>
        <v>14704217.556408335</v>
      </c>
      <c r="I41" s="19">
        <f t="shared" si="17"/>
        <v>13745117.074358331</v>
      </c>
    </row>
    <row r="42" spans="1:9" s="7" customFormat="1" ht="13.5" customHeight="1" thickTop="1">
      <c r="A42">
        <f>ROW()</f>
        <v>42</v>
      </c>
      <c r="B42"/>
      <c r="C42"/>
      <c r="D42"/>
      <c r="E42"/>
      <c r="F42"/>
      <c r="G42"/>
      <c r="H42"/>
      <c r="I42"/>
    </row>
    <row r="43" spans="1:9" ht="13.5" customHeight="1">
      <c r="A43">
        <f>ROW()</f>
        <v>43</v>
      </c>
      <c r="B43" s="7" t="s">
        <v>9</v>
      </c>
      <c r="D43" s="10">
        <f>D41</f>
        <v>27472379.93340834</v>
      </c>
      <c r="E43" s="10">
        <f>E41-D41</f>
        <v>-1474456.038850002</v>
      </c>
      <c r="F43" s="10">
        <f>F41-E41</f>
        <v>-1474456.038850002</v>
      </c>
      <c r="G43" s="10">
        <f>G41-F41</f>
        <v>-1474456.038850002</v>
      </c>
      <c r="H43" s="10">
        <f>H41-G41</f>
        <v>-8344794.260449998</v>
      </c>
      <c r="I43" s="10">
        <f>I41-H41</f>
        <v>-959100.4820500035</v>
      </c>
    </row>
    <row r="44" spans="1:9" s="7" customFormat="1" ht="13.5" customHeight="1">
      <c r="A44"/>
      <c r="B44" s="4"/>
      <c r="C44"/>
      <c r="D44" s="2"/>
      <c r="E44" s="2"/>
      <c r="F44" s="2"/>
      <c r="G44" s="2"/>
      <c r="H44"/>
      <c r="I44"/>
    </row>
    <row r="45" spans="1:9" s="7" customFormat="1" ht="13.5" customHeight="1">
      <c r="A45"/>
      <c r="B45" s="4"/>
      <c r="C45"/>
      <c r="D45" s="2"/>
      <c r="E45" s="2"/>
      <c r="F45" s="2"/>
      <c r="G45" s="2"/>
      <c r="H45"/>
      <c r="I45"/>
    </row>
    <row r="46" spans="2:7" ht="13.5" customHeight="1">
      <c r="B46" s="4"/>
      <c r="D46" s="2"/>
      <c r="E46" s="2"/>
      <c r="F46" s="2"/>
      <c r="G46" s="2"/>
    </row>
    <row r="47" spans="2:7" ht="13.5" customHeight="1">
      <c r="B47" s="4"/>
      <c r="D47" s="2"/>
      <c r="E47" s="2"/>
      <c r="F47" s="2"/>
      <c r="G47" s="2"/>
    </row>
    <row r="48" ht="13.5" customHeight="1"/>
    <row r="49" spans="1:9" s="7" customFormat="1" ht="13.5" customHeight="1">
      <c r="A49"/>
      <c r="B49"/>
      <c r="C49"/>
      <c r="D49"/>
      <c r="E49"/>
      <c r="F49"/>
      <c r="G49"/>
      <c r="H49"/>
      <c r="I49"/>
    </row>
    <row r="50" spans="1:9" s="7" customFormat="1" ht="13.5" customHeight="1">
      <c r="A50"/>
      <c r="B50"/>
      <c r="C50"/>
      <c r="D50"/>
      <c r="E50"/>
      <c r="F50"/>
      <c r="G50"/>
      <c r="H50"/>
      <c r="I50"/>
    </row>
    <row r="51" spans="1:9" s="7" customFormat="1" ht="13.5" customHeight="1">
      <c r="A51"/>
      <c r="B51"/>
      <c r="C51"/>
      <c r="D51"/>
      <c r="E51"/>
      <c r="F51"/>
      <c r="G51"/>
      <c r="H51"/>
      <c r="I51"/>
    </row>
    <row r="52" spans="1:9" s="7" customFormat="1" ht="13.5" customHeight="1">
      <c r="A52"/>
      <c r="B52"/>
      <c r="C52"/>
      <c r="D52"/>
      <c r="E52"/>
      <c r="F52"/>
      <c r="G52"/>
      <c r="H52"/>
      <c r="I52"/>
    </row>
    <row r="53" spans="1:9" s="7" customFormat="1" ht="13.5" customHeight="1">
      <c r="A53"/>
      <c r="B53"/>
      <c r="C53"/>
      <c r="D53"/>
      <c r="E53"/>
      <c r="F53"/>
      <c r="G53"/>
      <c r="H53"/>
      <c r="I53"/>
    </row>
    <row r="54" spans="1:9" s="7" customFormat="1" ht="13.5" customHeight="1">
      <c r="A54"/>
      <c r="B54"/>
      <c r="C54"/>
      <c r="D54"/>
      <c r="E54"/>
      <c r="F54"/>
      <c r="G54"/>
      <c r="H54"/>
      <c r="I54"/>
    </row>
    <row r="55" spans="1:9" s="7" customFormat="1" ht="13.5" customHeight="1">
      <c r="A55"/>
      <c r="B55"/>
      <c r="C55"/>
      <c r="D55"/>
      <c r="E55"/>
      <c r="F55"/>
      <c r="G55"/>
      <c r="H55"/>
      <c r="I55"/>
    </row>
    <row r="56" spans="1:9" s="7" customFormat="1" ht="13.5" customHeight="1">
      <c r="A56"/>
      <c r="B56"/>
      <c r="C56"/>
      <c r="D56"/>
      <c r="E56"/>
      <c r="F56"/>
      <c r="G56"/>
      <c r="H56"/>
      <c r="I56"/>
    </row>
    <row r="57" spans="1:9" s="7" customFormat="1" ht="13.5" customHeight="1">
      <c r="A57"/>
      <c r="B57"/>
      <c r="C57"/>
      <c r="D57"/>
      <c r="E57"/>
      <c r="F57"/>
      <c r="G57"/>
      <c r="H57"/>
      <c r="I57"/>
    </row>
    <row r="58" spans="1:9" s="7" customFormat="1" ht="13.5" customHeight="1">
      <c r="A58"/>
      <c r="B58"/>
      <c r="C58"/>
      <c r="D58"/>
      <c r="E58"/>
      <c r="F58"/>
      <c r="G58"/>
      <c r="H58"/>
      <c r="I58"/>
    </row>
    <row r="59" spans="1:9" s="7" customFormat="1" ht="13.5" customHeight="1">
      <c r="A59"/>
      <c r="B59"/>
      <c r="C59"/>
      <c r="D59"/>
      <c r="E59"/>
      <c r="F59"/>
      <c r="G59"/>
      <c r="H59"/>
      <c r="I59"/>
    </row>
    <row r="61" spans="1:9" s="7" customFormat="1" ht="13.5" customHeight="1">
      <c r="A61"/>
      <c r="B61"/>
      <c r="C61"/>
      <c r="D61"/>
      <c r="E61"/>
      <c r="F61"/>
      <c r="G61"/>
      <c r="H61"/>
      <c r="I61"/>
    </row>
    <row r="62" ht="13.5" customHeight="1"/>
    <row r="63" ht="13.5" customHeight="1"/>
    <row r="64" ht="13.5" customHeight="1"/>
    <row r="65" ht="13.5" customHeight="1"/>
  </sheetData>
  <mergeCells count="1">
    <mergeCell ref="B2:I2"/>
  </mergeCells>
  <printOptions horizontalCentered="1"/>
  <pageMargins left="0.75" right="0.75" top="1" bottom="0.8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No Name</cp:lastModifiedBy>
  <cp:lastPrinted>2008-06-27T23:58:58Z</cp:lastPrinted>
  <dcterms:created xsi:type="dcterms:W3CDTF">2008-06-18T22:24:43Z</dcterms:created>
  <dcterms:modified xsi:type="dcterms:W3CDTF">2008-06-27T23:59:23Z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