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8635" windowHeight="12075"/>
  </bookViews>
  <sheets>
    <sheet name="Nucor Exhibit KCH-2" sheetId="1" r:id="rId1"/>
  </sheets>
  <definedNames>
    <definedName name="_Order1" hidden="1">0</definedName>
    <definedName name="_Order2" hidden="1">0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/>
</workbook>
</file>

<file path=xl/calcChain.xml><?xml version="1.0" encoding="utf-8"?>
<calcChain xmlns="http://schemas.openxmlformats.org/spreadsheetml/2006/main">
  <c r="F26" i="1"/>
  <c r="I26" s="1"/>
  <c r="I23"/>
  <c r="F23"/>
  <c r="F22"/>
  <c r="F21"/>
  <c r="F20"/>
  <c r="F19"/>
  <c r="F18"/>
  <c r="F17"/>
  <c r="E24"/>
  <c r="E27" s="1"/>
  <c r="D24"/>
  <c r="D27" s="1"/>
  <c r="G17" l="1"/>
  <c r="G18"/>
  <c r="J32"/>
  <c r="F16"/>
  <c r="G16" l="1"/>
  <c r="F24"/>
  <c r="F27" s="1"/>
  <c r="G19"/>
  <c r="G20"/>
  <c r="G21"/>
  <c r="G22"/>
  <c r="J33"/>
  <c r="J31"/>
  <c r="I19" l="1"/>
  <c r="J19" s="1"/>
  <c r="I22"/>
  <c r="J22" s="1"/>
  <c r="I18"/>
  <c r="J18" s="1"/>
  <c r="I17"/>
  <c r="J17" s="1"/>
  <c r="I20"/>
  <c r="J20" s="1"/>
  <c r="I16"/>
  <c r="J16" s="1"/>
  <c r="J34"/>
  <c r="I21" s="1"/>
  <c r="J21" s="1"/>
  <c r="G24"/>
  <c r="J24" l="1"/>
  <c r="I24" l="1"/>
  <c r="J27"/>
  <c r="I27" s="1"/>
</calcChain>
</file>

<file path=xl/sharedStrings.xml><?xml version="1.0" encoding="utf-8"?>
<sst xmlns="http://schemas.openxmlformats.org/spreadsheetml/2006/main" count="59" uniqueCount="47">
  <si>
    <t>Nucor Recommended Rate Spread at PSE's Requested Revenue Increase</t>
  </si>
  <si>
    <t>2011 Gas General Rate Case</t>
  </si>
  <si>
    <t>Test Year Ended December 2010</t>
  </si>
  <si>
    <t>Allocation of Revenue Deficiency to Rate Classes</t>
  </si>
  <si>
    <t>(a)</t>
  </si>
  <si>
    <t>(b)</t>
  </si>
  <si>
    <t>(c)</t>
  </si>
  <si>
    <t>(d)</t>
  </si>
  <si>
    <t>(e)</t>
  </si>
  <si>
    <t>(f)</t>
  </si>
  <si>
    <t>(g)</t>
  </si>
  <si>
    <t>(h)</t>
  </si>
  <si>
    <t>Percent</t>
  </si>
  <si>
    <t>Pro forma</t>
  </si>
  <si>
    <t>of Total</t>
  </si>
  <si>
    <t>Proposed</t>
  </si>
  <si>
    <t>Revenue at</t>
  </si>
  <si>
    <t>Gas Revenue</t>
  </si>
  <si>
    <t>Margin</t>
  </si>
  <si>
    <t>of</t>
  </si>
  <si>
    <t>Line</t>
  </si>
  <si>
    <t>Existing</t>
  </si>
  <si>
    <t>at Existing</t>
  </si>
  <si>
    <t>Less</t>
  </si>
  <si>
    <t>Uniform</t>
  </si>
  <si>
    <t>Increase Incl.</t>
  </si>
  <si>
    <t>No.</t>
  </si>
  <si>
    <t>Rate Class</t>
  </si>
  <si>
    <t>Rates</t>
  </si>
  <si>
    <t>Rates (1)</t>
  </si>
  <si>
    <t>Contracts</t>
  </si>
  <si>
    <t>Increase</t>
  </si>
  <si>
    <t>Residential (16,23,53)</t>
  </si>
  <si>
    <t>Commercial &amp; industrial (31,31T,61)</t>
  </si>
  <si>
    <t>Large volume (41,41T)</t>
  </si>
  <si>
    <t>Interruptible (85, 85T)</t>
  </si>
  <si>
    <t>Limited interruptible (86, 86T)</t>
  </si>
  <si>
    <t>Non exclusive interruptible (87,87T)</t>
  </si>
  <si>
    <t>Rentals</t>
  </si>
  <si>
    <t>Subtotal revenue from rates</t>
  </si>
  <si>
    <t>Other revenue</t>
  </si>
  <si>
    <t>Total</t>
  </si>
  <si>
    <t>Proposed total increase</t>
  </si>
  <si>
    <t>Average increase on margin (includes rentals, excludes contracts)</t>
  </si>
  <si>
    <t>Average increase on total (includes rentals, excludes contracts)</t>
  </si>
  <si>
    <t>Average increase on margin after contracts</t>
  </si>
  <si>
    <t>Adjustment to increase for unequal allocation of increase</t>
  </si>
</sst>
</file>

<file path=xl/styles.xml><?xml version="1.0" encoding="utf-8"?>
<styleSheet xmlns="http://schemas.openxmlformats.org/spreadsheetml/2006/main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#,##0.000"/>
    <numFmt numFmtId="167" formatCode="&quot;$&quot;#,##0\ ;\(&quot;$&quot;#,##0\)"/>
    <numFmt numFmtId="168" formatCode="00000"/>
    <numFmt numFmtId="169" formatCode="#,##0.00000000000;[Red]\-#,##0.00000000000"/>
    <numFmt numFmtId="170" formatCode="_(&quot;$&quot;* #,##0.0000_);_(&quot;$&quot;* \(#,##0.0000\);_(&quot;$&quot;* &quot;-&quot;????_);_(@_)"/>
    <numFmt numFmtId="171" formatCode="0.000000"/>
    <numFmt numFmtId="172" formatCode="&quot;$&quot;#,##0.00"/>
  </numFmts>
  <fonts count="17"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7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/>
    <xf numFmtId="2" fontId="5" fillId="0" borderId="0" applyFont="0" applyFill="0" applyBorder="0" applyAlignment="0" applyProtection="0"/>
    <xf numFmtId="38" fontId="7" fillId="2" borderId="0" applyNumberFormat="0" applyBorder="0" applyAlignment="0" applyProtection="0"/>
    <xf numFmtId="38" fontId="8" fillId="0" borderId="0"/>
    <xf numFmtId="40" fontId="8" fillId="0" borderId="0"/>
    <xf numFmtId="10" fontId="7" fillId="3" borderId="2" applyNumberFormat="0" applyBorder="0" applyAlignment="0" applyProtection="0"/>
    <xf numFmtId="44" fontId="9" fillId="0" borderId="3" applyNumberFormat="0" applyFont="0" applyAlignment="0">
      <alignment horizontal="center"/>
    </xf>
    <xf numFmtId="44" fontId="9" fillId="0" borderId="4" applyNumberFormat="0" applyFont="0" applyAlignment="0">
      <alignment horizontal="center"/>
    </xf>
    <xf numFmtId="169" fontId="1" fillId="0" borderId="0"/>
    <xf numFmtId="0" fontId="6" fillId="0" borderId="0"/>
    <xf numFmtId="0" fontId="6" fillId="0" borderId="0"/>
    <xf numFmtId="10" fontId="1" fillId="0" borderId="0" applyFont="0" applyFill="0" applyBorder="0" applyAlignment="0" applyProtection="0"/>
    <xf numFmtId="42" fontId="1" fillId="3" borderId="0"/>
    <xf numFmtId="0" fontId="6" fillId="4" borderId="0"/>
    <xf numFmtId="0" fontId="10" fillId="4" borderId="5"/>
    <xf numFmtId="0" fontId="11" fillId="5" borderId="6"/>
    <xf numFmtId="0" fontId="12" fillId="4" borderId="7"/>
    <xf numFmtId="42" fontId="13" fillId="6" borderId="8">
      <alignment vertical="center"/>
    </xf>
    <xf numFmtId="0" fontId="9" fillId="3" borderId="1" applyNumberFormat="0">
      <alignment horizontal="center" vertical="center" wrapText="1"/>
    </xf>
    <xf numFmtId="170" fontId="1" fillId="3" borderId="0"/>
    <xf numFmtId="42" fontId="14" fillId="3" borderId="9">
      <alignment horizontal="left"/>
    </xf>
    <xf numFmtId="38" fontId="7" fillId="0" borderId="10"/>
    <xf numFmtId="38" fontId="8" fillId="0" borderId="9"/>
    <xf numFmtId="171" fontId="1" fillId="0" borderId="0">
      <alignment horizontal="left" wrapText="1"/>
    </xf>
    <xf numFmtId="0" fontId="1" fillId="0" borderId="0" applyNumberFormat="0" applyBorder="0" applyAlignment="0"/>
    <xf numFmtId="0" fontId="6" fillId="0" borderId="0"/>
    <xf numFmtId="0" fontId="10" fillId="4" borderId="0"/>
    <xf numFmtId="172" fontId="15" fillId="0" borderId="0">
      <alignment horizontal="left" vertical="center"/>
    </xf>
    <xf numFmtId="0" fontId="9" fillId="3" borderId="0">
      <alignment horizontal="left" wrapText="1"/>
    </xf>
    <xf numFmtId="0" fontId="16" fillId="0" borderId="0">
      <alignment horizontal="left" vertical="center"/>
    </xf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left"/>
    </xf>
    <xf numFmtId="42" fontId="3" fillId="0" borderId="0" xfId="0" applyNumberFormat="1" applyFont="1"/>
    <xf numFmtId="9" fontId="3" fillId="0" borderId="0" xfId="1" applyFont="1" applyFill="1" applyBorder="1" applyAlignment="1">
      <alignment horizontal="center"/>
    </xf>
    <xf numFmtId="9" fontId="3" fillId="0" borderId="0" xfId="1" applyFont="1" applyAlignment="1">
      <alignment horizontal="center"/>
    </xf>
    <xf numFmtId="164" fontId="3" fillId="0" borderId="0" xfId="0" applyNumberFormat="1" applyFont="1"/>
    <xf numFmtId="0" fontId="3" fillId="0" borderId="0" xfId="0" applyFont="1" applyFill="1" applyBorder="1" applyAlignment="1">
      <alignment horizontal="left"/>
    </xf>
    <xf numFmtId="41" fontId="3" fillId="0" borderId="0" xfId="0" applyNumberFormat="1" applyFont="1"/>
    <xf numFmtId="165" fontId="3" fillId="0" borderId="0" xfId="1" applyNumberFormat="1" applyFont="1" applyAlignment="1">
      <alignment horizontal="center"/>
    </xf>
    <xf numFmtId="37" fontId="3" fillId="0" borderId="0" xfId="0" applyNumberFormat="1" applyFont="1"/>
    <xf numFmtId="0" fontId="3" fillId="0" borderId="0" xfId="0" applyFont="1" applyFill="1" applyAlignment="1">
      <alignment horizontal="left"/>
    </xf>
    <xf numFmtId="41" fontId="3" fillId="0" borderId="1" xfId="0" applyNumberFormat="1" applyFont="1" applyBorder="1"/>
    <xf numFmtId="9" fontId="3" fillId="0" borderId="1" xfId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4" fillId="0" borderId="0" xfId="0" applyFont="1"/>
    <xf numFmtId="37" fontId="3" fillId="0" borderId="1" xfId="0" applyNumberFormat="1" applyFont="1" applyBorder="1"/>
    <xf numFmtId="10" fontId="3" fillId="0" borderId="0" xfId="1" applyNumberFormat="1" applyFont="1" applyFill="1"/>
    <xf numFmtId="166" fontId="3" fillId="0" borderId="0" xfId="0" applyNumberFormat="1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8">
    <cellStyle name="Comma0" xfId="2"/>
    <cellStyle name="Comma0 - Style4" xfId="3"/>
    <cellStyle name="Comma1 - Style1" xfId="4"/>
    <cellStyle name="Curren - Style2" xfId="5"/>
    <cellStyle name="Currency0" xfId="6"/>
    <cellStyle name="Date" xfId="7"/>
    <cellStyle name="Entered" xfId="8"/>
    <cellStyle name="Fixed" xfId="9"/>
    <cellStyle name="Grey" xfId="10"/>
    <cellStyle name="Heading1" xfId="11"/>
    <cellStyle name="Heading2" xfId="12"/>
    <cellStyle name="Input [yellow]" xfId="13"/>
    <cellStyle name="modified border" xfId="14"/>
    <cellStyle name="modified border1" xfId="15"/>
    <cellStyle name="Normal" xfId="0" builtinId="0"/>
    <cellStyle name="Normal - Style1" xfId="16"/>
    <cellStyle name="Percen - Style2" xfId="17"/>
    <cellStyle name="Percen - Style3" xfId="18"/>
    <cellStyle name="Percent" xfId="1" builtinId="5"/>
    <cellStyle name="Percent [2]" xfId="19"/>
    <cellStyle name="Report" xfId="20"/>
    <cellStyle name="Report - Style5" xfId="21"/>
    <cellStyle name="Report - Style6" xfId="22"/>
    <cellStyle name="Report - Style7" xfId="23"/>
    <cellStyle name="Report - Style8" xfId="24"/>
    <cellStyle name="Report Bar" xfId="25"/>
    <cellStyle name="Report Heading" xfId="26"/>
    <cellStyle name="Report Unit Cost" xfId="27"/>
    <cellStyle name="Reports Total" xfId="28"/>
    <cellStyle name="StmtTtl1" xfId="29"/>
    <cellStyle name="StmtTtl2" xfId="30"/>
    <cellStyle name="Style 1" xfId="31"/>
    <cellStyle name="Test" xfId="32"/>
    <cellStyle name="Title: - Style3" xfId="33"/>
    <cellStyle name="Title: - Style4" xfId="34"/>
    <cellStyle name="Title: Major" xfId="35"/>
    <cellStyle name="Title: Minor" xfId="36"/>
    <cellStyle name="Title: Worksheet" xf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topLeftCell="C1" workbookViewId="0">
      <selection activeCell="I16" sqref="I16"/>
    </sheetView>
  </sheetViews>
  <sheetFormatPr defaultRowHeight="12.75"/>
  <cols>
    <col min="1" max="1" width="5.85546875" style="1" customWidth="1"/>
    <col min="2" max="2" width="1.7109375" style="1" customWidth="1"/>
    <col min="3" max="3" width="28.5703125" style="1" bestFit="1" customWidth="1"/>
    <col min="4" max="6" width="13.7109375" style="1" customWidth="1"/>
    <col min="7" max="7" width="10.5703125" style="1" customWidth="1"/>
    <col min="8" max="9" width="9.140625" style="1"/>
    <col min="10" max="10" width="13.7109375" style="1" customWidth="1"/>
    <col min="11" max="16384" width="9.140625" style="1"/>
  </cols>
  <sheetData>
    <row r="1" spans="1:10" ht="18.7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</row>
    <row r="4" spans="1:10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7" spans="1:10"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</row>
    <row r="8" spans="1:10">
      <c r="H8" s="2"/>
      <c r="I8" s="2"/>
      <c r="J8" s="3"/>
    </row>
    <row r="9" spans="1:10">
      <c r="H9" s="2"/>
      <c r="I9" s="2"/>
    </row>
    <row r="10" spans="1:10">
      <c r="G10" s="4" t="s">
        <v>12</v>
      </c>
    </row>
    <row r="11" spans="1:10">
      <c r="D11" s="4" t="s">
        <v>13</v>
      </c>
      <c r="E11" s="4" t="s">
        <v>13</v>
      </c>
      <c r="F11" s="4" t="s">
        <v>13</v>
      </c>
      <c r="G11" s="4" t="s">
        <v>14</v>
      </c>
      <c r="H11" s="5" t="s">
        <v>12</v>
      </c>
      <c r="J11" s="4" t="s">
        <v>15</v>
      </c>
    </row>
    <row r="12" spans="1:10">
      <c r="D12" s="4" t="s">
        <v>16</v>
      </c>
      <c r="E12" s="4" t="s">
        <v>17</v>
      </c>
      <c r="F12" s="4" t="s">
        <v>18</v>
      </c>
      <c r="G12" s="4" t="s">
        <v>18</v>
      </c>
      <c r="H12" s="5" t="s">
        <v>19</v>
      </c>
      <c r="I12" s="4" t="s">
        <v>15</v>
      </c>
      <c r="J12" s="4" t="s">
        <v>18</v>
      </c>
    </row>
    <row r="13" spans="1:10">
      <c r="A13" s="4" t="s">
        <v>20</v>
      </c>
      <c r="D13" s="4" t="s">
        <v>21</v>
      </c>
      <c r="E13" s="4" t="s">
        <v>22</v>
      </c>
      <c r="F13" s="4" t="s">
        <v>22</v>
      </c>
      <c r="G13" s="4" t="s">
        <v>23</v>
      </c>
      <c r="H13" s="5" t="s">
        <v>24</v>
      </c>
      <c r="I13" s="4" t="s">
        <v>18</v>
      </c>
      <c r="J13" s="4" t="s">
        <v>25</v>
      </c>
    </row>
    <row r="14" spans="1:10">
      <c r="A14" s="6" t="s">
        <v>26</v>
      </c>
      <c r="B14" s="7"/>
      <c r="C14" s="8" t="s">
        <v>27</v>
      </c>
      <c r="D14" s="6" t="s">
        <v>28</v>
      </c>
      <c r="E14" s="6" t="s">
        <v>29</v>
      </c>
      <c r="F14" s="6" t="s">
        <v>28</v>
      </c>
      <c r="G14" s="6" t="s">
        <v>30</v>
      </c>
      <c r="H14" s="9" t="s">
        <v>31</v>
      </c>
      <c r="I14" s="6" t="s">
        <v>31</v>
      </c>
      <c r="J14" s="6" t="s">
        <v>30</v>
      </c>
    </row>
    <row r="15" spans="1:10">
      <c r="A15" s="10"/>
      <c r="B15" s="7"/>
      <c r="C15" s="11"/>
      <c r="D15" s="10"/>
      <c r="E15" s="10"/>
      <c r="F15" s="10"/>
      <c r="G15" s="10"/>
      <c r="H15" s="5"/>
      <c r="I15" s="10"/>
      <c r="J15" s="10"/>
    </row>
    <row r="16" spans="1:10">
      <c r="A16" s="4">
        <v>1</v>
      </c>
      <c r="C16" s="12" t="s">
        <v>32</v>
      </c>
      <c r="D16" s="13">
        <v>683933835.19273996</v>
      </c>
      <c r="E16" s="13">
        <v>394704821.82093996</v>
      </c>
      <c r="F16" s="13">
        <f>+D16-E16</f>
        <v>289229013.37180001</v>
      </c>
      <c r="G16" s="14">
        <f>F16/SUM(F$16:F$22)</f>
        <v>0.69129492192627584</v>
      </c>
      <c r="H16" s="15">
        <v>1</v>
      </c>
      <c r="I16" s="19">
        <f t="shared" ref="I16:I22" si="0">$J$33*$J$34*H16</f>
        <v>8.0408433347407576E-2</v>
      </c>
      <c r="J16" s="16">
        <f>+I16*F16</f>
        <v>23256451.843842834</v>
      </c>
    </row>
    <row r="17" spans="1:10">
      <c r="A17" s="4">
        <v>2</v>
      </c>
      <c r="C17" s="17" t="s">
        <v>33</v>
      </c>
      <c r="D17" s="18">
        <v>229957497.50940001</v>
      </c>
      <c r="E17" s="18">
        <v>144583284.64950001</v>
      </c>
      <c r="F17" s="18">
        <f t="shared" ref="F17:F26" si="1">+D17-E17</f>
        <v>85374212.859899998</v>
      </c>
      <c r="G17" s="14">
        <f t="shared" ref="G17:G22" si="2">F17/SUM(F$16:F$22)</f>
        <v>0.20405546153709689</v>
      </c>
      <c r="H17" s="15">
        <v>1</v>
      </c>
      <c r="I17" s="19">
        <f t="shared" si="0"/>
        <v>8.0408433347407576E-2</v>
      </c>
      <c r="J17" s="20">
        <f t="shared" ref="J17:J22" si="3">+I17*F17</f>
        <v>6864806.7043326553</v>
      </c>
    </row>
    <row r="18" spans="1:10">
      <c r="A18" s="4">
        <v>3</v>
      </c>
      <c r="C18" s="21" t="s">
        <v>34</v>
      </c>
      <c r="D18" s="18">
        <v>66546917.139749996</v>
      </c>
      <c r="E18" s="18">
        <v>48354808.535130009</v>
      </c>
      <c r="F18" s="18">
        <f t="shared" si="1"/>
        <v>18192108.604619987</v>
      </c>
      <c r="G18" s="14">
        <f t="shared" si="2"/>
        <v>4.3481503293511851E-2</v>
      </c>
      <c r="H18" s="15">
        <v>0.5</v>
      </c>
      <c r="I18" s="19">
        <f t="shared" si="0"/>
        <v>4.0204216673703788E-2</v>
      </c>
      <c r="J18" s="20">
        <f t="shared" si="3"/>
        <v>731399.47609169304</v>
      </c>
    </row>
    <row r="19" spans="1:10">
      <c r="A19" s="4">
        <v>4</v>
      </c>
      <c r="C19" s="12" t="s">
        <v>35</v>
      </c>
      <c r="D19" s="18">
        <v>20171935.279069997</v>
      </c>
      <c r="E19" s="18">
        <v>11608811.261559999</v>
      </c>
      <c r="F19" s="18">
        <f t="shared" si="1"/>
        <v>8563124.0175099988</v>
      </c>
      <c r="G19" s="14">
        <f t="shared" si="2"/>
        <v>2.0466979021637671E-2</v>
      </c>
      <c r="H19" s="15">
        <v>0.5</v>
      </c>
      <c r="I19" s="19">
        <f t="shared" si="0"/>
        <v>4.0204216673703788E-2</v>
      </c>
      <c r="J19" s="20">
        <f t="shared" si="3"/>
        <v>344273.69340376888</v>
      </c>
    </row>
    <row r="20" spans="1:10">
      <c r="A20" s="4">
        <v>5</v>
      </c>
      <c r="C20" s="21" t="s">
        <v>36</v>
      </c>
      <c r="D20" s="18">
        <v>12410859.56308</v>
      </c>
      <c r="E20" s="18">
        <v>9365238.1461000014</v>
      </c>
      <c r="F20" s="18">
        <f t="shared" si="1"/>
        <v>3045621.4169799984</v>
      </c>
      <c r="G20" s="14">
        <f t="shared" si="2"/>
        <v>7.2794309088268713E-3</v>
      </c>
      <c r="H20" s="15">
        <v>0</v>
      </c>
      <c r="I20" s="19">
        <f t="shared" si="0"/>
        <v>0</v>
      </c>
      <c r="J20" s="20">
        <f t="shared" si="3"/>
        <v>0</v>
      </c>
    </row>
    <row r="21" spans="1:10">
      <c r="A21" s="4">
        <v>6</v>
      </c>
      <c r="C21" s="21" t="s">
        <v>37</v>
      </c>
      <c r="D21" s="18">
        <v>25742572.911910001</v>
      </c>
      <c r="E21" s="18">
        <v>19898138.363200001</v>
      </c>
      <c r="F21" s="18">
        <f t="shared" si="1"/>
        <v>5844434.5487099998</v>
      </c>
      <c r="G21" s="14">
        <f t="shared" si="2"/>
        <v>1.3968957947728603E-2</v>
      </c>
      <c r="H21" s="15">
        <v>1.25</v>
      </c>
      <c r="I21" s="19">
        <f t="shared" si="0"/>
        <v>0.10051054168425946</v>
      </c>
      <c r="J21" s="20">
        <f t="shared" si="3"/>
        <v>587427.28232904256</v>
      </c>
    </row>
    <row r="22" spans="1:10">
      <c r="A22" s="4">
        <v>7</v>
      </c>
      <c r="C22" s="12" t="s">
        <v>38</v>
      </c>
      <c r="D22" s="18">
        <v>8138781.5399999991</v>
      </c>
      <c r="E22" s="18">
        <v>0</v>
      </c>
      <c r="F22" s="18">
        <f t="shared" si="1"/>
        <v>8138781.5399999991</v>
      </c>
      <c r="G22" s="14">
        <f t="shared" si="2"/>
        <v>1.9452745364922235E-2</v>
      </c>
      <c r="H22" s="15">
        <v>0</v>
      </c>
      <c r="I22" s="19">
        <f t="shared" si="0"/>
        <v>0</v>
      </c>
      <c r="J22" s="20">
        <f t="shared" si="3"/>
        <v>0</v>
      </c>
    </row>
    <row r="23" spans="1:10">
      <c r="A23" s="4">
        <v>8</v>
      </c>
      <c r="C23" s="21" t="s">
        <v>30</v>
      </c>
      <c r="D23" s="22">
        <v>1658615.8571499998</v>
      </c>
      <c r="E23" s="22">
        <v>0</v>
      </c>
      <c r="F23" s="22">
        <f t="shared" si="1"/>
        <v>1658615.8571499998</v>
      </c>
      <c r="G23" s="22"/>
      <c r="H23" s="23"/>
      <c r="I23" s="24">
        <f>+J23/F23</f>
        <v>4.8549517751727111E-2</v>
      </c>
      <c r="J23" s="22">
        <v>80525</v>
      </c>
    </row>
    <row r="24" spans="1:10">
      <c r="A24" s="4">
        <v>9</v>
      </c>
      <c r="C24" s="1" t="s">
        <v>39</v>
      </c>
      <c r="D24" s="13">
        <f>SUM(D16:D23)</f>
        <v>1048561014.9930999</v>
      </c>
      <c r="E24" s="13">
        <f>SUM(E16:E23)</f>
        <v>628515102.77642989</v>
      </c>
      <c r="F24" s="13">
        <f>SUM(F16:F23)</f>
        <v>420045912.21667004</v>
      </c>
      <c r="G24" s="15">
        <f>SUM(G16:G23)</f>
        <v>0.99999999999999989</v>
      </c>
      <c r="H24" s="15"/>
      <c r="I24" s="19">
        <f>+J24/F24</f>
        <v>7.5860478755387345E-2</v>
      </c>
      <c r="J24" s="13">
        <f>SUM(J16:J23)</f>
        <v>31864883.999999996</v>
      </c>
    </row>
    <row r="25" spans="1:10">
      <c r="A25" s="25"/>
      <c r="C25" s="12"/>
      <c r="H25" s="15"/>
    </row>
    <row r="26" spans="1:10">
      <c r="A26" s="4">
        <v>10</v>
      </c>
      <c r="C26" s="12" t="s">
        <v>40</v>
      </c>
      <c r="D26" s="22">
        <v>6760042.1649999991</v>
      </c>
      <c r="E26" s="22">
        <v>0</v>
      </c>
      <c r="F26" s="22">
        <f t="shared" si="1"/>
        <v>6760042.1649999991</v>
      </c>
      <c r="G26" s="22"/>
      <c r="H26" s="23"/>
      <c r="I26" s="24">
        <f>+J26/F26</f>
        <v>0</v>
      </c>
      <c r="J26" s="26">
        <v>0</v>
      </c>
    </row>
    <row r="27" spans="1:10">
      <c r="A27" s="4">
        <v>11</v>
      </c>
      <c r="C27" s="12" t="s">
        <v>41</v>
      </c>
      <c r="D27" s="13">
        <f>+D24+D26</f>
        <v>1055321057.1580999</v>
      </c>
      <c r="E27" s="13">
        <f>+E24+E26</f>
        <v>628515102.77642989</v>
      </c>
      <c r="F27" s="13">
        <f>+F24+F26</f>
        <v>426805954.38167006</v>
      </c>
      <c r="G27" s="13"/>
      <c r="H27" s="15"/>
      <c r="I27" s="19">
        <f>+J27/F27</f>
        <v>7.4658949044335288E-2</v>
      </c>
      <c r="J27" s="13">
        <f>+J24+J26</f>
        <v>31864883.999999996</v>
      </c>
    </row>
    <row r="30" spans="1:10">
      <c r="C30" s="12" t="s">
        <v>42</v>
      </c>
      <c r="J30" s="13">
        <v>31864884</v>
      </c>
    </row>
    <row r="31" spans="1:10">
      <c r="C31" s="12" t="s">
        <v>43</v>
      </c>
      <c r="J31" s="27">
        <f>$J$30/(SUM(F$16:F$22))</f>
        <v>7.6161213013070356E-2</v>
      </c>
    </row>
    <row r="32" spans="1:10">
      <c r="C32" s="12" t="s">
        <v>44</v>
      </c>
      <c r="J32" s="27">
        <f>$J$30/(SUM(D$16:D$22))</f>
        <v>3.0437301534793838E-2</v>
      </c>
    </row>
    <row r="33" spans="3:10">
      <c r="C33" s="21" t="s">
        <v>45</v>
      </c>
      <c r="J33" s="27">
        <f>+(J30-J23)/SUM(F16:F22)</f>
        <v>7.5968747800334052E-2</v>
      </c>
    </row>
    <row r="34" spans="3:10">
      <c r="C34" s="21" t="s">
        <v>46</v>
      </c>
      <c r="J34" s="28">
        <f>1/SUMPRODUCT($G$16:$G$22,$H$16:$H$22)</f>
        <v>1.0584409467790912</v>
      </c>
    </row>
  </sheetData>
  <mergeCells count="4">
    <mergeCell ref="A1:J1"/>
    <mergeCell ref="A2:J2"/>
    <mergeCell ref="A3:J3"/>
    <mergeCell ref="A4:J4"/>
  </mergeCells>
  <printOptions horizontalCentered="1"/>
  <pageMargins left="1" right="1" top="1" bottom="1" header="0.5" footer="0.3"/>
  <pageSetup scale="97" orientation="landscape" r:id="rId1"/>
  <headerFooter scaleWithDoc="0">
    <oddHeader>&amp;R&amp;"Times New Roman,Bold"Exhibit No. ____ (KCH-2)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2011-12-07T08:00:00+00:00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27C4B87-8379-479D-8682-F84D3B802A6B}"/>
</file>

<file path=customXml/itemProps2.xml><?xml version="1.0" encoding="utf-8"?>
<ds:datastoreItem xmlns:ds="http://schemas.openxmlformats.org/officeDocument/2006/customXml" ds:itemID="{45B1B5E3-6034-4D00-A6CB-41A3FB19AB01}"/>
</file>

<file path=customXml/itemProps3.xml><?xml version="1.0" encoding="utf-8"?>
<ds:datastoreItem xmlns:ds="http://schemas.openxmlformats.org/officeDocument/2006/customXml" ds:itemID="{799FF0DB-6A39-4F13-AA88-7E3AFE98ED70}"/>
</file>

<file path=customXml/itemProps4.xml><?xml version="1.0" encoding="utf-8"?>
<ds:datastoreItem xmlns:ds="http://schemas.openxmlformats.org/officeDocument/2006/customXml" ds:itemID="{345B13CD-2D59-4062-BAE0-DB6CCB05CA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Nucor Exhibit KCH-2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