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3A2CE7F8-579F-458D-B919-A096CCB2E56E}" xr6:coauthVersionLast="44" xr6:coauthVersionMax="44" xr10:uidLastSave="{00000000-0000-0000-0000-000000000000}"/>
  <bookViews>
    <workbookView xWindow="15195" yWindow="45" windowWidth="13440" windowHeight="16200" activeTab="2" xr2:uid="{00000000-000D-0000-FFFF-FFFF00000000}"/>
  </bookViews>
  <sheets>
    <sheet name="E-EAS-1" sheetId="2" r:id="rId1"/>
    <sheet name="E-EAS-2" sheetId="1" r:id="rId2"/>
    <sheet name="G-EAS-1" sheetId="4" r:id="rId3"/>
    <sheet name="Acerno_Cache_XXXXX" sheetId="6" state="veryHidden" r:id="rId4"/>
    <sheet name="G-EAS-2" sheetId="5" r:id="rId5"/>
    <sheet name="Account Balances" sheetId="7" r:id="rId6"/>
  </sheets>
  <externalReferences>
    <externalReference r:id="rId7"/>
    <externalReference r:id="rId8"/>
  </externalReferences>
  <definedNames>
    <definedName name="_xlnm.Print_Area" localSheetId="1">'E-EAS-2'!$A$1:$F$32</definedName>
    <definedName name="_xlnm.Print_Area" localSheetId="4">'G-EAS-2'!$A$1:$G$27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4" l="1"/>
  <c r="D39" i="4"/>
  <c r="D34" i="4"/>
  <c r="D31" i="4"/>
  <c r="D37" i="2" l="1"/>
  <c r="D32" i="2"/>
  <c r="D29" i="2"/>
  <c r="C21" i="1" l="1"/>
  <c r="C8" i="5"/>
  <c r="C9" i="5"/>
  <c r="C14" i="5"/>
  <c r="C13" i="5"/>
  <c r="C11" i="5"/>
  <c r="C10" i="5"/>
  <c r="K35" i="4" l="1"/>
  <c r="H17" i="4"/>
  <c r="C15" i="5"/>
  <c r="F38" i="2"/>
  <c r="M49" i="4" l="1"/>
  <c r="N49" i="4" s="1"/>
  <c r="I41" i="4"/>
  <c r="E48" i="1" l="1"/>
  <c r="C20" i="5" l="1"/>
  <c r="C23" i="5" l="1"/>
  <c r="I26" i="4"/>
  <c r="I20" i="4"/>
  <c r="D10" i="4"/>
  <c r="I10" i="4" s="1"/>
  <c r="I34" i="4" s="1"/>
  <c r="E17" i="4" l="1"/>
  <c r="C26" i="5"/>
  <c r="C27" i="5"/>
  <c r="I39" i="4"/>
  <c r="I43" i="4" s="1"/>
  <c r="I31" i="4"/>
  <c r="I32" i="4" s="1"/>
  <c r="I13" i="4"/>
  <c r="I44" i="4" l="1"/>
  <c r="I46" i="4" s="1"/>
  <c r="I48" i="4" l="1"/>
  <c r="I50" i="4"/>
  <c r="D10" i="2" l="1"/>
  <c r="L14" i="2" l="1"/>
  <c r="K22" i="2"/>
  <c r="K24" i="2" s="1"/>
  <c r="F10" i="2"/>
  <c r="F24" i="2"/>
  <c r="K10" i="2" l="1"/>
  <c r="F32" i="2"/>
  <c r="F37" i="2"/>
  <c r="F40" i="2" s="1"/>
  <c r="F29" i="2"/>
  <c r="F30" i="2" s="1"/>
  <c r="F13" i="2"/>
  <c r="F15" i="2" s="1"/>
  <c r="K32" i="2" l="1"/>
  <c r="K29" i="2"/>
  <c r="K30" i="2" s="1"/>
  <c r="K13" i="2"/>
  <c r="K15" i="2" s="1"/>
  <c r="K37" i="2"/>
  <c r="K40" i="2" s="1"/>
  <c r="F41" i="2"/>
  <c r="F43" i="2" s="1"/>
  <c r="E44" i="1"/>
  <c r="D49" i="1"/>
  <c r="K41" i="2" l="1"/>
  <c r="K43" i="2" s="1"/>
  <c r="E43" i="5"/>
  <c r="J12" i="4" l="1"/>
  <c r="J10" i="4" s="1"/>
  <c r="M11" i="4"/>
  <c r="L12" i="4" l="1"/>
  <c r="M12" i="4" s="1"/>
  <c r="G14" i="2" l="1"/>
  <c r="M14" i="2" s="1"/>
  <c r="N14" i="2" s="1"/>
  <c r="M14" i="4" l="1"/>
  <c r="M15" i="4"/>
  <c r="M16" i="4"/>
  <c r="M18" i="4"/>
  <c r="M19" i="4"/>
  <c r="M21" i="4"/>
  <c r="M22" i="4"/>
  <c r="M23" i="4"/>
  <c r="M24" i="4"/>
  <c r="M25" i="4"/>
  <c r="M27" i="4"/>
  <c r="M28" i="4"/>
  <c r="M29" i="4"/>
  <c r="M30" i="4"/>
  <c r="M33" i="4"/>
  <c r="M36" i="4"/>
  <c r="M37" i="4"/>
  <c r="M38" i="4"/>
  <c r="M40" i="4"/>
  <c r="M41" i="4"/>
  <c r="M42" i="4"/>
  <c r="M45" i="4"/>
  <c r="J26" i="4"/>
  <c r="J20" i="4"/>
  <c r="G10" i="2"/>
  <c r="C32" i="1"/>
  <c r="G13" i="2" l="1"/>
  <c r="G15" i="2" s="1"/>
  <c r="G37" i="2"/>
  <c r="G40" i="2" s="1"/>
  <c r="G29" i="2"/>
  <c r="G30" i="2" s="1"/>
  <c r="G32" i="2"/>
  <c r="G24" i="2"/>
  <c r="G41" i="2" l="1"/>
  <c r="G43" i="2" s="1"/>
  <c r="J13" i="4" l="1"/>
  <c r="J39" i="4"/>
  <c r="J34" i="4"/>
  <c r="J31" i="4"/>
  <c r="L43" i="4"/>
  <c r="L32" i="4"/>
  <c r="L26" i="4"/>
  <c r="L20" i="4"/>
  <c r="L13" i="4"/>
  <c r="J43" i="4" l="1"/>
  <c r="J32" i="4"/>
  <c r="L44" i="4"/>
  <c r="L46" i="4" s="1"/>
  <c r="L48" i="4" l="1"/>
  <c r="L50" i="4" s="1"/>
  <c r="J44" i="4"/>
  <c r="J46" i="4" s="1"/>
  <c r="G42" i="4"/>
  <c r="G41" i="4"/>
  <c r="G40" i="4"/>
  <c r="G36" i="4"/>
  <c r="G35" i="4"/>
  <c r="G30" i="4"/>
  <c r="G29" i="4"/>
  <c r="G25" i="4"/>
  <c r="G24" i="4"/>
  <c r="G23" i="4"/>
  <c r="G18" i="4"/>
  <c r="G11" i="4"/>
  <c r="J48" i="4" l="1"/>
  <c r="J50" i="4" s="1"/>
  <c r="G26" i="4"/>
  <c r="J10" i="2"/>
  <c r="J37" i="2" s="1"/>
  <c r="J40" i="2" s="1"/>
  <c r="J22" i="2"/>
  <c r="J24" i="2" s="1"/>
  <c r="I19" i="2"/>
  <c r="E22" i="2"/>
  <c r="H33" i="2"/>
  <c r="M17" i="4" l="1"/>
  <c r="H10" i="4"/>
  <c r="M35" i="4"/>
  <c r="K10" i="4"/>
  <c r="J32" i="2"/>
  <c r="J13" i="2"/>
  <c r="J15" i="2" s="1"/>
  <c r="J29" i="2"/>
  <c r="J30" i="2" s="1"/>
  <c r="J41" i="2" l="1"/>
  <c r="J43" i="2" s="1"/>
  <c r="N26" i="4" l="1"/>
  <c r="E19" i="4" l="1"/>
  <c r="N35" i="4"/>
  <c r="E12" i="4"/>
  <c r="N41" i="4"/>
  <c r="F26" i="4"/>
  <c r="F32" i="4"/>
  <c r="F43" i="4"/>
  <c r="F19" i="4" l="1"/>
  <c r="N19" i="4" s="1"/>
  <c r="F12" i="4"/>
  <c r="N12" i="4" s="1"/>
  <c r="K31" i="4" l="1"/>
  <c r="K32" i="4" s="1"/>
  <c r="F17" i="4"/>
  <c r="N17" i="4" s="1"/>
  <c r="G12" i="4"/>
  <c r="F13" i="4"/>
  <c r="G19" i="4"/>
  <c r="K34" i="4"/>
  <c r="K39" i="4"/>
  <c r="K43" i="4" s="1"/>
  <c r="K26" i="4"/>
  <c r="H20" i="4"/>
  <c r="M20" i="4" s="1"/>
  <c r="K20" i="4"/>
  <c r="K13" i="4"/>
  <c r="M11" i="2"/>
  <c r="M12" i="2"/>
  <c r="M39" i="2"/>
  <c r="M38" i="2"/>
  <c r="N38" i="2" s="1"/>
  <c r="M34" i="2"/>
  <c r="M28" i="2"/>
  <c r="M27" i="2"/>
  <c r="M20" i="2"/>
  <c r="M21" i="2"/>
  <c r="M23" i="2"/>
  <c r="M19" i="2"/>
  <c r="N19" i="2" s="1"/>
  <c r="H24" i="2"/>
  <c r="I24" i="2"/>
  <c r="L24" i="2"/>
  <c r="L13" i="2" s="1"/>
  <c r="L15" i="2" s="1"/>
  <c r="M33" i="2"/>
  <c r="N33" i="2" s="1"/>
  <c r="M10" i="4" l="1"/>
  <c r="F20" i="4"/>
  <c r="F44" i="4" s="1"/>
  <c r="F46" i="4" s="1"/>
  <c r="G17" i="4"/>
  <c r="N20" i="4"/>
  <c r="L29" i="2"/>
  <c r="L30" i="2" s="1"/>
  <c r="L37" i="2"/>
  <c r="L40" i="2" s="1"/>
  <c r="L32" i="2"/>
  <c r="K44" i="4"/>
  <c r="K46" i="4" s="1"/>
  <c r="M22" i="2"/>
  <c r="N22" i="2" s="1"/>
  <c r="E20" i="4"/>
  <c r="E10" i="4" s="1"/>
  <c r="E24" i="2"/>
  <c r="G20" i="4" l="1"/>
  <c r="G10" i="4"/>
  <c r="G13" i="4" s="1"/>
  <c r="F48" i="4"/>
  <c r="F50" i="4" s="1"/>
  <c r="K48" i="4"/>
  <c r="K50" i="4" s="1"/>
  <c r="N13" i="4"/>
  <c r="L41" i="2"/>
  <c r="L43" i="2" s="1"/>
  <c r="M24" i="2"/>
  <c r="N24" i="2"/>
  <c r="E31" i="4"/>
  <c r="G31" i="4" s="1"/>
  <c r="G32" i="4" s="1"/>
  <c r="E39" i="4"/>
  <c r="E34" i="4"/>
  <c r="G34" i="4" s="1"/>
  <c r="H39" i="4"/>
  <c r="H34" i="4"/>
  <c r="H31" i="4"/>
  <c r="M31" i="4" s="1"/>
  <c r="N31" i="4" s="1"/>
  <c r="E13" i="4"/>
  <c r="E26" i="4"/>
  <c r="H13" i="4"/>
  <c r="M13" i="4" s="1"/>
  <c r="H26" i="4"/>
  <c r="M26" i="4" s="1"/>
  <c r="M39" i="4" l="1"/>
  <c r="N39" i="4" s="1"/>
  <c r="N43" i="4" s="1"/>
  <c r="M34" i="4"/>
  <c r="N34" i="4" s="1"/>
  <c r="E43" i="4"/>
  <c r="G39" i="4"/>
  <c r="G43" i="4" s="1"/>
  <c r="G44" i="4" s="1"/>
  <c r="G46" i="4" s="1"/>
  <c r="H32" i="4"/>
  <c r="M32" i="4" s="1"/>
  <c r="H43" i="4"/>
  <c r="M43" i="4" s="1"/>
  <c r="E32" i="4"/>
  <c r="G48" i="4" l="1"/>
  <c r="G50" i="4" s="1"/>
  <c r="E44" i="4"/>
  <c r="E46" i="4" s="1"/>
  <c r="N32" i="4"/>
  <c r="N44" i="4" s="1"/>
  <c r="N46" i="4" s="1"/>
  <c r="H44" i="4"/>
  <c r="M44" i="4" s="1"/>
  <c r="M46" i="4" s="1"/>
  <c r="E48" i="4" l="1"/>
  <c r="E50" i="4" s="1"/>
  <c r="H46" i="4"/>
  <c r="E10" i="2"/>
  <c r="H10" i="2"/>
  <c r="I10" i="2"/>
  <c r="H48" i="4" l="1"/>
  <c r="M48" i="4" s="1"/>
  <c r="M10" i="2"/>
  <c r="N10" i="2" s="1"/>
  <c r="H37" i="2"/>
  <c r="H40" i="2" s="1"/>
  <c r="H32" i="2"/>
  <c r="H13" i="2"/>
  <c r="H15" i="2" s="1"/>
  <c r="H29" i="2"/>
  <c r="H30" i="2" s="1"/>
  <c r="I13" i="2"/>
  <c r="I15" i="2" s="1"/>
  <c r="I29" i="2"/>
  <c r="I30" i="2" s="1"/>
  <c r="I32" i="2"/>
  <c r="I37" i="2"/>
  <c r="I40" i="2" s="1"/>
  <c r="E32" i="2"/>
  <c r="E13" i="2"/>
  <c r="E15" i="2" s="1"/>
  <c r="E29" i="2"/>
  <c r="E37" i="2"/>
  <c r="M50" i="4" l="1"/>
  <c r="N48" i="4"/>
  <c r="N50" i="4" s="1"/>
  <c r="H50" i="4"/>
  <c r="N13" i="2"/>
  <c r="N15" i="2" s="1"/>
  <c r="M32" i="2"/>
  <c r="N32" i="2" s="1"/>
  <c r="I41" i="2"/>
  <c r="I43" i="2" s="1"/>
  <c r="E30" i="2"/>
  <c r="M29" i="2"/>
  <c r="E40" i="2"/>
  <c r="M37" i="2"/>
  <c r="M13" i="2"/>
  <c r="M15" i="2" s="1"/>
  <c r="H41" i="2"/>
  <c r="H43" i="2" s="1"/>
  <c r="E41" i="2" l="1"/>
  <c r="E43" i="2" s="1"/>
  <c r="N29" i="2"/>
  <c r="N30" i="2" s="1"/>
  <c r="M30" i="2"/>
  <c r="N37" i="2"/>
  <c r="N40" i="2" s="1"/>
  <c r="M40" i="2"/>
  <c r="M41" i="2" l="1"/>
  <c r="M43" i="2" s="1"/>
  <c r="N41" i="2"/>
  <c r="N43" i="2" s="1"/>
</calcChain>
</file>

<file path=xl/sharedStrings.xml><?xml version="1.0" encoding="utf-8"?>
<sst xmlns="http://schemas.openxmlformats.org/spreadsheetml/2006/main" count="292" uniqueCount="195">
  <si>
    <t>Source Id:&lt;All&gt;</t>
  </si>
  <si>
    <t>Jurisdiction:WA</t>
  </si>
  <si>
    <t>Transaction Amount</t>
  </si>
  <si>
    <t>Ferc Acct</t>
  </si>
  <si>
    <t>Ferc Acct Desc</t>
  </si>
  <si>
    <t>407395</t>
  </si>
  <si>
    <t>OPTIONAL RENEWABLE POWER REV O</t>
  </si>
  <si>
    <t>407450</t>
  </si>
  <si>
    <t>AMORT BPA RX</t>
  </si>
  <si>
    <t>407499</t>
  </si>
  <si>
    <t>AMORT SCH 59 BPA RES EXCH CRED</t>
  </si>
  <si>
    <t>557161</t>
  </si>
  <si>
    <t>AMORT UNBILLED ADD-ONS</t>
  </si>
  <si>
    <t>557290</t>
  </si>
  <si>
    <t>WA ERM AMORTIZATION</t>
  </si>
  <si>
    <t>908600</t>
  </si>
  <si>
    <t>CUST SVC &amp; INFO EXP</t>
  </si>
  <si>
    <t>908690</t>
  </si>
  <si>
    <t>AMORT UNBILLED DSM TARIFF RIDE</t>
  </si>
  <si>
    <t>Total</t>
  </si>
  <si>
    <t>DESCRIPTION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</si>
  <si>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</si>
  <si>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</si>
  <si>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</si>
  <si>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</si>
  <si>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</si>
  <si>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</si>
  <si>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</si>
  <si>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</si>
  <si>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</si>
  <si>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</si>
  <si>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</si>
  <si>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</si>
  <si>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</si>
  <si>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</si>
  <si>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</si>
  <si>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</si>
  <si>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</si>
  <si>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</si>
  <si>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</si>
  <si>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</si>
  <si>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</si>
  <si>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</si>
  <si>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</si>
  <si>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</si>
  <si>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</si>
  <si>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Schedule 59 Residential Exchange Credit</t>
  </si>
  <si>
    <t>Schedule 93 ERM Surcharge/ Rebate</t>
  </si>
  <si>
    <t>Line No.</t>
  </si>
  <si>
    <t>Adder Schedule Amounts Embedded in Results of Operations</t>
  </si>
  <si>
    <t>Avista Utilities</t>
  </si>
  <si>
    <t>Eliminate Adder Schedules</t>
  </si>
  <si>
    <t>Washington Electric</t>
  </si>
  <si>
    <t>Total Adder Schedule Amounts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</si>
  <si>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</si>
  <si>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</si>
  <si>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</si>
  <si>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</si>
  <si>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</si>
  <si>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</si>
  <si>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</si>
  <si>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</si>
  <si>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</si>
  <si>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</si>
  <si>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</si>
  <si>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</si>
  <si>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</si>
  <si>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</si>
  <si>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</si>
  <si>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</si>
  <si>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</si>
  <si>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</si>
  <si>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</si>
  <si>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</si>
  <si>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</si>
  <si>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</si>
  <si>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</si>
  <si>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</si>
  <si>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</si>
  <si>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Schedule 150 Purchased Gas Costs</t>
  </si>
  <si>
    <t>Schedule 155 Prior PGA Amortization</t>
  </si>
  <si>
    <t>Sales For Resale</t>
  </si>
  <si>
    <t>483xxx</t>
  </si>
  <si>
    <t>808xxx</t>
  </si>
  <si>
    <t>Net Natural Gas Storage Transactions</t>
  </si>
  <si>
    <t>Gas Used For Products Extraction</t>
  </si>
  <si>
    <t>Deferred Exchange</t>
  </si>
  <si>
    <t>Consolidate Gas Costs</t>
  </si>
  <si>
    <t>Service:ED</t>
  </si>
  <si>
    <t>Service:GD</t>
  </si>
  <si>
    <t>805110</t>
  </si>
  <si>
    <t>AMORTIZE RECOVERABLE GAS COSTS</t>
  </si>
  <si>
    <t>Net Gas Costs Recovered in Rates</t>
  </si>
  <si>
    <t>Current Gas Costs included in PGA</t>
  </si>
  <si>
    <t>Total Revenue</t>
  </si>
  <si>
    <t>Total Expense</t>
  </si>
  <si>
    <t>G-OPS-12A page 1</t>
  </si>
  <si>
    <t>Washington Natural Gas</t>
  </si>
  <si>
    <t>Conversion Factor</t>
  </si>
  <si>
    <t>Schedule 95 Optional Renewable</t>
  </si>
  <si>
    <t>804/805</t>
  </si>
  <si>
    <t>Eliminate Adder Schedule Adjustment</t>
  </si>
  <si>
    <t>000's</t>
  </si>
  <si>
    <t>Eliminate Adder Schedules and Consolidate Gas Costs Adjustment</t>
  </si>
  <si>
    <t>Transaction Desc Long</t>
  </si>
  <si>
    <t>Accounting Period</t>
  </si>
  <si>
    <t>Source Id:GL</t>
  </si>
  <si>
    <t>Journal Selection:&lt;All&gt;</t>
  </si>
  <si>
    <t>253990</t>
  </si>
  <si>
    <t>State Cde:WA</t>
  </si>
  <si>
    <t>Revenue</t>
  </si>
  <si>
    <t>407494</t>
  </si>
  <si>
    <t>AMORT SCH 98 REC REV</t>
  </si>
  <si>
    <t>557324</t>
  </si>
  <si>
    <t>DEF POWER SUPPLY EXP-REC AMORT</t>
  </si>
  <si>
    <t xml:space="preserve">G-495-12A </t>
  </si>
  <si>
    <t>Schedule 98 REC Revenue Surcharge/Rebate</t>
  </si>
  <si>
    <t xml:space="preserve">Schedule 95 Revenue Offset (moves revenue to Buck a Block balancing account) </t>
  </si>
  <si>
    <t>Check unbilled add-on journal to be sure captured all unbilled add-on sub accounts</t>
  </si>
  <si>
    <t>Gas Cost deferrals and amortizations are based on calendar usage, do not require unbilled add-on entries</t>
  </si>
  <si>
    <t>Revenue Class:&lt;All&gt;</t>
  </si>
  <si>
    <t>Period</t>
  </si>
  <si>
    <t>Rate Schedule Num</t>
  </si>
  <si>
    <t>0095</t>
  </si>
  <si>
    <t>Service:Electric</t>
  </si>
  <si>
    <t>12 Month Total</t>
  </si>
  <si>
    <t>Total Schedule 95</t>
  </si>
  <si>
    <t>Do not print</t>
  </si>
  <si>
    <t>Gas Costs in Results of Operations</t>
  </si>
  <si>
    <t>Schedule 93 and Schedule 98 Unbilled Only (Billed Eliminated in Adjustment 2.13)</t>
  </si>
  <si>
    <t>Schedule 89/91/92 Public Purpose Tariff Rider</t>
  </si>
  <si>
    <t>Schedule 189/191/192 Public Purpose Tariff Riders</t>
  </si>
  <si>
    <t>Eliminate Contra Decoupling Deferral</t>
  </si>
  <si>
    <t>CONTRA DECOUPLING DEFFERAL</t>
  </si>
  <si>
    <t>AMORTIZE RES DECOUPLING</t>
  </si>
  <si>
    <t>AMORTIZE NON-RES DECOUPLING</t>
  </si>
  <si>
    <t>Schedule 75 Decoupling (Rebate) Surcharge</t>
  </si>
  <si>
    <t>407230</t>
  </si>
  <si>
    <t xml:space="preserve">TAX REFORM AMORTIZATION			</t>
  </si>
  <si>
    <t>456311</t>
  </si>
  <si>
    <t>CONTRA DECOUPLING DEFERRAL</t>
  </si>
  <si>
    <t>reduction to decoupling deferred revenues for SEC reporting only, eliminate for CB</t>
  </si>
  <si>
    <t>Eliminate Contra-Decoupling Deferral</t>
  </si>
  <si>
    <t>Schedule 74
 Tax Reform Temporary Rebate</t>
  </si>
  <si>
    <t>Schedule 174
Tax Reform Temporary Rebate</t>
  </si>
  <si>
    <t>less: 805110</t>
  </si>
  <si>
    <t>Amortization of Recoverable Gas Costs</t>
  </si>
  <si>
    <t xml:space="preserve">G-OPS-12A page 1 </t>
  </si>
  <si>
    <t>FIT @ 21%</t>
  </si>
  <si>
    <t>DFIT Flow Through Tax Reform Amort</t>
  </si>
  <si>
    <t>NET OPERATING INCOME</t>
  </si>
  <si>
    <t>Journal Name</t>
  </si>
  <si>
    <t>(All)</t>
  </si>
  <si>
    <t>Sum of Transaction Amount</t>
  </si>
  <si>
    <t>Service</t>
  </si>
  <si>
    <t>Jurisdiction</t>
  </si>
  <si>
    <t>ED</t>
  </si>
  <si>
    <t>GD</t>
  </si>
  <si>
    <t>Grand Total</t>
  </si>
  <si>
    <t>FERC Account</t>
  </si>
  <si>
    <t>FERC Account Description</t>
  </si>
  <si>
    <t>WA</t>
  </si>
  <si>
    <t>456329</t>
  </si>
  <si>
    <t>AMORTIZATION RES DECOUPLING DE</t>
  </si>
  <si>
    <t>456339</t>
  </si>
  <si>
    <t>AMORTIZATION NON-RES DECOUPLIN</t>
  </si>
  <si>
    <t>495329</t>
  </si>
  <si>
    <t>495339</t>
  </si>
  <si>
    <t>Schedule 175
Decoupling Rebate / Surcharge</t>
  </si>
  <si>
    <t>Schedule 155 amortization of prior gas costs, calendar</t>
  </si>
  <si>
    <t>Schedule 89/91/92 billed revenue offset</t>
  </si>
  <si>
    <t>Sch 75 Amortization Residential Decoupling, calendar</t>
  </si>
  <si>
    <t>Sch 75 Amortization Non-Residential Decoupling, calendar</t>
  </si>
  <si>
    <t xml:space="preserve">Sch 59 amortization (ResX), unbilled </t>
  </si>
  <si>
    <t>Schedule 59 amortization (ResX), billed</t>
  </si>
  <si>
    <t>Sch 93 amortization, billed amount Eliminated in Adjustment 2.13 (Eliminate WA Power Cost Deferral)</t>
  </si>
  <si>
    <t>Sch 98 amortization, billed amount Eliminated in Adjustment 2.13 (Eliminate WA Power Cost Deferral)</t>
  </si>
  <si>
    <t>Schedule 89/91/92 unbilled revenue offset</t>
  </si>
  <si>
    <t>Sch 93 amortization, unbilled (ERM)</t>
  </si>
  <si>
    <t>Sch 98 amortization unbilled (REC Rev)</t>
  </si>
  <si>
    <t>Schedule 189/191/192 revenue offset, billed (Public Purpose Rider)</t>
  </si>
  <si>
    <t>Schedule 189/191/192 revenue offset, unbilled (Public Purpose Rider)</t>
  </si>
  <si>
    <t>Sch 175 Amortization Residential Decoupling, calendar</t>
  </si>
  <si>
    <t>Sch 175 Amortization Non-Residential Decoupling, calendar</t>
  </si>
  <si>
    <t>Schedule 74 amortization, calendar (Tax Reform - Temporary)</t>
  </si>
  <si>
    <t>Schedule 174 amortizaton, calendar ( Tax Reform - excludes 2017 non-plant excess tax amortized as flow-through DFIT)</t>
  </si>
  <si>
    <t>Twelve Months Ended December 31, 2019</t>
  </si>
  <si>
    <t>WA Total</t>
  </si>
  <si>
    <t>Accounting Periods :</t>
  </si>
  <si>
    <t>201901 through 201912</t>
  </si>
  <si>
    <t>Selected Accounts</t>
  </si>
  <si>
    <t>Query Name:  V2 Transactions_by_FERC_GL_Detail</t>
  </si>
  <si>
    <t>amortization of  prior period reduction to decoupling deferred revenues for SEC reporting only, eliminate for CB</t>
  </si>
  <si>
    <t>Billed Revenue Report by Location Twelve Months Ended for Report Date : '12/31/2019'</t>
  </si>
  <si>
    <t>Transaction Analysis  Selection: Accounting Period : '2019%' , Journal Selection : '%ubld%'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</si>
</sst>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#,###,###.00"/>
    <numFmt numFmtId="165" formatCode="#,###,###,###.00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mmm\ d\,\ yyyy\ h:mm:ss\ AM/PM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"/>
      <color indexed="8"/>
      <name val="Times New Roman"/>
      <family val="1"/>
    </font>
    <font>
      <sz val="11"/>
      <color indexed="8"/>
      <name val="Times New Roman"/>
      <family val="1"/>
    </font>
    <font>
      <sz val="9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136">
    <xf numFmtId="0" fontId="0" fillId="0" borderId="0" xfId="0"/>
    <xf numFmtId="0" fontId="2" fillId="0" borderId="0" xfId="3" applyFill="1"/>
    <xf numFmtId="0" fontId="0" fillId="0" borderId="0" xfId="0" applyFill="1"/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center" vertical="top"/>
    </xf>
    <xf numFmtId="0" fontId="9" fillId="0" borderId="0" xfId="5" applyNumberFormat="1" applyFont="1" applyBorder="1" applyAlignment="1">
      <alignment horizontal="center"/>
    </xf>
    <xf numFmtId="0" fontId="9" fillId="0" borderId="0" xfId="5" applyFont="1" applyBorder="1"/>
    <xf numFmtId="37" fontId="9" fillId="0" borderId="0" xfId="5" applyNumberFormat="1" applyFont="1" applyBorder="1" applyAlignment="1">
      <alignment horizontal="center"/>
    </xf>
    <xf numFmtId="5" fontId="9" fillId="0" borderId="0" xfId="5" applyNumberFormat="1" applyFont="1" applyBorder="1"/>
    <xf numFmtId="37" fontId="9" fillId="0" borderId="0" xfId="5" applyNumberFormat="1" applyFont="1" applyBorder="1"/>
    <xf numFmtId="37" fontId="9" fillId="0" borderId="0" xfId="5" applyNumberFormat="1" applyFont="1" applyFill="1" applyBorder="1"/>
    <xf numFmtId="37" fontId="9" fillId="0" borderId="0" xfId="5" applyNumberFormat="1" applyFont="1" applyFill="1" applyBorder="1" applyAlignment="1">
      <alignment horizontal="center"/>
    </xf>
    <xf numFmtId="166" fontId="9" fillId="0" borderId="0" xfId="1" applyNumberFormat="1" applyFont="1" applyBorder="1"/>
    <xf numFmtId="167" fontId="9" fillId="0" borderId="0" xfId="2" applyNumberFormat="1" applyFont="1" applyFill="1" applyBorder="1"/>
    <xf numFmtId="0" fontId="10" fillId="0" borderId="0" xfId="5" applyNumberFormat="1" applyFont="1" applyBorder="1" applyAlignment="1">
      <alignment horizontal="left"/>
    </xf>
    <xf numFmtId="0" fontId="11" fillId="0" borderId="0" xfId="0" applyFont="1"/>
    <xf numFmtId="0" fontId="12" fillId="0" borderId="0" xfId="4" applyFont="1"/>
    <xf numFmtId="0" fontId="12" fillId="0" borderId="0" xfId="4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4" applyFont="1" applyAlignment="1">
      <alignment horizontal="center"/>
    </xf>
    <xf numFmtId="167" fontId="10" fillId="0" borderId="0" xfId="2" applyNumberFormat="1" applyFont="1" applyFill="1" applyBorder="1" applyAlignment="1">
      <alignment horizontal="center" wrapText="1"/>
    </xf>
    <xf numFmtId="167" fontId="9" fillId="0" borderId="4" xfId="2" applyNumberFormat="1" applyFont="1" applyFill="1" applyBorder="1"/>
    <xf numFmtId="167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168" fontId="0" fillId="0" borderId="0" xfId="1" applyNumberFormat="1" applyFont="1"/>
    <xf numFmtId="0" fontId="0" fillId="0" borderId="0" xfId="0" applyAlignment="1">
      <alignment horizontal="right"/>
    </xf>
    <xf numFmtId="168" fontId="0" fillId="0" borderId="4" xfId="0" applyNumberFormat="1" applyBorder="1"/>
    <xf numFmtId="168" fontId="0" fillId="0" borderId="4" xfId="1" applyNumberFormat="1" applyFont="1" applyBorder="1"/>
    <xf numFmtId="168" fontId="0" fillId="0" borderId="5" xfId="0" applyNumberFormat="1" applyBorder="1"/>
    <xf numFmtId="0" fontId="11" fillId="0" borderId="0" xfId="0" applyFont="1" applyAlignment="1">
      <alignment horizontal="center"/>
    </xf>
    <xf numFmtId="167" fontId="14" fillId="0" borderId="0" xfId="0" applyNumberFormat="1" applyFont="1"/>
    <xf numFmtId="167" fontId="9" fillId="0" borderId="0" xfId="2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165" fontId="0" fillId="0" borderId="0" xfId="0" applyNumberFormat="1"/>
    <xf numFmtId="0" fontId="3" fillId="0" borderId="2" xfId="3" applyFont="1" applyFill="1" applyBorder="1" applyAlignment="1">
      <alignment horizontal="center" vertical="center"/>
    </xf>
    <xf numFmtId="168" fontId="9" fillId="0" borderId="0" xfId="2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top"/>
    </xf>
    <xf numFmtId="0" fontId="0" fillId="0" borderId="0" xfId="0" applyAlignment="1">
      <alignment shrinkToFit="1"/>
    </xf>
    <xf numFmtId="0" fontId="10" fillId="0" borderId="0" xfId="3" applyFont="1" applyFill="1" applyAlignment="1">
      <alignment wrapText="1"/>
    </xf>
    <xf numFmtId="0" fontId="11" fillId="0" borderId="0" xfId="0" applyFont="1" applyFill="1"/>
    <xf numFmtId="0" fontId="10" fillId="0" borderId="0" xfId="3" applyFont="1" applyFill="1"/>
    <xf numFmtId="0" fontId="15" fillId="0" borderId="2" xfId="0" applyFont="1" applyFill="1" applyBorder="1" applyAlignment="1">
      <alignment horizontal="right" vertical="top"/>
    </xf>
    <xf numFmtId="0" fontId="15" fillId="0" borderId="3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 vertical="top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/>
    <xf numFmtId="0" fontId="10" fillId="0" borderId="0" xfId="3" applyFont="1"/>
    <xf numFmtId="0" fontId="15" fillId="0" borderId="6" xfId="3" applyFont="1" applyFill="1" applyBorder="1" applyAlignment="1">
      <alignment horizontal="right" vertical="top"/>
    </xf>
    <xf numFmtId="0" fontId="15" fillId="0" borderId="7" xfId="3" applyFont="1" applyFill="1" applyBorder="1" applyAlignment="1">
      <alignment horizontal="right" vertical="top"/>
    </xf>
    <xf numFmtId="0" fontId="15" fillId="0" borderId="1" xfId="3" applyFont="1" applyFill="1" applyBorder="1" applyAlignment="1">
      <alignment horizontal="right" vertical="top"/>
    </xf>
    <xf numFmtId="167" fontId="13" fillId="0" borderId="17" xfId="0" applyNumberFormat="1" applyFont="1" applyBorder="1"/>
    <xf numFmtId="164" fontId="3" fillId="0" borderId="0" xfId="3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0" fillId="0" borderId="0" xfId="0" applyFill="1" applyAlignment="1">
      <alignment wrapText="1"/>
    </xf>
    <xf numFmtId="166" fontId="17" fillId="0" borderId="0" xfId="1" applyNumberFormat="1" applyFont="1" applyBorder="1"/>
    <xf numFmtId="164" fontId="3" fillId="0" borderId="0" xfId="3" applyNumberFormat="1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/>
    </xf>
    <xf numFmtId="168" fontId="0" fillId="0" borderId="0" xfId="1" applyNumberFormat="1" applyFont="1" applyFill="1"/>
    <xf numFmtId="168" fontId="0" fillId="0" borderId="0" xfId="1" applyNumberFormat="1" applyFont="1" applyFill="1" applyAlignment="1">
      <alignment vertical="center"/>
    </xf>
    <xf numFmtId="167" fontId="9" fillId="0" borderId="0" xfId="2" applyNumberFormat="1" applyFont="1" applyFill="1" applyBorder="1" applyAlignment="1">
      <alignment horizontal="center" wrapText="1"/>
    </xf>
    <xf numFmtId="168" fontId="11" fillId="0" borderId="0" xfId="1" applyNumberFormat="1" applyFont="1"/>
    <xf numFmtId="168" fontId="11" fillId="0" borderId="0" xfId="0" applyNumberFormat="1" applyFont="1"/>
    <xf numFmtId="167" fontId="12" fillId="0" borderId="0" xfId="2" applyNumberFormat="1" applyFont="1"/>
    <xf numFmtId="167" fontId="12" fillId="0" borderId="0" xfId="0" applyNumberFormat="1" applyFont="1"/>
    <xf numFmtId="0" fontId="0" fillId="0" borderId="0" xfId="0" pivotButton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3" fillId="0" borderId="16" xfId="3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top"/>
    </xf>
    <xf numFmtId="44" fontId="0" fillId="0" borderId="0" xfId="0" applyNumberFormat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7" fontId="3" fillId="0" borderId="1" xfId="2" applyNumberFormat="1" applyFont="1" applyFill="1" applyBorder="1" applyAlignment="1">
      <alignment horizontal="right" vertical="center"/>
    </xf>
    <xf numFmtId="7" fontId="3" fillId="0" borderId="6" xfId="2" applyNumberFormat="1" applyFont="1" applyFill="1" applyBorder="1" applyAlignment="1">
      <alignment horizontal="right" vertical="center"/>
    </xf>
    <xf numFmtId="7" fontId="3" fillId="0" borderId="16" xfId="2" applyNumberFormat="1" applyFont="1" applyFill="1" applyBorder="1" applyAlignment="1">
      <alignment horizontal="right" vertical="center"/>
    </xf>
    <xf numFmtId="7" fontId="3" fillId="0" borderId="7" xfId="2" applyNumberFormat="1" applyFont="1" applyFill="1" applyBorder="1" applyAlignment="1">
      <alignment horizontal="right" vertical="center"/>
    </xf>
    <xf numFmtId="0" fontId="3" fillId="0" borderId="20" xfId="3" applyFont="1" applyFill="1" applyBorder="1" applyAlignment="1">
      <alignment horizontal="left" vertical="top"/>
    </xf>
    <xf numFmtId="0" fontId="11" fillId="0" borderId="21" xfId="0" applyFont="1" applyBorder="1"/>
    <xf numFmtId="166" fontId="17" fillId="0" borderId="0" xfId="1" applyNumberFormat="1" applyFont="1" applyFill="1" applyBorder="1"/>
    <xf numFmtId="166" fontId="9" fillId="0" borderId="0" xfId="1" applyNumberFormat="1" applyFont="1" applyFill="1" applyBorder="1"/>
    <xf numFmtId="0" fontId="3" fillId="0" borderId="18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3" fillId="0" borderId="18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164" fontId="3" fillId="0" borderId="15" xfId="3" applyNumberFormat="1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164" fontId="3" fillId="0" borderId="15" xfId="3" applyNumberFormat="1" applyFont="1" applyFill="1" applyBorder="1" applyAlignment="1">
      <alignment horizontal="left" vertical="top" wrapText="1"/>
    </xf>
    <xf numFmtId="164" fontId="3" fillId="0" borderId="0" xfId="3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15" xfId="3" applyNumberFormat="1" applyFont="1" applyFill="1" applyBorder="1" applyAlignment="1">
      <alignment vertical="center" wrapText="1"/>
    </xf>
    <xf numFmtId="164" fontId="3" fillId="0" borderId="0" xfId="3" applyNumberFormat="1" applyFont="1" applyFill="1" applyBorder="1" applyAlignment="1">
      <alignment vertical="center" wrapText="1"/>
    </xf>
    <xf numFmtId="0" fontId="3" fillId="0" borderId="15" xfId="3" applyFont="1" applyFill="1" applyBorder="1" applyAlignment="1">
      <alignment horizontal="left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8" xfId="4" xr:uid="{00000000-0005-0000-0000-000004000000}"/>
    <cellStyle name="Normal_WAElec6_97" xfId="5" xr:uid="{00000000-0005-0000-0000-000005000000}"/>
  </cellStyles>
  <dxfs count="1"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2804160</xdr:colOff>
      <xdr:row>8</xdr:row>
      <xdr:rowOff>205740</xdr:rowOff>
    </xdr:from>
    <xdr:to>
      <xdr:col>2</xdr:col>
      <xdr:colOff>205740</xdr:colOff>
      <xdr:row>8</xdr:row>
      <xdr:rowOff>205740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3787140" y="2232660"/>
          <a:ext cx="342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2819400</xdr:colOff>
      <xdr:row>8</xdr:row>
      <xdr:rowOff>219075</xdr:rowOff>
    </xdr:from>
    <xdr:to>
      <xdr:col>2</xdr:col>
      <xdr:colOff>226695</xdr:colOff>
      <xdr:row>22</xdr:row>
      <xdr:rowOff>133350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3771900" y="2505075"/>
          <a:ext cx="264795" cy="3752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2409825</xdr:colOff>
      <xdr:row>22</xdr:row>
      <xdr:rowOff>114300</xdr:rowOff>
    </xdr:from>
    <xdr:to>
      <xdr:col>2</xdr:col>
      <xdr:colOff>259080</xdr:colOff>
      <xdr:row>22</xdr:row>
      <xdr:rowOff>123825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V="1">
          <a:off x="3362325" y="6238875"/>
          <a:ext cx="70675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Adjustments/2019%20WA%20Electric%20RR%20Model%20AMA%2010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Adjustments/2019%20WA%20Natural%20Gas%20RR%20Model%20AMA%20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  <sheetName val="COC table for settlement"/>
    </sheetNames>
    <sheetDataSet>
      <sheetData sheetId="0"/>
      <sheetData sheetId="1"/>
      <sheetData sheetId="2">
        <row r="12">
          <cell r="E12">
            <v>3.3262885794710221E-3</v>
          </cell>
        </row>
        <row r="14">
          <cell r="E14">
            <v>2E-3</v>
          </cell>
        </row>
        <row r="16">
          <cell r="E16">
            <v>3.8605159538162764E-2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ADJ DETAIL INPUT"/>
      <sheetName val="CF"/>
      <sheetName val="Acerno_Cache_XXXXX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/>
      <sheetData sheetId="2"/>
      <sheetData sheetId="3">
        <row r="15">
          <cell r="E15">
            <v>3.3260504272441039E-3</v>
          </cell>
        </row>
        <row r="17">
          <cell r="E17">
            <v>2E-3</v>
          </cell>
        </row>
        <row r="19">
          <cell r="E19">
            <v>3.8391880537542555E-2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zhkw6\Desktop\CB%20Adjustments\2.11%20Eliminate%20Adder%20Schedules\2019%20V2%20Transactions_by_FERC_GL_Detai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935.464569675925" createdVersion="5" refreshedVersion="5" minRefreshableVersion="3" recordCount="772" xr:uid="{00000000-000A-0000-FFFF-FFFF00000000}">
  <cacheSource type="worksheet">
    <worksheetSource ref="A1:AC773" sheet="page" r:id="rId2"/>
  </cacheSource>
  <cacheFields count="29">
    <cacheField name="Company" numFmtId="0">
      <sharedItems/>
    </cacheField>
    <cacheField name="FERC Account" numFmtId="0">
      <sharedItems count="19">
        <s v="407229"/>
        <s v="407230"/>
        <s v="407395"/>
        <s v="407450"/>
        <s v="407494"/>
        <s v="407499"/>
        <s v="456311"/>
        <s v="456329"/>
        <s v="456339"/>
        <s v="495329"/>
        <s v="495339"/>
        <s v="557161"/>
        <s v="557324"/>
        <s v="557390"/>
        <s v="805110"/>
        <s v="805115"/>
        <s v="908250"/>
        <s v="908600"/>
        <s v="908690"/>
      </sharedItems>
    </cacheField>
    <cacheField name="FERC Account Description" numFmtId="0">
      <sharedItems count="17">
        <s v="IDAHO EARNINGS TEST AMORTIZATI"/>
        <s v="TAX REFORM AMORTIZATION_x0009__x0009__x0009_"/>
        <s v="OPTIONAL RENEWABLE POWER REV O"/>
        <s v="AMORT BPA RX"/>
        <s v="AMORT SCH 98 REC REV"/>
        <s v="AMORT SCH 59 BPA RES EXCH CRED"/>
        <s v="CONTRA DECOUPLING DEFERRAL"/>
        <s v="AMORTIZATION RES DECOUPLING DE"/>
        <s v="AMORTIZATION NON-RES DECOUPLIN"/>
        <s v="AMORT UNBILLED ADD-ONS"/>
        <s v="DEF POWER SUPPLY EXP-REC AMORT"/>
        <s v="IDAHO PCA AMT"/>
        <s v="AMORTIZE RECOVERABLE GAS COSTS"/>
        <s v="AMORT OTH RECOV GAS COSTS-IV F"/>
        <s v="CONSERVATION AMORT"/>
        <s v="CUST SVC &amp; INFO EXP"/>
        <s v="AMORT UNBILLED DSM TARIFF RIDE"/>
      </sharedItems>
    </cacheField>
    <cacheField name="Service" numFmtId="0">
      <sharedItems count="2">
        <s v="ED"/>
        <s v="GD"/>
      </sharedItems>
    </cacheField>
    <cacheField name="Jurisdiction" numFmtId="0">
      <sharedItems count="3">
        <s v="ID"/>
        <s v="WA"/>
        <s v="OR"/>
      </sharedItems>
    </cacheField>
    <cacheField name="STATIND" numFmtId="0">
      <sharedItems/>
    </cacheField>
    <cacheField name="GL Transaction ID" numFmtId="0">
      <sharedItems/>
    </cacheField>
    <cacheField name="Accounting Period" numFmtId="0">
      <sharedItems/>
    </cacheField>
    <cacheField name="Accounting Year" numFmtId="0">
      <sharedItems/>
    </cacheField>
    <cacheField name="Accounting Month" numFmtId="0">
      <sharedItems/>
    </cacheField>
    <cacheField name="Accounting Period End Date" numFmtId="164">
      <sharedItems containsSemiMixedTypes="0" containsNonDate="0" containsDate="1" containsString="0" minDate="2019-01-31T00:00:00" maxDate="2020-01-01T00:00:00"/>
    </cacheField>
    <cacheField name="Journal Name" numFmtId="0">
      <sharedItems count="110">
        <s v="Reverses &quot;468-UBLD ADD-ON 201812 DJ USD&quot;"/>
        <s v="486 REG AMORTS 201901 RJ USD"/>
        <s v="468-UBLD ADD-ON 201901 DJ USD"/>
        <s v="Miscellaneous Transaction USD"/>
        <s v="127-RESIDENT EXCH 201901 DJ USD"/>
        <s v="AVA REVDECOUPLING USD DL JOURNAL 201901"/>
        <s v="475-WASHINGTION REC DEFERRAL 201901 DJ U"/>
        <s v="480-ID PCA 201901 DJ USD"/>
        <s v="431-D&amp;A WA/ID 201901 DJ USD"/>
        <s v="433-D&amp;A OR 201901 DJ USD"/>
        <s v="486 REG AMORTS 201902 RJ USD"/>
        <s v="Reverses &quot;468-UBLD ADD-ON 201901 DJ USD&quot;"/>
        <s v="468-UBLD ADD-ON 201902 DJ USD"/>
        <s v="127-RESIDENT EXCH 201902 DJ USD"/>
        <s v="AVA REVDECOUPLING USD DL JOURNAL 201902"/>
        <s v="475-WASHINGTION REC DEFERRAL 201902 DJ U"/>
        <s v="480-ID PCA 201902 DJ USD"/>
        <s v="431-D&amp;A WA/ID 201902 DJ USD"/>
        <s v="433-D&amp;A OR 201902 DJ USD"/>
        <s v="Reverses &quot;468-UBLD ADD-ON 201902 DJ USD&quot;"/>
        <s v="486 REG AMORTS 201903 RJ USD"/>
        <s v="468-UBLD ADD-ON 201903 DJ USD"/>
        <s v="127-RESIDENT EXCH 201903 DJ USD"/>
        <s v="AVA REVDECOUPLING USD DL JOURNAL 201903"/>
        <s v="475-WASHINGTION REC DEFERRAL 201903 DJ U"/>
        <s v="480-ID PCA 201903 DJ USD"/>
        <s v="431-D&amp;A WA/ID 201903 DJ USD"/>
        <s v="433-D&amp;A OR 201903 DJ USD"/>
        <s v="486 REG AMORTS 201904 RJ USD"/>
        <s v="468-UBLD ADD-ON 201904 DJ USD"/>
        <s v="Reverses &quot;468-UBLD ADD-ON 201903 DJ USD&quot;"/>
        <s v="127-RESIDENT EXCH 201904 DJ USD"/>
        <s v="AVA REVDECOUPLING USD DL JOURNAL 201904"/>
        <s v="475-WASHINGTION REC DEFERRAL 201904 DJ U"/>
        <s v="480-ID PCA 201904 DJ USD"/>
        <s v="431-D&amp;A WA/ID 201904 DJ USD"/>
        <s v="433-D&amp;A OR 201904 DJ USD"/>
        <s v="Reverses &quot;468-UBLD ADD-ON 201904 DJ USD&quot;"/>
        <s v="486 REG AMORTS 201905 RJ USD"/>
        <s v="468-UBLD ADD-ON 201905 DJ USD"/>
        <s v="127-RESIDENT EXCH 201905 DJ USD"/>
        <s v="AVA REVDECOUPLING USD DL JOURNAL 201905"/>
        <s v="475-WASHINGTION REC DEFERRAL 201905 DJ U"/>
        <s v="480-ID PCA 201905 DJ USD"/>
        <s v="431-D&amp;A WA/ID 201905 DJ USD"/>
        <s v="433-D&amp;A OR 201905 DJ USD"/>
        <s v="Reverses &quot;468-UBLD ADD-ON 201905 DJ USD&quot;"/>
        <s v="486 REG AMORTS 201906 RJ USD"/>
        <s v="468-UBLD ADD-ON 201906 DJ USD"/>
        <s v="127-RESIDENT EXCH 201906 DJ USD"/>
        <s v="AVA REVDECOUPLING USD DL JOURNAL 201906"/>
        <s v="475-WASHINGTION REC DEFERRAL 201906 DJ U"/>
        <s v="480-ID PCA 201906 DJ USD"/>
        <s v="431-D&amp;A WA/ID 201906 DJ USD"/>
        <s v="433-D&amp;A OR 201906 DJ USD"/>
        <s v="Reverses &quot;468-UBLD ADD-ON 201906 DJ USD&quot;"/>
        <s v="486 REG AMORTS 201907 RJ USD"/>
        <s v="468-UBLD ADD-ON 201907 DJ USD"/>
        <s v="127-RESIDENT EXCH 201907 DJ USD"/>
        <s v="AVA REVDECOUPLING USD DL JOURNAL 201907"/>
        <s v="475-WASHINGTION REC DEFERRAL 201907 DJ U"/>
        <s v="480-ID PCA 201907 DJ USD"/>
        <s v="431-D&amp;A WA/ID 201907 DJ USD"/>
        <s v="433-D&amp;A OR 201907 DJ USD"/>
        <s v="Reverses &quot;468-UBLD ADD-ON 201907 DJ USD&quot;"/>
        <s v="486 REG AMORTS 201908 RJ USD"/>
        <s v="468-UBLD ADD-ON 201908 DJ USD"/>
        <s v="127-RESIDENT EXCH 201908 DJ USD"/>
        <s v="AVA REVDECOUPLING USD DL JOURNAL 201908"/>
        <s v="475-WASHINGTION REC DEFERRAL 201908 DJ U"/>
        <s v="480-ID PCA 201908 DJ USD"/>
        <s v="431-D&amp;A WA/ID 201908 DJ USD"/>
        <s v="433-D&amp;A OR 201908 DJ USD"/>
        <s v="Reverses &quot;468-UBLD ADD-ON 201908 DJ USD&quot;"/>
        <s v="486 REG AMORTS 201909 RJ USD"/>
        <s v="468-UBLD ADD-ON 201909 DJ USD"/>
        <s v="127-RESIDENT EXCH 201909 DJ USD"/>
        <s v="AVA REVDECOUPLING USD DL JOURNAL 201909"/>
        <s v="475-WASHINGTION REC DEFERRAL 201909 DJ U"/>
        <s v="480-ID PCA 201909 DJ USD"/>
        <s v="431-D&amp;A WA/ID 201909 DJ USD"/>
        <s v="433-D&amp;A OR 201909 DJ USD"/>
        <s v="Reverses &quot;468-UBLD ADD-ON 201909 DJ USD&quot;"/>
        <s v="486 REG AMORTS 201910 RJ USD"/>
        <s v="468-UBLD ADD-ON 201910 DJ USD"/>
        <s v="127-RESIDENT EXCH 201910 DJ USD"/>
        <s v="AVA REVDECOUPLING USD DL JOURNAL 201910"/>
        <s v="475-WASHINGTION REC DEFERRAL 201910 DJ U"/>
        <s v="480-ID PCA 201910 DJ USD"/>
        <s v="431-D&amp;A WA/ID 201910 DJ USD"/>
        <s v="433-D&amp;A OR 201910 DJ USD"/>
        <s v="Reverses &quot;468-UBLD ADD-ON 201910 DJ USD&quot;"/>
        <s v="486 REG AMORTS 201911 RJ USD"/>
        <s v="468-UBLD ADD-ON 201911 DJ USD"/>
        <s v="127-RESIDENT EXCH 201911 DJ USD"/>
        <s v="AVA REVDECOUPLING USD DL JOURNAL 201911"/>
        <s v="475-WASHINGTION REC DEFERRAL 201911 DJ U"/>
        <s v="480-ID PCA 201911 DJ USD"/>
        <s v="431-D&amp;A WA/ID 201911 DJ USD"/>
        <s v="NSJ013 - D&amp;A WA/ID Corr 201911 NSJ USD"/>
        <s v="433-D&amp;A OR 201911 DJ USD"/>
        <s v="Reverses &quot;468-UBLD ADD-ON 201911 DJ USD&quot;"/>
        <s v="486 REG AMORTS 201912 RJ USD"/>
        <s v="468-UBLD ADD-ON 201912 DJ USD"/>
        <s v="127-RESIDENT EXCH 201912 DJ USD"/>
        <s v="AVA REVDECOUPLING USD DL JOURNAL 201912"/>
        <s v="475-WASHINGTION REC DEFERRAL 201912 DJ U"/>
        <s v="480-ID PCA 201912 DJ USD"/>
        <s v="431-D&amp;A WA/ID 201912 DJ USD"/>
        <s v="433-D&amp;A OR 201912 DJ USD"/>
      </sharedItems>
    </cacheField>
    <cacheField name="AVA Jet" numFmtId="0">
      <sharedItems containsNonDate="0" containsString="0" containsBlank="1"/>
    </cacheField>
    <cacheField name="Summary EXP Category" numFmtId="0">
      <sharedItems/>
    </cacheField>
    <cacheField name="Transaction Description" numFmtId="0">
      <sharedItems/>
    </cacheField>
    <cacheField name="Source ID" numFmtId="0">
      <sharedItems/>
    </cacheField>
    <cacheField name="DR CR Code" numFmtId="0">
      <sharedItems/>
    </cacheField>
    <cacheField name="Transaction Quantity" numFmtId="0">
      <sharedItems containsNonDate="0" containsString="0" containsBlank="1"/>
    </cacheField>
    <cacheField name="Transaction Amount" numFmtId="0">
      <sharedItems containsSemiMixedTypes="0" containsString="0" containsNumber="1" minValue="-2839594.02" maxValue="2287519.3199999998"/>
    </cacheField>
    <cacheField name="Electric Amount" numFmtId="0">
      <sharedItems containsString="0" containsBlank="1" containsNumber="1" minValue="-1634335" maxValue="2287519.3199999998"/>
    </cacheField>
    <cacheField name="Gas North Amount" numFmtId="0">
      <sharedItems containsString="0" containsBlank="1" containsNumber="1" minValue="-2839594.02" maxValue="833486.57"/>
    </cacheField>
    <cacheField name="Gas South Amount" numFmtId="0">
      <sharedItems containsString="0" containsBlank="1" containsNumber="1" minValue="-1368499.9" maxValue="514636.79"/>
    </cacheField>
    <cacheField name="Not Assigned Amount" numFmtId="0">
      <sharedItems containsNonDate="0" containsString="0" containsBlank="1"/>
    </cacheField>
    <cacheField name="Summary(Transaction Quantity)" numFmtId="0">
      <sharedItems containsNonDate="0" containsString="0" containsBlank="1"/>
    </cacheField>
    <cacheField name="Summary(Transaction Amount)" numFmtId="0">
      <sharedItems containsString="0" containsBlank="1" containsNumber="1" minValue="-6278114.2400000002" maxValue="-6278114.2400000002"/>
    </cacheField>
    <cacheField name="Summary(Electric Amount)" numFmtId="0">
      <sharedItems containsString="0" containsBlank="1" containsNumber="1" minValue="14226162.26" maxValue="14226162.26"/>
    </cacheField>
    <cacheField name="Summary(Gas North Amount)" numFmtId="0">
      <sharedItems containsString="0" containsBlank="1" containsNumber="1" minValue="-12907825.060000001" maxValue="-12907825.060000001"/>
    </cacheField>
    <cacheField name="Summary(Gas South Amount)" numFmtId="0">
      <sharedItems containsString="0" containsBlank="1" containsNumber="1" minValue="-7596451.4400000004" maxValue="-7596451.4400000004"/>
    </cacheField>
    <cacheField name="Summary(Not Assigned Amount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2">
  <r>
    <s v="001"/>
    <x v="0"/>
    <x v="0"/>
    <x v="0"/>
    <x v="0"/>
    <s v="DL"/>
    <s v="8779200.8"/>
    <s v="201901"/>
    <s v="2019"/>
    <s v="1"/>
    <d v="2019-01-31T00:00:00"/>
    <x v="0"/>
    <m/>
    <s v="Non-Labor"/>
    <s v="Journal Import Created"/>
    <s v="GL"/>
    <s v="D"/>
    <m/>
    <n v="85568"/>
    <n v="85568"/>
    <m/>
    <m/>
    <m/>
    <m/>
    <m/>
    <m/>
    <m/>
    <m/>
    <m/>
  </r>
  <r>
    <s v="001"/>
    <x v="0"/>
    <x v="0"/>
    <x v="0"/>
    <x v="0"/>
    <s v="DL"/>
    <s v="8794209.10"/>
    <s v="201901"/>
    <s v="2019"/>
    <s v="1"/>
    <d v="2019-01-31T00:00:00"/>
    <x v="1"/>
    <m/>
    <s v="Non-Labor"/>
    <s v="Idaho Earnings Test 2013/2014"/>
    <s v="GL"/>
    <s v="C"/>
    <m/>
    <n v="-86519"/>
    <n v="-86519"/>
    <m/>
    <m/>
    <m/>
    <m/>
    <m/>
    <m/>
    <m/>
    <m/>
    <m/>
  </r>
  <r>
    <s v="001"/>
    <x v="1"/>
    <x v="1"/>
    <x v="0"/>
    <x v="1"/>
    <s v="DL"/>
    <s v="8779200.9"/>
    <s v="201901"/>
    <s v="2019"/>
    <s v="1"/>
    <d v="2019-01-31T00:00:00"/>
    <x v="0"/>
    <m/>
    <s v="Non-Labor"/>
    <s v="Journal Import Created"/>
    <s v="GL"/>
    <s v="D"/>
    <m/>
    <n v="412987"/>
    <n v="412987"/>
    <m/>
    <m/>
    <m/>
    <m/>
    <m/>
    <m/>
    <m/>
    <m/>
    <m/>
  </r>
  <r>
    <s v="001"/>
    <x v="1"/>
    <x v="1"/>
    <x v="0"/>
    <x v="1"/>
    <s v="DL"/>
    <s v="8794209.11"/>
    <s v="201901"/>
    <s v="2019"/>
    <s v="1"/>
    <d v="2019-01-31T00:00:00"/>
    <x v="1"/>
    <m/>
    <s v="Non-Labor"/>
    <s v="Temporary Tax Rebate Amortization"/>
    <s v="GL"/>
    <s v="C"/>
    <m/>
    <n v="-211472"/>
    <n v="-211472"/>
    <m/>
    <m/>
    <m/>
    <m/>
    <m/>
    <m/>
    <m/>
    <m/>
    <m/>
  </r>
  <r>
    <s v="001"/>
    <x v="1"/>
    <x v="1"/>
    <x v="0"/>
    <x v="1"/>
    <s v="DL"/>
    <s v="8820199.8"/>
    <s v="201901"/>
    <s v="2019"/>
    <s v="1"/>
    <d v="2019-01-31T00:00:00"/>
    <x v="2"/>
    <m/>
    <s v="Non-Labor"/>
    <s v="Journal Import Created"/>
    <s v="GL"/>
    <s v="C"/>
    <m/>
    <n v="-401514"/>
    <n v="-401514"/>
    <m/>
    <m/>
    <m/>
    <m/>
    <m/>
    <m/>
    <m/>
    <m/>
    <m/>
  </r>
  <r>
    <s v="001"/>
    <x v="1"/>
    <x v="1"/>
    <x v="1"/>
    <x v="1"/>
    <s v="DL"/>
    <s v="8779200.10"/>
    <s v="201901"/>
    <s v="2019"/>
    <s v="1"/>
    <d v="2019-01-31T00:00:00"/>
    <x v="0"/>
    <m/>
    <s v="Non-Labor"/>
    <s v="Journal Import Created"/>
    <s v="GL"/>
    <s v="D"/>
    <m/>
    <n v="299781"/>
    <m/>
    <n v="299781"/>
    <m/>
    <m/>
    <m/>
    <m/>
    <m/>
    <m/>
    <m/>
    <m/>
  </r>
  <r>
    <s v="001"/>
    <x v="1"/>
    <x v="1"/>
    <x v="1"/>
    <x v="1"/>
    <s v="DL"/>
    <s v="8794209.12"/>
    <s v="201901"/>
    <s v="2019"/>
    <s v="1"/>
    <d v="2019-01-31T00:00:00"/>
    <x v="1"/>
    <m/>
    <s v="Non-Labor"/>
    <s v="Temporary Tax Rebate Amortization"/>
    <s v="GL"/>
    <s v="C"/>
    <m/>
    <n v="-356729.59999999998"/>
    <m/>
    <n v="-356729.59999999998"/>
    <m/>
    <m/>
    <m/>
    <m/>
    <m/>
    <m/>
    <m/>
    <m/>
  </r>
  <r>
    <s v="001"/>
    <x v="1"/>
    <x v="1"/>
    <x v="1"/>
    <x v="1"/>
    <s v="DL"/>
    <s v="8820199.9"/>
    <s v="201901"/>
    <s v="2019"/>
    <s v="1"/>
    <d v="2019-01-31T00:00:00"/>
    <x v="2"/>
    <m/>
    <s v="Non-Labor"/>
    <s v="Journal Import Created"/>
    <s v="GL"/>
    <s v="C"/>
    <m/>
    <n v="-288501.73"/>
    <m/>
    <n v="-288501.73"/>
    <m/>
    <m/>
    <m/>
    <m/>
    <m/>
    <m/>
    <m/>
    <m/>
  </r>
  <r>
    <s v="001"/>
    <x v="2"/>
    <x v="2"/>
    <x v="0"/>
    <x v="0"/>
    <s v="DL"/>
    <s v="8794199.120"/>
    <s v="201901"/>
    <s v="2019"/>
    <s v="1"/>
    <d v="2019-01-31T00:00:00"/>
    <x v="3"/>
    <m/>
    <s v="Non-Labor"/>
    <s v="OPTIONAL RENEWABLE POWER REV OFFSET ID (-)"/>
    <s v="PA"/>
    <s v="D"/>
    <m/>
    <n v="4033.32"/>
    <n v="4033.32"/>
    <m/>
    <m/>
    <m/>
    <m/>
    <m/>
    <m/>
    <m/>
    <m/>
    <m/>
  </r>
  <r>
    <s v="001"/>
    <x v="2"/>
    <x v="2"/>
    <x v="0"/>
    <x v="1"/>
    <s v="DL"/>
    <s v="8794199.121"/>
    <s v="201901"/>
    <s v="2019"/>
    <s v="1"/>
    <d v="2019-01-31T00:00:00"/>
    <x v="3"/>
    <m/>
    <s v="Non-Labor"/>
    <s v="OPTIONAL RENEWABLE POWER REV OFFSET WA (-)"/>
    <s v="PA"/>
    <s v="D"/>
    <m/>
    <n v="15470.53"/>
    <n v="15470.53"/>
    <m/>
    <m/>
    <m/>
    <m/>
    <m/>
    <m/>
    <m/>
    <m/>
    <m/>
  </r>
  <r>
    <s v="001"/>
    <x v="3"/>
    <x v="3"/>
    <x v="0"/>
    <x v="0"/>
    <s v="DL"/>
    <s v="8805199.7"/>
    <s v="201901"/>
    <s v="2019"/>
    <s v="1"/>
    <d v="2019-01-31T00:00:00"/>
    <x v="4"/>
    <m/>
    <s v="Non-Labor"/>
    <s v="Journal Import Created"/>
    <s v="GL"/>
    <s v="C"/>
    <m/>
    <n v="-93598.31"/>
    <n v="-93598.31"/>
    <m/>
    <m/>
    <m/>
    <m/>
    <m/>
    <m/>
    <m/>
    <m/>
    <m/>
  </r>
  <r>
    <s v="001"/>
    <x v="3"/>
    <x v="3"/>
    <x v="0"/>
    <x v="1"/>
    <s v="DL"/>
    <s v="8805199.8"/>
    <s v="201901"/>
    <s v="2019"/>
    <s v="1"/>
    <d v="2019-01-31T00:00:00"/>
    <x v="4"/>
    <m/>
    <s v="Non-Labor"/>
    <s v="Journal Import Created"/>
    <s v="GL"/>
    <s v="C"/>
    <m/>
    <n v="-215822.46"/>
    <n v="-215822.46"/>
    <m/>
    <m/>
    <m/>
    <m/>
    <m/>
    <m/>
    <m/>
    <m/>
    <m/>
  </r>
  <r>
    <s v="001"/>
    <x v="4"/>
    <x v="4"/>
    <x v="0"/>
    <x v="1"/>
    <s v="DL"/>
    <s v="8779200.11"/>
    <s v="201901"/>
    <s v="2019"/>
    <s v="1"/>
    <d v="2019-01-31T00:00:00"/>
    <x v="0"/>
    <m/>
    <s v="Non-Labor"/>
    <s v="Journal Import Created"/>
    <s v="GL"/>
    <s v="D"/>
    <m/>
    <n v="109052"/>
    <n v="109052"/>
    <m/>
    <m/>
    <m/>
    <m/>
    <m/>
    <m/>
    <m/>
    <m/>
    <m/>
  </r>
  <r>
    <s v="001"/>
    <x v="4"/>
    <x v="4"/>
    <x v="0"/>
    <x v="1"/>
    <s v="DL"/>
    <s v="8820199.10"/>
    <s v="201901"/>
    <s v="2019"/>
    <s v="1"/>
    <d v="2019-01-31T00:00:00"/>
    <x v="2"/>
    <m/>
    <s v="Non-Labor"/>
    <s v="Journal Import Created"/>
    <s v="GL"/>
    <s v="C"/>
    <m/>
    <n v="-106214"/>
    <n v="-106214"/>
    <m/>
    <m/>
    <m/>
    <m/>
    <m/>
    <m/>
    <m/>
    <m/>
    <m/>
  </r>
  <r>
    <s v="001"/>
    <x v="5"/>
    <x v="5"/>
    <x v="0"/>
    <x v="0"/>
    <s v="DL"/>
    <s v="8779200.12"/>
    <s v="201901"/>
    <s v="2019"/>
    <s v="1"/>
    <d v="2019-01-31T00:00:00"/>
    <x v="0"/>
    <m/>
    <s v="Non-Labor"/>
    <s v="Journal Import Created"/>
    <s v="GL"/>
    <s v="D"/>
    <m/>
    <n v="46304"/>
    <n v="46304"/>
    <m/>
    <m/>
    <m/>
    <m/>
    <m/>
    <m/>
    <m/>
    <m/>
    <m/>
  </r>
  <r>
    <s v="001"/>
    <x v="5"/>
    <x v="5"/>
    <x v="0"/>
    <x v="0"/>
    <s v="DL"/>
    <s v="8820199.11"/>
    <s v="201901"/>
    <s v="2019"/>
    <s v="1"/>
    <d v="2019-01-31T00:00:00"/>
    <x v="2"/>
    <m/>
    <s v="Non-Labor"/>
    <s v="Journal Import Created"/>
    <s v="GL"/>
    <s v="C"/>
    <m/>
    <n v="-44271"/>
    <n v="-44271"/>
    <m/>
    <m/>
    <m/>
    <m/>
    <m/>
    <m/>
    <m/>
    <m/>
    <m/>
  </r>
  <r>
    <s v="001"/>
    <x v="5"/>
    <x v="5"/>
    <x v="0"/>
    <x v="1"/>
    <s v="DL"/>
    <s v="8779200.13"/>
    <s v="201901"/>
    <s v="2019"/>
    <s v="1"/>
    <d v="2019-01-31T00:00:00"/>
    <x v="0"/>
    <m/>
    <s v="Non-Labor"/>
    <s v="Journal Import Created"/>
    <s v="GL"/>
    <s v="D"/>
    <m/>
    <n v="107115"/>
    <n v="107115"/>
    <m/>
    <m/>
    <m/>
    <m/>
    <m/>
    <m/>
    <m/>
    <m/>
    <m/>
  </r>
  <r>
    <s v="001"/>
    <x v="5"/>
    <x v="5"/>
    <x v="0"/>
    <x v="1"/>
    <s v="DL"/>
    <s v="8820199.12"/>
    <s v="201901"/>
    <s v="2019"/>
    <s v="1"/>
    <d v="2019-01-31T00:00:00"/>
    <x v="2"/>
    <m/>
    <s v="Non-Labor"/>
    <s v="Journal Import Created"/>
    <s v="GL"/>
    <s v="C"/>
    <m/>
    <n v="-106644"/>
    <n v="-106644"/>
    <m/>
    <m/>
    <m/>
    <m/>
    <m/>
    <m/>
    <m/>
    <m/>
    <m/>
  </r>
  <r>
    <s v="001"/>
    <x v="6"/>
    <x v="6"/>
    <x v="0"/>
    <x v="1"/>
    <s v="DL"/>
    <s v="8817221.22"/>
    <s v="201901"/>
    <s v="2019"/>
    <s v="1"/>
    <d v="2019-01-31T00:00:00"/>
    <x v="5"/>
    <m/>
    <s v="Non-Labor"/>
    <s v="Journal Import Created"/>
    <s v="GL"/>
    <s v="D"/>
    <m/>
    <n v="38312"/>
    <n v="38312"/>
    <m/>
    <m/>
    <m/>
    <m/>
    <m/>
    <m/>
    <m/>
    <m/>
    <m/>
  </r>
  <r>
    <s v="001"/>
    <x v="7"/>
    <x v="7"/>
    <x v="0"/>
    <x v="0"/>
    <s v="DL"/>
    <s v="8817221.25"/>
    <s v="201901"/>
    <s v="2019"/>
    <s v="1"/>
    <d v="2019-01-31T00:00:00"/>
    <x v="5"/>
    <m/>
    <s v="Non-Labor"/>
    <s v="Journal Import Created"/>
    <s v="GL"/>
    <s v="C"/>
    <m/>
    <n v="-225409.63"/>
    <n v="-225409.63"/>
    <m/>
    <m/>
    <m/>
    <m/>
    <m/>
    <m/>
    <m/>
    <m/>
    <m/>
  </r>
  <r>
    <s v="001"/>
    <x v="7"/>
    <x v="7"/>
    <x v="0"/>
    <x v="1"/>
    <s v="DL"/>
    <s v="8817221.26"/>
    <s v="201901"/>
    <s v="2019"/>
    <s v="1"/>
    <d v="2019-01-31T00:00:00"/>
    <x v="5"/>
    <m/>
    <s v="Non-Labor"/>
    <s v="Journal Import Created"/>
    <s v="GL"/>
    <s v="C"/>
    <m/>
    <n v="-296292.27"/>
    <n v="-296292.27"/>
    <m/>
    <m/>
    <m/>
    <m/>
    <m/>
    <m/>
    <m/>
    <m/>
    <m/>
  </r>
  <r>
    <s v="001"/>
    <x v="8"/>
    <x v="8"/>
    <x v="0"/>
    <x v="0"/>
    <s v="DL"/>
    <s v="8817221.29"/>
    <s v="201901"/>
    <s v="2019"/>
    <s v="1"/>
    <d v="2019-01-31T00:00:00"/>
    <x v="5"/>
    <m/>
    <s v="Non-Labor"/>
    <s v="Journal Import Created"/>
    <s v="GL"/>
    <s v="D"/>
    <m/>
    <n v="51813.17"/>
    <n v="51813.17"/>
    <m/>
    <m/>
    <m/>
    <m/>
    <m/>
    <m/>
    <m/>
    <m/>
    <m/>
  </r>
  <r>
    <s v="001"/>
    <x v="8"/>
    <x v="8"/>
    <x v="0"/>
    <x v="1"/>
    <s v="DL"/>
    <s v="8817221.30"/>
    <s v="201901"/>
    <s v="2019"/>
    <s v="1"/>
    <d v="2019-01-31T00:00:00"/>
    <x v="5"/>
    <m/>
    <s v="Non-Labor"/>
    <s v="Journal Import Created"/>
    <s v="GL"/>
    <s v="D"/>
    <m/>
    <n v="92094.86"/>
    <n v="92094.86"/>
    <m/>
    <m/>
    <m/>
    <m/>
    <m/>
    <m/>
    <m/>
    <m/>
    <m/>
  </r>
  <r>
    <s v="001"/>
    <x v="9"/>
    <x v="7"/>
    <x v="1"/>
    <x v="0"/>
    <s v="DL"/>
    <s v="8817221.34"/>
    <s v="201901"/>
    <s v="2019"/>
    <s v="1"/>
    <d v="2019-01-31T00:00:00"/>
    <x v="5"/>
    <m/>
    <s v="Non-Labor"/>
    <s v="Journal Import Created"/>
    <s v="GL"/>
    <s v="C"/>
    <m/>
    <n v="-74445.31"/>
    <m/>
    <n v="-74445.31"/>
    <m/>
    <m/>
    <m/>
    <m/>
    <m/>
    <m/>
    <m/>
    <m/>
  </r>
  <r>
    <s v="001"/>
    <x v="9"/>
    <x v="7"/>
    <x v="1"/>
    <x v="2"/>
    <s v="DL"/>
    <s v="8817221.35"/>
    <s v="201901"/>
    <s v="2019"/>
    <s v="1"/>
    <d v="2019-01-31T00:00:00"/>
    <x v="5"/>
    <m/>
    <s v="Non-Labor"/>
    <s v="Journal Import Created"/>
    <s v="GL"/>
    <s v="C"/>
    <m/>
    <n v="-283615.15000000002"/>
    <m/>
    <m/>
    <n v="-283615.15000000002"/>
    <m/>
    <m/>
    <m/>
    <m/>
    <m/>
    <m/>
    <m/>
  </r>
  <r>
    <s v="001"/>
    <x v="9"/>
    <x v="7"/>
    <x v="1"/>
    <x v="1"/>
    <s v="DL"/>
    <s v="8817221.36"/>
    <s v="201901"/>
    <s v="2019"/>
    <s v="1"/>
    <d v="2019-01-31T00:00:00"/>
    <x v="5"/>
    <m/>
    <s v="Non-Labor"/>
    <s v="Journal Import Created"/>
    <s v="GL"/>
    <s v="C"/>
    <m/>
    <n v="-548728.18000000005"/>
    <m/>
    <n v="-548728.18000000005"/>
    <m/>
    <m/>
    <m/>
    <m/>
    <m/>
    <m/>
    <m/>
    <m/>
  </r>
  <r>
    <s v="001"/>
    <x v="10"/>
    <x v="8"/>
    <x v="1"/>
    <x v="0"/>
    <s v="DL"/>
    <s v="8817221.40"/>
    <s v="201901"/>
    <s v="2019"/>
    <s v="1"/>
    <d v="2019-01-31T00:00:00"/>
    <x v="5"/>
    <m/>
    <s v="Non-Labor"/>
    <s v="Journal Import Created"/>
    <s v="GL"/>
    <s v="C"/>
    <m/>
    <n v="-34614.54"/>
    <m/>
    <n v="-34614.54"/>
    <m/>
    <m/>
    <m/>
    <m/>
    <m/>
    <m/>
    <m/>
    <m/>
  </r>
  <r>
    <s v="001"/>
    <x v="10"/>
    <x v="8"/>
    <x v="1"/>
    <x v="2"/>
    <s v="DL"/>
    <s v="8817221.41"/>
    <s v="201901"/>
    <s v="2019"/>
    <s v="1"/>
    <d v="2019-01-31T00:00:00"/>
    <x v="5"/>
    <m/>
    <s v="Non-Labor"/>
    <s v="Journal Import Created"/>
    <s v="GL"/>
    <s v="C"/>
    <m/>
    <n v="-103027.7"/>
    <m/>
    <m/>
    <n v="-103027.7"/>
    <m/>
    <m/>
    <m/>
    <m/>
    <m/>
    <m/>
    <m/>
  </r>
  <r>
    <s v="001"/>
    <x v="10"/>
    <x v="8"/>
    <x v="1"/>
    <x v="1"/>
    <s v="DL"/>
    <s v="8817221.42"/>
    <s v="201901"/>
    <s v="2019"/>
    <s v="1"/>
    <d v="2019-01-31T00:00:00"/>
    <x v="5"/>
    <m/>
    <s v="Non-Labor"/>
    <s v="Journal Import Created"/>
    <s v="GL"/>
    <s v="D"/>
    <m/>
    <n v="54040.6"/>
    <m/>
    <n v="54040.6"/>
    <m/>
    <m/>
    <m/>
    <m/>
    <m/>
    <m/>
    <m/>
    <m/>
  </r>
  <r>
    <s v="001"/>
    <x v="11"/>
    <x v="9"/>
    <x v="0"/>
    <x v="0"/>
    <s v="DL"/>
    <s v="8779200.14"/>
    <s v="201901"/>
    <s v="2019"/>
    <s v="1"/>
    <d v="2019-01-31T00:00:00"/>
    <x v="0"/>
    <m/>
    <s v="Non-Labor"/>
    <s v="Journal Import Created"/>
    <s v="GL"/>
    <s v="D"/>
    <m/>
    <n v="557904"/>
    <n v="557904"/>
    <m/>
    <m/>
    <m/>
    <m/>
    <m/>
    <m/>
    <m/>
    <m/>
    <m/>
  </r>
  <r>
    <s v="001"/>
    <x v="11"/>
    <x v="9"/>
    <x v="0"/>
    <x v="0"/>
    <s v="DL"/>
    <s v="8820199.13"/>
    <s v="201901"/>
    <s v="2019"/>
    <s v="1"/>
    <d v="2019-01-31T00:00:00"/>
    <x v="2"/>
    <m/>
    <s v="Non-Labor"/>
    <s v="Journal Import Created"/>
    <s v="GL"/>
    <s v="C"/>
    <m/>
    <n v="-555156"/>
    <n v="-555156"/>
    <m/>
    <m/>
    <m/>
    <m/>
    <m/>
    <m/>
    <m/>
    <m/>
    <m/>
  </r>
  <r>
    <s v="001"/>
    <x v="12"/>
    <x v="10"/>
    <x v="0"/>
    <x v="1"/>
    <s v="DL"/>
    <s v="8802210.8"/>
    <s v="201901"/>
    <s v="2019"/>
    <s v="1"/>
    <d v="2019-01-31T00:00:00"/>
    <x v="6"/>
    <m/>
    <s v="Non-Labor"/>
    <s v="WA Rec Deferral Amort"/>
    <s v="GL"/>
    <s v="C"/>
    <m/>
    <n v="-182008"/>
    <n v="-182008"/>
    <m/>
    <m/>
    <m/>
    <m/>
    <m/>
    <m/>
    <m/>
    <m/>
    <m/>
  </r>
  <r>
    <s v="001"/>
    <x v="13"/>
    <x v="11"/>
    <x v="0"/>
    <x v="0"/>
    <s v="DL"/>
    <s v="8819203.8"/>
    <s v="201901"/>
    <s v="2019"/>
    <s v="1"/>
    <d v="2019-01-31T00:00:00"/>
    <x v="7"/>
    <m/>
    <s v="Non-Labor"/>
    <s v="Amortization of Balance"/>
    <s v="GL"/>
    <s v="C"/>
    <m/>
    <n v="-941927"/>
    <n v="-941927"/>
    <m/>
    <m/>
    <m/>
    <m/>
    <m/>
    <m/>
    <m/>
    <m/>
    <m/>
  </r>
  <r>
    <s v="001"/>
    <x v="14"/>
    <x v="12"/>
    <x v="1"/>
    <x v="0"/>
    <s v="DL"/>
    <s v="8817205.15"/>
    <s v="201901"/>
    <s v="2019"/>
    <s v="1"/>
    <d v="2019-01-31T00:00:00"/>
    <x v="8"/>
    <m/>
    <s v="Non-Labor"/>
    <s v="Idaho Tax Reform Amort"/>
    <s v="GL"/>
    <s v="D"/>
    <m/>
    <n v="238366.38"/>
    <m/>
    <n v="238366.38"/>
    <m/>
    <m/>
    <m/>
    <m/>
    <m/>
    <m/>
    <m/>
    <m/>
  </r>
  <r>
    <s v="001"/>
    <x v="14"/>
    <x v="12"/>
    <x v="1"/>
    <x v="0"/>
    <s v="DL"/>
    <s v="8817205.16"/>
    <s v="201901"/>
    <s v="2019"/>
    <s v="1"/>
    <d v="2019-01-31T00:00:00"/>
    <x v="8"/>
    <m/>
    <s v="Non-Labor"/>
    <s v="Idaho Tax Reform Amort"/>
    <s v="GL"/>
    <s v="C"/>
    <m/>
    <n v="-75962.19"/>
    <m/>
    <n v="-75962.19"/>
    <m/>
    <m/>
    <m/>
    <m/>
    <m/>
    <m/>
    <m/>
    <m/>
  </r>
  <r>
    <s v="001"/>
    <x v="14"/>
    <x v="12"/>
    <x v="1"/>
    <x v="0"/>
    <s v="DL"/>
    <s v="8817205.17"/>
    <s v="201901"/>
    <s v="2019"/>
    <s v="1"/>
    <d v="2019-01-31T00:00:00"/>
    <x v="8"/>
    <m/>
    <s v="Non-Labor"/>
    <s v="Amortization Expense"/>
    <s v="GL"/>
    <s v="C"/>
    <m/>
    <n v="-1171586.57"/>
    <m/>
    <n v="-1171586.57"/>
    <m/>
    <m/>
    <m/>
    <m/>
    <m/>
    <m/>
    <m/>
    <m/>
  </r>
  <r>
    <s v="001"/>
    <x v="14"/>
    <x v="12"/>
    <x v="1"/>
    <x v="2"/>
    <s v="DL"/>
    <s v="8814203.22"/>
    <s v="201901"/>
    <s v="2019"/>
    <s v="1"/>
    <d v="2019-01-31T00:00:00"/>
    <x v="9"/>
    <m/>
    <s v="Non-Labor"/>
    <s v="AMORT EXP"/>
    <s v="GL"/>
    <s v="C"/>
    <m/>
    <n v="-1077110.8500000001"/>
    <m/>
    <m/>
    <n v="-1077110.8500000001"/>
    <m/>
    <m/>
    <m/>
    <m/>
    <m/>
    <m/>
    <m/>
  </r>
  <r>
    <s v="001"/>
    <x v="14"/>
    <x v="12"/>
    <x v="1"/>
    <x v="1"/>
    <s v="DL"/>
    <s v="8817205.18"/>
    <s v="201901"/>
    <s v="2019"/>
    <s v="1"/>
    <d v="2019-01-31T00:00:00"/>
    <x v="8"/>
    <m/>
    <s v="Non-Labor"/>
    <s v="Amortization Expense"/>
    <s v="GL"/>
    <s v="C"/>
    <m/>
    <n v="-2445834.6"/>
    <m/>
    <n v="-2445834.6"/>
    <m/>
    <m/>
    <m/>
    <m/>
    <m/>
    <m/>
    <m/>
    <m/>
  </r>
  <r>
    <s v="001"/>
    <x v="15"/>
    <x v="13"/>
    <x v="1"/>
    <x v="2"/>
    <s v="DL"/>
    <s v="8814203.23"/>
    <s v="201901"/>
    <s v="2019"/>
    <s v="1"/>
    <d v="2019-01-31T00:00:00"/>
    <x v="9"/>
    <m/>
    <s v="Non-Labor"/>
    <s v="IVF FUND - AMORT EXPENSE"/>
    <s v="GL"/>
    <s v="D"/>
    <m/>
    <n v="3188.72"/>
    <m/>
    <m/>
    <n v="3188.72"/>
    <m/>
    <m/>
    <m/>
    <m/>
    <m/>
    <m/>
    <m/>
  </r>
  <r>
    <s v="001"/>
    <x v="15"/>
    <x v="13"/>
    <x v="1"/>
    <x v="2"/>
    <s v="DL"/>
    <s v="8814203.24"/>
    <s v="201901"/>
    <s v="2019"/>
    <s v="1"/>
    <d v="2019-01-31T00:00:00"/>
    <x v="9"/>
    <m/>
    <s v="Non-Labor"/>
    <s v="OR FEE FREE AMORT"/>
    <s v="GL"/>
    <s v="D"/>
    <m/>
    <n v="10364.99"/>
    <m/>
    <m/>
    <n v="10364.99"/>
    <m/>
    <m/>
    <m/>
    <m/>
    <m/>
    <m/>
    <m/>
  </r>
  <r>
    <s v="001"/>
    <x v="15"/>
    <x v="13"/>
    <x v="1"/>
    <x v="2"/>
    <s v="DL"/>
    <s v="8814203.25"/>
    <s v="201901"/>
    <s v="2019"/>
    <s v="1"/>
    <d v="2019-01-31T00:00:00"/>
    <x v="9"/>
    <m/>
    <s v="Non-Labor"/>
    <s v="OR IV FUND AMORT"/>
    <s v="GL"/>
    <s v="D"/>
    <m/>
    <n v="11937.61"/>
    <m/>
    <m/>
    <n v="11937.61"/>
    <m/>
    <m/>
    <m/>
    <m/>
    <m/>
    <m/>
    <m/>
  </r>
  <r>
    <s v="001"/>
    <x v="16"/>
    <x v="14"/>
    <x v="1"/>
    <x v="2"/>
    <s v="DL"/>
    <s v="8794199.48"/>
    <s v="201901"/>
    <s v="2019"/>
    <s v="1"/>
    <d v="2019-01-31T00:00:00"/>
    <x v="3"/>
    <m/>
    <s v="Non-Labor"/>
    <s v="Amortization of Recoverable Costs"/>
    <s v="PA"/>
    <s v="C"/>
    <m/>
    <n v="-26611.69"/>
    <m/>
    <m/>
    <n v="-26611.69"/>
    <m/>
    <m/>
    <m/>
    <m/>
    <m/>
    <m/>
    <m/>
  </r>
  <r>
    <s v="001"/>
    <x v="17"/>
    <x v="15"/>
    <x v="0"/>
    <x v="0"/>
    <s v="DL"/>
    <s v="8794199.49"/>
    <s v="201901"/>
    <s v="2019"/>
    <s v="1"/>
    <d v="2019-01-31T00:00:00"/>
    <x v="3"/>
    <m/>
    <s v="Non-Labor"/>
    <s v="ID Elect. DSM"/>
    <s v="PA"/>
    <s v="D"/>
    <m/>
    <n v="1019151.79"/>
    <n v="1019151.79"/>
    <m/>
    <m/>
    <m/>
    <m/>
    <m/>
    <m/>
    <m/>
    <m/>
    <m/>
  </r>
  <r>
    <s v="001"/>
    <x v="17"/>
    <x v="15"/>
    <x v="0"/>
    <x v="1"/>
    <s v="DL"/>
    <s v="8794199.50"/>
    <s v="201901"/>
    <s v="2019"/>
    <s v="1"/>
    <d v="2019-01-31T00:00:00"/>
    <x v="3"/>
    <m/>
    <s v="Non-Labor"/>
    <s v="WA Elec. DSM"/>
    <s v="PA"/>
    <s v="D"/>
    <m/>
    <n v="2286358.3199999998"/>
    <n v="2286358.3199999998"/>
    <m/>
    <m/>
    <m/>
    <m/>
    <m/>
    <m/>
    <m/>
    <m/>
    <m/>
  </r>
  <r>
    <s v="001"/>
    <x v="17"/>
    <x v="15"/>
    <x v="0"/>
    <x v="1"/>
    <s v="DL"/>
    <s v="8794199.50"/>
    <s v="201901"/>
    <s v="2019"/>
    <s v="1"/>
    <d v="2019-01-31T00:00:00"/>
    <x v="3"/>
    <m/>
    <s v="Non-Labor"/>
    <s v="WA Elec. LIRAP"/>
    <s v="PA"/>
    <s v="D"/>
    <m/>
    <n v="582017.09"/>
    <n v="582017.09"/>
    <m/>
    <m/>
    <m/>
    <m/>
    <m/>
    <m/>
    <m/>
    <m/>
    <m/>
  </r>
  <r>
    <s v="001"/>
    <x v="17"/>
    <x v="15"/>
    <x v="0"/>
    <x v="1"/>
    <s v="DL"/>
    <s v="8794199.51"/>
    <s v="201901"/>
    <s v="2019"/>
    <s v="1"/>
    <d v="2019-01-31T00:00:00"/>
    <x v="3"/>
    <m/>
    <s v="Non-Labor"/>
    <s v="WA Elec. LIRAP Rate Discount Pilot"/>
    <s v="PA"/>
    <s v="C"/>
    <m/>
    <n v="-17435.400000000001"/>
    <n v="-17435.400000000001"/>
    <m/>
    <m/>
    <m/>
    <m/>
    <m/>
    <m/>
    <m/>
    <m/>
    <m/>
  </r>
  <r>
    <s v="001"/>
    <x v="17"/>
    <x v="15"/>
    <x v="1"/>
    <x v="0"/>
    <s v="DL"/>
    <s v="8794199.52"/>
    <s v="201901"/>
    <s v="2019"/>
    <s v="1"/>
    <d v="2019-01-31T00:00:00"/>
    <x v="3"/>
    <m/>
    <s v="Non-Labor"/>
    <s v="ID Gas DSM"/>
    <s v="PA"/>
    <s v="D"/>
    <m/>
    <n v="214477.21"/>
    <m/>
    <n v="214477.21"/>
    <m/>
    <m/>
    <m/>
    <m/>
    <m/>
    <m/>
    <m/>
    <m/>
  </r>
  <r>
    <s v="001"/>
    <x v="17"/>
    <x v="15"/>
    <x v="1"/>
    <x v="2"/>
    <s v="DL"/>
    <s v="8794199.94"/>
    <s v="201901"/>
    <s v="2019"/>
    <s v="1"/>
    <d v="2019-01-31T00:00:00"/>
    <x v="3"/>
    <m/>
    <s v="Non-Labor"/>
    <s v="OR Gas DSM"/>
    <s v="PA"/>
    <s v="D"/>
    <m/>
    <n v="401226.54"/>
    <m/>
    <m/>
    <n v="401226.54"/>
    <m/>
    <m/>
    <m/>
    <m/>
    <m/>
    <m/>
    <m/>
  </r>
  <r>
    <s v="001"/>
    <x v="17"/>
    <x v="15"/>
    <x v="1"/>
    <x v="2"/>
    <s v="DL"/>
    <s v="8794199.94"/>
    <s v="201901"/>
    <s v="2019"/>
    <s v="1"/>
    <d v="2019-01-31T00:00:00"/>
    <x v="3"/>
    <m/>
    <s v="Non-Labor"/>
    <s v="OR Gas LIRAP"/>
    <s v="PA"/>
    <s v="D"/>
    <m/>
    <n v="38443.67"/>
    <m/>
    <m/>
    <n v="38443.67"/>
    <m/>
    <m/>
    <m/>
    <m/>
    <m/>
    <m/>
    <m/>
  </r>
  <r>
    <s v="001"/>
    <x v="17"/>
    <x v="15"/>
    <x v="1"/>
    <x v="1"/>
    <s v="DL"/>
    <s v="8794199.53"/>
    <s v="201901"/>
    <s v="2019"/>
    <s v="1"/>
    <d v="2019-01-31T00:00:00"/>
    <x v="3"/>
    <m/>
    <s v="Non-Labor"/>
    <s v="WA Gas DSM"/>
    <s v="PA"/>
    <s v="D"/>
    <m/>
    <n v="739026.01"/>
    <m/>
    <n v="739026.01"/>
    <m/>
    <m/>
    <m/>
    <m/>
    <m/>
    <m/>
    <m/>
    <m/>
  </r>
  <r>
    <s v="001"/>
    <x v="17"/>
    <x v="15"/>
    <x v="1"/>
    <x v="1"/>
    <s v="DL"/>
    <s v="8794199.53"/>
    <s v="201901"/>
    <s v="2019"/>
    <s v="1"/>
    <d v="2019-01-31T00:00:00"/>
    <x v="3"/>
    <m/>
    <s v="Non-Labor"/>
    <s v="WA Gas LIRAP"/>
    <s v="PA"/>
    <s v="D"/>
    <m/>
    <n v="527593.61"/>
    <m/>
    <n v="527593.61"/>
    <m/>
    <m/>
    <m/>
    <m/>
    <m/>
    <m/>
    <m/>
    <m/>
  </r>
  <r>
    <s v="001"/>
    <x v="17"/>
    <x v="15"/>
    <x v="1"/>
    <x v="1"/>
    <s v="DL"/>
    <s v="8794199.54"/>
    <s v="201901"/>
    <s v="2019"/>
    <s v="1"/>
    <d v="2019-01-31T00:00:00"/>
    <x v="3"/>
    <m/>
    <s v="Non-Labor"/>
    <s v="WA Gas LIRAP Rate Discount Pilot"/>
    <s v="PA"/>
    <s v="C"/>
    <m/>
    <n v="-8522.2800000000007"/>
    <m/>
    <n v="-8522.2800000000007"/>
    <m/>
    <m/>
    <m/>
    <m/>
    <m/>
    <m/>
    <m/>
    <m/>
  </r>
  <r>
    <s v="001"/>
    <x v="18"/>
    <x v="16"/>
    <x v="0"/>
    <x v="0"/>
    <s v="DL"/>
    <s v="8779200.15"/>
    <s v="201901"/>
    <s v="2019"/>
    <s v="1"/>
    <d v="2019-01-31T00:00:00"/>
    <x v="0"/>
    <m/>
    <s v="Non-Labor"/>
    <s v="Journal Import Created"/>
    <s v="GL"/>
    <s v="C"/>
    <m/>
    <n v="-560518"/>
    <n v="-560518"/>
    <m/>
    <m/>
    <m/>
    <m/>
    <m/>
    <m/>
    <m/>
    <m/>
    <m/>
  </r>
  <r>
    <s v="001"/>
    <x v="18"/>
    <x v="16"/>
    <x v="0"/>
    <x v="0"/>
    <s v="DL"/>
    <s v="8820199.14"/>
    <s v="201901"/>
    <s v="2019"/>
    <s v="1"/>
    <d v="2019-01-31T00:00:00"/>
    <x v="2"/>
    <m/>
    <s v="Non-Labor"/>
    <s v="Journal Import Created"/>
    <s v="GL"/>
    <s v="D"/>
    <m/>
    <n v="547858"/>
    <n v="547858"/>
    <m/>
    <m/>
    <m/>
    <m/>
    <m/>
    <m/>
    <m/>
    <m/>
    <m/>
  </r>
  <r>
    <s v="001"/>
    <x v="18"/>
    <x v="16"/>
    <x v="0"/>
    <x v="1"/>
    <s v="DL"/>
    <s v="8779200.16"/>
    <s v="201901"/>
    <s v="2019"/>
    <s v="1"/>
    <d v="2019-01-31T00:00:00"/>
    <x v="0"/>
    <m/>
    <s v="Non-Labor"/>
    <s v="Journal Import Created"/>
    <s v="GL"/>
    <s v="C"/>
    <m/>
    <n v="-1634335"/>
    <n v="-1634335"/>
    <m/>
    <m/>
    <m/>
    <m/>
    <m/>
    <m/>
    <m/>
    <m/>
    <m/>
  </r>
  <r>
    <s v="001"/>
    <x v="18"/>
    <x v="16"/>
    <x v="0"/>
    <x v="1"/>
    <s v="DL"/>
    <s v="8779200.17"/>
    <s v="201901"/>
    <s v="2019"/>
    <s v="1"/>
    <d v="2019-01-31T00:00:00"/>
    <x v="0"/>
    <m/>
    <s v="Non-Labor"/>
    <s v="Journal Import Created"/>
    <s v="GL"/>
    <s v="D"/>
    <m/>
    <n v="8500"/>
    <n v="8500"/>
    <m/>
    <m/>
    <m/>
    <m/>
    <m/>
    <m/>
    <m/>
    <m/>
    <m/>
  </r>
  <r>
    <s v="001"/>
    <x v="18"/>
    <x v="16"/>
    <x v="0"/>
    <x v="1"/>
    <s v="DL"/>
    <s v="8820199.15"/>
    <s v="201901"/>
    <s v="2019"/>
    <s v="1"/>
    <d v="2019-01-31T00:00:00"/>
    <x v="2"/>
    <m/>
    <s v="Non-Labor"/>
    <s v="Journal Import Created"/>
    <s v="GL"/>
    <s v="D"/>
    <m/>
    <n v="1588176"/>
    <n v="1588176"/>
    <m/>
    <m/>
    <m/>
    <m/>
    <m/>
    <m/>
    <m/>
    <m/>
    <m/>
  </r>
  <r>
    <s v="001"/>
    <x v="18"/>
    <x v="16"/>
    <x v="0"/>
    <x v="1"/>
    <s v="DL"/>
    <s v="8820199.16"/>
    <s v="201901"/>
    <s v="2019"/>
    <s v="1"/>
    <d v="2019-01-31T00:00:00"/>
    <x v="2"/>
    <m/>
    <s v="Non-Labor"/>
    <s v="Journal Import Created"/>
    <s v="GL"/>
    <s v="C"/>
    <m/>
    <n v="-8628"/>
    <n v="-8628"/>
    <m/>
    <m/>
    <m/>
    <m/>
    <m/>
    <m/>
    <m/>
    <m/>
    <m/>
  </r>
  <r>
    <s v="001"/>
    <x v="18"/>
    <x v="16"/>
    <x v="1"/>
    <x v="0"/>
    <s v="DL"/>
    <s v="8779200.18"/>
    <s v="201901"/>
    <s v="2019"/>
    <s v="1"/>
    <d v="2019-01-31T00:00:00"/>
    <x v="0"/>
    <m/>
    <s v="Non-Labor"/>
    <s v="Journal Import Created"/>
    <s v="GL"/>
    <s v="C"/>
    <m/>
    <n v="-120565"/>
    <m/>
    <n v="-120565"/>
    <m/>
    <m/>
    <m/>
    <m/>
    <m/>
    <m/>
    <m/>
    <m/>
  </r>
  <r>
    <s v="001"/>
    <x v="18"/>
    <x v="16"/>
    <x v="1"/>
    <x v="0"/>
    <s v="DL"/>
    <s v="8820199.17"/>
    <s v="201901"/>
    <s v="2019"/>
    <s v="1"/>
    <d v="2019-01-31T00:00:00"/>
    <x v="2"/>
    <m/>
    <s v="Non-Labor"/>
    <s v="Journal Import Created"/>
    <s v="GL"/>
    <s v="D"/>
    <m/>
    <n v="114362.77"/>
    <m/>
    <n v="114362.77"/>
    <m/>
    <m/>
    <m/>
    <m/>
    <m/>
    <m/>
    <m/>
    <m/>
  </r>
  <r>
    <s v="001"/>
    <x v="18"/>
    <x v="16"/>
    <x v="1"/>
    <x v="2"/>
    <s v="DL"/>
    <s v="8779200.19"/>
    <s v="201901"/>
    <s v="2019"/>
    <s v="1"/>
    <d v="2019-01-31T00:00:00"/>
    <x v="0"/>
    <m/>
    <s v="Non-Labor"/>
    <s v="Journal Import Created"/>
    <s v="GL"/>
    <s v="C"/>
    <m/>
    <n v="-20085"/>
    <m/>
    <m/>
    <n v="-20085"/>
    <m/>
    <m/>
    <m/>
    <m/>
    <m/>
    <m/>
    <m/>
  </r>
  <r>
    <s v="001"/>
    <x v="18"/>
    <x v="16"/>
    <x v="1"/>
    <x v="2"/>
    <s v="DL"/>
    <s v="8779200.20"/>
    <s v="201901"/>
    <s v="2019"/>
    <s v="1"/>
    <d v="2019-01-31T00:00:00"/>
    <x v="0"/>
    <m/>
    <s v="Non-Labor"/>
    <s v="Journal Import Created"/>
    <s v="GL"/>
    <s v="C"/>
    <m/>
    <n v="-155409"/>
    <m/>
    <m/>
    <n v="-155409"/>
    <m/>
    <m/>
    <m/>
    <m/>
    <m/>
    <m/>
    <m/>
  </r>
  <r>
    <s v="001"/>
    <x v="18"/>
    <x v="16"/>
    <x v="1"/>
    <x v="2"/>
    <s v="DL"/>
    <s v="8820199.18"/>
    <s v="201901"/>
    <s v="2019"/>
    <s v="1"/>
    <d v="2019-01-31T00:00:00"/>
    <x v="2"/>
    <m/>
    <s v="Non-Labor"/>
    <s v="Journal Import Created"/>
    <s v="GL"/>
    <s v="D"/>
    <m/>
    <n v="12650.67"/>
    <m/>
    <m/>
    <n v="12650.67"/>
    <m/>
    <m/>
    <m/>
    <m/>
    <m/>
    <m/>
    <m/>
  </r>
  <r>
    <s v="001"/>
    <x v="18"/>
    <x v="16"/>
    <x v="1"/>
    <x v="2"/>
    <s v="DL"/>
    <s v="8820199.19"/>
    <s v="201901"/>
    <s v="2019"/>
    <s v="1"/>
    <d v="2019-01-31T00:00:00"/>
    <x v="2"/>
    <m/>
    <s v="Non-Labor"/>
    <s v="Journal Import Created"/>
    <s v="GL"/>
    <s v="D"/>
    <m/>
    <n v="175351.56"/>
    <m/>
    <m/>
    <n v="175351.56"/>
    <m/>
    <m/>
    <m/>
    <m/>
    <m/>
    <m/>
    <m/>
  </r>
  <r>
    <s v="001"/>
    <x v="18"/>
    <x v="16"/>
    <x v="1"/>
    <x v="1"/>
    <s v="DL"/>
    <s v="8779200.21"/>
    <s v="201901"/>
    <s v="2019"/>
    <s v="1"/>
    <d v="2019-01-31T00:00:00"/>
    <x v="0"/>
    <m/>
    <s v="Non-Labor"/>
    <s v="Journal Import Created"/>
    <s v="GL"/>
    <s v="C"/>
    <m/>
    <n v="-716725"/>
    <m/>
    <n v="-716725"/>
    <m/>
    <m/>
    <m/>
    <m/>
    <m/>
    <m/>
    <m/>
    <m/>
  </r>
  <r>
    <s v="001"/>
    <x v="18"/>
    <x v="16"/>
    <x v="1"/>
    <x v="1"/>
    <s v="DL"/>
    <s v="8820199.20"/>
    <s v="201901"/>
    <s v="2019"/>
    <s v="1"/>
    <d v="2019-01-31T00:00:00"/>
    <x v="2"/>
    <m/>
    <s v="Non-Labor"/>
    <s v="Journal Import Created"/>
    <s v="GL"/>
    <s v="D"/>
    <m/>
    <n v="696121.76"/>
    <m/>
    <n v="696121.76"/>
    <m/>
    <m/>
    <m/>
    <m/>
    <m/>
    <m/>
    <m/>
    <m/>
  </r>
  <r>
    <s v="001"/>
    <x v="0"/>
    <x v="0"/>
    <x v="0"/>
    <x v="0"/>
    <s v="DL"/>
    <s v="8940201.14"/>
    <s v="201902"/>
    <s v="2019"/>
    <s v="2"/>
    <d v="2019-02-28T00:00:00"/>
    <x v="10"/>
    <m/>
    <s v="Non-Labor"/>
    <s v="Idaho Earnings Test 2013/2014"/>
    <s v="GL"/>
    <s v="C"/>
    <m/>
    <n v="-495"/>
    <n v="-495"/>
    <m/>
    <m/>
    <m/>
    <m/>
    <m/>
    <m/>
    <m/>
    <m/>
    <m/>
  </r>
  <r>
    <s v="001"/>
    <x v="1"/>
    <x v="1"/>
    <x v="0"/>
    <x v="1"/>
    <s v="DL"/>
    <s v="8916228.8"/>
    <s v="201902"/>
    <s v="2019"/>
    <s v="2"/>
    <d v="2019-02-28T00:00:00"/>
    <x v="11"/>
    <m/>
    <s v="Non-Labor"/>
    <s v="Journal Import Created"/>
    <s v="GL"/>
    <s v="D"/>
    <m/>
    <n v="401514"/>
    <n v="401514"/>
    <m/>
    <m/>
    <m/>
    <m/>
    <m/>
    <m/>
    <m/>
    <m/>
    <m/>
  </r>
  <r>
    <s v="001"/>
    <x v="1"/>
    <x v="1"/>
    <x v="0"/>
    <x v="1"/>
    <s v="DL"/>
    <s v="8940201.15"/>
    <s v="201902"/>
    <s v="2019"/>
    <s v="2"/>
    <d v="2019-02-28T00:00:00"/>
    <x v="10"/>
    <m/>
    <s v="Non-Labor"/>
    <s v="Temporary Tax Rebate Amortization"/>
    <s v="GL"/>
    <s v="C"/>
    <m/>
    <n v="-722123"/>
    <n v="-722123"/>
    <m/>
    <m/>
    <m/>
    <m/>
    <m/>
    <m/>
    <m/>
    <m/>
    <m/>
  </r>
  <r>
    <s v="001"/>
    <x v="1"/>
    <x v="1"/>
    <x v="0"/>
    <x v="1"/>
    <s v="DL"/>
    <s v="8940201.16"/>
    <s v="201902"/>
    <s v="2019"/>
    <s v="2"/>
    <d v="2019-02-28T00:00:00"/>
    <x v="10"/>
    <m/>
    <s v="Non-Labor"/>
    <s v="True-Up Amortization"/>
    <s v="GL"/>
    <s v="C"/>
    <m/>
    <n v="-1086185"/>
    <n v="-1086185"/>
    <m/>
    <m/>
    <m/>
    <m/>
    <m/>
    <m/>
    <m/>
    <m/>
    <m/>
  </r>
  <r>
    <s v="001"/>
    <x v="1"/>
    <x v="1"/>
    <x v="0"/>
    <x v="1"/>
    <s v="DL"/>
    <s v="8969211.8"/>
    <s v="201902"/>
    <s v="2019"/>
    <s v="2"/>
    <d v="2019-02-28T00:00:00"/>
    <x v="12"/>
    <m/>
    <s v="Non-Labor"/>
    <s v="Journal Import Created"/>
    <s v="GL"/>
    <s v="C"/>
    <m/>
    <n v="-392230"/>
    <n v="-392230"/>
    <m/>
    <m/>
    <m/>
    <m/>
    <m/>
    <m/>
    <m/>
    <m/>
    <m/>
  </r>
  <r>
    <s v="001"/>
    <x v="1"/>
    <x v="1"/>
    <x v="1"/>
    <x v="1"/>
    <s v="DL"/>
    <s v="8916228.9"/>
    <s v="201902"/>
    <s v="2019"/>
    <s v="2"/>
    <d v="2019-02-28T00:00:00"/>
    <x v="11"/>
    <m/>
    <s v="Non-Labor"/>
    <s v="Journal Import Created"/>
    <s v="GL"/>
    <s v="D"/>
    <m/>
    <n v="288501.73"/>
    <m/>
    <n v="288501.73"/>
    <m/>
    <m/>
    <m/>
    <m/>
    <m/>
    <m/>
    <m/>
    <m/>
  </r>
  <r>
    <s v="001"/>
    <x v="1"/>
    <x v="1"/>
    <x v="1"/>
    <x v="1"/>
    <s v="DL"/>
    <s v="8940201.17"/>
    <s v="201902"/>
    <s v="2019"/>
    <s v="2"/>
    <d v="2019-02-28T00:00:00"/>
    <x v="10"/>
    <m/>
    <s v="Non-Labor"/>
    <s v="True-Up Amortization"/>
    <s v="GL"/>
    <s v="C"/>
    <m/>
    <n v="-360.94"/>
    <m/>
    <n v="-360.94"/>
    <m/>
    <m/>
    <m/>
    <m/>
    <m/>
    <m/>
    <m/>
    <m/>
  </r>
  <r>
    <s v="001"/>
    <x v="1"/>
    <x v="1"/>
    <x v="1"/>
    <x v="1"/>
    <s v="DL"/>
    <s v="8940201.18"/>
    <s v="201902"/>
    <s v="2019"/>
    <s v="2"/>
    <d v="2019-02-28T00:00:00"/>
    <x v="10"/>
    <m/>
    <s v="Non-Labor"/>
    <s v="Temporary Tax Rebate Amortization"/>
    <s v="GL"/>
    <s v="C"/>
    <m/>
    <n v="-371056.64000000001"/>
    <m/>
    <n v="-371056.64000000001"/>
    <m/>
    <m/>
    <m/>
    <m/>
    <m/>
    <m/>
    <m/>
    <m/>
  </r>
  <r>
    <s v="001"/>
    <x v="1"/>
    <x v="1"/>
    <x v="1"/>
    <x v="1"/>
    <s v="DL"/>
    <s v="8969211.9"/>
    <s v="201902"/>
    <s v="2019"/>
    <s v="2"/>
    <d v="2019-02-28T00:00:00"/>
    <x v="12"/>
    <m/>
    <s v="Non-Labor"/>
    <s v="Journal Import Created"/>
    <s v="GL"/>
    <s v="C"/>
    <m/>
    <n v="-327357"/>
    <m/>
    <n v="-327357"/>
    <m/>
    <m/>
    <m/>
    <m/>
    <m/>
    <m/>
    <m/>
    <m/>
  </r>
  <r>
    <s v="001"/>
    <x v="2"/>
    <x v="2"/>
    <x v="0"/>
    <x v="0"/>
    <s v="DL"/>
    <s v="8939199.39"/>
    <s v="201902"/>
    <s v="2019"/>
    <s v="2"/>
    <d v="2019-02-28T00:00:00"/>
    <x v="3"/>
    <m/>
    <s v="Non-Labor"/>
    <s v="OPTIONAL RENEWABLE POWER REV OFFSET ID (-)"/>
    <s v="PA"/>
    <s v="D"/>
    <m/>
    <n v="4021.39"/>
    <n v="4021.39"/>
    <m/>
    <m/>
    <m/>
    <m/>
    <m/>
    <m/>
    <m/>
    <m/>
    <m/>
  </r>
  <r>
    <s v="001"/>
    <x v="2"/>
    <x v="2"/>
    <x v="0"/>
    <x v="1"/>
    <s v="DL"/>
    <s v="8939199.40"/>
    <s v="201902"/>
    <s v="2019"/>
    <s v="2"/>
    <d v="2019-02-28T00:00:00"/>
    <x v="3"/>
    <m/>
    <s v="Non-Labor"/>
    <s v="OPTIONAL RENEWABLE POWER REV OFFSET WA (-)"/>
    <s v="PA"/>
    <s v="D"/>
    <m/>
    <n v="12252.11"/>
    <n v="12252.11"/>
    <m/>
    <m/>
    <m/>
    <m/>
    <m/>
    <m/>
    <m/>
    <m/>
    <m/>
  </r>
  <r>
    <s v="001"/>
    <x v="3"/>
    <x v="3"/>
    <x v="0"/>
    <x v="0"/>
    <s v="DL"/>
    <s v="8967200.7"/>
    <s v="201902"/>
    <s v="2019"/>
    <s v="2"/>
    <d v="2019-02-28T00:00:00"/>
    <x v="13"/>
    <m/>
    <s v="Non-Labor"/>
    <s v="Journal Import Created"/>
    <s v="GL"/>
    <s v="C"/>
    <m/>
    <n v="-85522.86"/>
    <n v="-85522.86"/>
    <m/>
    <m/>
    <m/>
    <m/>
    <m/>
    <m/>
    <m/>
    <m/>
    <m/>
  </r>
  <r>
    <s v="001"/>
    <x v="3"/>
    <x v="3"/>
    <x v="0"/>
    <x v="1"/>
    <s v="DL"/>
    <s v="8967200.8"/>
    <s v="201902"/>
    <s v="2019"/>
    <s v="2"/>
    <d v="2019-02-28T00:00:00"/>
    <x v="13"/>
    <m/>
    <s v="Non-Labor"/>
    <s v="Journal Import Created"/>
    <s v="GL"/>
    <s v="C"/>
    <m/>
    <n v="-199859.32"/>
    <n v="-199859.32"/>
    <m/>
    <m/>
    <m/>
    <m/>
    <m/>
    <m/>
    <m/>
    <m/>
    <m/>
  </r>
  <r>
    <s v="001"/>
    <x v="4"/>
    <x v="4"/>
    <x v="0"/>
    <x v="1"/>
    <s v="DL"/>
    <s v="8916228.10"/>
    <s v="201902"/>
    <s v="2019"/>
    <s v="2"/>
    <d v="2019-02-28T00:00:00"/>
    <x v="11"/>
    <m/>
    <s v="Non-Labor"/>
    <s v="Journal Import Created"/>
    <s v="GL"/>
    <s v="D"/>
    <m/>
    <n v="106214"/>
    <n v="106214"/>
    <m/>
    <m/>
    <m/>
    <m/>
    <m/>
    <m/>
    <m/>
    <m/>
    <m/>
  </r>
  <r>
    <s v="001"/>
    <x v="4"/>
    <x v="4"/>
    <x v="0"/>
    <x v="1"/>
    <s v="DL"/>
    <s v="8969211.10"/>
    <s v="201902"/>
    <s v="2019"/>
    <s v="2"/>
    <d v="2019-02-28T00:00:00"/>
    <x v="12"/>
    <m/>
    <s v="Non-Labor"/>
    <s v="Journal Import Created"/>
    <s v="GL"/>
    <s v="C"/>
    <m/>
    <n v="-103103"/>
    <n v="-103103"/>
    <m/>
    <m/>
    <m/>
    <m/>
    <m/>
    <m/>
    <m/>
    <m/>
    <m/>
  </r>
  <r>
    <s v="001"/>
    <x v="5"/>
    <x v="5"/>
    <x v="0"/>
    <x v="0"/>
    <s v="DL"/>
    <s v="8916228.11"/>
    <s v="201902"/>
    <s v="2019"/>
    <s v="2"/>
    <d v="2019-02-28T00:00:00"/>
    <x v="11"/>
    <m/>
    <s v="Non-Labor"/>
    <s v="Journal Import Created"/>
    <s v="GL"/>
    <s v="D"/>
    <m/>
    <n v="44271"/>
    <n v="44271"/>
    <m/>
    <m/>
    <m/>
    <m/>
    <m/>
    <m/>
    <m/>
    <m/>
    <m/>
  </r>
  <r>
    <s v="001"/>
    <x v="5"/>
    <x v="5"/>
    <x v="0"/>
    <x v="0"/>
    <s v="DL"/>
    <s v="8969211.11"/>
    <s v="201902"/>
    <s v="2019"/>
    <s v="2"/>
    <d v="2019-02-28T00:00:00"/>
    <x v="12"/>
    <m/>
    <s v="Non-Labor"/>
    <s v="Journal Import Created"/>
    <s v="GL"/>
    <s v="C"/>
    <m/>
    <n v="-45209"/>
    <n v="-45209"/>
    <m/>
    <m/>
    <m/>
    <m/>
    <m/>
    <m/>
    <m/>
    <m/>
    <m/>
  </r>
  <r>
    <s v="001"/>
    <x v="5"/>
    <x v="5"/>
    <x v="0"/>
    <x v="1"/>
    <s v="DL"/>
    <s v="8916228.12"/>
    <s v="201902"/>
    <s v="2019"/>
    <s v="2"/>
    <d v="2019-02-28T00:00:00"/>
    <x v="11"/>
    <m/>
    <s v="Non-Labor"/>
    <s v="Journal Import Created"/>
    <s v="GL"/>
    <s v="D"/>
    <m/>
    <n v="106644"/>
    <n v="106644"/>
    <m/>
    <m/>
    <m/>
    <m/>
    <m/>
    <m/>
    <m/>
    <m/>
    <m/>
  </r>
  <r>
    <s v="001"/>
    <x v="5"/>
    <x v="5"/>
    <x v="0"/>
    <x v="1"/>
    <s v="DL"/>
    <s v="8969211.12"/>
    <s v="201902"/>
    <s v="2019"/>
    <s v="2"/>
    <d v="2019-02-28T00:00:00"/>
    <x v="12"/>
    <m/>
    <s v="Non-Labor"/>
    <s v="Journal Import Created"/>
    <s v="GL"/>
    <s v="C"/>
    <m/>
    <n v="-104483"/>
    <n v="-104483"/>
    <m/>
    <m/>
    <m/>
    <m/>
    <m/>
    <m/>
    <m/>
    <m/>
    <m/>
  </r>
  <r>
    <s v="001"/>
    <x v="6"/>
    <x v="6"/>
    <x v="0"/>
    <x v="1"/>
    <s v="DL"/>
    <s v="8969206.22"/>
    <s v="201902"/>
    <s v="2019"/>
    <s v="2"/>
    <d v="2019-02-28T00:00:00"/>
    <x v="14"/>
    <m/>
    <s v="Non-Labor"/>
    <s v="Journal Import Created"/>
    <s v="GL"/>
    <s v="C"/>
    <m/>
    <n v="-241519.81"/>
    <n v="-241519.81"/>
    <m/>
    <m/>
    <m/>
    <m/>
    <m/>
    <m/>
    <m/>
    <m/>
    <m/>
  </r>
  <r>
    <s v="001"/>
    <x v="7"/>
    <x v="7"/>
    <x v="0"/>
    <x v="0"/>
    <s v="DL"/>
    <s v="8969206.25"/>
    <s v="201902"/>
    <s v="2019"/>
    <s v="2"/>
    <d v="2019-02-28T00:00:00"/>
    <x v="14"/>
    <m/>
    <s v="Non-Labor"/>
    <s v="Journal Import Created"/>
    <s v="GL"/>
    <s v="C"/>
    <m/>
    <n v="-224749.82"/>
    <n v="-224749.82"/>
    <m/>
    <m/>
    <m/>
    <m/>
    <m/>
    <m/>
    <m/>
    <m/>
    <m/>
  </r>
  <r>
    <s v="001"/>
    <x v="7"/>
    <x v="7"/>
    <x v="0"/>
    <x v="1"/>
    <s v="DL"/>
    <s v="8969206.26"/>
    <s v="201902"/>
    <s v="2019"/>
    <s v="2"/>
    <d v="2019-02-28T00:00:00"/>
    <x v="14"/>
    <m/>
    <s v="Non-Labor"/>
    <s v="Journal Import Created"/>
    <s v="GL"/>
    <s v="C"/>
    <m/>
    <n v="-272162.63"/>
    <n v="-272162.63"/>
    <m/>
    <m/>
    <m/>
    <m/>
    <m/>
    <m/>
    <m/>
    <m/>
    <m/>
  </r>
  <r>
    <s v="001"/>
    <x v="8"/>
    <x v="8"/>
    <x v="0"/>
    <x v="0"/>
    <s v="DL"/>
    <s v="8969206.29"/>
    <s v="201902"/>
    <s v="2019"/>
    <s v="2"/>
    <d v="2019-02-28T00:00:00"/>
    <x v="14"/>
    <m/>
    <s v="Non-Labor"/>
    <s v="Journal Import Created"/>
    <s v="GL"/>
    <s v="D"/>
    <m/>
    <n v="53824.99"/>
    <n v="53824.99"/>
    <m/>
    <m/>
    <m/>
    <m/>
    <m/>
    <m/>
    <m/>
    <m/>
    <m/>
  </r>
  <r>
    <s v="001"/>
    <x v="8"/>
    <x v="8"/>
    <x v="0"/>
    <x v="1"/>
    <s v="DL"/>
    <s v="8969206.30"/>
    <s v="201902"/>
    <s v="2019"/>
    <s v="2"/>
    <d v="2019-02-28T00:00:00"/>
    <x v="14"/>
    <m/>
    <s v="Non-Labor"/>
    <s v="Journal Import Created"/>
    <s v="GL"/>
    <s v="D"/>
    <m/>
    <n v="90469.13"/>
    <n v="90469.13"/>
    <m/>
    <m/>
    <m/>
    <m/>
    <m/>
    <m/>
    <m/>
    <m/>
    <m/>
  </r>
  <r>
    <s v="001"/>
    <x v="9"/>
    <x v="7"/>
    <x v="1"/>
    <x v="0"/>
    <s v="DL"/>
    <s v="8969206.34"/>
    <s v="201902"/>
    <s v="2019"/>
    <s v="2"/>
    <d v="2019-02-28T00:00:00"/>
    <x v="14"/>
    <m/>
    <s v="Non-Labor"/>
    <s v="Journal Import Created"/>
    <s v="GL"/>
    <s v="C"/>
    <m/>
    <n v="-89571.43"/>
    <m/>
    <n v="-89571.43"/>
    <m/>
    <m/>
    <m/>
    <m/>
    <m/>
    <m/>
    <m/>
    <m/>
  </r>
  <r>
    <s v="001"/>
    <x v="9"/>
    <x v="7"/>
    <x v="1"/>
    <x v="2"/>
    <s v="DL"/>
    <s v="8969206.35"/>
    <s v="201902"/>
    <s v="2019"/>
    <s v="2"/>
    <d v="2019-02-28T00:00:00"/>
    <x v="14"/>
    <m/>
    <s v="Non-Labor"/>
    <s v="Journal Import Created"/>
    <s v="GL"/>
    <s v="C"/>
    <m/>
    <n v="-357019.38"/>
    <m/>
    <m/>
    <n v="-357019.38"/>
    <m/>
    <m/>
    <m/>
    <m/>
    <m/>
    <m/>
    <m/>
  </r>
  <r>
    <s v="001"/>
    <x v="9"/>
    <x v="7"/>
    <x v="1"/>
    <x v="1"/>
    <s v="DL"/>
    <s v="8969206.36"/>
    <s v="201902"/>
    <s v="2019"/>
    <s v="2"/>
    <d v="2019-02-28T00:00:00"/>
    <x v="14"/>
    <m/>
    <s v="Non-Labor"/>
    <s v="Journal Import Created"/>
    <s v="GL"/>
    <s v="C"/>
    <m/>
    <n v="-608289.41"/>
    <m/>
    <n v="-608289.41"/>
    <m/>
    <m/>
    <m/>
    <m/>
    <m/>
    <m/>
    <m/>
    <m/>
  </r>
  <r>
    <s v="001"/>
    <x v="10"/>
    <x v="8"/>
    <x v="1"/>
    <x v="0"/>
    <s v="DL"/>
    <s v="8969206.40"/>
    <s v="201902"/>
    <s v="2019"/>
    <s v="2"/>
    <d v="2019-02-28T00:00:00"/>
    <x v="14"/>
    <m/>
    <s v="Non-Labor"/>
    <s v="Journal Import Created"/>
    <s v="GL"/>
    <s v="C"/>
    <m/>
    <n v="-40067.53"/>
    <m/>
    <n v="-40067.53"/>
    <m/>
    <m/>
    <m/>
    <m/>
    <m/>
    <m/>
    <m/>
    <m/>
  </r>
  <r>
    <s v="001"/>
    <x v="10"/>
    <x v="8"/>
    <x v="1"/>
    <x v="2"/>
    <s v="DL"/>
    <s v="8969206.41"/>
    <s v="201902"/>
    <s v="2019"/>
    <s v="2"/>
    <d v="2019-02-28T00:00:00"/>
    <x v="14"/>
    <m/>
    <s v="Non-Labor"/>
    <s v="Journal Import Created"/>
    <s v="GL"/>
    <s v="C"/>
    <m/>
    <n v="-132121.9"/>
    <m/>
    <m/>
    <n v="-132121.9"/>
    <m/>
    <m/>
    <m/>
    <m/>
    <m/>
    <m/>
    <m/>
  </r>
  <r>
    <s v="001"/>
    <x v="10"/>
    <x v="8"/>
    <x v="1"/>
    <x v="1"/>
    <s v="DL"/>
    <s v="8969206.42"/>
    <s v="201902"/>
    <s v="2019"/>
    <s v="2"/>
    <d v="2019-02-28T00:00:00"/>
    <x v="14"/>
    <m/>
    <s v="Non-Labor"/>
    <s v="Journal Import Created"/>
    <s v="GL"/>
    <s v="D"/>
    <m/>
    <n v="60452.59"/>
    <m/>
    <n v="60452.59"/>
    <m/>
    <m/>
    <m/>
    <m/>
    <m/>
    <m/>
    <m/>
    <m/>
  </r>
  <r>
    <s v="001"/>
    <x v="11"/>
    <x v="9"/>
    <x v="0"/>
    <x v="0"/>
    <s v="DL"/>
    <s v="8916228.13"/>
    <s v="201902"/>
    <s v="2019"/>
    <s v="2"/>
    <d v="2019-02-28T00:00:00"/>
    <x v="11"/>
    <m/>
    <s v="Non-Labor"/>
    <s v="Journal Import Created"/>
    <s v="GL"/>
    <s v="D"/>
    <m/>
    <n v="555156"/>
    <n v="555156"/>
    <m/>
    <m/>
    <m/>
    <m/>
    <m/>
    <m/>
    <m/>
    <m/>
    <m/>
  </r>
  <r>
    <s v="001"/>
    <x v="11"/>
    <x v="9"/>
    <x v="0"/>
    <x v="0"/>
    <s v="DL"/>
    <s v="8969211.13"/>
    <s v="201902"/>
    <s v="2019"/>
    <s v="2"/>
    <d v="2019-02-28T00:00:00"/>
    <x v="12"/>
    <m/>
    <s v="Non-Labor"/>
    <s v="Journal Import Created"/>
    <s v="GL"/>
    <s v="C"/>
    <m/>
    <n v="-545168"/>
    <n v="-545168"/>
    <m/>
    <m/>
    <m/>
    <m/>
    <m/>
    <m/>
    <m/>
    <m/>
    <m/>
  </r>
  <r>
    <s v="001"/>
    <x v="12"/>
    <x v="10"/>
    <x v="0"/>
    <x v="1"/>
    <s v="DL"/>
    <s v="8954207.8"/>
    <s v="201902"/>
    <s v="2019"/>
    <s v="2"/>
    <d v="2019-02-28T00:00:00"/>
    <x v="15"/>
    <m/>
    <s v="Non-Labor"/>
    <s v="WA Rec Deferral Amort"/>
    <s v="GL"/>
    <s v="C"/>
    <m/>
    <n v="-171867"/>
    <n v="-171867"/>
    <m/>
    <m/>
    <m/>
    <m/>
    <m/>
    <m/>
    <m/>
    <m/>
    <m/>
  </r>
  <r>
    <s v="001"/>
    <x v="13"/>
    <x v="11"/>
    <x v="0"/>
    <x v="0"/>
    <s v="DL"/>
    <s v="8969216.12"/>
    <s v="201902"/>
    <s v="2019"/>
    <s v="2"/>
    <d v="2019-02-28T00:00:00"/>
    <x v="16"/>
    <m/>
    <s v="Non-Labor"/>
    <s v="Amortization of Balance"/>
    <s v="GL"/>
    <s v="C"/>
    <m/>
    <n v="-926944"/>
    <n v="-926944"/>
    <m/>
    <m/>
    <m/>
    <m/>
    <m/>
    <m/>
    <m/>
    <m/>
    <m/>
  </r>
  <r>
    <s v="001"/>
    <x v="14"/>
    <x v="12"/>
    <x v="1"/>
    <x v="0"/>
    <s v="DL"/>
    <s v="8968206.12"/>
    <s v="201902"/>
    <s v="2019"/>
    <s v="2"/>
    <d v="2019-02-28T00:00:00"/>
    <x v="17"/>
    <m/>
    <s v="Non-Labor"/>
    <s v="Idaho Tax Reform Amort"/>
    <s v="GL"/>
    <s v="C"/>
    <m/>
    <n v="-90950.43"/>
    <m/>
    <n v="-90950.43"/>
    <m/>
    <m/>
    <m/>
    <m/>
    <m/>
    <m/>
    <m/>
    <m/>
  </r>
  <r>
    <s v="001"/>
    <x v="14"/>
    <x v="12"/>
    <x v="1"/>
    <x v="0"/>
    <s v="DL"/>
    <s v="8968206.13"/>
    <s v="201902"/>
    <s v="2019"/>
    <s v="2"/>
    <d v="2019-02-28T00:00:00"/>
    <x v="17"/>
    <m/>
    <s v="Non-Labor"/>
    <s v="Amortization Expense"/>
    <s v="GL"/>
    <s v="C"/>
    <m/>
    <n v="-1396843"/>
    <m/>
    <n v="-1396843"/>
    <m/>
    <m/>
    <m/>
    <m/>
    <m/>
    <m/>
    <m/>
    <m/>
  </r>
  <r>
    <s v="001"/>
    <x v="14"/>
    <x v="12"/>
    <x v="1"/>
    <x v="2"/>
    <s v="DL"/>
    <s v="8967199.22"/>
    <s v="201902"/>
    <s v="2019"/>
    <s v="2"/>
    <d v="2019-02-28T00:00:00"/>
    <x v="18"/>
    <m/>
    <s v="Non-Labor"/>
    <s v="AMORT EXP"/>
    <s v="GL"/>
    <s v="C"/>
    <m/>
    <n v="-1368499.9"/>
    <m/>
    <m/>
    <n v="-1368499.9"/>
    <m/>
    <m/>
    <m/>
    <m/>
    <m/>
    <m/>
    <m/>
  </r>
  <r>
    <s v="001"/>
    <x v="14"/>
    <x v="12"/>
    <x v="1"/>
    <x v="1"/>
    <s v="DL"/>
    <s v="8968206.14"/>
    <s v="201902"/>
    <s v="2019"/>
    <s v="2"/>
    <d v="2019-02-28T00:00:00"/>
    <x v="17"/>
    <m/>
    <s v="Non-Labor"/>
    <s v="Amortization Expense"/>
    <s v="GL"/>
    <s v="C"/>
    <m/>
    <n v="-2839594.02"/>
    <m/>
    <n v="-2839594.02"/>
    <m/>
    <m/>
    <m/>
    <m/>
    <m/>
    <m/>
    <m/>
    <m/>
  </r>
  <r>
    <s v="001"/>
    <x v="15"/>
    <x v="13"/>
    <x v="1"/>
    <x v="2"/>
    <s v="DL"/>
    <s v="8967199.23"/>
    <s v="201902"/>
    <s v="2019"/>
    <s v="2"/>
    <d v="2019-02-28T00:00:00"/>
    <x v="18"/>
    <m/>
    <s v="Non-Labor"/>
    <s v="IVF FUND - AMORT EXPENSE"/>
    <s v="GL"/>
    <s v="D"/>
    <m/>
    <n v="2950.57"/>
    <m/>
    <m/>
    <n v="2950.57"/>
    <m/>
    <m/>
    <m/>
    <m/>
    <m/>
    <m/>
    <m/>
  </r>
  <r>
    <s v="001"/>
    <x v="15"/>
    <x v="13"/>
    <x v="1"/>
    <x v="2"/>
    <s v="DL"/>
    <s v="8967199.24"/>
    <s v="201902"/>
    <s v="2019"/>
    <s v="2"/>
    <d v="2019-02-28T00:00:00"/>
    <x v="18"/>
    <m/>
    <s v="Non-Labor"/>
    <s v="OR FEE FREE AMORT"/>
    <s v="GL"/>
    <s v="D"/>
    <m/>
    <n v="13046.65"/>
    <m/>
    <m/>
    <n v="13046.65"/>
    <m/>
    <m/>
    <m/>
    <m/>
    <m/>
    <m/>
    <m/>
  </r>
  <r>
    <s v="001"/>
    <x v="15"/>
    <x v="13"/>
    <x v="1"/>
    <x v="2"/>
    <s v="DL"/>
    <s v="8967199.25"/>
    <s v="201902"/>
    <s v="2019"/>
    <s v="2"/>
    <d v="2019-02-28T00:00:00"/>
    <x v="18"/>
    <m/>
    <s v="Non-Labor"/>
    <s v="OR IV FUND AMORT"/>
    <s v="GL"/>
    <s v="D"/>
    <m/>
    <n v="15026.14"/>
    <m/>
    <m/>
    <n v="15026.14"/>
    <m/>
    <m/>
    <m/>
    <m/>
    <m/>
    <m/>
    <m/>
  </r>
  <r>
    <s v="001"/>
    <x v="16"/>
    <x v="14"/>
    <x v="1"/>
    <x v="2"/>
    <s v="DL"/>
    <s v="8939199.10"/>
    <s v="201902"/>
    <s v="2019"/>
    <s v="2"/>
    <d v="2019-02-28T00:00:00"/>
    <x v="3"/>
    <m/>
    <s v="Non-Labor"/>
    <s v="Amortization of Recoverable Costs"/>
    <s v="PA"/>
    <s v="C"/>
    <m/>
    <n v="-21601"/>
    <m/>
    <m/>
    <n v="-21601"/>
    <m/>
    <m/>
    <m/>
    <m/>
    <m/>
    <m/>
    <m/>
  </r>
  <r>
    <s v="001"/>
    <x v="17"/>
    <x v="15"/>
    <x v="0"/>
    <x v="0"/>
    <s v="DL"/>
    <s v="8939199.11"/>
    <s v="201902"/>
    <s v="2019"/>
    <s v="2"/>
    <d v="2019-02-28T00:00:00"/>
    <x v="3"/>
    <m/>
    <s v="Non-Labor"/>
    <s v="ID Elect. DSM"/>
    <s v="PA"/>
    <s v="D"/>
    <m/>
    <n v="998139.07"/>
    <n v="998139.07"/>
    <m/>
    <m/>
    <m/>
    <m/>
    <m/>
    <m/>
    <m/>
    <m/>
    <m/>
  </r>
  <r>
    <s v="001"/>
    <x v="17"/>
    <x v="15"/>
    <x v="0"/>
    <x v="1"/>
    <s v="DL"/>
    <s v="8939199.12"/>
    <s v="201902"/>
    <s v="2019"/>
    <s v="2"/>
    <d v="2019-02-28T00:00:00"/>
    <x v="3"/>
    <m/>
    <s v="Non-Labor"/>
    <s v="WA Elec. DSM"/>
    <s v="PA"/>
    <s v="D"/>
    <m/>
    <n v="2156170.59"/>
    <n v="2156170.59"/>
    <m/>
    <m/>
    <m/>
    <m/>
    <m/>
    <m/>
    <m/>
    <m/>
    <m/>
  </r>
  <r>
    <s v="001"/>
    <x v="17"/>
    <x v="15"/>
    <x v="0"/>
    <x v="1"/>
    <s v="DL"/>
    <s v="8939199.12"/>
    <s v="201902"/>
    <s v="2019"/>
    <s v="2"/>
    <d v="2019-02-28T00:00:00"/>
    <x v="3"/>
    <m/>
    <s v="Non-Labor"/>
    <s v="WA Elec. LIRAP"/>
    <s v="PA"/>
    <s v="D"/>
    <m/>
    <n v="550941.06000000006"/>
    <n v="550941.06000000006"/>
    <m/>
    <m/>
    <m/>
    <m/>
    <m/>
    <m/>
    <m/>
    <m/>
    <m/>
  </r>
  <r>
    <s v="001"/>
    <x v="17"/>
    <x v="15"/>
    <x v="0"/>
    <x v="1"/>
    <s v="DL"/>
    <s v="8939199.13"/>
    <s v="201902"/>
    <s v="2019"/>
    <s v="2"/>
    <d v="2019-02-28T00:00:00"/>
    <x v="3"/>
    <m/>
    <s v="Non-Labor"/>
    <s v="WA Elec. LIRAP Rate Discount Pilot"/>
    <s v="PA"/>
    <s v="C"/>
    <m/>
    <n v="-16270.77"/>
    <n v="-16270.77"/>
    <m/>
    <m/>
    <m/>
    <m/>
    <m/>
    <m/>
    <m/>
    <m/>
    <m/>
  </r>
  <r>
    <s v="001"/>
    <x v="17"/>
    <x v="15"/>
    <x v="1"/>
    <x v="0"/>
    <s v="DL"/>
    <s v="8939199.14"/>
    <s v="201902"/>
    <s v="2019"/>
    <s v="2"/>
    <d v="2019-02-28T00:00:00"/>
    <x v="3"/>
    <m/>
    <s v="Non-Labor"/>
    <s v="ID Gas DSM"/>
    <s v="PA"/>
    <s v="D"/>
    <m/>
    <n v="229874.59"/>
    <m/>
    <n v="229874.59"/>
    <m/>
    <m/>
    <m/>
    <m/>
    <m/>
    <m/>
    <m/>
    <m/>
  </r>
  <r>
    <s v="001"/>
    <x v="17"/>
    <x v="15"/>
    <x v="1"/>
    <x v="2"/>
    <s v="DL"/>
    <s v="8939199.29"/>
    <s v="201902"/>
    <s v="2019"/>
    <s v="2"/>
    <d v="2019-02-28T00:00:00"/>
    <x v="3"/>
    <m/>
    <s v="Non-Labor"/>
    <s v="OR Gas DSM"/>
    <s v="PA"/>
    <s v="D"/>
    <m/>
    <n v="465747.34"/>
    <m/>
    <m/>
    <n v="465747.34"/>
    <m/>
    <m/>
    <m/>
    <m/>
    <m/>
    <m/>
    <m/>
  </r>
  <r>
    <s v="001"/>
    <x v="17"/>
    <x v="15"/>
    <x v="1"/>
    <x v="2"/>
    <s v="DL"/>
    <s v="8939199.29"/>
    <s v="201902"/>
    <s v="2019"/>
    <s v="2"/>
    <d v="2019-02-28T00:00:00"/>
    <x v="3"/>
    <m/>
    <s v="Non-Labor"/>
    <s v="OR Gas LIRAP"/>
    <s v="PA"/>
    <s v="D"/>
    <m/>
    <n v="33478.050000000003"/>
    <m/>
    <m/>
    <n v="33478.050000000003"/>
    <m/>
    <m/>
    <m/>
    <m/>
    <m/>
    <m/>
    <m/>
  </r>
  <r>
    <s v="001"/>
    <x v="17"/>
    <x v="15"/>
    <x v="1"/>
    <x v="1"/>
    <s v="DL"/>
    <s v="8939199.15"/>
    <s v="201902"/>
    <s v="2019"/>
    <s v="2"/>
    <d v="2019-02-28T00:00:00"/>
    <x v="3"/>
    <m/>
    <s v="Non-Labor"/>
    <s v="WA Gas DSM"/>
    <s v="PA"/>
    <s v="D"/>
    <m/>
    <n v="767466.61"/>
    <m/>
    <n v="767466.61"/>
    <m/>
    <m/>
    <m/>
    <m/>
    <m/>
    <m/>
    <m/>
    <m/>
  </r>
  <r>
    <s v="001"/>
    <x v="17"/>
    <x v="15"/>
    <x v="1"/>
    <x v="1"/>
    <s v="DL"/>
    <s v="8939199.15"/>
    <s v="201902"/>
    <s v="2019"/>
    <s v="2"/>
    <d v="2019-02-28T00:00:00"/>
    <x v="3"/>
    <m/>
    <s v="Non-Labor"/>
    <s v="WA Gas LIRAP"/>
    <s v="PA"/>
    <s v="D"/>
    <m/>
    <n v="548793.26"/>
    <m/>
    <n v="548793.26"/>
    <m/>
    <m/>
    <m/>
    <m/>
    <m/>
    <m/>
    <m/>
    <m/>
  </r>
  <r>
    <s v="001"/>
    <x v="17"/>
    <x v="15"/>
    <x v="1"/>
    <x v="1"/>
    <s v="DL"/>
    <s v="8939199.16"/>
    <s v="201902"/>
    <s v="2019"/>
    <s v="2"/>
    <d v="2019-02-28T00:00:00"/>
    <x v="3"/>
    <m/>
    <s v="Non-Labor"/>
    <s v="WA Gas LIRAP Rate Discount Pilot"/>
    <s v="PA"/>
    <s v="C"/>
    <m/>
    <n v="-8732.7099999999991"/>
    <m/>
    <n v="-8732.7099999999991"/>
    <m/>
    <m/>
    <m/>
    <m/>
    <m/>
    <m/>
    <m/>
    <m/>
  </r>
  <r>
    <s v="001"/>
    <x v="18"/>
    <x v="16"/>
    <x v="0"/>
    <x v="0"/>
    <s v="DL"/>
    <s v="8916228.14"/>
    <s v="201902"/>
    <s v="2019"/>
    <s v="2"/>
    <d v="2019-02-28T00:00:00"/>
    <x v="11"/>
    <m/>
    <s v="Non-Labor"/>
    <s v="Journal Import Created"/>
    <s v="GL"/>
    <s v="C"/>
    <m/>
    <n v="-547858"/>
    <n v="-547858"/>
    <m/>
    <m/>
    <m/>
    <m/>
    <m/>
    <m/>
    <m/>
    <m/>
    <m/>
  </r>
  <r>
    <s v="001"/>
    <x v="18"/>
    <x v="16"/>
    <x v="0"/>
    <x v="0"/>
    <s v="DL"/>
    <s v="8969211.14"/>
    <s v="201902"/>
    <s v="2019"/>
    <s v="2"/>
    <d v="2019-02-28T00:00:00"/>
    <x v="12"/>
    <m/>
    <s v="Non-Labor"/>
    <s v="Journal Import Created"/>
    <s v="GL"/>
    <s v="D"/>
    <m/>
    <n v="546846"/>
    <n v="546846"/>
    <m/>
    <m/>
    <m/>
    <m/>
    <m/>
    <m/>
    <m/>
    <m/>
    <m/>
  </r>
  <r>
    <s v="001"/>
    <x v="18"/>
    <x v="16"/>
    <x v="0"/>
    <x v="1"/>
    <s v="DL"/>
    <s v="8916228.15"/>
    <s v="201902"/>
    <s v="2019"/>
    <s v="2"/>
    <d v="2019-02-28T00:00:00"/>
    <x v="11"/>
    <m/>
    <s v="Non-Labor"/>
    <s v="Journal Import Created"/>
    <s v="GL"/>
    <s v="C"/>
    <m/>
    <n v="-1588176"/>
    <n v="-1588176"/>
    <m/>
    <m/>
    <m/>
    <m/>
    <m/>
    <m/>
    <m/>
    <m/>
    <m/>
  </r>
  <r>
    <s v="001"/>
    <x v="18"/>
    <x v="16"/>
    <x v="0"/>
    <x v="1"/>
    <s v="DL"/>
    <s v="8916228.16"/>
    <s v="201902"/>
    <s v="2019"/>
    <s v="2"/>
    <d v="2019-02-28T00:00:00"/>
    <x v="11"/>
    <m/>
    <s v="Non-Labor"/>
    <s v="Journal Import Created"/>
    <s v="GL"/>
    <s v="D"/>
    <m/>
    <n v="8628"/>
    <n v="8628"/>
    <m/>
    <m/>
    <m/>
    <m/>
    <m/>
    <m/>
    <m/>
    <m/>
    <m/>
  </r>
  <r>
    <s v="001"/>
    <x v="18"/>
    <x v="16"/>
    <x v="0"/>
    <x v="1"/>
    <s v="DL"/>
    <s v="8969211.15"/>
    <s v="201902"/>
    <s v="2019"/>
    <s v="2"/>
    <d v="2019-02-28T00:00:00"/>
    <x v="12"/>
    <m/>
    <s v="Non-Labor"/>
    <s v="Journal Import Created"/>
    <s v="GL"/>
    <s v="D"/>
    <m/>
    <n v="1551574"/>
    <n v="1551574"/>
    <m/>
    <m/>
    <m/>
    <m/>
    <m/>
    <m/>
    <m/>
    <m/>
    <m/>
  </r>
  <r>
    <s v="001"/>
    <x v="18"/>
    <x v="16"/>
    <x v="0"/>
    <x v="1"/>
    <s v="DL"/>
    <s v="8969211.16"/>
    <s v="201902"/>
    <s v="2019"/>
    <s v="2"/>
    <d v="2019-02-28T00:00:00"/>
    <x v="12"/>
    <m/>
    <s v="Non-Labor"/>
    <s v="Journal Import Created"/>
    <s v="GL"/>
    <s v="C"/>
    <m/>
    <n v="-8514"/>
    <n v="-8514"/>
    <m/>
    <m/>
    <m/>
    <m/>
    <m/>
    <m/>
    <m/>
    <m/>
    <m/>
  </r>
  <r>
    <s v="001"/>
    <x v="18"/>
    <x v="16"/>
    <x v="1"/>
    <x v="0"/>
    <s v="DL"/>
    <s v="8916228.17"/>
    <s v="201902"/>
    <s v="2019"/>
    <s v="2"/>
    <d v="2019-02-28T00:00:00"/>
    <x v="11"/>
    <m/>
    <s v="Non-Labor"/>
    <s v="Journal Import Created"/>
    <s v="GL"/>
    <s v="C"/>
    <m/>
    <n v="-114362.77"/>
    <m/>
    <n v="-114362.77"/>
    <m/>
    <m/>
    <m/>
    <m/>
    <m/>
    <m/>
    <m/>
    <m/>
  </r>
  <r>
    <s v="001"/>
    <x v="18"/>
    <x v="16"/>
    <x v="1"/>
    <x v="0"/>
    <s v="DL"/>
    <s v="8969211.17"/>
    <s v="201902"/>
    <s v="2019"/>
    <s v="2"/>
    <d v="2019-02-28T00:00:00"/>
    <x v="12"/>
    <m/>
    <s v="Non-Labor"/>
    <s v="Journal Import Created"/>
    <s v="GL"/>
    <s v="D"/>
    <m/>
    <n v="133860"/>
    <m/>
    <n v="133860"/>
    <m/>
    <m/>
    <m/>
    <m/>
    <m/>
    <m/>
    <m/>
    <m/>
  </r>
  <r>
    <s v="001"/>
    <x v="18"/>
    <x v="16"/>
    <x v="1"/>
    <x v="2"/>
    <s v="DL"/>
    <s v="8916228.18"/>
    <s v="201902"/>
    <s v="2019"/>
    <s v="2"/>
    <d v="2019-02-28T00:00:00"/>
    <x v="11"/>
    <m/>
    <s v="Non-Labor"/>
    <s v="Journal Import Created"/>
    <s v="GL"/>
    <s v="C"/>
    <m/>
    <n v="-12650.67"/>
    <m/>
    <m/>
    <n v="-12650.67"/>
    <m/>
    <m/>
    <m/>
    <m/>
    <m/>
    <m/>
    <m/>
  </r>
  <r>
    <s v="001"/>
    <x v="18"/>
    <x v="16"/>
    <x v="1"/>
    <x v="2"/>
    <s v="DL"/>
    <s v="8916228.19"/>
    <s v="201902"/>
    <s v="2019"/>
    <s v="2"/>
    <d v="2019-02-28T00:00:00"/>
    <x v="11"/>
    <m/>
    <s v="Non-Labor"/>
    <s v="Journal Import Created"/>
    <s v="GL"/>
    <s v="C"/>
    <m/>
    <n v="-175351.56"/>
    <m/>
    <m/>
    <n v="-175351.56"/>
    <m/>
    <m/>
    <m/>
    <m/>
    <m/>
    <m/>
    <m/>
  </r>
  <r>
    <s v="001"/>
    <x v="18"/>
    <x v="16"/>
    <x v="1"/>
    <x v="2"/>
    <s v="DL"/>
    <s v="8969211.18"/>
    <s v="201902"/>
    <s v="2019"/>
    <s v="2"/>
    <d v="2019-02-28T00:00:00"/>
    <x v="12"/>
    <m/>
    <s v="Non-Labor"/>
    <s v="Journal Import Created"/>
    <s v="GL"/>
    <s v="D"/>
    <m/>
    <n v="18682"/>
    <m/>
    <m/>
    <n v="18682"/>
    <m/>
    <m/>
    <m/>
    <m/>
    <m/>
    <m/>
    <m/>
  </r>
  <r>
    <s v="001"/>
    <x v="18"/>
    <x v="16"/>
    <x v="1"/>
    <x v="2"/>
    <s v="DL"/>
    <s v="8969211.19"/>
    <s v="201902"/>
    <s v="2019"/>
    <s v="2"/>
    <d v="2019-02-28T00:00:00"/>
    <x v="12"/>
    <m/>
    <s v="Non-Labor"/>
    <s v="Journal Import Created"/>
    <s v="GL"/>
    <s v="D"/>
    <m/>
    <n v="260034"/>
    <m/>
    <m/>
    <n v="260034"/>
    <m/>
    <m/>
    <m/>
    <m/>
    <m/>
    <m/>
    <m/>
  </r>
  <r>
    <s v="001"/>
    <x v="18"/>
    <x v="16"/>
    <x v="1"/>
    <x v="1"/>
    <s v="DL"/>
    <s v="8916228.20"/>
    <s v="201902"/>
    <s v="2019"/>
    <s v="2"/>
    <d v="2019-02-28T00:00:00"/>
    <x v="11"/>
    <m/>
    <s v="Non-Labor"/>
    <s v="Journal Import Created"/>
    <s v="GL"/>
    <s v="C"/>
    <m/>
    <n v="-696121.76"/>
    <m/>
    <n v="-696121.76"/>
    <m/>
    <m/>
    <m/>
    <m/>
    <m/>
    <m/>
    <m/>
    <m/>
  </r>
  <r>
    <s v="001"/>
    <x v="18"/>
    <x v="16"/>
    <x v="1"/>
    <x v="1"/>
    <s v="DL"/>
    <s v="8969211.20"/>
    <s v="201902"/>
    <s v="2019"/>
    <s v="2"/>
    <d v="2019-02-28T00:00:00"/>
    <x v="12"/>
    <m/>
    <s v="Non-Labor"/>
    <s v="Journal Import Created"/>
    <s v="GL"/>
    <s v="D"/>
    <m/>
    <n v="790216"/>
    <m/>
    <n v="790216"/>
    <m/>
    <m/>
    <m/>
    <m/>
    <m/>
    <m/>
    <m/>
    <m/>
  </r>
  <r>
    <s v="001"/>
    <x v="1"/>
    <x v="1"/>
    <x v="0"/>
    <x v="1"/>
    <s v="DL"/>
    <s v="9135214.8"/>
    <s v="201903"/>
    <s v="2019"/>
    <s v="3"/>
    <d v="2019-03-31T00:00:00"/>
    <x v="19"/>
    <m/>
    <s v="Non-Labor"/>
    <s v="Journal Import Created"/>
    <s v="GL"/>
    <s v="D"/>
    <m/>
    <n v="392230"/>
    <n v="392230"/>
    <m/>
    <m/>
    <m/>
    <m/>
    <m/>
    <m/>
    <m/>
    <m/>
    <m/>
  </r>
  <r>
    <s v="001"/>
    <x v="1"/>
    <x v="1"/>
    <x v="0"/>
    <x v="1"/>
    <s v="DL"/>
    <s v="9192209.11"/>
    <s v="201903"/>
    <s v="2019"/>
    <s v="3"/>
    <d v="2019-03-31T00:00:00"/>
    <x v="20"/>
    <m/>
    <s v="Non-Labor"/>
    <s v="Temporary Tax Rebate Amortization"/>
    <s v="GL"/>
    <s v="C"/>
    <m/>
    <n v="-766819"/>
    <n v="-766819"/>
    <m/>
    <m/>
    <m/>
    <m/>
    <m/>
    <m/>
    <m/>
    <m/>
    <m/>
  </r>
  <r>
    <s v="001"/>
    <x v="1"/>
    <x v="1"/>
    <x v="0"/>
    <x v="1"/>
    <s v="DL"/>
    <s v="9210206.9"/>
    <s v="201903"/>
    <s v="2019"/>
    <s v="3"/>
    <d v="2019-03-31T00:00:00"/>
    <x v="21"/>
    <m/>
    <s v="Non-Labor"/>
    <s v="Journal Import Created"/>
    <s v="GL"/>
    <s v="C"/>
    <m/>
    <n v="-340222"/>
    <n v="-340222"/>
    <m/>
    <m/>
    <m/>
    <m/>
    <m/>
    <m/>
    <m/>
    <m/>
    <m/>
  </r>
  <r>
    <s v="001"/>
    <x v="1"/>
    <x v="1"/>
    <x v="1"/>
    <x v="2"/>
    <s v="DL"/>
    <s v="9192209.12"/>
    <s v="201903"/>
    <s v="2019"/>
    <s v="3"/>
    <d v="2019-03-31T00:00:00"/>
    <x v="20"/>
    <m/>
    <s v="Non-Labor"/>
    <s v="Temporary Tax Rebate Amortization"/>
    <s v="GL"/>
    <s v="C"/>
    <m/>
    <n v="-226716.52"/>
    <m/>
    <m/>
    <n v="-226716.52"/>
    <m/>
    <m/>
    <m/>
    <m/>
    <m/>
    <m/>
    <m/>
  </r>
  <r>
    <s v="001"/>
    <x v="1"/>
    <x v="1"/>
    <x v="1"/>
    <x v="2"/>
    <s v="DL"/>
    <s v="9210206.10"/>
    <s v="201903"/>
    <s v="2019"/>
    <s v="3"/>
    <d v="2019-03-31T00:00:00"/>
    <x v="21"/>
    <m/>
    <s v="Non-Labor"/>
    <s v="Journal Import Created"/>
    <s v="GL"/>
    <s v="C"/>
    <m/>
    <n v="-192078"/>
    <m/>
    <m/>
    <n v="-192078"/>
    <m/>
    <m/>
    <m/>
    <m/>
    <m/>
    <m/>
    <m/>
  </r>
  <r>
    <s v="001"/>
    <x v="1"/>
    <x v="1"/>
    <x v="1"/>
    <x v="1"/>
    <s v="DL"/>
    <s v="9135214.9"/>
    <s v="201903"/>
    <s v="2019"/>
    <s v="3"/>
    <d v="2019-03-31T00:00:00"/>
    <x v="19"/>
    <m/>
    <s v="Non-Labor"/>
    <s v="Journal Import Created"/>
    <s v="GL"/>
    <s v="D"/>
    <m/>
    <n v="327357"/>
    <m/>
    <n v="327357"/>
    <m/>
    <m/>
    <m/>
    <m/>
    <m/>
    <m/>
    <m/>
    <m/>
  </r>
  <r>
    <s v="001"/>
    <x v="1"/>
    <x v="1"/>
    <x v="1"/>
    <x v="1"/>
    <s v="DL"/>
    <s v="9192209.13"/>
    <s v="201903"/>
    <s v="2019"/>
    <s v="3"/>
    <d v="2019-03-31T00:00:00"/>
    <x v="20"/>
    <m/>
    <s v="Non-Labor"/>
    <s v="Temporary Tax Rebate Amortization"/>
    <s v="GL"/>
    <s v="C"/>
    <m/>
    <n v="-402419.84"/>
    <m/>
    <n v="-402419.84"/>
    <m/>
    <m/>
    <m/>
    <m/>
    <m/>
    <m/>
    <m/>
    <m/>
  </r>
  <r>
    <s v="001"/>
    <x v="1"/>
    <x v="1"/>
    <x v="1"/>
    <x v="1"/>
    <s v="DL"/>
    <s v="9210206.11"/>
    <s v="201903"/>
    <s v="2019"/>
    <s v="3"/>
    <d v="2019-03-31T00:00:00"/>
    <x v="21"/>
    <m/>
    <s v="Non-Labor"/>
    <s v="Journal Import Created"/>
    <s v="GL"/>
    <s v="C"/>
    <m/>
    <n v="-187327"/>
    <m/>
    <n v="-187327"/>
    <m/>
    <m/>
    <m/>
    <m/>
    <m/>
    <m/>
    <m/>
    <m/>
  </r>
  <r>
    <s v="001"/>
    <x v="2"/>
    <x v="2"/>
    <x v="0"/>
    <x v="0"/>
    <s v="DL"/>
    <s v="9196199.22"/>
    <s v="201903"/>
    <s v="2019"/>
    <s v="3"/>
    <d v="2019-03-31T00:00:00"/>
    <x v="3"/>
    <m/>
    <s v="Non-Labor"/>
    <s v="OPTIONAL RENEWABLE POWER REV OFFSET ID (-)"/>
    <s v="PA"/>
    <s v="D"/>
    <m/>
    <n v="3963.72"/>
    <n v="3963.72"/>
    <m/>
    <m/>
    <m/>
    <m/>
    <m/>
    <m/>
    <m/>
    <m/>
    <m/>
  </r>
  <r>
    <s v="001"/>
    <x v="2"/>
    <x v="2"/>
    <x v="0"/>
    <x v="1"/>
    <s v="DL"/>
    <s v="9196199.23"/>
    <s v="201903"/>
    <s v="2019"/>
    <s v="3"/>
    <d v="2019-03-31T00:00:00"/>
    <x v="3"/>
    <m/>
    <s v="Non-Labor"/>
    <s v="OPTIONAL RENEWABLE POWER REV OFFSET WA (-)"/>
    <s v="PA"/>
    <s v="D"/>
    <m/>
    <n v="12773.57"/>
    <n v="12773.57"/>
    <m/>
    <m/>
    <m/>
    <m/>
    <m/>
    <m/>
    <m/>
    <m/>
    <m/>
  </r>
  <r>
    <s v="001"/>
    <x v="3"/>
    <x v="3"/>
    <x v="0"/>
    <x v="0"/>
    <s v="DL"/>
    <s v="9205225.7"/>
    <s v="201903"/>
    <s v="2019"/>
    <s v="3"/>
    <d v="2019-03-31T00:00:00"/>
    <x v="22"/>
    <m/>
    <s v="Non-Labor"/>
    <s v="Journal Import Created"/>
    <s v="GL"/>
    <s v="C"/>
    <m/>
    <n v="-92049.74"/>
    <n v="-92049.74"/>
    <m/>
    <m/>
    <m/>
    <m/>
    <m/>
    <m/>
    <m/>
    <m/>
    <m/>
  </r>
  <r>
    <s v="001"/>
    <x v="3"/>
    <x v="3"/>
    <x v="0"/>
    <x v="1"/>
    <s v="DL"/>
    <s v="9205225.8"/>
    <s v="201903"/>
    <s v="2019"/>
    <s v="3"/>
    <d v="2019-03-31T00:00:00"/>
    <x v="22"/>
    <m/>
    <s v="Non-Labor"/>
    <s v="Journal Import Created"/>
    <s v="GL"/>
    <s v="C"/>
    <m/>
    <n v="-218921.28"/>
    <n v="-218921.28"/>
    <m/>
    <m/>
    <m/>
    <m/>
    <m/>
    <m/>
    <m/>
    <m/>
    <m/>
  </r>
  <r>
    <s v="001"/>
    <x v="4"/>
    <x v="4"/>
    <x v="0"/>
    <x v="1"/>
    <s v="DL"/>
    <s v="9135214.10"/>
    <s v="201903"/>
    <s v="2019"/>
    <s v="3"/>
    <d v="2019-03-31T00:00:00"/>
    <x v="19"/>
    <m/>
    <s v="Non-Labor"/>
    <s v="Journal Import Created"/>
    <s v="GL"/>
    <s v="D"/>
    <m/>
    <n v="103103"/>
    <n v="103103"/>
    <m/>
    <m/>
    <m/>
    <m/>
    <m/>
    <m/>
    <m/>
    <m/>
    <m/>
  </r>
  <r>
    <s v="001"/>
    <x v="4"/>
    <x v="4"/>
    <x v="0"/>
    <x v="1"/>
    <s v="DL"/>
    <s v="9210206.12"/>
    <s v="201903"/>
    <s v="2019"/>
    <s v="3"/>
    <d v="2019-03-31T00:00:00"/>
    <x v="21"/>
    <m/>
    <s v="Non-Labor"/>
    <s v="Journal Import Created"/>
    <s v="GL"/>
    <s v="C"/>
    <m/>
    <n v="-91537"/>
    <n v="-91537"/>
    <m/>
    <m/>
    <m/>
    <m/>
    <m/>
    <m/>
    <m/>
    <m/>
    <m/>
  </r>
  <r>
    <s v="001"/>
    <x v="5"/>
    <x v="5"/>
    <x v="0"/>
    <x v="0"/>
    <s v="DL"/>
    <s v="9135214.11"/>
    <s v="201903"/>
    <s v="2019"/>
    <s v="3"/>
    <d v="2019-03-31T00:00:00"/>
    <x v="19"/>
    <m/>
    <s v="Non-Labor"/>
    <s v="Journal Import Created"/>
    <s v="GL"/>
    <s v="D"/>
    <m/>
    <n v="45209"/>
    <n v="45209"/>
    <m/>
    <m/>
    <m/>
    <m/>
    <m/>
    <m/>
    <m/>
    <m/>
    <m/>
  </r>
  <r>
    <s v="001"/>
    <x v="5"/>
    <x v="5"/>
    <x v="0"/>
    <x v="0"/>
    <s v="DL"/>
    <s v="9210206.13"/>
    <s v="201903"/>
    <s v="2019"/>
    <s v="3"/>
    <d v="2019-03-31T00:00:00"/>
    <x v="21"/>
    <m/>
    <s v="Non-Labor"/>
    <s v="Journal Import Created"/>
    <s v="GL"/>
    <s v="C"/>
    <m/>
    <n v="-35049"/>
    <n v="-35049"/>
    <m/>
    <m/>
    <m/>
    <m/>
    <m/>
    <m/>
    <m/>
    <m/>
    <m/>
  </r>
  <r>
    <s v="001"/>
    <x v="5"/>
    <x v="5"/>
    <x v="0"/>
    <x v="1"/>
    <s v="DL"/>
    <s v="9135214.12"/>
    <s v="201903"/>
    <s v="2019"/>
    <s v="3"/>
    <d v="2019-03-31T00:00:00"/>
    <x v="19"/>
    <m/>
    <s v="Non-Labor"/>
    <s v="Journal Import Created"/>
    <s v="GL"/>
    <s v="D"/>
    <m/>
    <n v="104483"/>
    <n v="104483"/>
    <m/>
    <m/>
    <m/>
    <m/>
    <m/>
    <m/>
    <m/>
    <m/>
    <m/>
  </r>
  <r>
    <s v="001"/>
    <x v="5"/>
    <x v="5"/>
    <x v="0"/>
    <x v="1"/>
    <s v="DL"/>
    <s v="9210206.14"/>
    <s v="201903"/>
    <s v="2019"/>
    <s v="3"/>
    <d v="2019-03-31T00:00:00"/>
    <x v="21"/>
    <m/>
    <s v="Non-Labor"/>
    <s v="Journal Import Created"/>
    <s v="GL"/>
    <s v="C"/>
    <m/>
    <n v="-86935"/>
    <n v="-86935"/>
    <m/>
    <m/>
    <m/>
    <m/>
    <m/>
    <m/>
    <m/>
    <m/>
    <m/>
  </r>
  <r>
    <s v="001"/>
    <x v="6"/>
    <x v="6"/>
    <x v="0"/>
    <x v="1"/>
    <s v="DL"/>
    <s v="9216201.22"/>
    <s v="201903"/>
    <s v="2019"/>
    <s v="3"/>
    <d v="2019-03-31T00:00:00"/>
    <x v="23"/>
    <m/>
    <s v="Non-Labor"/>
    <s v="Journal Import Created"/>
    <s v="GL"/>
    <s v="C"/>
    <m/>
    <n v="-252226.16"/>
    <n v="-252226.16"/>
    <m/>
    <m/>
    <m/>
    <m/>
    <m/>
    <m/>
    <m/>
    <m/>
    <m/>
  </r>
  <r>
    <s v="001"/>
    <x v="7"/>
    <x v="7"/>
    <x v="0"/>
    <x v="0"/>
    <s v="DL"/>
    <s v="9216201.25"/>
    <s v="201903"/>
    <s v="2019"/>
    <s v="3"/>
    <d v="2019-03-31T00:00:00"/>
    <x v="23"/>
    <m/>
    <s v="Non-Labor"/>
    <s v="Journal Import Created"/>
    <s v="GL"/>
    <s v="C"/>
    <m/>
    <n v="-201960.21"/>
    <n v="-201960.21"/>
    <m/>
    <m/>
    <m/>
    <m/>
    <m/>
    <m/>
    <m/>
    <m/>
    <m/>
  </r>
  <r>
    <s v="001"/>
    <x v="7"/>
    <x v="7"/>
    <x v="0"/>
    <x v="1"/>
    <s v="DL"/>
    <s v="9216201.26"/>
    <s v="201903"/>
    <s v="2019"/>
    <s v="3"/>
    <d v="2019-03-31T00:00:00"/>
    <x v="23"/>
    <m/>
    <s v="Non-Labor"/>
    <s v="Journal Import Created"/>
    <s v="GL"/>
    <s v="C"/>
    <m/>
    <n v="-278208.34000000003"/>
    <n v="-278208.34000000003"/>
    <m/>
    <m/>
    <m/>
    <m/>
    <m/>
    <m/>
    <m/>
    <m/>
    <m/>
  </r>
  <r>
    <s v="001"/>
    <x v="8"/>
    <x v="8"/>
    <x v="0"/>
    <x v="0"/>
    <s v="DL"/>
    <s v="9216201.29"/>
    <s v="201903"/>
    <s v="2019"/>
    <s v="3"/>
    <d v="2019-03-31T00:00:00"/>
    <x v="23"/>
    <m/>
    <s v="Non-Labor"/>
    <s v="Journal Import Created"/>
    <s v="GL"/>
    <s v="D"/>
    <m/>
    <n v="47065.14"/>
    <n v="47065.14"/>
    <m/>
    <m/>
    <m/>
    <m/>
    <m/>
    <m/>
    <m/>
    <m/>
    <m/>
  </r>
  <r>
    <s v="001"/>
    <x v="8"/>
    <x v="8"/>
    <x v="0"/>
    <x v="1"/>
    <s v="DL"/>
    <s v="9216201.30"/>
    <s v="201903"/>
    <s v="2019"/>
    <s v="3"/>
    <d v="2019-03-31T00:00:00"/>
    <x v="23"/>
    <m/>
    <s v="Non-Labor"/>
    <s v="Journal Import Created"/>
    <s v="GL"/>
    <s v="D"/>
    <m/>
    <n v="87094.82"/>
    <n v="87094.82"/>
    <m/>
    <m/>
    <m/>
    <m/>
    <m/>
    <m/>
    <m/>
    <m/>
    <m/>
  </r>
  <r>
    <s v="001"/>
    <x v="9"/>
    <x v="7"/>
    <x v="1"/>
    <x v="0"/>
    <s v="DL"/>
    <s v="9216201.34"/>
    <s v="201903"/>
    <s v="2019"/>
    <s v="3"/>
    <d v="2019-03-31T00:00:00"/>
    <x v="23"/>
    <m/>
    <s v="Non-Labor"/>
    <s v="Journal Import Created"/>
    <s v="GL"/>
    <s v="C"/>
    <m/>
    <n v="-61676.73"/>
    <m/>
    <n v="-61676.73"/>
    <m/>
    <m/>
    <m/>
    <m/>
    <m/>
    <m/>
    <m/>
    <m/>
  </r>
  <r>
    <s v="001"/>
    <x v="9"/>
    <x v="7"/>
    <x v="1"/>
    <x v="2"/>
    <s v="DL"/>
    <s v="9216201.35"/>
    <s v="201903"/>
    <s v="2019"/>
    <s v="3"/>
    <d v="2019-03-31T00:00:00"/>
    <x v="23"/>
    <m/>
    <s v="Non-Labor"/>
    <s v="Journal Import Created"/>
    <s v="GL"/>
    <s v="C"/>
    <m/>
    <n v="-262401.69"/>
    <m/>
    <m/>
    <n v="-262401.69"/>
    <m/>
    <m/>
    <m/>
    <m/>
    <m/>
    <m/>
    <m/>
  </r>
  <r>
    <s v="001"/>
    <x v="9"/>
    <x v="7"/>
    <x v="1"/>
    <x v="1"/>
    <s v="DL"/>
    <s v="9216201.36"/>
    <s v="201903"/>
    <s v="2019"/>
    <s v="3"/>
    <d v="2019-03-31T00:00:00"/>
    <x v="23"/>
    <m/>
    <s v="Non-Labor"/>
    <s v="Journal Import Created"/>
    <s v="GL"/>
    <s v="C"/>
    <m/>
    <n v="-480282.6"/>
    <m/>
    <n v="-480282.6"/>
    <m/>
    <m/>
    <m/>
    <m/>
    <m/>
    <m/>
    <m/>
    <m/>
  </r>
  <r>
    <s v="001"/>
    <x v="10"/>
    <x v="8"/>
    <x v="1"/>
    <x v="0"/>
    <s v="DL"/>
    <s v="9216201.40"/>
    <s v="201903"/>
    <s v="2019"/>
    <s v="3"/>
    <d v="2019-03-31T00:00:00"/>
    <x v="23"/>
    <m/>
    <s v="Non-Labor"/>
    <s v="Journal Import Created"/>
    <s v="GL"/>
    <s v="C"/>
    <m/>
    <n v="-29946.14"/>
    <m/>
    <n v="-29946.14"/>
    <m/>
    <m/>
    <m/>
    <m/>
    <m/>
    <m/>
    <m/>
    <m/>
  </r>
  <r>
    <s v="001"/>
    <x v="10"/>
    <x v="8"/>
    <x v="1"/>
    <x v="2"/>
    <s v="DL"/>
    <s v="9216201.41"/>
    <s v="201903"/>
    <s v="2019"/>
    <s v="3"/>
    <d v="2019-03-31T00:00:00"/>
    <x v="23"/>
    <m/>
    <s v="Non-Labor"/>
    <s v="Journal Import Created"/>
    <s v="GL"/>
    <s v="C"/>
    <m/>
    <n v="-106986.79"/>
    <m/>
    <m/>
    <n v="-106986.79"/>
    <m/>
    <m/>
    <m/>
    <m/>
    <m/>
    <m/>
    <m/>
  </r>
  <r>
    <s v="001"/>
    <x v="10"/>
    <x v="8"/>
    <x v="1"/>
    <x v="1"/>
    <s v="DL"/>
    <s v="9216201.42"/>
    <s v="201903"/>
    <s v="2019"/>
    <s v="3"/>
    <d v="2019-03-31T00:00:00"/>
    <x v="23"/>
    <m/>
    <s v="Non-Labor"/>
    <s v="Journal Import Created"/>
    <s v="GL"/>
    <s v="D"/>
    <m/>
    <n v="45797.84"/>
    <m/>
    <n v="45797.84"/>
    <m/>
    <m/>
    <m/>
    <m/>
    <m/>
    <m/>
    <m/>
    <m/>
  </r>
  <r>
    <s v="001"/>
    <x v="11"/>
    <x v="9"/>
    <x v="0"/>
    <x v="0"/>
    <s v="DL"/>
    <s v="9135214.13"/>
    <s v="201903"/>
    <s v="2019"/>
    <s v="3"/>
    <d v="2019-03-31T00:00:00"/>
    <x v="19"/>
    <m/>
    <s v="Non-Labor"/>
    <s v="Journal Import Created"/>
    <s v="GL"/>
    <s v="D"/>
    <m/>
    <n v="545168"/>
    <n v="545168"/>
    <m/>
    <m/>
    <m/>
    <m/>
    <m/>
    <m/>
    <m/>
    <m/>
    <m/>
  </r>
  <r>
    <s v="001"/>
    <x v="11"/>
    <x v="9"/>
    <x v="0"/>
    <x v="0"/>
    <s v="DL"/>
    <s v="9210206.15"/>
    <s v="201903"/>
    <s v="2019"/>
    <s v="3"/>
    <d v="2019-03-31T00:00:00"/>
    <x v="21"/>
    <m/>
    <s v="Non-Labor"/>
    <s v="Journal Import Created"/>
    <s v="GL"/>
    <s v="C"/>
    <m/>
    <n v="-600696"/>
    <n v="-600696"/>
    <m/>
    <m/>
    <m/>
    <m/>
    <m/>
    <m/>
    <m/>
    <m/>
    <m/>
  </r>
  <r>
    <s v="001"/>
    <x v="12"/>
    <x v="10"/>
    <x v="0"/>
    <x v="1"/>
    <s v="DL"/>
    <s v="9210204.8"/>
    <s v="201903"/>
    <s v="2019"/>
    <s v="3"/>
    <d v="2019-03-31T00:00:00"/>
    <x v="24"/>
    <m/>
    <s v="Non-Labor"/>
    <s v="WA Rec Deferral Amort"/>
    <s v="GL"/>
    <s v="C"/>
    <m/>
    <n v="-181119"/>
    <n v="-181119"/>
    <m/>
    <m/>
    <m/>
    <m/>
    <m/>
    <m/>
    <m/>
    <m/>
    <m/>
  </r>
  <r>
    <s v="001"/>
    <x v="13"/>
    <x v="11"/>
    <x v="0"/>
    <x v="0"/>
    <s v="DL"/>
    <s v="9224200.8"/>
    <s v="201903"/>
    <s v="2019"/>
    <s v="3"/>
    <d v="2019-03-31T00:00:00"/>
    <x v="25"/>
    <m/>
    <s v="Non-Labor"/>
    <s v="Amortization of Balance"/>
    <s v="GL"/>
    <s v="C"/>
    <m/>
    <n v="-918214"/>
    <n v="-918214"/>
    <m/>
    <m/>
    <m/>
    <m/>
    <m/>
    <m/>
    <m/>
    <m/>
    <m/>
  </r>
  <r>
    <s v="001"/>
    <x v="14"/>
    <x v="12"/>
    <x v="1"/>
    <x v="0"/>
    <s v="DL"/>
    <s v="9216218.12"/>
    <s v="201903"/>
    <s v="2019"/>
    <s v="3"/>
    <d v="2019-03-31T00:00:00"/>
    <x v="26"/>
    <m/>
    <s v="Non-Labor"/>
    <s v="Idaho Tax Reform Amort"/>
    <s v="GL"/>
    <s v="C"/>
    <m/>
    <n v="-63350.51"/>
    <m/>
    <n v="-63350.51"/>
    <m/>
    <m/>
    <m/>
    <m/>
    <m/>
    <m/>
    <m/>
    <m/>
  </r>
  <r>
    <s v="001"/>
    <x v="14"/>
    <x v="12"/>
    <x v="1"/>
    <x v="0"/>
    <s v="DL"/>
    <s v="9216218.13"/>
    <s v="201903"/>
    <s v="2019"/>
    <s v="3"/>
    <d v="2019-03-31T00:00:00"/>
    <x v="26"/>
    <m/>
    <s v="Non-Labor"/>
    <s v="Amortization Expense"/>
    <s v="GL"/>
    <s v="C"/>
    <m/>
    <n v="-981231.04"/>
    <m/>
    <n v="-981231.04"/>
    <m/>
    <m/>
    <m/>
    <m/>
    <m/>
    <m/>
    <m/>
    <m/>
  </r>
  <r>
    <s v="001"/>
    <x v="14"/>
    <x v="12"/>
    <x v="1"/>
    <x v="2"/>
    <s v="DL"/>
    <s v="9214205.22"/>
    <s v="201903"/>
    <s v="2019"/>
    <s v="3"/>
    <d v="2019-03-31T00:00:00"/>
    <x v="27"/>
    <m/>
    <s v="Non-Labor"/>
    <s v="AMORT EXP"/>
    <s v="GL"/>
    <s v="C"/>
    <m/>
    <n v="-1043143.25"/>
    <m/>
    <m/>
    <n v="-1043143.25"/>
    <m/>
    <m/>
    <m/>
    <m/>
    <m/>
    <m/>
    <m/>
  </r>
  <r>
    <s v="001"/>
    <x v="14"/>
    <x v="12"/>
    <x v="1"/>
    <x v="1"/>
    <s v="DL"/>
    <s v="9216218.14"/>
    <s v="201903"/>
    <s v="2019"/>
    <s v="3"/>
    <d v="2019-03-31T00:00:00"/>
    <x v="26"/>
    <m/>
    <s v="Non-Labor"/>
    <s v="Amortization Expense"/>
    <s v="GL"/>
    <s v="C"/>
    <m/>
    <n v="-2221367.9300000002"/>
    <m/>
    <n v="-2221367.9300000002"/>
    <m/>
    <m/>
    <m/>
    <m/>
    <m/>
    <m/>
    <m/>
    <m/>
  </r>
  <r>
    <s v="001"/>
    <x v="15"/>
    <x v="13"/>
    <x v="1"/>
    <x v="2"/>
    <s v="DL"/>
    <s v="9214205.23"/>
    <s v="201903"/>
    <s v="2019"/>
    <s v="3"/>
    <d v="2019-03-31T00:00:00"/>
    <x v="27"/>
    <m/>
    <s v="Non-Labor"/>
    <s v="IVF FUND - AMORT EXPENSE"/>
    <s v="GL"/>
    <s v="D"/>
    <m/>
    <n v="2831.02"/>
    <m/>
    <m/>
    <n v="2831.02"/>
    <m/>
    <m/>
    <m/>
    <m/>
    <m/>
    <m/>
    <m/>
  </r>
  <r>
    <s v="001"/>
    <x v="15"/>
    <x v="13"/>
    <x v="1"/>
    <x v="2"/>
    <s v="DL"/>
    <s v="9214205.24"/>
    <s v="201903"/>
    <s v="2019"/>
    <s v="3"/>
    <d v="2019-03-31T00:00:00"/>
    <x v="27"/>
    <m/>
    <s v="Non-Labor"/>
    <s v="OR FEE FREE AMORT"/>
    <s v="GL"/>
    <s v="D"/>
    <m/>
    <n v="9587.19"/>
    <m/>
    <m/>
    <n v="9587.19"/>
    <m/>
    <m/>
    <m/>
    <m/>
    <m/>
    <m/>
    <m/>
  </r>
  <r>
    <s v="001"/>
    <x v="15"/>
    <x v="13"/>
    <x v="1"/>
    <x v="2"/>
    <s v="DL"/>
    <s v="9214205.25"/>
    <s v="201903"/>
    <s v="2019"/>
    <s v="3"/>
    <d v="2019-03-31T00:00:00"/>
    <x v="27"/>
    <m/>
    <s v="Non-Labor"/>
    <s v="OR IV FUND AMORT"/>
    <s v="GL"/>
    <s v="D"/>
    <m/>
    <n v="11041.79"/>
    <m/>
    <m/>
    <n v="11041.79"/>
    <m/>
    <m/>
    <m/>
    <m/>
    <m/>
    <m/>
    <m/>
  </r>
  <r>
    <s v="001"/>
    <x v="16"/>
    <x v="14"/>
    <x v="1"/>
    <x v="2"/>
    <s v="DL"/>
    <s v="9190199.99"/>
    <s v="201903"/>
    <s v="2019"/>
    <s v="3"/>
    <d v="2019-03-31T00:00:00"/>
    <x v="3"/>
    <m/>
    <s v="Non-Labor"/>
    <s v="Amortization of Recoverable Costs"/>
    <s v="PA"/>
    <s v="C"/>
    <m/>
    <n v="-27301.17"/>
    <m/>
    <m/>
    <n v="-27301.17"/>
    <m/>
    <m/>
    <m/>
    <m/>
    <m/>
    <m/>
    <m/>
  </r>
  <r>
    <s v="001"/>
    <x v="17"/>
    <x v="15"/>
    <x v="0"/>
    <x v="0"/>
    <s v="DL"/>
    <s v="9190199.100"/>
    <s v="201903"/>
    <s v="2019"/>
    <s v="3"/>
    <d v="2019-03-31T00:00:00"/>
    <x v="3"/>
    <m/>
    <s v="Non-Labor"/>
    <s v="ID Elect. DSM"/>
    <s v="PA"/>
    <s v="D"/>
    <m/>
    <n v="998652.08"/>
    <n v="998652.08"/>
    <m/>
    <m/>
    <m/>
    <m/>
    <m/>
    <m/>
    <m/>
    <m/>
    <m/>
  </r>
  <r>
    <s v="001"/>
    <x v="17"/>
    <x v="15"/>
    <x v="0"/>
    <x v="1"/>
    <s v="DL"/>
    <s v="9190199.101"/>
    <s v="201903"/>
    <s v="2019"/>
    <s v="3"/>
    <d v="2019-03-31T00:00:00"/>
    <x v="3"/>
    <m/>
    <s v="Non-Labor"/>
    <s v="WA Elec. DSM"/>
    <s v="PA"/>
    <s v="D"/>
    <m/>
    <n v="2287519.3199999998"/>
    <n v="2287519.3199999998"/>
    <m/>
    <m/>
    <m/>
    <m/>
    <m/>
    <m/>
    <m/>
    <m/>
    <m/>
  </r>
  <r>
    <s v="001"/>
    <x v="17"/>
    <x v="15"/>
    <x v="0"/>
    <x v="1"/>
    <s v="DL"/>
    <s v="9190199.101"/>
    <s v="201903"/>
    <s v="2019"/>
    <s v="3"/>
    <d v="2019-03-31T00:00:00"/>
    <x v="3"/>
    <m/>
    <s v="Non-Labor"/>
    <s v="WA Elec. LIRAP"/>
    <s v="PA"/>
    <s v="D"/>
    <m/>
    <n v="587330.07999999996"/>
    <n v="587330.07999999996"/>
    <m/>
    <m/>
    <m/>
    <m/>
    <m/>
    <m/>
    <m/>
    <m/>
    <m/>
  </r>
  <r>
    <s v="001"/>
    <x v="17"/>
    <x v="15"/>
    <x v="0"/>
    <x v="1"/>
    <s v="DL"/>
    <s v="9190199.102"/>
    <s v="201903"/>
    <s v="2019"/>
    <s v="3"/>
    <d v="2019-03-31T00:00:00"/>
    <x v="3"/>
    <m/>
    <s v="Non-Labor"/>
    <s v="WA Elec. LIRAP Rate Discount Pilot"/>
    <s v="PA"/>
    <s v="C"/>
    <m/>
    <n v="-17804.669999999998"/>
    <n v="-17804.669999999998"/>
    <m/>
    <m/>
    <m/>
    <m/>
    <m/>
    <m/>
    <m/>
    <m/>
    <m/>
  </r>
  <r>
    <s v="001"/>
    <x v="17"/>
    <x v="15"/>
    <x v="1"/>
    <x v="0"/>
    <s v="DL"/>
    <s v="9190199.103"/>
    <s v="201903"/>
    <s v="2019"/>
    <s v="3"/>
    <d v="2019-03-31T00:00:00"/>
    <x v="3"/>
    <m/>
    <s v="Non-Labor"/>
    <s v="ID Gas DSM"/>
    <s v="PA"/>
    <s v="D"/>
    <m/>
    <n v="235144.83"/>
    <m/>
    <n v="235144.83"/>
    <m/>
    <m/>
    <m/>
    <m/>
    <m/>
    <m/>
    <m/>
    <m/>
  </r>
  <r>
    <s v="001"/>
    <x v="17"/>
    <x v="15"/>
    <x v="1"/>
    <x v="2"/>
    <s v="DL"/>
    <s v="9190199.147"/>
    <s v="201903"/>
    <s v="2019"/>
    <s v="3"/>
    <d v="2019-03-31T00:00:00"/>
    <x v="3"/>
    <m/>
    <s v="Non-Labor"/>
    <s v="OR Gas DSM"/>
    <s v="PA"/>
    <s v="D"/>
    <m/>
    <n v="514636.79"/>
    <m/>
    <m/>
    <n v="514636.79"/>
    <m/>
    <m/>
    <m/>
    <m/>
    <m/>
    <m/>
    <m/>
  </r>
  <r>
    <s v="001"/>
    <x v="17"/>
    <x v="15"/>
    <x v="1"/>
    <x v="2"/>
    <s v="DL"/>
    <s v="9190199.147"/>
    <s v="201903"/>
    <s v="2019"/>
    <s v="3"/>
    <d v="2019-03-31T00:00:00"/>
    <x v="3"/>
    <m/>
    <s v="Non-Labor"/>
    <s v="OR Gas LIRAP"/>
    <s v="PA"/>
    <s v="D"/>
    <m/>
    <n v="36686.550000000003"/>
    <m/>
    <m/>
    <n v="36686.550000000003"/>
    <m/>
    <m/>
    <m/>
    <m/>
    <m/>
    <m/>
    <m/>
  </r>
  <r>
    <s v="001"/>
    <x v="17"/>
    <x v="15"/>
    <x v="1"/>
    <x v="1"/>
    <s v="DL"/>
    <s v="9190199.104"/>
    <s v="201903"/>
    <s v="2019"/>
    <s v="3"/>
    <d v="2019-03-31T00:00:00"/>
    <x v="3"/>
    <m/>
    <s v="Non-Labor"/>
    <s v="WA Gas DSM"/>
    <s v="PA"/>
    <s v="D"/>
    <m/>
    <n v="833486.57"/>
    <m/>
    <n v="833486.57"/>
    <m/>
    <m/>
    <m/>
    <m/>
    <m/>
    <m/>
    <m/>
    <m/>
  </r>
  <r>
    <s v="001"/>
    <x v="17"/>
    <x v="15"/>
    <x v="1"/>
    <x v="1"/>
    <s v="DL"/>
    <s v="9190199.104"/>
    <s v="201903"/>
    <s v="2019"/>
    <s v="3"/>
    <d v="2019-03-31T00:00:00"/>
    <x v="3"/>
    <m/>
    <s v="Non-Labor"/>
    <s v="WA Gas LIRAP"/>
    <s v="PA"/>
    <s v="D"/>
    <m/>
    <n v="594477.47"/>
    <m/>
    <n v="594477.47"/>
    <m/>
    <m/>
    <m/>
    <m/>
    <m/>
    <m/>
    <m/>
    <m/>
  </r>
  <r>
    <s v="001"/>
    <x v="17"/>
    <x v="15"/>
    <x v="1"/>
    <x v="1"/>
    <s v="DL"/>
    <s v="9190199.105"/>
    <s v="201903"/>
    <s v="2019"/>
    <s v="3"/>
    <d v="2019-03-31T00:00:00"/>
    <x v="3"/>
    <m/>
    <s v="Non-Labor"/>
    <s v="WA Gas LIRAP Rate Discount Pilot"/>
    <s v="PA"/>
    <s v="C"/>
    <m/>
    <n v="-9512.64"/>
    <m/>
    <n v="-9512.64"/>
    <m/>
    <m/>
    <m/>
    <m/>
    <m/>
    <m/>
    <m/>
    <m/>
  </r>
  <r>
    <s v="001"/>
    <x v="18"/>
    <x v="16"/>
    <x v="0"/>
    <x v="0"/>
    <s v="DL"/>
    <s v="9135214.14"/>
    <s v="201903"/>
    <s v="2019"/>
    <s v="3"/>
    <d v="2019-03-31T00:00:00"/>
    <x v="19"/>
    <m/>
    <s v="Non-Labor"/>
    <s v="Journal Import Created"/>
    <s v="GL"/>
    <s v="C"/>
    <m/>
    <n v="-546846"/>
    <n v="-546846"/>
    <m/>
    <m/>
    <m/>
    <m/>
    <m/>
    <m/>
    <m/>
    <m/>
    <m/>
  </r>
  <r>
    <s v="001"/>
    <x v="18"/>
    <x v="16"/>
    <x v="0"/>
    <x v="0"/>
    <s v="DL"/>
    <s v="9210206.16"/>
    <s v="201903"/>
    <s v="2019"/>
    <s v="3"/>
    <d v="2019-03-31T00:00:00"/>
    <x v="21"/>
    <m/>
    <s v="Non-Labor"/>
    <s v="Journal Import Created"/>
    <s v="GL"/>
    <s v="D"/>
    <m/>
    <n v="535249"/>
    <n v="535249"/>
    <m/>
    <m/>
    <m/>
    <m/>
    <m/>
    <m/>
    <m/>
    <m/>
    <m/>
  </r>
  <r>
    <s v="001"/>
    <x v="18"/>
    <x v="16"/>
    <x v="0"/>
    <x v="1"/>
    <s v="DL"/>
    <s v="9135214.15"/>
    <s v="201903"/>
    <s v="2019"/>
    <s v="3"/>
    <d v="2019-03-31T00:00:00"/>
    <x v="19"/>
    <m/>
    <s v="Non-Labor"/>
    <s v="Journal Import Created"/>
    <s v="GL"/>
    <s v="C"/>
    <m/>
    <n v="-1551574"/>
    <n v="-1551574"/>
    <m/>
    <m/>
    <m/>
    <m/>
    <m/>
    <m/>
    <m/>
    <m/>
    <m/>
  </r>
  <r>
    <s v="001"/>
    <x v="18"/>
    <x v="16"/>
    <x v="0"/>
    <x v="1"/>
    <s v="DL"/>
    <s v="9135214.16"/>
    <s v="201903"/>
    <s v="2019"/>
    <s v="3"/>
    <d v="2019-03-31T00:00:00"/>
    <x v="19"/>
    <m/>
    <s v="Non-Labor"/>
    <s v="Journal Import Created"/>
    <s v="GL"/>
    <s v="D"/>
    <m/>
    <n v="8514"/>
    <n v="8514"/>
    <m/>
    <m/>
    <m/>
    <m/>
    <m/>
    <m/>
    <m/>
    <m/>
    <m/>
  </r>
  <r>
    <s v="001"/>
    <x v="18"/>
    <x v="16"/>
    <x v="0"/>
    <x v="1"/>
    <s v="DL"/>
    <s v="9210206.17"/>
    <s v="201903"/>
    <s v="2019"/>
    <s v="3"/>
    <d v="2019-03-31T00:00:00"/>
    <x v="21"/>
    <m/>
    <s v="Non-Labor"/>
    <s v="Journal Import Created"/>
    <s v="GL"/>
    <s v="D"/>
    <m/>
    <n v="1346482"/>
    <n v="1346482"/>
    <m/>
    <m/>
    <m/>
    <m/>
    <m/>
    <m/>
    <m/>
    <m/>
    <m/>
  </r>
  <r>
    <s v="001"/>
    <x v="18"/>
    <x v="16"/>
    <x v="0"/>
    <x v="1"/>
    <s v="DL"/>
    <s v="9210206.18"/>
    <s v="201903"/>
    <s v="2019"/>
    <s v="3"/>
    <d v="2019-03-31T00:00:00"/>
    <x v="21"/>
    <m/>
    <s v="Non-Labor"/>
    <s v="Journal Import Created"/>
    <s v="GL"/>
    <s v="C"/>
    <m/>
    <n v="-7076"/>
    <n v="-7076"/>
    <m/>
    <m/>
    <m/>
    <m/>
    <m/>
    <m/>
    <m/>
    <m/>
    <m/>
  </r>
  <r>
    <s v="001"/>
    <x v="18"/>
    <x v="16"/>
    <x v="1"/>
    <x v="0"/>
    <s v="DL"/>
    <s v="9135214.17"/>
    <s v="201903"/>
    <s v="2019"/>
    <s v="3"/>
    <d v="2019-03-31T00:00:00"/>
    <x v="19"/>
    <m/>
    <s v="Non-Labor"/>
    <s v="Journal Import Created"/>
    <s v="GL"/>
    <s v="C"/>
    <m/>
    <n v="-133860"/>
    <m/>
    <n v="-133860"/>
    <m/>
    <m/>
    <m/>
    <m/>
    <m/>
    <m/>
    <m/>
    <m/>
  </r>
  <r>
    <s v="001"/>
    <x v="18"/>
    <x v="16"/>
    <x v="1"/>
    <x v="0"/>
    <s v="DL"/>
    <s v="9210206.19"/>
    <s v="201903"/>
    <s v="2019"/>
    <s v="3"/>
    <d v="2019-03-31T00:00:00"/>
    <x v="21"/>
    <m/>
    <s v="Non-Labor"/>
    <s v="Journal Import Created"/>
    <s v="GL"/>
    <s v="D"/>
    <m/>
    <n v="72196"/>
    <m/>
    <n v="72196"/>
    <m/>
    <m/>
    <m/>
    <m/>
    <m/>
    <m/>
    <m/>
    <m/>
  </r>
  <r>
    <s v="001"/>
    <x v="18"/>
    <x v="16"/>
    <x v="1"/>
    <x v="2"/>
    <s v="DL"/>
    <s v="9135214.18"/>
    <s v="201903"/>
    <s v="2019"/>
    <s v="3"/>
    <d v="2019-03-31T00:00:00"/>
    <x v="19"/>
    <m/>
    <s v="Non-Labor"/>
    <s v="Journal Import Created"/>
    <s v="GL"/>
    <s v="C"/>
    <m/>
    <n v="-18682"/>
    <m/>
    <m/>
    <n v="-18682"/>
    <m/>
    <m/>
    <m/>
    <m/>
    <m/>
    <m/>
    <m/>
  </r>
  <r>
    <s v="001"/>
    <x v="18"/>
    <x v="16"/>
    <x v="1"/>
    <x v="2"/>
    <s v="DL"/>
    <s v="9135214.19"/>
    <s v="201903"/>
    <s v="2019"/>
    <s v="3"/>
    <d v="2019-03-31T00:00:00"/>
    <x v="19"/>
    <m/>
    <s v="Non-Labor"/>
    <s v="Journal Import Created"/>
    <s v="GL"/>
    <s v="C"/>
    <m/>
    <n v="-260034"/>
    <m/>
    <m/>
    <n v="-260034"/>
    <m/>
    <m/>
    <m/>
    <m/>
    <m/>
    <m/>
    <m/>
  </r>
  <r>
    <s v="001"/>
    <x v="18"/>
    <x v="16"/>
    <x v="1"/>
    <x v="2"/>
    <s v="DL"/>
    <s v="9210206.20"/>
    <s v="201903"/>
    <s v="2019"/>
    <s v="3"/>
    <d v="2019-03-31T00:00:00"/>
    <x v="21"/>
    <m/>
    <s v="Non-Labor"/>
    <s v="Journal Import Created"/>
    <s v="GL"/>
    <s v="D"/>
    <m/>
    <n v="10640"/>
    <m/>
    <m/>
    <n v="10640"/>
    <m/>
    <m/>
    <m/>
    <m/>
    <m/>
    <m/>
    <m/>
  </r>
  <r>
    <s v="001"/>
    <x v="18"/>
    <x v="16"/>
    <x v="1"/>
    <x v="2"/>
    <s v="DL"/>
    <s v="9210206.21"/>
    <s v="201903"/>
    <s v="2019"/>
    <s v="3"/>
    <d v="2019-03-31T00:00:00"/>
    <x v="21"/>
    <m/>
    <s v="Non-Labor"/>
    <s v="Journal Import Created"/>
    <s v="GL"/>
    <s v="D"/>
    <m/>
    <n v="149084"/>
    <m/>
    <m/>
    <n v="149084"/>
    <m/>
    <m/>
    <m/>
    <m/>
    <m/>
    <m/>
    <m/>
  </r>
  <r>
    <s v="001"/>
    <x v="18"/>
    <x v="16"/>
    <x v="1"/>
    <x v="1"/>
    <s v="DL"/>
    <s v="9135214.20"/>
    <s v="201903"/>
    <s v="2019"/>
    <s v="3"/>
    <d v="2019-03-31T00:00:00"/>
    <x v="19"/>
    <m/>
    <s v="Non-Labor"/>
    <s v="Journal Import Created"/>
    <s v="GL"/>
    <s v="C"/>
    <m/>
    <n v="-790216"/>
    <m/>
    <n v="-790216"/>
    <m/>
    <m/>
    <m/>
    <m/>
    <m/>
    <m/>
    <m/>
    <m/>
  </r>
  <r>
    <s v="001"/>
    <x v="18"/>
    <x v="16"/>
    <x v="1"/>
    <x v="1"/>
    <s v="DL"/>
    <s v="9210206.22"/>
    <s v="201903"/>
    <s v="2019"/>
    <s v="3"/>
    <d v="2019-03-31T00:00:00"/>
    <x v="21"/>
    <m/>
    <s v="Non-Labor"/>
    <s v="Journal Import Created"/>
    <s v="GL"/>
    <s v="D"/>
    <m/>
    <n v="451925"/>
    <m/>
    <n v="451925"/>
    <m/>
    <m/>
    <m/>
    <m/>
    <m/>
    <m/>
    <m/>
    <m/>
  </r>
  <r>
    <s v="001"/>
    <x v="1"/>
    <x v="1"/>
    <x v="0"/>
    <x v="0"/>
    <s v="DL"/>
    <s v="9365199.13"/>
    <s v="201904"/>
    <s v="2019"/>
    <s v="4"/>
    <d v="2019-04-30T00:00:00"/>
    <x v="28"/>
    <m/>
    <s v="Non-Labor"/>
    <s v="Temporary Tax Rebate Amortization"/>
    <s v="GL"/>
    <s v="C"/>
    <m/>
    <n v="-192989"/>
    <n v="-192989"/>
    <m/>
    <m/>
    <m/>
    <m/>
    <m/>
    <m/>
    <m/>
    <m/>
    <m/>
  </r>
  <r>
    <s v="001"/>
    <x v="1"/>
    <x v="1"/>
    <x v="0"/>
    <x v="0"/>
    <s v="DL"/>
    <s v="9376204.9"/>
    <s v="201904"/>
    <s v="2019"/>
    <s v="4"/>
    <d v="2019-04-30T00:00:00"/>
    <x v="29"/>
    <m/>
    <s v="Non-Labor"/>
    <s v="Journal Import Created"/>
    <s v="GL"/>
    <s v="C"/>
    <m/>
    <n v="-277665"/>
    <n v="-277665"/>
    <m/>
    <m/>
    <m/>
    <m/>
    <m/>
    <m/>
    <m/>
    <m/>
    <m/>
  </r>
  <r>
    <s v="001"/>
    <x v="1"/>
    <x v="1"/>
    <x v="0"/>
    <x v="1"/>
    <s v="DL"/>
    <s v="9340202.9"/>
    <s v="201904"/>
    <s v="2019"/>
    <s v="4"/>
    <d v="2019-04-30T00:00:00"/>
    <x v="30"/>
    <m/>
    <s v="Non-Labor"/>
    <s v="Journal Import Created"/>
    <s v="GL"/>
    <s v="D"/>
    <m/>
    <n v="340222"/>
    <n v="340222"/>
    <m/>
    <m/>
    <m/>
    <m/>
    <m/>
    <m/>
    <m/>
    <m/>
    <m/>
  </r>
  <r>
    <s v="001"/>
    <x v="1"/>
    <x v="1"/>
    <x v="0"/>
    <x v="1"/>
    <s v="DL"/>
    <s v="9365199.14"/>
    <s v="201904"/>
    <s v="2019"/>
    <s v="4"/>
    <d v="2019-04-30T00:00:00"/>
    <x v="28"/>
    <m/>
    <s v="Non-Labor"/>
    <s v="Temporary Tax Rebate Amortization"/>
    <s v="GL"/>
    <s v="C"/>
    <m/>
    <n v="-616017"/>
    <n v="-616017"/>
    <m/>
    <m/>
    <m/>
    <m/>
    <m/>
    <m/>
    <m/>
    <m/>
    <m/>
  </r>
  <r>
    <s v="001"/>
    <x v="1"/>
    <x v="1"/>
    <x v="0"/>
    <x v="1"/>
    <s v="DL"/>
    <s v="9376204.10"/>
    <s v="201904"/>
    <s v="2019"/>
    <s v="4"/>
    <d v="2019-04-30T00:00:00"/>
    <x v="29"/>
    <m/>
    <s v="Non-Labor"/>
    <s v="Journal Import Created"/>
    <s v="GL"/>
    <s v="C"/>
    <m/>
    <n v="-293372"/>
    <n v="-293372"/>
    <m/>
    <m/>
    <m/>
    <m/>
    <m/>
    <m/>
    <m/>
    <m/>
    <m/>
  </r>
  <r>
    <s v="001"/>
    <x v="1"/>
    <x v="1"/>
    <x v="1"/>
    <x v="2"/>
    <s v="DL"/>
    <s v="9340202.10"/>
    <s v="201904"/>
    <s v="2019"/>
    <s v="4"/>
    <d v="2019-04-30T00:00:00"/>
    <x v="30"/>
    <m/>
    <s v="Non-Labor"/>
    <s v="Journal Import Created"/>
    <s v="GL"/>
    <s v="D"/>
    <m/>
    <n v="192078"/>
    <m/>
    <m/>
    <n v="192078"/>
    <m/>
    <m/>
    <m/>
    <m/>
    <m/>
    <m/>
    <m/>
  </r>
  <r>
    <s v="001"/>
    <x v="1"/>
    <x v="1"/>
    <x v="1"/>
    <x v="2"/>
    <s v="DL"/>
    <s v="9365199.15"/>
    <s v="201904"/>
    <s v="2019"/>
    <s v="4"/>
    <d v="2019-04-30T00:00:00"/>
    <x v="28"/>
    <m/>
    <s v="Non-Labor"/>
    <s v="Temporary Tax Rebate Amortization"/>
    <s v="GL"/>
    <s v="C"/>
    <m/>
    <n v="-326944.08"/>
    <m/>
    <m/>
    <n v="-326944.08"/>
    <m/>
    <m/>
    <m/>
    <m/>
    <m/>
    <m/>
    <m/>
  </r>
  <r>
    <s v="001"/>
    <x v="1"/>
    <x v="1"/>
    <x v="1"/>
    <x v="2"/>
    <s v="DL"/>
    <s v="9376204.11"/>
    <s v="201904"/>
    <s v="2019"/>
    <s v="4"/>
    <d v="2019-04-30T00:00:00"/>
    <x v="29"/>
    <m/>
    <s v="Non-Labor"/>
    <s v="Journal Import Created"/>
    <s v="GL"/>
    <s v="C"/>
    <m/>
    <n v="-104329"/>
    <m/>
    <m/>
    <n v="-104329"/>
    <m/>
    <m/>
    <m/>
    <m/>
    <m/>
    <m/>
    <m/>
  </r>
  <r>
    <s v="001"/>
    <x v="1"/>
    <x v="1"/>
    <x v="1"/>
    <x v="1"/>
    <s v="DL"/>
    <s v="9340202.11"/>
    <s v="201904"/>
    <s v="2019"/>
    <s v="4"/>
    <d v="2019-04-30T00:00:00"/>
    <x v="30"/>
    <m/>
    <s v="Non-Labor"/>
    <s v="Journal Import Created"/>
    <s v="GL"/>
    <s v="D"/>
    <m/>
    <n v="187327"/>
    <m/>
    <n v="187327"/>
    <m/>
    <m/>
    <m/>
    <m/>
    <m/>
    <m/>
    <m/>
    <m/>
  </r>
  <r>
    <s v="001"/>
    <x v="1"/>
    <x v="1"/>
    <x v="1"/>
    <x v="1"/>
    <s v="DL"/>
    <s v="9365199.16"/>
    <s v="201904"/>
    <s v="2019"/>
    <s v="4"/>
    <d v="2019-04-30T00:00:00"/>
    <x v="28"/>
    <m/>
    <s v="Non-Labor"/>
    <s v="Temporary Tax Rebate Amortization"/>
    <s v="GL"/>
    <s v="C"/>
    <m/>
    <n v="-211228.16"/>
    <m/>
    <n v="-211228.16"/>
    <m/>
    <m/>
    <m/>
    <m/>
    <m/>
    <m/>
    <m/>
    <m/>
  </r>
  <r>
    <s v="001"/>
    <x v="1"/>
    <x v="1"/>
    <x v="1"/>
    <x v="1"/>
    <s v="DL"/>
    <s v="9376204.12"/>
    <s v="201904"/>
    <s v="2019"/>
    <s v="4"/>
    <d v="2019-04-30T00:00:00"/>
    <x v="29"/>
    <m/>
    <s v="Non-Labor"/>
    <s v="Journal Import Created"/>
    <s v="GL"/>
    <s v="D"/>
    <m/>
    <n v="110067"/>
    <m/>
    <n v="110067"/>
    <m/>
    <m/>
    <m/>
    <m/>
    <m/>
    <m/>
    <m/>
    <m/>
  </r>
  <r>
    <s v="001"/>
    <x v="2"/>
    <x v="2"/>
    <x v="0"/>
    <x v="0"/>
    <s v="DL"/>
    <s v="9367218.49"/>
    <s v="201904"/>
    <s v="2019"/>
    <s v="4"/>
    <d v="2019-04-30T00:00:00"/>
    <x v="3"/>
    <m/>
    <s v="Non-Labor"/>
    <s v="OPTIONAL RENEWABLE POWER REV OFFSET ID (-)"/>
    <s v="PA"/>
    <s v="D"/>
    <m/>
    <n v="4012.44"/>
    <n v="4012.44"/>
    <m/>
    <m/>
    <m/>
    <m/>
    <m/>
    <m/>
    <m/>
    <m/>
    <m/>
  </r>
  <r>
    <s v="001"/>
    <x v="2"/>
    <x v="2"/>
    <x v="0"/>
    <x v="1"/>
    <s v="DL"/>
    <s v="9367218.50"/>
    <s v="201904"/>
    <s v="2019"/>
    <s v="4"/>
    <d v="2019-04-30T00:00:00"/>
    <x v="3"/>
    <m/>
    <s v="Non-Labor"/>
    <s v="OPTIONAL RENEWABLE POWER REV OFFSET WA (-)"/>
    <s v="PA"/>
    <s v="D"/>
    <m/>
    <n v="12931.83"/>
    <n v="12931.83"/>
    <m/>
    <m/>
    <m/>
    <m/>
    <m/>
    <m/>
    <m/>
    <m/>
    <m/>
  </r>
  <r>
    <s v="001"/>
    <x v="3"/>
    <x v="3"/>
    <x v="0"/>
    <x v="0"/>
    <s v="DL"/>
    <s v="9384209.7"/>
    <s v="201904"/>
    <s v="2019"/>
    <s v="4"/>
    <d v="2019-04-30T00:00:00"/>
    <x v="31"/>
    <m/>
    <s v="Non-Labor"/>
    <s v="Journal Import Created"/>
    <s v="GL"/>
    <s v="C"/>
    <m/>
    <n v="-67921.62"/>
    <n v="-67921.62"/>
    <m/>
    <m/>
    <m/>
    <m/>
    <m/>
    <m/>
    <m/>
    <m/>
    <m/>
  </r>
  <r>
    <s v="001"/>
    <x v="3"/>
    <x v="3"/>
    <x v="0"/>
    <x v="1"/>
    <s v="DL"/>
    <s v="9384209.8"/>
    <s v="201904"/>
    <s v="2019"/>
    <s v="4"/>
    <d v="2019-04-30T00:00:00"/>
    <x v="31"/>
    <m/>
    <s v="Non-Labor"/>
    <s v="Journal Import Created"/>
    <s v="GL"/>
    <s v="C"/>
    <m/>
    <n v="-152565.57"/>
    <n v="-152565.57"/>
    <m/>
    <m/>
    <m/>
    <m/>
    <m/>
    <m/>
    <m/>
    <m/>
    <m/>
  </r>
  <r>
    <s v="001"/>
    <x v="4"/>
    <x v="4"/>
    <x v="0"/>
    <x v="1"/>
    <s v="DL"/>
    <s v="9340202.12"/>
    <s v="201904"/>
    <s v="2019"/>
    <s v="4"/>
    <d v="2019-04-30T00:00:00"/>
    <x v="30"/>
    <m/>
    <s v="Non-Labor"/>
    <s v="Journal Import Created"/>
    <s v="GL"/>
    <s v="D"/>
    <m/>
    <n v="91537"/>
    <n v="91537"/>
    <m/>
    <m/>
    <m/>
    <m/>
    <m/>
    <m/>
    <m/>
    <m/>
    <m/>
  </r>
  <r>
    <s v="001"/>
    <x v="4"/>
    <x v="4"/>
    <x v="0"/>
    <x v="1"/>
    <s v="DL"/>
    <s v="9376204.13"/>
    <s v="201904"/>
    <s v="2019"/>
    <s v="4"/>
    <d v="2019-04-30T00:00:00"/>
    <x v="29"/>
    <m/>
    <s v="Non-Labor"/>
    <s v="Journal Import Created"/>
    <s v="GL"/>
    <s v="C"/>
    <m/>
    <n v="-79268"/>
    <n v="-79268"/>
    <m/>
    <m/>
    <m/>
    <m/>
    <m/>
    <m/>
    <m/>
    <m/>
    <m/>
  </r>
  <r>
    <s v="001"/>
    <x v="5"/>
    <x v="5"/>
    <x v="0"/>
    <x v="0"/>
    <s v="DL"/>
    <s v="9340202.13"/>
    <s v="201904"/>
    <s v="2019"/>
    <s v="4"/>
    <d v="2019-04-30T00:00:00"/>
    <x v="30"/>
    <m/>
    <s v="Non-Labor"/>
    <s v="Journal Import Created"/>
    <s v="GL"/>
    <s v="D"/>
    <m/>
    <n v="35049"/>
    <n v="35049"/>
    <m/>
    <m/>
    <m/>
    <m/>
    <m/>
    <m/>
    <m/>
    <m/>
    <m/>
  </r>
  <r>
    <s v="001"/>
    <x v="5"/>
    <x v="5"/>
    <x v="0"/>
    <x v="0"/>
    <s v="DL"/>
    <s v="9376204.14"/>
    <s v="201904"/>
    <s v="2019"/>
    <s v="4"/>
    <d v="2019-04-30T00:00:00"/>
    <x v="29"/>
    <m/>
    <s v="Non-Labor"/>
    <s v="Journal Import Created"/>
    <s v="GL"/>
    <s v="C"/>
    <m/>
    <n v="-28639"/>
    <n v="-28639"/>
    <m/>
    <m/>
    <m/>
    <m/>
    <m/>
    <m/>
    <m/>
    <m/>
    <m/>
  </r>
  <r>
    <s v="001"/>
    <x v="5"/>
    <x v="5"/>
    <x v="0"/>
    <x v="1"/>
    <s v="DL"/>
    <s v="9340202.14"/>
    <s v="201904"/>
    <s v="2019"/>
    <s v="4"/>
    <d v="2019-04-30T00:00:00"/>
    <x v="30"/>
    <m/>
    <s v="Non-Labor"/>
    <s v="Journal Import Created"/>
    <s v="GL"/>
    <s v="D"/>
    <m/>
    <n v="86935"/>
    <n v="86935"/>
    <m/>
    <m/>
    <m/>
    <m/>
    <m/>
    <m/>
    <m/>
    <m/>
    <m/>
  </r>
  <r>
    <s v="001"/>
    <x v="5"/>
    <x v="5"/>
    <x v="0"/>
    <x v="1"/>
    <s v="DL"/>
    <s v="9376204.15"/>
    <s v="201904"/>
    <s v="2019"/>
    <s v="4"/>
    <d v="2019-04-30T00:00:00"/>
    <x v="29"/>
    <m/>
    <s v="Non-Labor"/>
    <s v="Journal Import Created"/>
    <s v="GL"/>
    <s v="C"/>
    <m/>
    <n v="-67069"/>
    <n v="-67069"/>
    <m/>
    <m/>
    <m/>
    <m/>
    <m/>
    <m/>
    <m/>
    <m/>
    <m/>
  </r>
  <r>
    <s v="001"/>
    <x v="6"/>
    <x v="6"/>
    <x v="0"/>
    <x v="1"/>
    <s v="DL"/>
    <s v="9390199.22"/>
    <s v="201904"/>
    <s v="2019"/>
    <s v="4"/>
    <d v="2019-04-30T00:00:00"/>
    <x v="32"/>
    <m/>
    <s v="Non-Labor"/>
    <s v="Journal Import Created"/>
    <s v="GL"/>
    <s v="C"/>
    <m/>
    <n v="-174016.78"/>
    <n v="-174016.78"/>
    <m/>
    <m/>
    <m/>
    <m/>
    <m/>
    <m/>
    <m/>
    <m/>
    <m/>
  </r>
  <r>
    <s v="001"/>
    <x v="7"/>
    <x v="7"/>
    <x v="0"/>
    <x v="0"/>
    <s v="DL"/>
    <s v="9390199.25"/>
    <s v="201904"/>
    <s v="2019"/>
    <s v="4"/>
    <d v="2019-04-30T00:00:00"/>
    <x v="32"/>
    <m/>
    <s v="Non-Labor"/>
    <s v="Journal Import Created"/>
    <s v="GL"/>
    <s v="C"/>
    <m/>
    <n v="-151822.82"/>
    <n v="-151822.82"/>
    <m/>
    <m/>
    <m/>
    <m/>
    <m/>
    <m/>
    <m/>
    <m/>
    <m/>
  </r>
  <r>
    <s v="001"/>
    <x v="7"/>
    <x v="7"/>
    <x v="0"/>
    <x v="1"/>
    <s v="DL"/>
    <s v="9390199.26"/>
    <s v="201904"/>
    <s v="2019"/>
    <s v="4"/>
    <d v="2019-04-30T00:00:00"/>
    <x v="32"/>
    <m/>
    <s v="Non-Labor"/>
    <s v="Journal Import Created"/>
    <s v="GL"/>
    <s v="C"/>
    <m/>
    <n v="-183363.54"/>
    <n v="-183363.54"/>
    <m/>
    <m/>
    <m/>
    <m/>
    <m/>
    <m/>
    <m/>
    <m/>
    <m/>
  </r>
  <r>
    <s v="001"/>
    <x v="8"/>
    <x v="8"/>
    <x v="0"/>
    <x v="0"/>
    <s v="DL"/>
    <s v="9390199.29"/>
    <s v="201904"/>
    <s v="2019"/>
    <s v="4"/>
    <d v="2019-04-30T00:00:00"/>
    <x v="32"/>
    <m/>
    <s v="Non-Labor"/>
    <s v="Journal Import Created"/>
    <s v="GL"/>
    <s v="D"/>
    <m/>
    <n v="47604.92"/>
    <n v="47604.92"/>
    <m/>
    <m/>
    <m/>
    <m/>
    <m/>
    <m/>
    <m/>
    <m/>
    <m/>
  </r>
  <r>
    <s v="001"/>
    <x v="8"/>
    <x v="8"/>
    <x v="0"/>
    <x v="1"/>
    <s v="DL"/>
    <s v="9390199.30"/>
    <s v="201904"/>
    <s v="2019"/>
    <s v="4"/>
    <d v="2019-04-30T00:00:00"/>
    <x v="32"/>
    <m/>
    <s v="Non-Labor"/>
    <s v="Journal Import Created"/>
    <s v="GL"/>
    <s v="D"/>
    <m/>
    <n v="83119.77"/>
    <n v="83119.77"/>
    <m/>
    <m/>
    <m/>
    <m/>
    <m/>
    <m/>
    <m/>
    <m/>
    <m/>
  </r>
  <r>
    <s v="001"/>
    <x v="9"/>
    <x v="7"/>
    <x v="1"/>
    <x v="0"/>
    <s v="DL"/>
    <s v="9390199.34"/>
    <s v="201904"/>
    <s v="2019"/>
    <s v="4"/>
    <d v="2019-04-30T00:00:00"/>
    <x v="32"/>
    <m/>
    <s v="Non-Labor"/>
    <s v="Journal Import Created"/>
    <s v="GL"/>
    <s v="C"/>
    <m/>
    <n v="-33750.17"/>
    <m/>
    <n v="-33750.17"/>
    <m/>
    <m/>
    <m/>
    <m/>
    <m/>
    <m/>
    <m/>
    <m/>
  </r>
  <r>
    <s v="001"/>
    <x v="9"/>
    <x v="7"/>
    <x v="1"/>
    <x v="2"/>
    <s v="DL"/>
    <s v="9390199.35"/>
    <s v="201904"/>
    <s v="2019"/>
    <s v="4"/>
    <d v="2019-04-30T00:00:00"/>
    <x v="32"/>
    <m/>
    <s v="Non-Labor"/>
    <s v="Journal Import Created"/>
    <s v="GL"/>
    <s v="C"/>
    <m/>
    <n v="-144396.85999999999"/>
    <m/>
    <m/>
    <n v="-144396.85999999999"/>
    <m/>
    <m/>
    <m/>
    <m/>
    <m/>
    <m/>
    <m/>
  </r>
  <r>
    <s v="001"/>
    <x v="9"/>
    <x v="7"/>
    <x v="1"/>
    <x v="1"/>
    <s v="DL"/>
    <s v="9390199.36"/>
    <s v="201904"/>
    <s v="2019"/>
    <s v="4"/>
    <d v="2019-04-30T00:00:00"/>
    <x v="32"/>
    <m/>
    <s v="Non-Labor"/>
    <s v="Journal Import Created"/>
    <s v="GL"/>
    <s v="C"/>
    <m/>
    <n v="-225602.9"/>
    <m/>
    <n v="-225602.9"/>
    <m/>
    <m/>
    <m/>
    <m/>
    <m/>
    <m/>
    <m/>
    <m/>
  </r>
  <r>
    <s v="001"/>
    <x v="10"/>
    <x v="8"/>
    <x v="1"/>
    <x v="0"/>
    <s v="DL"/>
    <s v="9390199.40"/>
    <s v="201904"/>
    <s v="2019"/>
    <s v="4"/>
    <d v="2019-04-30T00:00:00"/>
    <x v="32"/>
    <m/>
    <s v="Non-Labor"/>
    <s v="Journal Import Created"/>
    <s v="GL"/>
    <s v="C"/>
    <m/>
    <n v="-20395.849999999999"/>
    <m/>
    <n v="-20395.849999999999"/>
    <m/>
    <m/>
    <m/>
    <m/>
    <m/>
    <m/>
    <m/>
    <m/>
  </r>
  <r>
    <s v="001"/>
    <x v="10"/>
    <x v="8"/>
    <x v="1"/>
    <x v="2"/>
    <s v="DL"/>
    <s v="9390199.41"/>
    <s v="201904"/>
    <s v="2019"/>
    <s v="4"/>
    <d v="2019-04-30T00:00:00"/>
    <x v="32"/>
    <m/>
    <s v="Non-Labor"/>
    <s v="Journal Import Created"/>
    <s v="GL"/>
    <s v="C"/>
    <m/>
    <n v="-65672.73"/>
    <m/>
    <m/>
    <n v="-65672.73"/>
    <m/>
    <m/>
    <m/>
    <m/>
    <m/>
    <m/>
    <m/>
  </r>
  <r>
    <s v="001"/>
    <x v="10"/>
    <x v="8"/>
    <x v="1"/>
    <x v="1"/>
    <s v="DL"/>
    <s v="9390199.42"/>
    <s v="201904"/>
    <s v="2019"/>
    <s v="4"/>
    <d v="2019-04-30T00:00:00"/>
    <x v="32"/>
    <m/>
    <s v="Non-Labor"/>
    <s v="Journal Import Created"/>
    <s v="GL"/>
    <s v="D"/>
    <m/>
    <n v="30594.48"/>
    <m/>
    <n v="30594.48"/>
    <m/>
    <m/>
    <m/>
    <m/>
    <m/>
    <m/>
    <m/>
    <m/>
  </r>
  <r>
    <s v="001"/>
    <x v="11"/>
    <x v="9"/>
    <x v="0"/>
    <x v="0"/>
    <s v="DL"/>
    <s v="9340202.15"/>
    <s v="201904"/>
    <s v="2019"/>
    <s v="4"/>
    <d v="2019-04-30T00:00:00"/>
    <x v="30"/>
    <m/>
    <s v="Non-Labor"/>
    <s v="Journal Import Created"/>
    <s v="GL"/>
    <s v="D"/>
    <m/>
    <n v="600696"/>
    <n v="600696"/>
    <m/>
    <m/>
    <m/>
    <m/>
    <m/>
    <m/>
    <m/>
    <m/>
    <m/>
  </r>
  <r>
    <s v="001"/>
    <x v="11"/>
    <x v="9"/>
    <x v="0"/>
    <x v="0"/>
    <s v="DL"/>
    <s v="9376204.16"/>
    <s v="201904"/>
    <s v="2019"/>
    <s v="4"/>
    <d v="2019-04-30T00:00:00"/>
    <x v="29"/>
    <m/>
    <s v="Non-Labor"/>
    <s v="Journal Import Created"/>
    <s v="GL"/>
    <s v="C"/>
    <m/>
    <n v="-548469"/>
    <n v="-548469"/>
    <m/>
    <m/>
    <m/>
    <m/>
    <m/>
    <m/>
    <m/>
    <m/>
    <m/>
  </r>
  <r>
    <s v="001"/>
    <x v="12"/>
    <x v="10"/>
    <x v="0"/>
    <x v="1"/>
    <s v="DL"/>
    <s v="9399200.8"/>
    <s v="201904"/>
    <s v="2019"/>
    <s v="4"/>
    <d v="2019-04-30T00:00:00"/>
    <x v="33"/>
    <m/>
    <s v="Non-Labor"/>
    <s v="WA Rec Deferral Amort"/>
    <s v="GL"/>
    <s v="C"/>
    <m/>
    <n v="-148142"/>
    <n v="-148142"/>
    <m/>
    <m/>
    <m/>
    <m/>
    <m/>
    <m/>
    <m/>
    <m/>
    <m/>
  </r>
  <r>
    <s v="001"/>
    <x v="13"/>
    <x v="11"/>
    <x v="0"/>
    <x v="0"/>
    <s v="DL"/>
    <s v="9406204.8"/>
    <s v="201904"/>
    <s v="2019"/>
    <s v="4"/>
    <d v="2019-04-30T00:00:00"/>
    <x v="34"/>
    <m/>
    <s v="Non-Labor"/>
    <s v="Amortization of Balance"/>
    <s v="GL"/>
    <s v="C"/>
    <m/>
    <n v="-797045"/>
    <n v="-797045"/>
    <m/>
    <m/>
    <m/>
    <m/>
    <m/>
    <m/>
    <m/>
    <m/>
    <m/>
  </r>
  <r>
    <s v="001"/>
    <x v="14"/>
    <x v="12"/>
    <x v="1"/>
    <x v="0"/>
    <s v="DL"/>
    <s v="9401206.12"/>
    <s v="201904"/>
    <s v="2019"/>
    <s v="4"/>
    <d v="2019-04-30T00:00:00"/>
    <x v="35"/>
    <m/>
    <s v="Non-Labor"/>
    <s v="Idaho Tax Reform Amort"/>
    <s v="GL"/>
    <s v="C"/>
    <m/>
    <n v="-35853.660000000003"/>
    <m/>
    <n v="-35853.660000000003"/>
    <m/>
    <m/>
    <m/>
    <m/>
    <m/>
    <m/>
    <m/>
    <m/>
  </r>
  <r>
    <s v="001"/>
    <x v="14"/>
    <x v="12"/>
    <x v="1"/>
    <x v="0"/>
    <s v="DL"/>
    <s v="9401206.13"/>
    <s v="201904"/>
    <s v="2019"/>
    <s v="4"/>
    <d v="2019-04-30T00:00:00"/>
    <x v="35"/>
    <m/>
    <s v="Non-Labor"/>
    <s v="Amortization Expense"/>
    <s v="GL"/>
    <s v="C"/>
    <m/>
    <n v="-568934.34"/>
    <m/>
    <n v="-568934.34"/>
    <m/>
    <m/>
    <m/>
    <m/>
    <m/>
    <m/>
    <m/>
    <m/>
  </r>
  <r>
    <s v="001"/>
    <x v="14"/>
    <x v="12"/>
    <x v="1"/>
    <x v="2"/>
    <s v="DL"/>
    <s v="9401205.22"/>
    <s v="201904"/>
    <s v="2019"/>
    <s v="4"/>
    <d v="2019-04-30T00:00:00"/>
    <x v="36"/>
    <m/>
    <s v="Non-Labor"/>
    <s v="AMORT EXP"/>
    <s v="GL"/>
    <s v="C"/>
    <m/>
    <n v="-602722.29"/>
    <m/>
    <m/>
    <n v="-602722.29"/>
    <m/>
    <m/>
    <m/>
    <m/>
    <m/>
    <m/>
    <m/>
  </r>
  <r>
    <s v="001"/>
    <x v="14"/>
    <x v="12"/>
    <x v="1"/>
    <x v="1"/>
    <s v="DL"/>
    <s v="9401206.14"/>
    <s v="201904"/>
    <s v="2019"/>
    <s v="4"/>
    <d v="2019-04-30T00:00:00"/>
    <x v="35"/>
    <m/>
    <s v="Non-Labor"/>
    <s v="Amortization Expense"/>
    <s v="GL"/>
    <s v="C"/>
    <m/>
    <n v="-1146892.21"/>
    <m/>
    <n v="-1146892.21"/>
    <m/>
    <m/>
    <m/>
    <m/>
    <m/>
    <m/>
    <m/>
    <m/>
  </r>
  <r>
    <s v="001"/>
    <x v="15"/>
    <x v="13"/>
    <x v="1"/>
    <x v="2"/>
    <s v="DL"/>
    <s v="9401205.23"/>
    <s v="201904"/>
    <s v="2019"/>
    <s v="4"/>
    <d v="2019-04-30T00:00:00"/>
    <x v="36"/>
    <m/>
    <s v="Non-Labor"/>
    <s v="IVF FUND - AMORT EXPENSE"/>
    <s v="GL"/>
    <s v="D"/>
    <m/>
    <n v="2683.5"/>
    <m/>
    <m/>
    <n v="2683.5"/>
    <m/>
    <m/>
    <m/>
    <m/>
    <m/>
    <m/>
    <m/>
  </r>
  <r>
    <s v="001"/>
    <x v="15"/>
    <x v="13"/>
    <x v="1"/>
    <x v="2"/>
    <s v="DL"/>
    <s v="9401205.24"/>
    <s v="201904"/>
    <s v="2019"/>
    <s v="4"/>
    <d v="2019-04-30T00:00:00"/>
    <x v="36"/>
    <m/>
    <s v="Non-Labor"/>
    <s v="OR FEE FREE AMORT"/>
    <s v="GL"/>
    <s v="D"/>
    <m/>
    <n v="5276.84"/>
    <m/>
    <m/>
    <n v="5276.84"/>
    <m/>
    <m/>
    <m/>
    <m/>
    <m/>
    <m/>
    <m/>
  </r>
  <r>
    <s v="001"/>
    <x v="15"/>
    <x v="13"/>
    <x v="1"/>
    <x v="2"/>
    <s v="DL"/>
    <s v="9401205.25"/>
    <s v="201904"/>
    <s v="2019"/>
    <s v="4"/>
    <d v="2019-04-30T00:00:00"/>
    <x v="36"/>
    <m/>
    <s v="Non-Labor"/>
    <s v="OR IV FUND AMORT"/>
    <s v="GL"/>
    <s v="D"/>
    <m/>
    <n v="6077.47"/>
    <m/>
    <m/>
    <n v="6077.47"/>
    <m/>
    <m/>
    <m/>
    <m/>
    <m/>
    <m/>
    <m/>
  </r>
  <r>
    <s v="001"/>
    <x v="16"/>
    <x v="14"/>
    <x v="1"/>
    <x v="2"/>
    <s v="DL"/>
    <s v="9366199.5"/>
    <s v="201904"/>
    <s v="2019"/>
    <s v="4"/>
    <d v="2019-04-30T00:00:00"/>
    <x v="3"/>
    <m/>
    <s v="Non-Labor"/>
    <s v="Amortization of Recoverable Costs"/>
    <s v="PA"/>
    <s v="C"/>
    <m/>
    <n v="-20310.7"/>
    <m/>
    <m/>
    <n v="-20310.7"/>
    <m/>
    <m/>
    <m/>
    <m/>
    <m/>
    <m/>
    <m/>
  </r>
  <r>
    <s v="001"/>
    <x v="17"/>
    <x v="15"/>
    <x v="0"/>
    <x v="0"/>
    <s v="DL"/>
    <s v="9366199.6"/>
    <s v="201904"/>
    <s v="2019"/>
    <s v="4"/>
    <d v="2019-04-30T00:00:00"/>
    <x v="3"/>
    <m/>
    <s v="Non-Labor"/>
    <s v="ID Elect. DSM"/>
    <s v="PA"/>
    <s v="D"/>
    <m/>
    <n v="839627.85"/>
    <n v="839627.85"/>
    <m/>
    <m/>
    <m/>
    <m/>
    <m/>
    <m/>
    <m/>
    <m/>
    <m/>
  </r>
  <r>
    <s v="001"/>
    <x v="17"/>
    <x v="15"/>
    <x v="0"/>
    <x v="1"/>
    <s v="DL"/>
    <s v="9366199.7"/>
    <s v="201904"/>
    <s v="2019"/>
    <s v="4"/>
    <d v="2019-04-30T00:00:00"/>
    <x v="3"/>
    <m/>
    <s v="Non-Labor"/>
    <s v="WA Elec. DSM"/>
    <s v="PA"/>
    <s v="D"/>
    <m/>
    <n v="1844861.36"/>
    <n v="1844861.36"/>
    <m/>
    <m/>
    <m/>
    <m/>
    <m/>
    <m/>
    <m/>
    <m/>
    <m/>
  </r>
  <r>
    <s v="001"/>
    <x v="17"/>
    <x v="15"/>
    <x v="0"/>
    <x v="1"/>
    <s v="DL"/>
    <s v="9366199.7"/>
    <s v="201904"/>
    <s v="2019"/>
    <s v="4"/>
    <d v="2019-04-30T00:00:00"/>
    <x v="3"/>
    <m/>
    <s v="Non-Labor"/>
    <s v="WA Elec. LIRAP"/>
    <s v="PA"/>
    <s v="D"/>
    <m/>
    <n v="468076.23"/>
    <n v="468076.23"/>
    <m/>
    <m/>
    <m/>
    <m/>
    <m/>
    <m/>
    <m/>
    <m/>
    <m/>
  </r>
  <r>
    <s v="001"/>
    <x v="17"/>
    <x v="15"/>
    <x v="0"/>
    <x v="1"/>
    <s v="DL"/>
    <s v="9366199.8"/>
    <s v="201904"/>
    <s v="2019"/>
    <s v="4"/>
    <d v="2019-04-30T00:00:00"/>
    <x v="3"/>
    <m/>
    <s v="Non-Labor"/>
    <s v="WA Elec. LIRAP Rate Discount Pilot"/>
    <s v="PA"/>
    <s v="C"/>
    <m/>
    <n v="-11747.5"/>
    <n v="-11747.5"/>
    <m/>
    <m/>
    <m/>
    <m/>
    <m/>
    <m/>
    <m/>
    <m/>
    <m/>
  </r>
  <r>
    <s v="001"/>
    <x v="17"/>
    <x v="15"/>
    <x v="1"/>
    <x v="0"/>
    <s v="DL"/>
    <s v="9366199.9"/>
    <s v="201904"/>
    <s v="2019"/>
    <s v="4"/>
    <d v="2019-04-30T00:00:00"/>
    <x v="3"/>
    <m/>
    <s v="Non-Labor"/>
    <s v="ID Gas DSM"/>
    <s v="PA"/>
    <s v="D"/>
    <m/>
    <n v="126556.24"/>
    <m/>
    <n v="126556.24"/>
    <m/>
    <m/>
    <m/>
    <m/>
    <m/>
    <m/>
    <m/>
    <m/>
  </r>
  <r>
    <s v="001"/>
    <x v="17"/>
    <x v="15"/>
    <x v="1"/>
    <x v="2"/>
    <s v="DL"/>
    <s v="9366199.24"/>
    <s v="201904"/>
    <s v="2019"/>
    <s v="4"/>
    <d v="2019-04-30T00:00:00"/>
    <x v="3"/>
    <m/>
    <s v="Non-Labor"/>
    <s v="OR Gas DSM"/>
    <s v="PA"/>
    <s v="D"/>
    <m/>
    <n v="299002.17"/>
    <m/>
    <m/>
    <n v="299002.17"/>
    <m/>
    <m/>
    <m/>
    <m/>
    <m/>
    <m/>
    <m/>
  </r>
  <r>
    <s v="001"/>
    <x v="17"/>
    <x v="15"/>
    <x v="1"/>
    <x v="2"/>
    <s v="DL"/>
    <s v="9366199.24"/>
    <s v="201904"/>
    <s v="2019"/>
    <s v="4"/>
    <d v="2019-04-30T00:00:00"/>
    <x v="3"/>
    <m/>
    <s v="Non-Labor"/>
    <s v="OR Gas LIRAP"/>
    <s v="PA"/>
    <s v="D"/>
    <m/>
    <n v="20999.439999999999"/>
    <m/>
    <m/>
    <n v="20999.439999999999"/>
    <m/>
    <m/>
    <m/>
    <m/>
    <m/>
    <m/>
    <m/>
  </r>
  <r>
    <s v="001"/>
    <x v="17"/>
    <x v="15"/>
    <x v="1"/>
    <x v="1"/>
    <s v="DL"/>
    <s v="9366199.10"/>
    <s v="201904"/>
    <s v="2019"/>
    <s v="4"/>
    <d v="2019-04-30T00:00:00"/>
    <x v="3"/>
    <m/>
    <s v="Non-Labor"/>
    <s v="WA Gas DSM"/>
    <s v="PA"/>
    <s v="D"/>
    <m/>
    <n v="429243.94"/>
    <m/>
    <n v="429243.94"/>
    <m/>
    <m/>
    <m/>
    <m/>
    <m/>
    <m/>
    <m/>
    <m/>
  </r>
  <r>
    <s v="001"/>
    <x v="17"/>
    <x v="15"/>
    <x v="1"/>
    <x v="1"/>
    <s v="DL"/>
    <s v="9366199.10"/>
    <s v="201904"/>
    <s v="2019"/>
    <s v="4"/>
    <d v="2019-04-30T00:00:00"/>
    <x v="3"/>
    <m/>
    <s v="Non-Labor"/>
    <s v="WA Gas LIRAP"/>
    <s v="PA"/>
    <s v="D"/>
    <m/>
    <n v="312143.92"/>
    <m/>
    <n v="312143.92"/>
    <m/>
    <m/>
    <m/>
    <m/>
    <m/>
    <m/>
    <m/>
    <m/>
  </r>
  <r>
    <s v="001"/>
    <x v="17"/>
    <x v="15"/>
    <x v="1"/>
    <x v="1"/>
    <s v="DL"/>
    <s v="9366199.11"/>
    <s v="201904"/>
    <s v="2019"/>
    <s v="4"/>
    <d v="2019-04-30T00:00:00"/>
    <x v="3"/>
    <m/>
    <s v="Non-Labor"/>
    <s v="WA Gas LIRAP Rate Discount Pilot"/>
    <s v="PA"/>
    <s v="C"/>
    <m/>
    <n v="-4933.87"/>
    <m/>
    <n v="-4933.87"/>
    <m/>
    <m/>
    <m/>
    <m/>
    <m/>
    <m/>
    <m/>
    <m/>
  </r>
  <r>
    <s v="001"/>
    <x v="18"/>
    <x v="16"/>
    <x v="0"/>
    <x v="0"/>
    <s v="DL"/>
    <s v="9340202.16"/>
    <s v="201904"/>
    <s v="2019"/>
    <s v="4"/>
    <d v="2019-04-30T00:00:00"/>
    <x v="30"/>
    <m/>
    <s v="Non-Labor"/>
    <s v="Journal Import Created"/>
    <s v="GL"/>
    <s v="C"/>
    <m/>
    <n v="-535249"/>
    <n v="-535249"/>
    <m/>
    <m/>
    <m/>
    <m/>
    <m/>
    <m/>
    <m/>
    <m/>
    <m/>
  </r>
  <r>
    <s v="001"/>
    <x v="18"/>
    <x v="16"/>
    <x v="0"/>
    <x v="0"/>
    <s v="DL"/>
    <s v="9376204.17"/>
    <s v="201904"/>
    <s v="2019"/>
    <s v="4"/>
    <d v="2019-04-30T00:00:00"/>
    <x v="29"/>
    <m/>
    <s v="Non-Labor"/>
    <s v="Journal Import Created"/>
    <s v="GL"/>
    <s v="D"/>
    <m/>
    <n v="484044"/>
    <n v="484044"/>
    <m/>
    <m/>
    <m/>
    <m/>
    <m/>
    <m/>
    <m/>
    <m/>
    <m/>
  </r>
  <r>
    <s v="001"/>
    <x v="18"/>
    <x v="16"/>
    <x v="0"/>
    <x v="1"/>
    <s v="DL"/>
    <s v="9340202.17"/>
    <s v="201904"/>
    <s v="2019"/>
    <s v="4"/>
    <d v="2019-04-30T00:00:00"/>
    <x v="30"/>
    <m/>
    <s v="Non-Labor"/>
    <s v="Journal Import Created"/>
    <s v="GL"/>
    <s v="C"/>
    <m/>
    <n v="-1346482"/>
    <n v="-1346482"/>
    <m/>
    <m/>
    <m/>
    <m/>
    <m/>
    <m/>
    <m/>
    <m/>
    <m/>
  </r>
  <r>
    <s v="001"/>
    <x v="18"/>
    <x v="16"/>
    <x v="0"/>
    <x v="1"/>
    <s v="DL"/>
    <s v="9340202.18"/>
    <s v="201904"/>
    <s v="2019"/>
    <s v="4"/>
    <d v="2019-04-30T00:00:00"/>
    <x v="30"/>
    <m/>
    <s v="Non-Labor"/>
    <s v="Journal Import Created"/>
    <s v="GL"/>
    <s v="D"/>
    <m/>
    <n v="7076"/>
    <n v="7076"/>
    <m/>
    <m/>
    <m/>
    <m/>
    <m/>
    <m/>
    <m/>
    <m/>
    <m/>
  </r>
  <r>
    <s v="001"/>
    <x v="18"/>
    <x v="16"/>
    <x v="0"/>
    <x v="1"/>
    <s v="DL"/>
    <s v="9376204.18"/>
    <s v="201904"/>
    <s v="2019"/>
    <s v="4"/>
    <d v="2019-04-30T00:00:00"/>
    <x v="29"/>
    <m/>
    <s v="Non-Labor"/>
    <s v="Journal Import Created"/>
    <s v="GL"/>
    <s v="D"/>
    <m/>
    <n v="1163478"/>
    <n v="1163478"/>
    <m/>
    <m/>
    <m/>
    <m/>
    <m/>
    <m/>
    <m/>
    <m/>
    <m/>
  </r>
  <r>
    <s v="001"/>
    <x v="18"/>
    <x v="16"/>
    <x v="0"/>
    <x v="1"/>
    <s v="DL"/>
    <s v="9376204.19"/>
    <s v="201904"/>
    <s v="2019"/>
    <s v="4"/>
    <d v="2019-04-30T00:00:00"/>
    <x v="29"/>
    <m/>
    <s v="Non-Labor"/>
    <s v="Journal Import Created"/>
    <s v="GL"/>
    <s v="C"/>
    <m/>
    <n v="-5171"/>
    <n v="-5171"/>
    <m/>
    <m/>
    <m/>
    <m/>
    <m/>
    <m/>
    <m/>
    <m/>
    <m/>
  </r>
  <r>
    <s v="001"/>
    <x v="18"/>
    <x v="16"/>
    <x v="1"/>
    <x v="0"/>
    <s v="DL"/>
    <s v="9340202.19"/>
    <s v="201904"/>
    <s v="2019"/>
    <s v="4"/>
    <d v="2019-04-30T00:00:00"/>
    <x v="30"/>
    <m/>
    <s v="Non-Labor"/>
    <s v="Journal Import Created"/>
    <s v="GL"/>
    <s v="C"/>
    <m/>
    <n v="-72196"/>
    <m/>
    <n v="-72196"/>
    <m/>
    <m/>
    <m/>
    <m/>
    <m/>
    <m/>
    <m/>
    <m/>
  </r>
  <r>
    <s v="001"/>
    <x v="18"/>
    <x v="16"/>
    <x v="1"/>
    <x v="0"/>
    <s v="DL"/>
    <s v="9376204.20"/>
    <s v="201904"/>
    <s v="2019"/>
    <s v="4"/>
    <d v="2019-04-30T00:00:00"/>
    <x v="29"/>
    <m/>
    <s v="Non-Labor"/>
    <s v="Journal Import Created"/>
    <s v="GL"/>
    <s v="D"/>
    <m/>
    <n v="44339"/>
    <m/>
    <n v="44339"/>
    <m/>
    <m/>
    <m/>
    <m/>
    <m/>
    <m/>
    <m/>
    <m/>
  </r>
  <r>
    <s v="001"/>
    <x v="18"/>
    <x v="16"/>
    <x v="1"/>
    <x v="2"/>
    <s v="DL"/>
    <s v="9340202.20"/>
    <s v="201904"/>
    <s v="2019"/>
    <s v="4"/>
    <d v="2019-04-30T00:00:00"/>
    <x v="30"/>
    <m/>
    <s v="Non-Labor"/>
    <s v="Journal Import Created"/>
    <s v="GL"/>
    <s v="C"/>
    <m/>
    <n v="-10640"/>
    <m/>
    <m/>
    <n v="-10640"/>
    <m/>
    <m/>
    <m/>
    <m/>
    <m/>
    <m/>
    <m/>
  </r>
  <r>
    <s v="001"/>
    <x v="18"/>
    <x v="16"/>
    <x v="1"/>
    <x v="2"/>
    <s v="DL"/>
    <s v="9340202.21"/>
    <s v="201904"/>
    <s v="2019"/>
    <s v="4"/>
    <d v="2019-04-30T00:00:00"/>
    <x v="30"/>
    <m/>
    <s v="Non-Labor"/>
    <s v="Journal Import Created"/>
    <s v="GL"/>
    <s v="C"/>
    <m/>
    <n v="-149084"/>
    <m/>
    <m/>
    <n v="-149084"/>
    <m/>
    <m/>
    <m/>
    <m/>
    <m/>
    <m/>
    <m/>
  </r>
  <r>
    <s v="001"/>
    <x v="18"/>
    <x v="16"/>
    <x v="1"/>
    <x v="2"/>
    <s v="DL"/>
    <s v="9376204.21"/>
    <s v="201904"/>
    <s v="2019"/>
    <s v="4"/>
    <d v="2019-04-30T00:00:00"/>
    <x v="29"/>
    <m/>
    <s v="Non-Labor"/>
    <s v="Journal Import Created"/>
    <s v="GL"/>
    <s v="D"/>
    <m/>
    <n v="5379"/>
    <m/>
    <m/>
    <n v="5379"/>
    <m/>
    <m/>
    <m/>
    <m/>
    <m/>
    <m/>
    <m/>
  </r>
  <r>
    <s v="001"/>
    <x v="18"/>
    <x v="16"/>
    <x v="1"/>
    <x v="2"/>
    <s v="DL"/>
    <s v="9376204.22"/>
    <s v="201904"/>
    <s v="2019"/>
    <s v="4"/>
    <d v="2019-04-30T00:00:00"/>
    <x v="29"/>
    <m/>
    <s v="Non-Labor"/>
    <s v="Journal Import Created"/>
    <s v="GL"/>
    <s v="D"/>
    <m/>
    <n v="76457"/>
    <m/>
    <m/>
    <n v="76457"/>
    <m/>
    <m/>
    <m/>
    <m/>
    <m/>
    <m/>
    <m/>
  </r>
  <r>
    <s v="001"/>
    <x v="18"/>
    <x v="16"/>
    <x v="1"/>
    <x v="1"/>
    <s v="DL"/>
    <s v="9340202.22"/>
    <s v="201904"/>
    <s v="2019"/>
    <s v="4"/>
    <d v="2019-04-30T00:00:00"/>
    <x v="30"/>
    <m/>
    <s v="Non-Labor"/>
    <s v="Journal Import Created"/>
    <s v="GL"/>
    <s v="C"/>
    <m/>
    <n v="-451925"/>
    <m/>
    <n v="-451925"/>
    <m/>
    <m/>
    <m/>
    <m/>
    <m/>
    <m/>
    <m/>
    <m/>
  </r>
  <r>
    <s v="001"/>
    <x v="18"/>
    <x v="16"/>
    <x v="1"/>
    <x v="1"/>
    <s v="DL"/>
    <s v="9376204.23"/>
    <s v="201904"/>
    <s v="2019"/>
    <s v="4"/>
    <d v="2019-04-30T00:00:00"/>
    <x v="29"/>
    <m/>
    <s v="Non-Labor"/>
    <s v="Journal Import Created"/>
    <s v="GL"/>
    <s v="D"/>
    <m/>
    <n v="266724"/>
    <m/>
    <n v="266724"/>
    <m/>
    <m/>
    <m/>
    <m/>
    <m/>
    <m/>
    <m/>
    <m/>
  </r>
  <r>
    <s v="001"/>
    <x v="1"/>
    <x v="1"/>
    <x v="0"/>
    <x v="0"/>
    <s v="DL"/>
    <s v="9568202.9"/>
    <s v="201905"/>
    <s v="2019"/>
    <s v="5"/>
    <d v="2019-05-31T00:00:00"/>
    <x v="37"/>
    <m/>
    <s v="Non-Labor"/>
    <s v="Journal Import Created"/>
    <s v="GL"/>
    <s v="D"/>
    <m/>
    <n v="277665"/>
    <n v="277665"/>
    <m/>
    <m/>
    <m/>
    <m/>
    <m/>
    <m/>
    <m/>
    <m/>
    <m/>
  </r>
  <r>
    <s v="001"/>
    <x v="1"/>
    <x v="1"/>
    <x v="0"/>
    <x v="0"/>
    <s v="DL"/>
    <s v="9600203.13"/>
    <s v="201905"/>
    <s v="2019"/>
    <s v="5"/>
    <d v="2019-05-31T00:00:00"/>
    <x v="38"/>
    <m/>
    <s v="Non-Labor"/>
    <s v="Temporary Tax Rebate Amortization"/>
    <s v="GL"/>
    <s v="C"/>
    <m/>
    <n v="-415331"/>
    <n v="-415331"/>
    <m/>
    <m/>
    <m/>
    <m/>
    <m/>
    <m/>
    <m/>
    <m/>
    <m/>
  </r>
  <r>
    <s v="001"/>
    <x v="1"/>
    <x v="1"/>
    <x v="0"/>
    <x v="0"/>
    <s v="DL"/>
    <s v="9607204.9"/>
    <s v="201905"/>
    <s v="2019"/>
    <s v="5"/>
    <d v="2019-05-31T00:00:00"/>
    <x v="39"/>
    <m/>
    <s v="Non-Labor"/>
    <s v="Journal Import Created"/>
    <s v="GL"/>
    <s v="C"/>
    <m/>
    <n v="-235576"/>
    <n v="-235576"/>
    <m/>
    <m/>
    <m/>
    <m/>
    <m/>
    <m/>
    <m/>
    <m/>
    <m/>
  </r>
  <r>
    <s v="001"/>
    <x v="1"/>
    <x v="1"/>
    <x v="0"/>
    <x v="1"/>
    <s v="DL"/>
    <s v="9568202.10"/>
    <s v="201905"/>
    <s v="2019"/>
    <s v="5"/>
    <d v="2019-05-31T00:00:00"/>
    <x v="37"/>
    <m/>
    <s v="Non-Labor"/>
    <s v="Journal Import Created"/>
    <s v="GL"/>
    <s v="D"/>
    <m/>
    <n v="293372"/>
    <n v="293372"/>
    <m/>
    <m/>
    <m/>
    <m/>
    <m/>
    <m/>
    <m/>
    <m/>
    <m/>
  </r>
  <r>
    <s v="001"/>
    <x v="1"/>
    <x v="1"/>
    <x v="0"/>
    <x v="1"/>
    <s v="DL"/>
    <s v="9600203.14"/>
    <s v="201905"/>
    <s v="2019"/>
    <s v="5"/>
    <d v="2019-05-31T00:00:00"/>
    <x v="38"/>
    <m/>
    <s v="Non-Labor"/>
    <s v="Temporary Tax Rebate Amortization"/>
    <s v="GL"/>
    <s v="C"/>
    <m/>
    <n v="-564645"/>
    <n v="-564645"/>
    <m/>
    <m/>
    <m/>
    <m/>
    <m/>
    <m/>
    <m/>
    <m/>
    <m/>
  </r>
  <r>
    <s v="001"/>
    <x v="1"/>
    <x v="1"/>
    <x v="0"/>
    <x v="1"/>
    <s v="DL"/>
    <s v="9607204.10"/>
    <s v="201905"/>
    <s v="2019"/>
    <s v="5"/>
    <d v="2019-05-31T00:00:00"/>
    <x v="39"/>
    <m/>
    <s v="Non-Labor"/>
    <s v="Journal Import Created"/>
    <s v="GL"/>
    <s v="C"/>
    <m/>
    <n v="-314841"/>
    <n v="-314841"/>
    <m/>
    <m/>
    <m/>
    <m/>
    <m/>
    <m/>
    <m/>
    <m/>
    <m/>
  </r>
  <r>
    <s v="001"/>
    <x v="1"/>
    <x v="1"/>
    <x v="1"/>
    <x v="2"/>
    <s v="DL"/>
    <s v="9568202.11"/>
    <s v="201905"/>
    <s v="2019"/>
    <s v="5"/>
    <d v="2019-05-31T00:00:00"/>
    <x v="37"/>
    <m/>
    <s v="Non-Labor"/>
    <s v="Journal Import Created"/>
    <s v="GL"/>
    <s v="D"/>
    <m/>
    <n v="104329"/>
    <m/>
    <m/>
    <n v="104329"/>
    <m/>
    <m/>
    <m/>
    <m/>
    <m/>
    <m/>
    <m/>
  </r>
  <r>
    <s v="001"/>
    <x v="1"/>
    <x v="1"/>
    <x v="1"/>
    <x v="2"/>
    <s v="DL"/>
    <s v="9600203.15"/>
    <s v="201905"/>
    <s v="2019"/>
    <s v="5"/>
    <d v="2019-05-31T00:00:00"/>
    <x v="38"/>
    <m/>
    <s v="Non-Labor"/>
    <s v="Temporary Tax Rebate Amortization"/>
    <s v="GL"/>
    <s v="C"/>
    <m/>
    <n v="-205961.32"/>
    <m/>
    <m/>
    <n v="-205961.32"/>
    <m/>
    <m/>
    <m/>
    <m/>
    <m/>
    <m/>
    <m/>
  </r>
  <r>
    <s v="001"/>
    <x v="1"/>
    <x v="1"/>
    <x v="1"/>
    <x v="2"/>
    <s v="DL"/>
    <s v="9607204.11"/>
    <s v="201905"/>
    <s v="2019"/>
    <s v="5"/>
    <d v="2019-05-31T00:00:00"/>
    <x v="39"/>
    <m/>
    <s v="Non-Labor"/>
    <s v="Journal Import Created"/>
    <s v="GL"/>
    <s v="C"/>
    <m/>
    <n v="-54024"/>
    <m/>
    <m/>
    <n v="-54024"/>
    <m/>
    <m/>
    <m/>
    <m/>
    <m/>
    <m/>
    <m/>
  </r>
  <r>
    <s v="001"/>
    <x v="1"/>
    <x v="1"/>
    <x v="1"/>
    <x v="1"/>
    <s v="DL"/>
    <s v="9568202.12"/>
    <s v="201905"/>
    <s v="2019"/>
    <s v="5"/>
    <d v="2019-05-31T00:00:00"/>
    <x v="37"/>
    <m/>
    <s v="Non-Labor"/>
    <s v="Journal Import Created"/>
    <s v="GL"/>
    <s v="C"/>
    <m/>
    <n v="-110067"/>
    <m/>
    <n v="-110067"/>
    <m/>
    <m/>
    <m/>
    <m/>
    <m/>
    <m/>
    <m/>
    <m/>
  </r>
  <r>
    <s v="001"/>
    <x v="1"/>
    <x v="1"/>
    <x v="1"/>
    <x v="1"/>
    <s v="DL"/>
    <s v="9600203.16"/>
    <s v="201905"/>
    <s v="2019"/>
    <s v="5"/>
    <d v="2019-05-31T00:00:00"/>
    <x v="38"/>
    <m/>
    <s v="Non-Labor"/>
    <s v="Temporary Tax Rebate Amortization"/>
    <s v="GL"/>
    <s v="C"/>
    <m/>
    <n v="-122487.03999999999"/>
    <m/>
    <n v="-122487.03999999999"/>
    <m/>
    <m/>
    <m/>
    <m/>
    <m/>
    <m/>
    <m/>
    <m/>
  </r>
  <r>
    <s v="001"/>
    <x v="1"/>
    <x v="1"/>
    <x v="1"/>
    <x v="1"/>
    <s v="DL"/>
    <s v="9607204.12"/>
    <s v="201905"/>
    <s v="2019"/>
    <s v="5"/>
    <d v="2019-05-31T00:00:00"/>
    <x v="39"/>
    <m/>
    <s v="Non-Labor"/>
    <s v="Journal Import Created"/>
    <s v="GL"/>
    <s v="C"/>
    <m/>
    <n v="-51299"/>
    <m/>
    <n v="-51299"/>
    <m/>
    <m/>
    <m/>
    <m/>
    <m/>
    <m/>
    <m/>
    <m/>
  </r>
  <r>
    <s v="001"/>
    <x v="2"/>
    <x v="2"/>
    <x v="0"/>
    <x v="0"/>
    <s v="DL"/>
    <s v="9596199.39"/>
    <s v="201905"/>
    <s v="2019"/>
    <s v="5"/>
    <d v="2019-05-31T00:00:00"/>
    <x v="3"/>
    <m/>
    <s v="Non-Labor"/>
    <s v="OPTIONAL RENEWABLE POWER REV OFFSET ID (-)"/>
    <s v="PA"/>
    <s v="D"/>
    <m/>
    <n v="4031.33"/>
    <n v="4031.33"/>
    <m/>
    <m/>
    <m/>
    <m/>
    <m/>
    <m/>
    <m/>
    <m/>
    <m/>
  </r>
  <r>
    <s v="001"/>
    <x v="2"/>
    <x v="2"/>
    <x v="0"/>
    <x v="1"/>
    <s v="DL"/>
    <s v="9596199.40"/>
    <s v="201905"/>
    <s v="2019"/>
    <s v="5"/>
    <d v="2019-05-31T00:00:00"/>
    <x v="3"/>
    <m/>
    <s v="Non-Labor"/>
    <s v="OPTIONAL RENEWABLE POWER REV OFFSET WA (-)"/>
    <s v="PA"/>
    <s v="D"/>
    <m/>
    <n v="12956.61"/>
    <n v="12956.61"/>
    <m/>
    <m/>
    <m/>
    <m/>
    <m/>
    <m/>
    <m/>
    <m/>
    <m/>
  </r>
  <r>
    <s v="001"/>
    <x v="3"/>
    <x v="3"/>
    <x v="0"/>
    <x v="0"/>
    <s v="DL"/>
    <s v="9610206.7"/>
    <s v="201905"/>
    <s v="2019"/>
    <s v="5"/>
    <d v="2019-05-31T00:00:00"/>
    <x v="40"/>
    <m/>
    <s v="Non-Labor"/>
    <s v="Journal Import Created"/>
    <s v="GL"/>
    <s v="C"/>
    <m/>
    <n v="-55058.54"/>
    <n v="-55058.54"/>
    <m/>
    <m/>
    <m/>
    <m/>
    <m/>
    <m/>
    <m/>
    <m/>
    <m/>
  </r>
  <r>
    <s v="001"/>
    <x v="3"/>
    <x v="3"/>
    <x v="0"/>
    <x v="1"/>
    <s v="DL"/>
    <s v="9610206.8"/>
    <s v="201905"/>
    <s v="2019"/>
    <s v="5"/>
    <d v="2019-05-31T00:00:00"/>
    <x v="40"/>
    <m/>
    <s v="Non-Labor"/>
    <s v="Journal Import Created"/>
    <s v="GL"/>
    <s v="C"/>
    <m/>
    <n v="-128411.85"/>
    <n v="-128411.85"/>
    <m/>
    <m/>
    <m/>
    <m/>
    <m/>
    <m/>
    <m/>
    <m/>
    <m/>
  </r>
  <r>
    <s v="001"/>
    <x v="4"/>
    <x v="4"/>
    <x v="0"/>
    <x v="1"/>
    <s v="DL"/>
    <s v="9568202.13"/>
    <s v="201905"/>
    <s v="2019"/>
    <s v="5"/>
    <d v="2019-05-31T00:00:00"/>
    <x v="37"/>
    <m/>
    <s v="Non-Labor"/>
    <s v="Journal Import Created"/>
    <s v="GL"/>
    <s v="D"/>
    <m/>
    <n v="79268"/>
    <n v="79268"/>
    <m/>
    <m/>
    <m/>
    <m/>
    <m/>
    <m/>
    <m/>
    <m/>
    <m/>
  </r>
  <r>
    <s v="001"/>
    <x v="4"/>
    <x v="4"/>
    <x v="0"/>
    <x v="1"/>
    <s v="DL"/>
    <s v="9607204.13"/>
    <s v="201905"/>
    <s v="2019"/>
    <s v="5"/>
    <d v="2019-05-31T00:00:00"/>
    <x v="39"/>
    <m/>
    <s v="Non-Labor"/>
    <s v="Journal Import Created"/>
    <s v="GL"/>
    <s v="C"/>
    <m/>
    <n v="-86078"/>
    <n v="-86078"/>
    <m/>
    <m/>
    <m/>
    <m/>
    <m/>
    <m/>
    <m/>
    <m/>
    <m/>
  </r>
  <r>
    <s v="001"/>
    <x v="5"/>
    <x v="5"/>
    <x v="0"/>
    <x v="0"/>
    <s v="DL"/>
    <s v="9568202.14"/>
    <s v="201905"/>
    <s v="2019"/>
    <s v="5"/>
    <d v="2019-05-31T00:00:00"/>
    <x v="37"/>
    <m/>
    <s v="Non-Labor"/>
    <s v="Journal Import Created"/>
    <s v="GL"/>
    <s v="D"/>
    <m/>
    <n v="28639"/>
    <n v="28639"/>
    <m/>
    <m/>
    <m/>
    <m/>
    <m/>
    <m/>
    <m/>
    <m/>
    <m/>
  </r>
  <r>
    <s v="001"/>
    <x v="5"/>
    <x v="5"/>
    <x v="0"/>
    <x v="0"/>
    <s v="DL"/>
    <s v="9607204.14"/>
    <s v="201905"/>
    <s v="2019"/>
    <s v="5"/>
    <d v="2019-05-31T00:00:00"/>
    <x v="39"/>
    <m/>
    <s v="Non-Labor"/>
    <s v="Journal Import Created"/>
    <s v="GL"/>
    <s v="C"/>
    <m/>
    <n v="-26795"/>
    <n v="-26795"/>
    <m/>
    <m/>
    <m/>
    <m/>
    <m/>
    <m/>
    <m/>
    <m/>
    <m/>
  </r>
  <r>
    <s v="001"/>
    <x v="5"/>
    <x v="5"/>
    <x v="0"/>
    <x v="1"/>
    <s v="DL"/>
    <s v="9568202.15"/>
    <s v="201905"/>
    <s v="2019"/>
    <s v="5"/>
    <d v="2019-05-31T00:00:00"/>
    <x v="37"/>
    <m/>
    <s v="Non-Labor"/>
    <s v="Journal Import Created"/>
    <s v="GL"/>
    <s v="D"/>
    <m/>
    <n v="67069"/>
    <n v="67069"/>
    <m/>
    <m/>
    <m/>
    <m/>
    <m/>
    <m/>
    <m/>
    <m/>
    <m/>
  </r>
  <r>
    <s v="001"/>
    <x v="5"/>
    <x v="5"/>
    <x v="0"/>
    <x v="1"/>
    <s v="DL"/>
    <s v="9607204.15"/>
    <s v="201905"/>
    <s v="2019"/>
    <s v="5"/>
    <d v="2019-05-31T00:00:00"/>
    <x v="39"/>
    <m/>
    <s v="Non-Labor"/>
    <s v="Journal Import Created"/>
    <s v="GL"/>
    <s v="C"/>
    <m/>
    <n v="-65148"/>
    <n v="-65148"/>
    <m/>
    <m/>
    <m/>
    <m/>
    <m/>
    <m/>
    <m/>
    <m/>
    <m/>
  </r>
  <r>
    <s v="001"/>
    <x v="6"/>
    <x v="6"/>
    <x v="0"/>
    <x v="1"/>
    <s v="DL"/>
    <s v="9625216.22"/>
    <s v="201905"/>
    <s v="2019"/>
    <s v="5"/>
    <d v="2019-05-31T00:00:00"/>
    <x v="41"/>
    <m/>
    <s v="Non-Labor"/>
    <s v="Journal Import Created"/>
    <s v="GL"/>
    <s v="C"/>
    <m/>
    <n v="-153570.13"/>
    <n v="-153570.13"/>
    <m/>
    <m/>
    <m/>
    <m/>
    <m/>
    <m/>
    <m/>
    <m/>
    <m/>
  </r>
  <r>
    <s v="001"/>
    <x v="7"/>
    <x v="7"/>
    <x v="0"/>
    <x v="0"/>
    <s v="DL"/>
    <s v="9625216.25"/>
    <s v="201905"/>
    <s v="2019"/>
    <s v="5"/>
    <d v="2019-05-31T00:00:00"/>
    <x v="41"/>
    <m/>
    <s v="Non-Labor"/>
    <s v="Journal Import Created"/>
    <s v="GL"/>
    <s v="C"/>
    <m/>
    <n v="-131123.03"/>
    <n v="-131123.03"/>
    <m/>
    <m/>
    <m/>
    <m/>
    <m/>
    <m/>
    <m/>
    <m/>
    <m/>
  </r>
  <r>
    <s v="001"/>
    <x v="7"/>
    <x v="7"/>
    <x v="0"/>
    <x v="1"/>
    <s v="DL"/>
    <s v="9625216.26"/>
    <s v="201905"/>
    <s v="2019"/>
    <s v="5"/>
    <d v="2019-05-31T00:00:00"/>
    <x v="41"/>
    <m/>
    <s v="Non-Labor"/>
    <s v="Journal Import Created"/>
    <s v="GL"/>
    <s v="C"/>
    <m/>
    <n v="-173738.53"/>
    <n v="-173738.53"/>
    <m/>
    <m/>
    <m/>
    <m/>
    <m/>
    <m/>
    <m/>
    <m/>
    <m/>
  </r>
  <r>
    <s v="001"/>
    <x v="8"/>
    <x v="8"/>
    <x v="0"/>
    <x v="0"/>
    <s v="DL"/>
    <s v="9625216.29"/>
    <s v="201905"/>
    <s v="2019"/>
    <s v="5"/>
    <d v="2019-05-31T00:00:00"/>
    <x v="41"/>
    <m/>
    <s v="Non-Labor"/>
    <s v="Journal Import Created"/>
    <s v="GL"/>
    <s v="D"/>
    <m/>
    <n v="46408.480000000003"/>
    <n v="46408.480000000003"/>
    <m/>
    <m/>
    <m/>
    <m/>
    <m/>
    <m/>
    <m/>
    <m/>
    <m/>
  </r>
  <r>
    <s v="001"/>
    <x v="8"/>
    <x v="8"/>
    <x v="0"/>
    <x v="1"/>
    <s v="DL"/>
    <s v="9625216.30"/>
    <s v="201905"/>
    <s v="2019"/>
    <s v="5"/>
    <d v="2019-05-31T00:00:00"/>
    <x v="41"/>
    <m/>
    <s v="Non-Labor"/>
    <s v="Journal Import Created"/>
    <s v="GL"/>
    <s v="D"/>
    <m/>
    <n v="89439"/>
    <n v="89439"/>
    <m/>
    <m/>
    <m/>
    <m/>
    <m/>
    <m/>
    <m/>
    <m/>
    <m/>
  </r>
  <r>
    <s v="001"/>
    <x v="9"/>
    <x v="7"/>
    <x v="1"/>
    <x v="0"/>
    <s v="DL"/>
    <s v="9625216.34"/>
    <s v="201905"/>
    <s v="2019"/>
    <s v="5"/>
    <d v="2019-05-31T00:00:00"/>
    <x v="41"/>
    <m/>
    <s v="Non-Labor"/>
    <s v="Journal Import Created"/>
    <s v="GL"/>
    <s v="C"/>
    <m/>
    <n v="-16464.900000000001"/>
    <m/>
    <n v="-16464.900000000001"/>
    <m/>
    <m/>
    <m/>
    <m/>
    <m/>
    <m/>
    <m/>
    <m/>
  </r>
  <r>
    <s v="001"/>
    <x v="9"/>
    <x v="7"/>
    <x v="1"/>
    <x v="2"/>
    <s v="DL"/>
    <s v="9625216.35"/>
    <s v="201905"/>
    <s v="2019"/>
    <s v="5"/>
    <d v="2019-05-31T00:00:00"/>
    <x v="41"/>
    <m/>
    <s v="Non-Labor"/>
    <s v="Journal Import Created"/>
    <s v="GL"/>
    <s v="C"/>
    <m/>
    <n v="-90954.2"/>
    <m/>
    <m/>
    <n v="-90954.2"/>
    <m/>
    <m/>
    <m/>
    <m/>
    <m/>
    <m/>
    <m/>
  </r>
  <r>
    <s v="001"/>
    <x v="9"/>
    <x v="7"/>
    <x v="1"/>
    <x v="1"/>
    <s v="DL"/>
    <s v="9625216.36"/>
    <s v="201905"/>
    <s v="2019"/>
    <s v="5"/>
    <d v="2019-05-31T00:00:00"/>
    <x v="41"/>
    <m/>
    <s v="Non-Labor"/>
    <s v="Journal Import Created"/>
    <s v="GL"/>
    <s v="C"/>
    <m/>
    <n v="-112108.5"/>
    <m/>
    <n v="-112108.5"/>
    <m/>
    <m/>
    <m/>
    <m/>
    <m/>
    <m/>
    <m/>
    <m/>
  </r>
  <r>
    <s v="001"/>
    <x v="10"/>
    <x v="8"/>
    <x v="1"/>
    <x v="0"/>
    <s v="DL"/>
    <s v="9625216.40"/>
    <s v="201905"/>
    <s v="2019"/>
    <s v="5"/>
    <d v="2019-05-31T00:00:00"/>
    <x v="41"/>
    <m/>
    <s v="Non-Labor"/>
    <s v="Journal Import Created"/>
    <s v="GL"/>
    <s v="C"/>
    <m/>
    <n v="-12916.96"/>
    <m/>
    <n v="-12916.96"/>
    <m/>
    <m/>
    <m/>
    <m/>
    <m/>
    <m/>
    <m/>
    <m/>
  </r>
  <r>
    <s v="001"/>
    <x v="10"/>
    <x v="8"/>
    <x v="1"/>
    <x v="2"/>
    <s v="DL"/>
    <s v="9625216.41"/>
    <s v="201905"/>
    <s v="2019"/>
    <s v="5"/>
    <d v="2019-05-31T00:00:00"/>
    <x v="41"/>
    <m/>
    <s v="Non-Labor"/>
    <s v="Journal Import Created"/>
    <s v="GL"/>
    <s v="C"/>
    <m/>
    <n v="-51970"/>
    <m/>
    <m/>
    <n v="-51970"/>
    <m/>
    <m/>
    <m/>
    <m/>
    <m/>
    <m/>
    <m/>
  </r>
  <r>
    <s v="001"/>
    <x v="10"/>
    <x v="8"/>
    <x v="1"/>
    <x v="1"/>
    <s v="DL"/>
    <s v="9625216.42"/>
    <s v="201905"/>
    <s v="2019"/>
    <s v="5"/>
    <d v="2019-05-31T00:00:00"/>
    <x v="41"/>
    <m/>
    <s v="Non-Labor"/>
    <s v="Journal Import Created"/>
    <s v="GL"/>
    <s v="D"/>
    <m/>
    <n v="16444.46"/>
    <m/>
    <n v="16444.46"/>
    <m/>
    <m/>
    <m/>
    <m/>
    <m/>
    <m/>
    <m/>
    <m/>
  </r>
  <r>
    <s v="001"/>
    <x v="11"/>
    <x v="9"/>
    <x v="0"/>
    <x v="0"/>
    <s v="DL"/>
    <s v="9568202.16"/>
    <s v="201905"/>
    <s v="2019"/>
    <s v="5"/>
    <d v="2019-05-31T00:00:00"/>
    <x v="37"/>
    <m/>
    <s v="Non-Labor"/>
    <s v="Journal Import Created"/>
    <s v="GL"/>
    <s v="D"/>
    <m/>
    <n v="548469"/>
    <n v="548469"/>
    <m/>
    <m/>
    <m/>
    <m/>
    <m/>
    <m/>
    <m/>
    <m/>
    <m/>
  </r>
  <r>
    <s v="001"/>
    <x v="11"/>
    <x v="9"/>
    <x v="0"/>
    <x v="0"/>
    <s v="DL"/>
    <s v="9607204.16"/>
    <s v="201905"/>
    <s v="2019"/>
    <s v="5"/>
    <d v="2019-05-31T00:00:00"/>
    <x v="39"/>
    <m/>
    <s v="Non-Labor"/>
    <s v="Journal Import Created"/>
    <s v="GL"/>
    <s v="C"/>
    <m/>
    <n v="-436465"/>
    <n v="-436465"/>
    <m/>
    <m/>
    <m/>
    <m/>
    <m/>
    <m/>
    <m/>
    <m/>
    <m/>
  </r>
  <r>
    <s v="001"/>
    <x v="12"/>
    <x v="10"/>
    <x v="0"/>
    <x v="1"/>
    <s v="DL"/>
    <s v="9625214.8"/>
    <s v="201905"/>
    <s v="2019"/>
    <s v="5"/>
    <d v="2019-05-31T00:00:00"/>
    <x v="42"/>
    <m/>
    <s v="Non-Labor"/>
    <s v="WA Rec Deferral Amort"/>
    <s v="GL"/>
    <s v="C"/>
    <m/>
    <n v="-136185"/>
    <n v="-136185"/>
    <m/>
    <m/>
    <m/>
    <m/>
    <m/>
    <m/>
    <m/>
    <m/>
    <m/>
  </r>
  <r>
    <s v="001"/>
    <x v="13"/>
    <x v="11"/>
    <x v="0"/>
    <x v="0"/>
    <s v="DL"/>
    <s v="9626200.8"/>
    <s v="201905"/>
    <s v="2019"/>
    <s v="5"/>
    <d v="2019-05-31T00:00:00"/>
    <x v="43"/>
    <m/>
    <s v="Non-Labor"/>
    <s v="Amortization of Balance"/>
    <s v="GL"/>
    <s v="C"/>
    <m/>
    <n v="-699589"/>
    <n v="-699589"/>
    <m/>
    <m/>
    <m/>
    <m/>
    <m/>
    <m/>
    <m/>
    <m/>
    <m/>
  </r>
  <r>
    <s v="001"/>
    <x v="14"/>
    <x v="12"/>
    <x v="1"/>
    <x v="0"/>
    <s v="DL"/>
    <s v="9625202.12"/>
    <s v="201905"/>
    <s v="2019"/>
    <s v="5"/>
    <d v="2019-05-31T00:00:00"/>
    <x v="44"/>
    <m/>
    <s v="Non-Labor"/>
    <s v="Idaho Tax Reform Amort"/>
    <s v="GL"/>
    <s v="C"/>
    <m/>
    <n v="-18285.810000000001"/>
    <m/>
    <n v="-18285.810000000001"/>
    <m/>
    <m/>
    <m/>
    <m/>
    <m/>
    <m/>
    <m/>
    <m/>
  </r>
  <r>
    <s v="001"/>
    <x v="14"/>
    <x v="12"/>
    <x v="1"/>
    <x v="0"/>
    <s v="DL"/>
    <s v="9625202.13"/>
    <s v="201905"/>
    <s v="2019"/>
    <s v="5"/>
    <d v="2019-05-31T00:00:00"/>
    <x v="44"/>
    <m/>
    <s v="Non-Labor"/>
    <s v="Amortization Expense"/>
    <s v="GL"/>
    <s v="C"/>
    <m/>
    <n v="-299344.76"/>
    <m/>
    <n v="-299344.76"/>
    <m/>
    <m/>
    <m/>
    <m/>
    <m/>
    <m/>
    <m/>
    <m/>
  </r>
  <r>
    <s v="001"/>
    <x v="14"/>
    <x v="12"/>
    <x v="1"/>
    <x v="2"/>
    <s v="DL"/>
    <s v="9625200.22"/>
    <s v="201905"/>
    <s v="2019"/>
    <s v="5"/>
    <d v="2019-05-31T00:00:00"/>
    <x v="45"/>
    <m/>
    <s v="Non-Labor"/>
    <s v="AMORT EXP"/>
    <s v="GL"/>
    <s v="C"/>
    <m/>
    <n v="-417627.39"/>
    <m/>
    <m/>
    <n v="-417627.39"/>
    <m/>
    <m/>
    <m/>
    <m/>
    <m/>
    <m/>
    <m/>
  </r>
  <r>
    <s v="001"/>
    <x v="14"/>
    <x v="12"/>
    <x v="1"/>
    <x v="1"/>
    <s v="DL"/>
    <s v="9625202.14"/>
    <s v="201905"/>
    <s v="2019"/>
    <s v="5"/>
    <d v="2019-05-31T00:00:00"/>
    <x v="44"/>
    <m/>
    <s v="Non-Labor"/>
    <s v="Amortization Expense"/>
    <s v="GL"/>
    <s v="C"/>
    <m/>
    <n v="-583018.97"/>
    <m/>
    <n v="-583018.97"/>
    <m/>
    <m/>
    <m/>
    <m/>
    <m/>
    <m/>
    <m/>
    <m/>
  </r>
  <r>
    <s v="001"/>
    <x v="15"/>
    <x v="13"/>
    <x v="1"/>
    <x v="2"/>
    <s v="DL"/>
    <s v="9625200.23"/>
    <s v="201905"/>
    <s v="2019"/>
    <s v="5"/>
    <d v="2019-05-31T00:00:00"/>
    <x v="45"/>
    <m/>
    <s v="Non-Labor"/>
    <s v="IVF FUND - AMORT EXPENSE"/>
    <s v="GL"/>
    <s v="D"/>
    <m/>
    <n v="2893.24"/>
    <m/>
    <m/>
    <n v="2893.24"/>
    <m/>
    <m/>
    <m/>
    <m/>
    <m/>
    <m/>
    <m/>
  </r>
  <r>
    <s v="001"/>
    <x v="15"/>
    <x v="13"/>
    <x v="1"/>
    <x v="2"/>
    <s v="DL"/>
    <s v="9625200.24"/>
    <s v="201905"/>
    <s v="2019"/>
    <s v="5"/>
    <d v="2019-05-31T00:00:00"/>
    <x v="45"/>
    <m/>
    <s v="Non-Labor"/>
    <s v="OR FEE FREE AMORT"/>
    <s v="GL"/>
    <s v="D"/>
    <m/>
    <n v="3323.85"/>
    <m/>
    <m/>
    <n v="3323.85"/>
    <m/>
    <m/>
    <m/>
    <m/>
    <m/>
    <m/>
    <m/>
  </r>
  <r>
    <s v="001"/>
    <x v="15"/>
    <x v="13"/>
    <x v="1"/>
    <x v="2"/>
    <s v="DL"/>
    <s v="9625200.25"/>
    <s v="201905"/>
    <s v="2019"/>
    <s v="5"/>
    <d v="2019-05-31T00:00:00"/>
    <x v="45"/>
    <m/>
    <s v="Non-Labor"/>
    <s v="OR IV FUND AMORT"/>
    <s v="GL"/>
    <s v="D"/>
    <m/>
    <n v="3828.16"/>
    <m/>
    <m/>
    <n v="3828.16"/>
    <m/>
    <m/>
    <m/>
    <m/>
    <m/>
    <m/>
    <m/>
  </r>
  <r>
    <s v="001"/>
    <x v="16"/>
    <x v="14"/>
    <x v="1"/>
    <x v="2"/>
    <s v="DL"/>
    <s v="9596199.10"/>
    <s v="201905"/>
    <s v="2019"/>
    <s v="5"/>
    <d v="2019-05-31T00:00:00"/>
    <x v="3"/>
    <m/>
    <s v="Non-Labor"/>
    <s v="Amortization of Recoverable Costs"/>
    <s v="PA"/>
    <s v="C"/>
    <m/>
    <n v="-11753.86"/>
    <m/>
    <m/>
    <n v="-11753.86"/>
    <m/>
    <m/>
    <m/>
    <m/>
    <m/>
    <m/>
    <m/>
  </r>
  <r>
    <s v="001"/>
    <x v="17"/>
    <x v="15"/>
    <x v="0"/>
    <x v="0"/>
    <s v="DL"/>
    <s v="9596199.11"/>
    <s v="201905"/>
    <s v="2019"/>
    <s v="5"/>
    <d v="2019-05-31T00:00:00"/>
    <x v="3"/>
    <m/>
    <s v="Non-Labor"/>
    <s v="ID Elect. DSM"/>
    <s v="PA"/>
    <s v="D"/>
    <m/>
    <n v="733894.11"/>
    <n v="733894.11"/>
    <m/>
    <m/>
    <m/>
    <m/>
    <m/>
    <m/>
    <m/>
    <m/>
    <m/>
  </r>
  <r>
    <s v="001"/>
    <x v="17"/>
    <x v="15"/>
    <x v="0"/>
    <x v="1"/>
    <s v="DL"/>
    <s v="9596199.12"/>
    <s v="201905"/>
    <s v="2019"/>
    <s v="5"/>
    <d v="2019-05-31T00:00:00"/>
    <x v="3"/>
    <m/>
    <s v="Non-Labor"/>
    <s v="WA Elec. DSM"/>
    <s v="PA"/>
    <s v="D"/>
    <m/>
    <n v="1695799.33"/>
    <n v="1695799.33"/>
    <m/>
    <m/>
    <m/>
    <m/>
    <m/>
    <m/>
    <m/>
    <m/>
    <m/>
  </r>
  <r>
    <s v="001"/>
    <x v="17"/>
    <x v="15"/>
    <x v="0"/>
    <x v="1"/>
    <s v="DL"/>
    <s v="9596199.12"/>
    <s v="201905"/>
    <s v="2019"/>
    <s v="5"/>
    <d v="2019-05-31T00:00:00"/>
    <x v="3"/>
    <m/>
    <s v="Non-Labor"/>
    <s v="WA Elec. LIRAP"/>
    <s v="PA"/>
    <s v="D"/>
    <m/>
    <n v="429057.51"/>
    <n v="429057.51"/>
    <m/>
    <m/>
    <m/>
    <m/>
    <m/>
    <m/>
    <m/>
    <m/>
    <m/>
  </r>
  <r>
    <s v="001"/>
    <x v="17"/>
    <x v="15"/>
    <x v="0"/>
    <x v="1"/>
    <s v="DL"/>
    <s v="9596199.13"/>
    <s v="201905"/>
    <s v="2019"/>
    <s v="5"/>
    <d v="2019-05-31T00:00:00"/>
    <x v="3"/>
    <m/>
    <s v="Non-Labor"/>
    <s v="WA Elec. LIRAP Rate Discount Pilot"/>
    <s v="PA"/>
    <s v="C"/>
    <m/>
    <n v="-9155.1200000000008"/>
    <n v="-9155.1200000000008"/>
    <m/>
    <m/>
    <m/>
    <m/>
    <m/>
    <m/>
    <m/>
    <m/>
    <m/>
  </r>
  <r>
    <s v="001"/>
    <x v="17"/>
    <x v="15"/>
    <x v="1"/>
    <x v="0"/>
    <s v="DL"/>
    <s v="9596199.14"/>
    <s v="201905"/>
    <s v="2019"/>
    <s v="5"/>
    <d v="2019-05-31T00:00:00"/>
    <x v="3"/>
    <m/>
    <s v="Non-Labor"/>
    <s v="ID Gas DSM"/>
    <s v="PA"/>
    <s v="D"/>
    <m/>
    <n v="73947.31"/>
    <m/>
    <n v="73947.31"/>
    <m/>
    <m/>
    <m/>
    <m/>
    <m/>
    <m/>
    <m/>
    <m/>
  </r>
  <r>
    <s v="001"/>
    <x v="17"/>
    <x v="15"/>
    <x v="1"/>
    <x v="2"/>
    <s v="DL"/>
    <s v="9596199.29"/>
    <s v="201905"/>
    <s v="2019"/>
    <s v="5"/>
    <d v="2019-05-31T00:00:00"/>
    <x v="3"/>
    <m/>
    <s v="Non-Labor"/>
    <s v="OR Gas DSM"/>
    <s v="PA"/>
    <s v="D"/>
    <m/>
    <n v="181997.47"/>
    <m/>
    <m/>
    <n v="181997.47"/>
    <m/>
    <m/>
    <m/>
    <m/>
    <m/>
    <m/>
    <m/>
  </r>
  <r>
    <s v="001"/>
    <x v="17"/>
    <x v="15"/>
    <x v="1"/>
    <x v="2"/>
    <s v="DL"/>
    <s v="9596199.29"/>
    <s v="201905"/>
    <s v="2019"/>
    <s v="5"/>
    <d v="2019-05-31T00:00:00"/>
    <x v="3"/>
    <m/>
    <s v="Non-Labor"/>
    <s v="OR Gas LIRAP"/>
    <s v="PA"/>
    <s v="D"/>
    <m/>
    <n v="12544.82"/>
    <m/>
    <m/>
    <n v="12544.82"/>
    <m/>
    <m/>
    <m/>
    <m/>
    <m/>
    <m/>
    <m/>
  </r>
  <r>
    <s v="001"/>
    <x v="17"/>
    <x v="15"/>
    <x v="1"/>
    <x v="1"/>
    <s v="DL"/>
    <s v="9596199.15"/>
    <s v="201905"/>
    <s v="2019"/>
    <s v="5"/>
    <d v="2019-05-31T00:00:00"/>
    <x v="3"/>
    <m/>
    <s v="Non-Labor"/>
    <s v="WA Gas DSM"/>
    <s v="PA"/>
    <s v="D"/>
    <m/>
    <n v="244080.8"/>
    <m/>
    <n v="244080.8"/>
    <m/>
    <m/>
    <m/>
    <m/>
    <m/>
    <m/>
    <m/>
    <m/>
  </r>
  <r>
    <s v="001"/>
    <x v="17"/>
    <x v="15"/>
    <x v="1"/>
    <x v="1"/>
    <s v="DL"/>
    <s v="9596199.15"/>
    <s v="201905"/>
    <s v="2019"/>
    <s v="5"/>
    <d v="2019-05-31T00:00:00"/>
    <x v="3"/>
    <m/>
    <s v="Non-Labor"/>
    <s v="WA Gas LIRAP"/>
    <s v="PA"/>
    <s v="D"/>
    <m/>
    <n v="180058.04"/>
    <m/>
    <n v="180058.04"/>
    <m/>
    <m/>
    <m/>
    <m/>
    <m/>
    <m/>
    <m/>
    <m/>
  </r>
  <r>
    <s v="001"/>
    <x v="17"/>
    <x v="15"/>
    <x v="1"/>
    <x v="1"/>
    <s v="DL"/>
    <s v="9596199.16"/>
    <s v="201905"/>
    <s v="2019"/>
    <s v="5"/>
    <d v="2019-05-31T00:00:00"/>
    <x v="3"/>
    <m/>
    <s v="Non-Labor"/>
    <s v="WA Gas LIRAP Rate Discount Pilot"/>
    <s v="PA"/>
    <s v="C"/>
    <m/>
    <n v="-2812.39"/>
    <m/>
    <n v="-2812.39"/>
    <m/>
    <m/>
    <m/>
    <m/>
    <m/>
    <m/>
    <m/>
    <m/>
  </r>
  <r>
    <s v="001"/>
    <x v="18"/>
    <x v="16"/>
    <x v="0"/>
    <x v="0"/>
    <s v="DL"/>
    <s v="9568202.17"/>
    <s v="201905"/>
    <s v="2019"/>
    <s v="5"/>
    <d v="2019-05-31T00:00:00"/>
    <x v="37"/>
    <m/>
    <s v="Non-Labor"/>
    <s v="Journal Import Created"/>
    <s v="GL"/>
    <s v="C"/>
    <m/>
    <n v="-484044"/>
    <n v="-484044"/>
    <m/>
    <m/>
    <m/>
    <m/>
    <m/>
    <m/>
    <m/>
    <m/>
    <m/>
  </r>
  <r>
    <s v="001"/>
    <x v="18"/>
    <x v="16"/>
    <x v="0"/>
    <x v="0"/>
    <s v="DL"/>
    <s v="9607204.17"/>
    <s v="201905"/>
    <s v="2019"/>
    <s v="5"/>
    <d v="2019-05-31T00:00:00"/>
    <x v="39"/>
    <m/>
    <s v="Non-Labor"/>
    <s v="Journal Import Created"/>
    <s v="GL"/>
    <s v="D"/>
    <m/>
    <n v="413638"/>
    <n v="413638"/>
    <m/>
    <m/>
    <m/>
    <m/>
    <m/>
    <m/>
    <m/>
    <m/>
    <m/>
  </r>
  <r>
    <s v="001"/>
    <x v="18"/>
    <x v="16"/>
    <x v="0"/>
    <x v="1"/>
    <s v="DL"/>
    <s v="9568202.18"/>
    <s v="201905"/>
    <s v="2019"/>
    <s v="5"/>
    <d v="2019-05-31T00:00:00"/>
    <x v="37"/>
    <m/>
    <s v="Non-Labor"/>
    <s v="Journal Import Created"/>
    <s v="GL"/>
    <s v="C"/>
    <m/>
    <n v="-1163478"/>
    <n v="-1163478"/>
    <m/>
    <m/>
    <m/>
    <m/>
    <m/>
    <m/>
    <m/>
    <m/>
    <m/>
  </r>
  <r>
    <s v="001"/>
    <x v="18"/>
    <x v="16"/>
    <x v="0"/>
    <x v="1"/>
    <s v="DL"/>
    <s v="9568202.19"/>
    <s v="201905"/>
    <s v="2019"/>
    <s v="5"/>
    <d v="2019-05-31T00:00:00"/>
    <x v="37"/>
    <m/>
    <s v="Non-Labor"/>
    <s v="Journal Import Created"/>
    <s v="GL"/>
    <s v="D"/>
    <m/>
    <n v="5171"/>
    <n v="5171"/>
    <m/>
    <m/>
    <m/>
    <m/>
    <m/>
    <m/>
    <m/>
    <m/>
    <m/>
  </r>
  <r>
    <s v="001"/>
    <x v="18"/>
    <x v="16"/>
    <x v="0"/>
    <x v="1"/>
    <s v="DL"/>
    <s v="9607204.18"/>
    <s v="201905"/>
    <s v="2019"/>
    <s v="5"/>
    <d v="2019-05-31T00:00:00"/>
    <x v="39"/>
    <m/>
    <s v="Non-Labor"/>
    <s v="Journal Import Created"/>
    <s v="GL"/>
    <s v="D"/>
    <m/>
    <n v="1250597"/>
    <n v="1250597"/>
    <m/>
    <m/>
    <m/>
    <m/>
    <m/>
    <m/>
    <m/>
    <m/>
    <m/>
  </r>
  <r>
    <s v="001"/>
    <x v="18"/>
    <x v="16"/>
    <x v="0"/>
    <x v="1"/>
    <s v="DL"/>
    <s v="9607204.19"/>
    <s v="201905"/>
    <s v="2019"/>
    <s v="5"/>
    <d v="2019-05-31T00:00:00"/>
    <x v="39"/>
    <m/>
    <s v="Non-Labor"/>
    <s v="Journal Import Created"/>
    <s v="GL"/>
    <s v="C"/>
    <m/>
    <n v="-4659"/>
    <n v="-4659"/>
    <m/>
    <m/>
    <m/>
    <m/>
    <m/>
    <m/>
    <m/>
    <m/>
    <m/>
  </r>
  <r>
    <s v="001"/>
    <x v="18"/>
    <x v="16"/>
    <x v="1"/>
    <x v="0"/>
    <s v="DL"/>
    <s v="9568202.20"/>
    <s v="201905"/>
    <s v="2019"/>
    <s v="5"/>
    <d v="2019-05-31T00:00:00"/>
    <x v="37"/>
    <m/>
    <s v="Non-Labor"/>
    <s v="Journal Import Created"/>
    <s v="GL"/>
    <s v="C"/>
    <m/>
    <n v="-44339"/>
    <m/>
    <n v="-44339"/>
    <m/>
    <m/>
    <m/>
    <m/>
    <m/>
    <m/>
    <m/>
    <m/>
  </r>
  <r>
    <s v="001"/>
    <x v="18"/>
    <x v="16"/>
    <x v="1"/>
    <x v="0"/>
    <s v="DL"/>
    <s v="9607204.20"/>
    <s v="201905"/>
    <s v="2019"/>
    <s v="5"/>
    <d v="2019-05-31T00:00:00"/>
    <x v="39"/>
    <m/>
    <s v="Non-Labor"/>
    <s v="Journal Import Created"/>
    <s v="GL"/>
    <s v="D"/>
    <m/>
    <n v="21172"/>
    <m/>
    <n v="21172"/>
    <m/>
    <m/>
    <m/>
    <m/>
    <m/>
    <m/>
    <m/>
    <m/>
  </r>
  <r>
    <s v="001"/>
    <x v="18"/>
    <x v="16"/>
    <x v="1"/>
    <x v="2"/>
    <s v="DL"/>
    <s v="9568202.21"/>
    <s v="201905"/>
    <s v="2019"/>
    <s v="5"/>
    <d v="2019-05-31T00:00:00"/>
    <x v="37"/>
    <m/>
    <s v="Non-Labor"/>
    <s v="Journal Import Created"/>
    <s v="GL"/>
    <s v="C"/>
    <m/>
    <n v="-5379"/>
    <m/>
    <m/>
    <n v="-5379"/>
    <m/>
    <m/>
    <m/>
    <m/>
    <m/>
    <m/>
    <m/>
  </r>
  <r>
    <s v="001"/>
    <x v="18"/>
    <x v="16"/>
    <x v="1"/>
    <x v="2"/>
    <s v="DL"/>
    <s v="9568202.22"/>
    <s v="201905"/>
    <s v="2019"/>
    <s v="5"/>
    <d v="2019-05-31T00:00:00"/>
    <x v="37"/>
    <m/>
    <s v="Non-Labor"/>
    <s v="Journal Import Created"/>
    <s v="GL"/>
    <s v="C"/>
    <m/>
    <n v="-76457"/>
    <m/>
    <m/>
    <n v="-76457"/>
    <m/>
    <m/>
    <m/>
    <m/>
    <m/>
    <m/>
    <m/>
  </r>
  <r>
    <s v="001"/>
    <x v="18"/>
    <x v="16"/>
    <x v="1"/>
    <x v="2"/>
    <s v="DL"/>
    <s v="9607204.21"/>
    <s v="201905"/>
    <s v="2019"/>
    <s v="5"/>
    <d v="2019-05-31T00:00:00"/>
    <x v="39"/>
    <m/>
    <s v="Non-Labor"/>
    <s v="Journal Import Created"/>
    <s v="GL"/>
    <s v="D"/>
    <m/>
    <n v="2764"/>
    <m/>
    <m/>
    <n v="2764"/>
    <m/>
    <m/>
    <m/>
    <m/>
    <m/>
    <m/>
    <m/>
  </r>
  <r>
    <s v="001"/>
    <x v="18"/>
    <x v="16"/>
    <x v="1"/>
    <x v="2"/>
    <s v="DL"/>
    <s v="9607204.22"/>
    <s v="201905"/>
    <s v="2019"/>
    <s v="5"/>
    <d v="2019-05-31T00:00:00"/>
    <x v="39"/>
    <m/>
    <s v="Non-Labor"/>
    <s v="Journal Import Created"/>
    <s v="GL"/>
    <s v="D"/>
    <m/>
    <n v="39800"/>
    <m/>
    <m/>
    <n v="39800"/>
    <m/>
    <m/>
    <m/>
    <m/>
    <m/>
    <m/>
    <m/>
  </r>
  <r>
    <s v="001"/>
    <x v="18"/>
    <x v="16"/>
    <x v="1"/>
    <x v="1"/>
    <s v="DL"/>
    <s v="9568202.23"/>
    <s v="201905"/>
    <s v="2019"/>
    <s v="5"/>
    <d v="2019-05-31T00:00:00"/>
    <x v="37"/>
    <m/>
    <s v="Non-Labor"/>
    <s v="Journal Import Created"/>
    <s v="GL"/>
    <s v="C"/>
    <m/>
    <n v="-266724"/>
    <m/>
    <n v="-266724"/>
    <m/>
    <m/>
    <m/>
    <m/>
    <m/>
    <m/>
    <m/>
    <m/>
  </r>
  <r>
    <s v="001"/>
    <x v="18"/>
    <x v="16"/>
    <x v="1"/>
    <x v="1"/>
    <s v="DL"/>
    <s v="9607204.23"/>
    <s v="201905"/>
    <s v="2019"/>
    <s v="5"/>
    <d v="2019-05-31T00:00:00"/>
    <x v="39"/>
    <m/>
    <s v="Non-Labor"/>
    <s v="Journal Import Created"/>
    <s v="GL"/>
    <s v="D"/>
    <m/>
    <n v="124667"/>
    <m/>
    <n v="124667"/>
    <m/>
    <m/>
    <m/>
    <m/>
    <m/>
    <m/>
    <m/>
    <m/>
  </r>
  <r>
    <s v="001"/>
    <x v="1"/>
    <x v="1"/>
    <x v="0"/>
    <x v="0"/>
    <s v="DL"/>
    <s v="9730202.9"/>
    <s v="201906"/>
    <s v="2019"/>
    <s v="6"/>
    <d v="2019-06-30T00:00:00"/>
    <x v="46"/>
    <m/>
    <s v="Non-Labor"/>
    <s v="Journal Import Created"/>
    <s v="GL"/>
    <s v="D"/>
    <m/>
    <n v="235576"/>
    <n v="235576"/>
    <m/>
    <m/>
    <m/>
    <m/>
    <m/>
    <m/>
    <m/>
    <m/>
    <m/>
  </r>
  <r>
    <s v="001"/>
    <x v="1"/>
    <x v="1"/>
    <x v="0"/>
    <x v="0"/>
    <s v="DL"/>
    <s v="9762203.13"/>
    <s v="201906"/>
    <s v="2019"/>
    <s v="6"/>
    <d v="2019-06-30T00:00:00"/>
    <x v="47"/>
    <m/>
    <s v="Non-Labor"/>
    <s v="Temporary Tax Rebate Amortization"/>
    <s v="GL"/>
    <s v="C"/>
    <m/>
    <n v="-419291"/>
    <n v="-419291"/>
    <m/>
    <m/>
    <m/>
    <m/>
    <m/>
    <m/>
    <m/>
    <m/>
    <m/>
  </r>
  <r>
    <s v="001"/>
    <x v="1"/>
    <x v="1"/>
    <x v="0"/>
    <x v="0"/>
    <s v="DL"/>
    <s v="9775199.8"/>
    <s v="201906"/>
    <s v="2019"/>
    <s v="6"/>
    <d v="2019-06-30T00:00:00"/>
    <x v="48"/>
    <m/>
    <s v="Non-Labor"/>
    <s v="Journal Import Created"/>
    <s v="GL"/>
    <s v="C"/>
    <m/>
    <n v="-245863"/>
    <n v="-245863"/>
    <m/>
    <m/>
    <m/>
    <m/>
    <m/>
    <m/>
    <m/>
    <m/>
    <m/>
  </r>
  <r>
    <s v="001"/>
    <x v="1"/>
    <x v="1"/>
    <x v="0"/>
    <x v="1"/>
    <s v="DL"/>
    <s v="9730202.10"/>
    <s v="201906"/>
    <s v="2019"/>
    <s v="6"/>
    <d v="2019-06-30T00:00:00"/>
    <x v="46"/>
    <m/>
    <s v="Non-Labor"/>
    <s v="Journal Import Created"/>
    <s v="GL"/>
    <s v="D"/>
    <m/>
    <n v="314841"/>
    <n v="314841"/>
    <m/>
    <m/>
    <m/>
    <m/>
    <m/>
    <m/>
    <m/>
    <m/>
    <m/>
  </r>
  <r>
    <s v="001"/>
    <x v="1"/>
    <x v="1"/>
    <x v="0"/>
    <x v="1"/>
    <s v="DL"/>
    <s v="9762203.14"/>
    <s v="201906"/>
    <s v="2019"/>
    <s v="6"/>
    <d v="2019-06-30T00:00:00"/>
    <x v="47"/>
    <m/>
    <s v="Non-Labor"/>
    <s v="Temporary Tax Rebate Amortization"/>
    <s v="GL"/>
    <s v="C"/>
    <m/>
    <n v="-354008"/>
    <n v="-354008"/>
    <m/>
    <m/>
    <m/>
    <m/>
    <m/>
    <m/>
    <m/>
    <m/>
    <m/>
  </r>
  <r>
    <s v="001"/>
    <x v="1"/>
    <x v="1"/>
    <x v="1"/>
    <x v="2"/>
    <s v="DL"/>
    <s v="9730202.11"/>
    <s v="201906"/>
    <s v="2019"/>
    <s v="6"/>
    <d v="2019-06-30T00:00:00"/>
    <x v="46"/>
    <m/>
    <s v="Non-Labor"/>
    <s v="Journal Import Created"/>
    <s v="GL"/>
    <s v="D"/>
    <m/>
    <n v="54024"/>
    <m/>
    <m/>
    <n v="54024"/>
    <m/>
    <m/>
    <m/>
    <m/>
    <m/>
    <m/>
    <m/>
  </r>
  <r>
    <s v="001"/>
    <x v="1"/>
    <x v="1"/>
    <x v="1"/>
    <x v="2"/>
    <s v="DL"/>
    <s v="9762203.15"/>
    <s v="201906"/>
    <s v="2019"/>
    <s v="6"/>
    <d v="2019-06-30T00:00:00"/>
    <x v="47"/>
    <m/>
    <s v="Non-Labor"/>
    <s v="Temporary Tax Rebate Amortization"/>
    <s v="GL"/>
    <s v="C"/>
    <m/>
    <n v="-142477.64000000001"/>
    <m/>
    <m/>
    <n v="-142477.64000000001"/>
    <m/>
    <m/>
    <m/>
    <m/>
    <m/>
    <m/>
    <m/>
  </r>
  <r>
    <s v="001"/>
    <x v="1"/>
    <x v="1"/>
    <x v="1"/>
    <x v="2"/>
    <s v="DL"/>
    <s v="9775199.9"/>
    <s v="201906"/>
    <s v="2019"/>
    <s v="6"/>
    <d v="2019-06-30T00:00:00"/>
    <x v="48"/>
    <m/>
    <s v="Non-Labor"/>
    <s v="Journal Import Created"/>
    <s v="GL"/>
    <s v="C"/>
    <m/>
    <n v="-22156"/>
    <m/>
    <m/>
    <n v="-22156"/>
    <m/>
    <m/>
    <m/>
    <m/>
    <m/>
    <m/>
    <m/>
  </r>
  <r>
    <s v="001"/>
    <x v="1"/>
    <x v="1"/>
    <x v="1"/>
    <x v="1"/>
    <s v="DL"/>
    <s v="9730202.12"/>
    <s v="201906"/>
    <s v="2019"/>
    <s v="6"/>
    <d v="2019-06-30T00:00:00"/>
    <x v="46"/>
    <m/>
    <s v="Non-Labor"/>
    <s v="Journal Import Created"/>
    <s v="GL"/>
    <s v="D"/>
    <m/>
    <n v="51299"/>
    <m/>
    <n v="51299"/>
    <m/>
    <m/>
    <m/>
    <m/>
    <m/>
    <m/>
    <m/>
    <m/>
  </r>
  <r>
    <s v="001"/>
    <x v="1"/>
    <x v="1"/>
    <x v="1"/>
    <x v="1"/>
    <s v="DL"/>
    <s v="9762203.16"/>
    <s v="201906"/>
    <s v="2019"/>
    <s v="6"/>
    <d v="2019-06-30T00:00:00"/>
    <x v="47"/>
    <m/>
    <s v="Non-Labor"/>
    <s v="Temporary Tax Rebate Amortization"/>
    <s v="GL"/>
    <s v="C"/>
    <m/>
    <n v="-40279.040000000001"/>
    <m/>
    <n v="-40279.040000000001"/>
    <m/>
    <m/>
    <m/>
    <m/>
    <m/>
    <m/>
    <m/>
    <m/>
  </r>
  <r>
    <s v="001"/>
    <x v="2"/>
    <x v="2"/>
    <x v="0"/>
    <x v="0"/>
    <s v="DL"/>
    <s v="9764233.20"/>
    <s v="201906"/>
    <s v="2019"/>
    <s v="6"/>
    <d v="2019-06-30T00:00:00"/>
    <x v="3"/>
    <m/>
    <s v="Non-Labor"/>
    <s v="OPTIONAL RENEWABLE POWER REV OFFSET ID (-)"/>
    <s v="PA"/>
    <s v="D"/>
    <m/>
    <n v="3949.81"/>
    <n v="3949.81"/>
    <m/>
    <m/>
    <m/>
    <m/>
    <m/>
    <m/>
    <m/>
    <m/>
    <m/>
  </r>
  <r>
    <s v="001"/>
    <x v="2"/>
    <x v="2"/>
    <x v="0"/>
    <x v="1"/>
    <s v="DL"/>
    <s v="9764233.21"/>
    <s v="201906"/>
    <s v="2019"/>
    <s v="6"/>
    <d v="2019-06-30T00:00:00"/>
    <x v="3"/>
    <m/>
    <s v="Non-Labor"/>
    <s v="OPTIONAL RENEWABLE POWER REV OFFSET WA (-)"/>
    <s v="PA"/>
    <s v="D"/>
    <m/>
    <n v="13637.29"/>
    <n v="13637.29"/>
    <m/>
    <m/>
    <m/>
    <m/>
    <m/>
    <m/>
    <m/>
    <m/>
    <m/>
  </r>
  <r>
    <s v="001"/>
    <x v="3"/>
    <x v="3"/>
    <x v="0"/>
    <x v="0"/>
    <s v="DL"/>
    <s v="9795199.4"/>
    <s v="201906"/>
    <s v="2019"/>
    <s v="6"/>
    <d v="2019-06-30T00:00:00"/>
    <x v="49"/>
    <m/>
    <s v="Non-Labor"/>
    <s v="BPA RES EXCH PROG"/>
    <s v="GL"/>
    <s v="C"/>
    <m/>
    <n v="-53398.59"/>
    <n v="-53398.59"/>
    <m/>
    <m/>
    <m/>
    <m/>
    <m/>
    <m/>
    <m/>
    <m/>
    <m/>
  </r>
  <r>
    <s v="001"/>
    <x v="3"/>
    <x v="3"/>
    <x v="0"/>
    <x v="1"/>
    <s v="DL"/>
    <s v="9795199.5"/>
    <s v="201906"/>
    <s v="2019"/>
    <s v="6"/>
    <d v="2019-06-30T00:00:00"/>
    <x v="49"/>
    <m/>
    <s v="Non-Labor"/>
    <s v="BPA RES EXCH PROG"/>
    <s v="GL"/>
    <s v="C"/>
    <m/>
    <n v="-121685.23"/>
    <n v="-121685.23"/>
    <m/>
    <m/>
    <m/>
    <m/>
    <m/>
    <m/>
    <m/>
    <m/>
    <m/>
  </r>
  <r>
    <s v="001"/>
    <x v="4"/>
    <x v="4"/>
    <x v="0"/>
    <x v="1"/>
    <s v="DL"/>
    <s v="9730202.13"/>
    <s v="201906"/>
    <s v="2019"/>
    <s v="6"/>
    <d v="2019-06-30T00:00:00"/>
    <x v="46"/>
    <m/>
    <s v="Non-Labor"/>
    <s v="Journal Import Created"/>
    <s v="GL"/>
    <s v="D"/>
    <m/>
    <n v="86078"/>
    <n v="86078"/>
    <m/>
    <m/>
    <m/>
    <m/>
    <m/>
    <m/>
    <m/>
    <m/>
    <m/>
  </r>
  <r>
    <s v="001"/>
    <x v="4"/>
    <x v="4"/>
    <x v="0"/>
    <x v="1"/>
    <s v="DL"/>
    <s v="9775199.10"/>
    <s v="201906"/>
    <s v="2019"/>
    <s v="6"/>
    <d v="2019-06-30T00:00:00"/>
    <x v="48"/>
    <m/>
    <s v="Non-Labor"/>
    <s v="Journal Import Created"/>
    <s v="GL"/>
    <s v="C"/>
    <m/>
    <n v="-89951"/>
    <n v="-89951"/>
    <m/>
    <m/>
    <m/>
    <m/>
    <m/>
    <m/>
    <m/>
    <m/>
    <m/>
  </r>
  <r>
    <s v="001"/>
    <x v="5"/>
    <x v="5"/>
    <x v="0"/>
    <x v="0"/>
    <s v="DL"/>
    <s v="9730202.14"/>
    <s v="201906"/>
    <s v="2019"/>
    <s v="6"/>
    <d v="2019-06-30T00:00:00"/>
    <x v="46"/>
    <m/>
    <s v="Non-Labor"/>
    <s v="Journal Import Created"/>
    <s v="GL"/>
    <s v="D"/>
    <m/>
    <n v="26795"/>
    <n v="26795"/>
    <m/>
    <m/>
    <m/>
    <m/>
    <m/>
    <m/>
    <m/>
    <m/>
    <m/>
  </r>
  <r>
    <s v="001"/>
    <x v="5"/>
    <x v="5"/>
    <x v="0"/>
    <x v="0"/>
    <s v="DL"/>
    <s v="9775199.11"/>
    <s v="201906"/>
    <s v="2019"/>
    <s v="6"/>
    <d v="2019-06-30T00:00:00"/>
    <x v="48"/>
    <m/>
    <s v="Non-Labor"/>
    <s v="Journal Import Created"/>
    <s v="GL"/>
    <s v="C"/>
    <m/>
    <n v="-28051"/>
    <n v="-28051"/>
    <m/>
    <m/>
    <m/>
    <m/>
    <m/>
    <m/>
    <m/>
    <m/>
    <m/>
  </r>
  <r>
    <s v="001"/>
    <x v="5"/>
    <x v="5"/>
    <x v="0"/>
    <x v="1"/>
    <s v="DL"/>
    <s v="9730202.15"/>
    <s v="201906"/>
    <s v="2019"/>
    <s v="6"/>
    <d v="2019-06-30T00:00:00"/>
    <x v="46"/>
    <m/>
    <s v="Non-Labor"/>
    <s v="Journal Import Created"/>
    <s v="GL"/>
    <s v="D"/>
    <m/>
    <n v="65148"/>
    <n v="65148"/>
    <m/>
    <m/>
    <m/>
    <m/>
    <m/>
    <m/>
    <m/>
    <m/>
    <m/>
  </r>
  <r>
    <s v="001"/>
    <x v="5"/>
    <x v="5"/>
    <x v="0"/>
    <x v="1"/>
    <s v="DL"/>
    <s v="9775199.12"/>
    <s v="201906"/>
    <s v="2019"/>
    <s v="6"/>
    <d v="2019-06-30T00:00:00"/>
    <x v="48"/>
    <m/>
    <s v="Non-Labor"/>
    <s v="Journal Import Created"/>
    <s v="GL"/>
    <s v="C"/>
    <m/>
    <n v="-66745"/>
    <n v="-66745"/>
    <m/>
    <m/>
    <m/>
    <m/>
    <m/>
    <m/>
    <m/>
    <m/>
    <m/>
  </r>
  <r>
    <s v="001"/>
    <x v="6"/>
    <x v="6"/>
    <x v="0"/>
    <x v="1"/>
    <s v="DL"/>
    <s v="9792209.22"/>
    <s v="201906"/>
    <s v="2019"/>
    <s v="6"/>
    <d v="2019-06-30T00:00:00"/>
    <x v="50"/>
    <m/>
    <s v="Non-Labor"/>
    <s v="Journal Import Created"/>
    <s v="GL"/>
    <s v="C"/>
    <m/>
    <n v="-140368.9"/>
    <n v="-140368.9"/>
    <m/>
    <m/>
    <m/>
    <m/>
    <m/>
    <m/>
    <m/>
    <m/>
    <m/>
  </r>
  <r>
    <s v="001"/>
    <x v="7"/>
    <x v="7"/>
    <x v="0"/>
    <x v="0"/>
    <s v="DL"/>
    <s v="9792209.25"/>
    <s v="201906"/>
    <s v="2019"/>
    <s v="6"/>
    <d v="2019-06-30T00:00:00"/>
    <x v="50"/>
    <m/>
    <s v="Non-Labor"/>
    <s v="Journal Import Created"/>
    <s v="GL"/>
    <s v="C"/>
    <m/>
    <n v="-134451.48000000001"/>
    <n v="-134451.48000000001"/>
    <m/>
    <m/>
    <m/>
    <m/>
    <m/>
    <m/>
    <m/>
    <m/>
    <m/>
  </r>
  <r>
    <s v="001"/>
    <x v="7"/>
    <x v="7"/>
    <x v="0"/>
    <x v="1"/>
    <s v="DL"/>
    <s v="9792209.26"/>
    <s v="201906"/>
    <s v="2019"/>
    <s v="6"/>
    <d v="2019-06-30T00:00:00"/>
    <x v="50"/>
    <m/>
    <s v="Non-Labor"/>
    <s v="Journal Import Created"/>
    <s v="GL"/>
    <s v="C"/>
    <m/>
    <n v="-168844.84"/>
    <n v="-168844.84"/>
    <m/>
    <m/>
    <m/>
    <m/>
    <m/>
    <m/>
    <m/>
    <m/>
    <m/>
  </r>
  <r>
    <s v="001"/>
    <x v="8"/>
    <x v="8"/>
    <x v="0"/>
    <x v="0"/>
    <s v="DL"/>
    <s v="9792209.29"/>
    <s v="201906"/>
    <s v="2019"/>
    <s v="6"/>
    <d v="2019-06-30T00:00:00"/>
    <x v="50"/>
    <m/>
    <s v="Non-Labor"/>
    <s v="Journal Import Created"/>
    <s v="GL"/>
    <s v="D"/>
    <m/>
    <n v="49505.46"/>
    <n v="49505.46"/>
    <m/>
    <m/>
    <m/>
    <m/>
    <m/>
    <m/>
    <m/>
    <m/>
    <m/>
  </r>
  <r>
    <s v="001"/>
    <x v="8"/>
    <x v="8"/>
    <x v="0"/>
    <x v="1"/>
    <s v="DL"/>
    <s v="9792209.30"/>
    <s v="201906"/>
    <s v="2019"/>
    <s v="6"/>
    <d v="2019-06-30T00:00:00"/>
    <x v="50"/>
    <m/>
    <s v="Non-Labor"/>
    <s v="Journal Import Created"/>
    <s v="GL"/>
    <s v="D"/>
    <m/>
    <n v="94862.65"/>
    <n v="94862.65"/>
    <m/>
    <m/>
    <m/>
    <m/>
    <m/>
    <m/>
    <m/>
    <m/>
    <m/>
  </r>
  <r>
    <s v="001"/>
    <x v="9"/>
    <x v="7"/>
    <x v="1"/>
    <x v="0"/>
    <s v="DL"/>
    <s v="9792209.34"/>
    <s v="201906"/>
    <s v="2019"/>
    <s v="6"/>
    <d v="2019-06-30T00:00:00"/>
    <x v="50"/>
    <m/>
    <s v="Non-Labor"/>
    <s v="Journal Import Created"/>
    <s v="GL"/>
    <s v="C"/>
    <m/>
    <n v="-11193.26"/>
    <m/>
    <n v="-11193.26"/>
    <m/>
    <m/>
    <m/>
    <m/>
    <m/>
    <m/>
    <m/>
    <m/>
  </r>
  <r>
    <s v="001"/>
    <x v="9"/>
    <x v="7"/>
    <x v="1"/>
    <x v="2"/>
    <s v="DL"/>
    <s v="9792209.35"/>
    <s v="201906"/>
    <s v="2019"/>
    <s v="6"/>
    <d v="2019-06-30T00:00:00"/>
    <x v="50"/>
    <m/>
    <s v="Non-Labor"/>
    <s v="Journal Import Created"/>
    <s v="GL"/>
    <s v="C"/>
    <m/>
    <n v="-56725.72"/>
    <m/>
    <m/>
    <n v="-56725.72"/>
    <m/>
    <m/>
    <m/>
    <m/>
    <m/>
    <m/>
    <m/>
  </r>
  <r>
    <s v="001"/>
    <x v="9"/>
    <x v="7"/>
    <x v="1"/>
    <x v="1"/>
    <s v="DL"/>
    <s v="9792209.36"/>
    <s v="201906"/>
    <s v="2019"/>
    <s v="6"/>
    <d v="2019-06-30T00:00:00"/>
    <x v="50"/>
    <m/>
    <s v="Non-Labor"/>
    <s v="Journal Import Created"/>
    <s v="GL"/>
    <s v="C"/>
    <m/>
    <n v="-64915.17"/>
    <m/>
    <n v="-64915.17"/>
    <m/>
    <m/>
    <m/>
    <m/>
    <m/>
    <m/>
    <m/>
    <m/>
  </r>
  <r>
    <s v="001"/>
    <x v="10"/>
    <x v="8"/>
    <x v="1"/>
    <x v="0"/>
    <s v="DL"/>
    <s v="9792209.40"/>
    <s v="201906"/>
    <s v="2019"/>
    <s v="6"/>
    <d v="2019-06-30T00:00:00"/>
    <x v="50"/>
    <m/>
    <s v="Non-Labor"/>
    <s v="Journal Import Created"/>
    <s v="GL"/>
    <s v="C"/>
    <m/>
    <n v="-12089.35"/>
    <m/>
    <n v="-12089.35"/>
    <m/>
    <m/>
    <m/>
    <m/>
    <m/>
    <m/>
    <m/>
    <m/>
  </r>
  <r>
    <s v="001"/>
    <x v="10"/>
    <x v="8"/>
    <x v="1"/>
    <x v="2"/>
    <s v="DL"/>
    <s v="9792209.41"/>
    <s v="201906"/>
    <s v="2019"/>
    <s v="6"/>
    <d v="2019-06-30T00:00:00"/>
    <x v="50"/>
    <m/>
    <s v="Non-Labor"/>
    <s v="Journal Import Created"/>
    <s v="GL"/>
    <s v="C"/>
    <m/>
    <n v="-38895.96"/>
    <m/>
    <m/>
    <n v="-38895.96"/>
    <m/>
    <m/>
    <m/>
    <m/>
    <m/>
    <m/>
    <m/>
  </r>
  <r>
    <s v="001"/>
    <x v="10"/>
    <x v="8"/>
    <x v="1"/>
    <x v="1"/>
    <s v="DL"/>
    <s v="9792209.42"/>
    <s v="201906"/>
    <s v="2019"/>
    <s v="6"/>
    <d v="2019-06-30T00:00:00"/>
    <x v="50"/>
    <m/>
    <s v="Non-Labor"/>
    <s v="Journal Import Created"/>
    <s v="GL"/>
    <s v="D"/>
    <m/>
    <n v="15300.98"/>
    <m/>
    <n v="15300.98"/>
    <m/>
    <m/>
    <m/>
    <m/>
    <m/>
    <m/>
    <m/>
    <m/>
  </r>
  <r>
    <s v="001"/>
    <x v="11"/>
    <x v="9"/>
    <x v="0"/>
    <x v="0"/>
    <s v="DL"/>
    <s v="9730202.16"/>
    <s v="201906"/>
    <s v="2019"/>
    <s v="6"/>
    <d v="2019-06-30T00:00:00"/>
    <x v="46"/>
    <m/>
    <s v="Non-Labor"/>
    <s v="Journal Import Created"/>
    <s v="GL"/>
    <s v="D"/>
    <m/>
    <n v="436465"/>
    <n v="436465"/>
    <m/>
    <m/>
    <m/>
    <m/>
    <m/>
    <m/>
    <m/>
    <m/>
    <m/>
  </r>
  <r>
    <s v="001"/>
    <x v="11"/>
    <x v="9"/>
    <x v="0"/>
    <x v="0"/>
    <s v="DL"/>
    <s v="9775199.13"/>
    <s v="201906"/>
    <s v="2019"/>
    <s v="6"/>
    <d v="2019-06-30T00:00:00"/>
    <x v="48"/>
    <m/>
    <s v="Non-Labor"/>
    <s v="Journal Import Created"/>
    <s v="GL"/>
    <s v="C"/>
    <m/>
    <n v="-448205"/>
    <n v="-448205"/>
    <m/>
    <m/>
    <m/>
    <m/>
    <m/>
    <m/>
    <m/>
    <m/>
    <m/>
  </r>
  <r>
    <s v="001"/>
    <x v="12"/>
    <x v="10"/>
    <x v="0"/>
    <x v="1"/>
    <s v="DL"/>
    <s v="9782199.8"/>
    <s v="201906"/>
    <s v="2019"/>
    <s v="6"/>
    <d v="2019-06-30T00:00:00"/>
    <x v="51"/>
    <m/>
    <s v="Non-Labor"/>
    <s v="WA Rec Deferral Amort"/>
    <s v="GL"/>
    <s v="C"/>
    <m/>
    <n v="-140278"/>
    <n v="-140278"/>
    <m/>
    <m/>
    <m/>
    <m/>
    <m/>
    <m/>
    <m/>
    <m/>
    <m/>
  </r>
  <r>
    <s v="001"/>
    <x v="13"/>
    <x v="11"/>
    <x v="0"/>
    <x v="0"/>
    <s v="DL"/>
    <s v="9801200.8"/>
    <s v="201906"/>
    <s v="2019"/>
    <s v="6"/>
    <d v="2019-06-30T00:00:00"/>
    <x v="52"/>
    <m/>
    <s v="Non-Labor"/>
    <s v="Amortization of Balance"/>
    <s v="GL"/>
    <s v="C"/>
    <m/>
    <n v="-705155"/>
    <n v="-705155"/>
    <m/>
    <m/>
    <m/>
    <m/>
    <m/>
    <m/>
    <m/>
    <m/>
    <m/>
  </r>
  <r>
    <s v="001"/>
    <x v="14"/>
    <x v="12"/>
    <x v="1"/>
    <x v="0"/>
    <s v="DL"/>
    <s v="9796205.16"/>
    <s v="201906"/>
    <s v="2019"/>
    <s v="6"/>
    <d v="2019-06-30T00:00:00"/>
    <x v="53"/>
    <m/>
    <s v="Non-Labor"/>
    <s v="Idaho Tax Reform Amort"/>
    <s v="GL"/>
    <s v="C"/>
    <m/>
    <n v="-8037.45"/>
    <m/>
    <n v="-8037.45"/>
    <m/>
    <m/>
    <m/>
    <m/>
    <m/>
    <m/>
    <m/>
    <m/>
  </r>
  <r>
    <s v="001"/>
    <x v="14"/>
    <x v="12"/>
    <x v="1"/>
    <x v="0"/>
    <s v="DL"/>
    <s v="9796205.17"/>
    <s v="201906"/>
    <s v="2019"/>
    <s v="6"/>
    <d v="2019-06-30T00:00:00"/>
    <x v="53"/>
    <m/>
    <s v="Non-Labor"/>
    <s v="Amortization Expense"/>
    <s v="GL"/>
    <s v="C"/>
    <m/>
    <n v="-230093.24"/>
    <m/>
    <n v="-230093.24"/>
    <m/>
    <m/>
    <m/>
    <m/>
    <m/>
    <m/>
    <m/>
    <m/>
  </r>
  <r>
    <s v="001"/>
    <x v="14"/>
    <x v="12"/>
    <x v="1"/>
    <x v="2"/>
    <s v="DL"/>
    <s v="9796203.22"/>
    <s v="201906"/>
    <s v="2019"/>
    <s v="6"/>
    <d v="2019-06-30T00:00:00"/>
    <x v="54"/>
    <m/>
    <s v="Non-Labor"/>
    <s v="AMORT EXP"/>
    <s v="GL"/>
    <s v="C"/>
    <m/>
    <n v="-287868.69"/>
    <m/>
    <m/>
    <n v="-287868.69"/>
    <m/>
    <m/>
    <m/>
    <m/>
    <m/>
    <m/>
    <m/>
  </r>
  <r>
    <s v="001"/>
    <x v="14"/>
    <x v="12"/>
    <x v="1"/>
    <x v="1"/>
    <s v="DL"/>
    <s v="9796205.18"/>
    <s v="201906"/>
    <s v="2019"/>
    <s v="6"/>
    <d v="2019-06-30T00:00:00"/>
    <x v="53"/>
    <m/>
    <s v="Non-Labor"/>
    <s v="Amortization Expense"/>
    <s v="GL"/>
    <s v="C"/>
    <m/>
    <n v="-408589.63"/>
    <m/>
    <n v="-408589.63"/>
    <m/>
    <m/>
    <m/>
    <m/>
    <m/>
    <m/>
    <m/>
    <m/>
  </r>
  <r>
    <s v="001"/>
    <x v="15"/>
    <x v="13"/>
    <x v="1"/>
    <x v="2"/>
    <s v="DL"/>
    <s v="9796203.23"/>
    <s v="201906"/>
    <s v="2019"/>
    <s v="6"/>
    <d v="2019-06-30T00:00:00"/>
    <x v="54"/>
    <m/>
    <s v="Non-Labor"/>
    <s v="OR FEE FREE AMORT"/>
    <s v="GL"/>
    <s v="D"/>
    <m/>
    <n v="2073.1"/>
    <m/>
    <m/>
    <n v="2073.1"/>
    <m/>
    <m/>
    <m/>
    <m/>
    <m/>
    <m/>
    <m/>
  </r>
  <r>
    <s v="001"/>
    <x v="15"/>
    <x v="13"/>
    <x v="1"/>
    <x v="2"/>
    <s v="DL"/>
    <s v="9796203.24"/>
    <s v="201906"/>
    <s v="2019"/>
    <s v="6"/>
    <d v="2019-06-30T00:00:00"/>
    <x v="54"/>
    <m/>
    <s v="Non-Labor"/>
    <s v="IVF FUND - AMORT EXPENSE"/>
    <s v="GL"/>
    <s v="D"/>
    <m/>
    <n v="2276.21"/>
    <m/>
    <m/>
    <n v="2276.21"/>
    <m/>
    <m/>
    <m/>
    <m/>
    <m/>
    <m/>
    <m/>
  </r>
  <r>
    <s v="001"/>
    <x v="15"/>
    <x v="13"/>
    <x v="1"/>
    <x v="2"/>
    <s v="DL"/>
    <s v="9796203.25"/>
    <s v="201906"/>
    <s v="2019"/>
    <s v="6"/>
    <d v="2019-06-30T00:00:00"/>
    <x v="54"/>
    <m/>
    <s v="Non-Labor"/>
    <s v="OR IV FUND AMORT"/>
    <s v="GL"/>
    <s v="D"/>
    <m/>
    <n v="2387.63"/>
    <m/>
    <m/>
    <n v="2387.63"/>
    <m/>
    <m/>
    <m/>
    <m/>
    <m/>
    <m/>
    <m/>
  </r>
  <r>
    <s v="001"/>
    <x v="16"/>
    <x v="14"/>
    <x v="1"/>
    <x v="2"/>
    <s v="DL"/>
    <s v="9758199.43"/>
    <s v="201906"/>
    <s v="2019"/>
    <s v="6"/>
    <d v="2019-06-30T00:00:00"/>
    <x v="3"/>
    <m/>
    <s v="Non-Labor"/>
    <s v="Amortization of Recoverable Costs"/>
    <s v="PA"/>
    <s v="C"/>
    <m/>
    <n v="-7356.45"/>
    <m/>
    <m/>
    <n v="-7356.45"/>
    <m/>
    <m/>
    <m/>
    <m/>
    <m/>
    <m/>
    <m/>
  </r>
  <r>
    <s v="001"/>
    <x v="17"/>
    <x v="15"/>
    <x v="0"/>
    <x v="0"/>
    <s v="DL"/>
    <s v="9758199.44"/>
    <s v="201906"/>
    <s v="2019"/>
    <s v="6"/>
    <d v="2019-06-30T00:00:00"/>
    <x v="3"/>
    <m/>
    <s v="Non-Labor"/>
    <s v="ID Elect. DSM"/>
    <s v="PA"/>
    <s v="D"/>
    <m/>
    <n v="739310.95"/>
    <n v="739310.95"/>
    <m/>
    <m/>
    <m/>
    <m/>
    <m/>
    <m/>
    <m/>
    <m/>
    <m/>
  </r>
  <r>
    <s v="001"/>
    <x v="17"/>
    <x v="15"/>
    <x v="0"/>
    <x v="1"/>
    <s v="DL"/>
    <s v="9758199.45"/>
    <s v="201906"/>
    <s v="2019"/>
    <s v="6"/>
    <d v="2019-06-30T00:00:00"/>
    <x v="3"/>
    <m/>
    <s v="Non-Labor"/>
    <s v="WA Elec. DSM"/>
    <s v="PA"/>
    <s v="D"/>
    <m/>
    <n v="1730396.6"/>
    <n v="1730396.6"/>
    <m/>
    <m/>
    <m/>
    <m/>
    <m/>
    <m/>
    <m/>
    <m/>
    <m/>
  </r>
  <r>
    <s v="001"/>
    <x v="17"/>
    <x v="15"/>
    <x v="0"/>
    <x v="1"/>
    <s v="DL"/>
    <s v="9758199.45"/>
    <s v="201906"/>
    <s v="2019"/>
    <s v="6"/>
    <d v="2019-06-30T00:00:00"/>
    <x v="3"/>
    <m/>
    <s v="Non-Labor"/>
    <s v="WA Elec. LIRAP"/>
    <s v="PA"/>
    <s v="D"/>
    <m/>
    <n v="433630.96"/>
    <n v="433630.96"/>
    <m/>
    <m/>
    <m/>
    <m/>
    <m/>
    <m/>
    <m/>
    <m/>
    <m/>
  </r>
  <r>
    <s v="001"/>
    <x v="17"/>
    <x v="15"/>
    <x v="0"/>
    <x v="1"/>
    <s v="DL"/>
    <s v="9758199.46"/>
    <s v="201906"/>
    <s v="2019"/>
    <s v="6"/>
    <d v="2019-06-30T00:00:00"/>
    <x v="3"/>
    <m/>
    <s v="Non-Labor"/>
    <s v="WA Elec. LIRAP Rate Discount Pilot"/>
    <s v="PA"/>
    <s v="C"/>
    <m/>
    <n v="-7517.67"/>
    <n v="-7517.67"/>
    <m/>
    <m/>
    <m/>
    <m/>
    <m/>
    <m/>
    <m/>
    <m/>
    <m/>
  </r>
  <r>
    <s v="001"/>
    <x v="17"/>
    <x v="15"/>
    <x v="1"/>
    <x v="0"/>
    <s v="DL"/>
    <s v="9758199.47"/>
    <s v="201906"/>
    <s v="2019"/>
    <s v="6"/>
    <d v="2019-06-30T00:00:00"/>
    <x v="3"/>
    <m/>
    <s v="Non-Labor"/>
    <s v="ID Gas DSM"/>
    <s v="PA"/>
    <s v="D"/>
    <m/>
    <n v="41351.81"/>
    <m/>
    <n v="41351.81"/>
    <m/>
    <m/>
    <m/>
    <m/>
    <m/>
    <m/>
    <m/>
    <m/>
  </r>
  <r>
    <s v="001"/>
    <x v="17"/>
    <x v="15"/>
    <x v="1"/>
    <x v="2"/>
    <s v="DL"/>
    <s v="9758199.73"/>
    <s v="201906"/>
    <s v="2019"/>
    <s v="6"/>
    <d v="2019-06-30T00:00:00"/>
    <x v="3"/>
    <m/>
    <s v="Non-Labor"/>
    <s v="OR Gas DSM"/>
    <s v="PA"/>
    <s v="D"/>
    <m/>
    <n v="123338.63"/>
    <m/>
    <m/>
    <n v="123338.63"/>
    <m/>
    <m/>
    <m/>
    <m/>
    <m/>
    <m/>
    <m/>
  </r>
  <r>
    <s v="001"/>
    <x v="17"/>
    <x v="15"/>
    <x v="1"/>
    <x v="2"/>
    <s v="DL"/>
    <s v="9758199.73"/>
    <s v="201906"/>
    <s v="2019"/>
    <s v="6"/>
    <d v="2019-06-30T00:00:00"/>
    <x v="3"/>
    <m/>
    <s v="Non-Labor"/>
    <s v="OR Gas LIRAP"/>
    <s v="PA"/>
    <s v="D"/>
    <m/>
    <n v="8060.05"/>
    <m/>
    <m/>
    <n v="8060.05"/>
    <m/>
    <m/>
    <m/>
    <m/>
    <m/>
    <m/>
    <m/>
  </r>
  <r>
    <s v="001"/>
    <x v="17"/>
    <x v="15"/>
    <x v="1"/>
    <x v="1"/>
    <s v="DL"/>
    <s v="9758199.48"/>
    <s v="201906"/>
    <s v="2019"/>
    <s v="6"/>
    <d v="2019-06-30T00:00:00"/>
    <x v="3"/>
    <m/>
    <s v="Non-Labor"/>
    <s v="WA Gas DSM"/>
    <s v="PA"/>
    <s v="D"/>
    <m/>
    <n v="126030.89"/>
    <m/>
    <n v="126030.89"/>
    <m/>
    <m/>
    <m/>
    <m/>
    <m/>
    <m/>
    <m/>
    <m/>
  </r>
  <r>
    <s v="001"/>
    <x v="17"/>
    <x v="15"/>
    <x v="1"/>
    <x v="1"/>
    <s v="DL"/>
    <s v="9758199.48"/>
    <s v="201906"/>
    <s v="2019"/>
    <s v="6"/>
    <d v="2019-06-30T00:00:00"/>
    <x v="3"/>
    <m/>
    <s v="Non-Labor"/>
    <s v="WA Gas LIRAP"/>
    <s v="PA"/>
    <s v="D"/>
    <m/>
    <n v="96909.47"/>
    <m/>
    <n v="96909.47"/>
    <m/>
    <m/>
    <m/>
    <m/>
    <m/>
    <m/>
    <m/>
    <m/>
  </r>
  <r>
    <s v="001"/>
    <x v="17"/>
    <x v="15"/>
    <x v="1"/>
    <x v="1"/>
    <s v="DL"/>
    <s v="9758199.49"/>
    <s v="201906"/>
    <s v="2019"/>
    <s v="6"/>
    <d v="2019-06-30T00:00:00"/>
    <x v="3"/>
    <m/>
    <s v="Non-Labor"/>
    <s v="WA Gas LIRAP Rate Discount Pilot"/>
    <s v="PA"/>
    <s v="C"/>
    <m/>
    <n v="-1180.44"/>
    <m/>
    <n v="-1180.44"/>
    <m/>
    <m/>
    <m/>
    <m/>
    <m/>
    <m/>
    <m/>
    <m/>
  </r>
  <r>
    <s v="001"/>
    <x v="18"/>
    <x v="16"/>
    <x v="0"/>
    <x v="0"/>
    <s v="DL"/>
    <s v="9730202.17"/>
    <s v="201906"/>
    <s v="2019"/>
    <s v="6"/>
    <d v="2019-06-30T00:00:00"/>
    <x v="46"/>
    <m/>
    <s v="Non-Labor"/>
    <s v="Journal Import Created"/>
    <s v="GL"/>
    <s v="C"/>
    <m/>
    <n v="-413638"/>
    <n v="-413638"/>
    <m/>
    <m/>
    <m/>
    <m/>
    <m/>
    <m/>
    <m/>
    <m/>
    <m/>
  </r>
  <r>
    <s v="001"/>
    <x v="18"/>
    <x v="16"/>
    <x v="0"/>
    <x v="0"/>
    <s v="DL"/>
    <s v="9775199.14"/>
    <s v="201906"/>
    <s v="2019"/>
    <s v="6"/>
    <d v="2019-06-30T00:00:00"/>
    <x v="48"/>
    <m/>
    <s v="Non-Labor"/>
    <s v="Journal Import Created"/>
    <s v="GL"/>
    <s v="D"/>
    <m/>
    <n v="432538"/>
    <n v="432538"/>
    <m/>
    <m/>
    <m/>
    <m/>
    <m/>
    <m/>
    <m/>
    <m/>
    <m/>
  </r>
  <r>
    <s v="001"/>
    <x v="18"/>
    <x v="16"/>
    <x v="0"/>
    <x v="1"/>
    <s v="DL"/>
    <s v="9730202.18"/>
    <s v="201906"/>
    <s v="2019"/>
    <s v="6"/>
    <d v="2019-06-30T00:00:00"/>
    <x v="46"/>
    <m/>
    <s v="Non-Labor"/>
    <s v="Journal Import Created"/>
    <s v="GL"/>
    <s v="C"/>
    <m/>
    <n v="-1250597"/>
    <n v="-1250597"/>
    <m/>
    <m/>
    <m/>
    <m/>
    <m/>
    <m/>
    <m/>
    <m/>
    <m/>
  </r>
  <r>
    <s v="001"/>
    <x v="18"/>
    <x v="16"/>
    <x v="0"/>
    <x v="1"/>
    <s v="DL"/>
    <s v="9730202.19"/>
    <s v="201906"/>
    <s v="2019"/>
    <s v="6"/>
    <d v="2019-06-30T00:00:00"/>
    <x v="46"/>
    <m/>
    <s v="Non-Labor"/>
    <s v="Journal Import Created"/>
    <s v="GL"/>
    <s v="D"/>
    <m/>
    <n v="4659"/>
    <n v="4659"/>
    <m/>
    <m/>
    <m/>
    <m/>
    <m/>
    <m/>
    <m/>
    <m/>
    <m/>
  </r>
  <r>
    <s v="001"/>
    <x v="18"/>
    <x v="16"/>
    <x v="0"/>
    <x v="1"/>
    <s v="DL"/>
    <s v="9775199.15"/>
    <s v="201906"/>
    <s v="2019"/>
    <s v="6"/>
    <d v="2019-06-30T00:00:00"/>
    <x v="48"/>
    <m/>
    <s v="Non-Labor"/>
    <s v="Journal Import Created"/>
    <s v="GL"/>
    <s v="D"/>
    <m/>
    <n v="1316522"/>
    <n v="1316522"/>
    <m/>
    <m/>
    <m/>
    <m/>
    <m/>
    <m/>
    <m/>
    <m/>
    <m/>
  </r>
  <r>
    <s v="001"/>
    <x v="18"/>
    <x v="16"/>
    <x v="0"/>
    <x v="1"/>
    <s v="DL"/>
    <s v="9775199.16"/>
    <s v="201906"/>
    <s v="2019"/>
    <s v="6"/>
    <d v="2019-06-30T00:00:00"/>
    <x v="48"/>
    <m/>
    <s v="Non-Labor"/>
    <s v="Journal Import Created"/>
    <s v="GL"/>
    <s v="C"/>
    <m/>
    <n v="-4138"/>
    <n v="-4138"/>
    <m/>
    <m/>
    <m/>
    <m/>
    <m/>
    <m/>
    <m/>
    <m/>
    <m/>
  </r>
  <r>
    <s v="001"/>
    <x v="18"/>
    <x v="16"/>
    <x v="1"/>
    <x v="0"/>
    <s v="DL"/>
    <s v="9730202.20"/>
    <s v="201906"/>
    <s v="2019"/>
    <s v="6"/>
    <d v="2019-06-30T00:00:00"/>
    <x v="46"/>
    <m/>
    <s v="Non-Labor"/>
    <s v="Journal Import Created"/>
    <s v="GL"/>
    <s v="C"/>
    <m/>
    <n v="-21172"/>
    <m/>
    <n v="-21172"/>
    <m/>
    <m/>
    <m/>
    <m/>
    <m/>
    <m/>
    <m/>
    <m/>
  </r>
  <r>
    <s v="001"/>
    <x v="18"/>
    <x v="16"/>
    <x v="1"/>
    <x v="0"/>
    <s v="DL"/>
    <s v="9775199.17"/>
    <s v="201906"/>
    <s v="2019"/>
    <s v="6"/>
    <d v="2019-06-30T00:00:00"/>
    <x v="48"/>
    <m/>
    <s v="Non-Labor"/>
    <s v="Journal Import Created"/>
    <s v="GL"/>
    <s v="D"/>
    <m/>
    <n v="17507"/>
    <m/>
    <n v="17507"/>
    <m/>
    <m/>
    <m/>
    <m/>
    <m/>
    <m/>
    <m/>
    <m/>
  </r>
  <r>
    <s v="001"/>
    <x v="18"/>
    <x v="16"/>
    <x v="1"/>
    <x v="2"/>
    <s v="DL"/>
    <s v="9730202.21"/>
    <s v="201906"/>
    <s v="2019"/>
    <s v="6"/>
    <d v="2019-06-30T00:00:00"/>
    <x v="46"/>
    <m/>
    <s v="Non-Labor"/>
    <s v="Journal Import Created"/>
    <s v="GL"/>
    <s v="C"/>
    <m/>
    <n v="-2764"/>
    <m/>
    <m/>
    <n v="-2764"/>
    <m/>
    <m/>
    <m/>
    <m/>
    <m/>
    <m/>
    <m/>
  </r>
  <r>
    <s v="001"/>
    <x v="18"/>
    <x v="16"/>
    <x v="1"/>
    <x v="2"/>
    <s v="DL"/>
    <s v="9730202.22"/>
    <s v="201906"/>
    <s v="2019"/>
    <s v="6"/>
    <d v="2019-06-30T00:00:00"/>
    <x v="46"/>
    <m/>
    <s v="Non-Labor"/>
    <s v="Journal Import Created"/>
    <s v="GL"/>
    <s v="C"/>
    <m/>
    <n v="-39800"/>
    <m/>
    <m/>
    <n v="-39800"/>
    <m/>
    <m/>
    <m/>
    <m/>
    <m/>
    <m/>
    <m/>
  </r>
  <r>
    <s v="001"/>
    <x v="18"/>
    <x v="16"/>
    <x v="1"/>
    <x v="2"/>
    <s v="DL"/>
    <s v="9775199.18"/>
    <s v="201906"/>
    <s v="2019"/>
    <s v="6"/>
    <d v="2019-06-30T00:00:00"/>
    <x v="48"/>
    <m/>
    <s v="Non-Labor"/>
    <s v="Journal Import Created"/>
    <s v="GL"/>
    <s v="D"/>
    <m/>
    <n v="876"/>
    <m/>
    <m/>
    <n v="876"/>
    <m/>
    <m/>
    <m/>
    <m/>
    <m/>
    <m/>
    <m/>
  </r>
  <r>
    <s v="001"/>
    <x v="18"/>
    <x v="16"/>
    <x v="1"/>
    <x v="2"/>
    <s v="DL"/>
    <s v="9775199.19"/>
    <s v="201906"/>
    <s v="2019"/>
    <s v="6"/>
    <d v="2019-06-30T00:00:00"/>
    <x v="48"/>
    <m/>
    <s v="Non-Labor"/>
    <s v="Journal Import Created"/>
    <s v="GL"/>
    <s v="D"/>
    <m/>
    <n v="13193"/>
    <m/>
    <m/>
    <n v="13193"/>
    <m/>
    <m/>
    <m/>
    <m/>
    <m/>
    <m/>
    <m/>
  </r>
  <r>
    <s v="001"/>
    <x v="18"/>
    <x v="16"/>
    <x v="1"/>
    <x v="1"/>
    <s v="DL"/>
    <s v="9730202.23"/>
    <s v="201906"/>
    <s v="2019"/>
    <s v="6"/>
    <d v="2019-06-30T00:00:00"/>
    <x v="46"/>
    <m/>
    <s v="Non-Labor"/>
    <s v="Journal Import Created"/>
    <s v="GL"/>
    <s v="C"/>
    <m/>
    <n v="-124667"/>
    <m/>
    <n v="-124667"/>
    <m/>
    <m/>
    <m/>
    <m/>
    <m/>
    <m/>
    <m/>
    <m/>
  </r>
  <r>
    <s v="001"/>
    <x v="18"/>
    <x v="16"/>
    <x v="1"/>
    <x v="1"/>
    <s v="DL"/>
    <s v="9775199.20"/>
    <s v="201906"/>
    <s v="2019"/>
    <s v="6"/>
    <d v="2019-06-30T00:00:00"/>
    <x v="48"/>
    <m/>
    <s v="Non-Labor"/>
    <s v="Journal Import Created"/>
    <s v="GL"/>
    <s v="D"/>
    <m/>
    <n v="96287"/>
    <m/>
    <n v="96287"/>
    <m/>
    <m/>
    <m/>
    <m/>
    <m/>
    <m/>
    <m/>
    <m/>
  </r>
  <r>
    <s v="001"/>
    <x v="1"/>
    <x v="1"/>
    <x v="0"/>
    <x v="0"/>
    <s v="DL"/>
    <s v="9936203.8"/>
    <s v="201907"/>
    <s v="2019"/>
    <s v="7"/>
    <d v="2019-07-31T00:00:00"/>
    <x v="55"/>
    <m/>
    <s v="Non-Labor"/>
    <s v="Journal Import Created"/>
    <s v="GL"/>
    <s v="D"/>
    <m/>
    <n v="245863"/>
    <n v="245863"/>
    <m/>
    <m/>
    <m/>
    <m/>
    <m/>
    <m/>
    <m/>
    <m/>
    <m/>
  </r>
  <r>
    <s v="001"/>
    <x v="1"/>
    <x v="1"/>
    <x v="0"/>
    <x v="0"/>
    <s v="DL"/>
    <s v="9985204.13"/>
    <s v="201907"/>
    <s v="2019"/>
    <s v="7"/>
    <d v="2019-07-31T00:00:00"/>
    <x v="56"/>
    <m/>
    <s v="Non-Labor"/>
    <s v="Temporary Tax Rebate Amortization"/>
    <s v="GL"/>
    <s v="C"/>
    <m/>
    <n v="-434657"/>
    <n v="-434657"/>
    <m/>
    <m/>
    <m/>
    <m/>
    <m/>
    <m/>
    <m/>
    <m/>
    <m/>
  </r>
  <r>
    <s v="001"/>
    <x v="1"/>
    <x v="1"/>
    <x v="0"/>
    <x v="0"/>
    <s v="DL"/>
    <s v="9999232.8"/>
    <s v="201907"/>
    <s v="2019"/>
    <s v="7"/>
    <d v="2019-07-31T00:00:00"/>
    <x v="57"/>
    <m/>
    <s v="Non-Labor"/>
    <s v="Journal Import Created"/>
    <s v="GL"/>
    <s v="C"/>
    <m/>
    <n v="-265775"/>
    <n v="-265775"/>
    <m/>
    <m/>
    <m/>
    <m/>
    <m/>
    <m/>
    <m/>
    <m/>
    <m/>
  </r>
  <r>
    <s v="001"/>
    <x v="1"/>
    <x v="1"/>
    <x v="0"/>
    <x v="1"/>
    <s v="DL"/>
    <s v="9985204.14"/>
    <s v="201907"/>
    <s v="2019"/>
    <s v="7"/>
    <d v="2019-07-31T00:00:00"/>
    <x v="56"/>
    <m/>
    <s v="Non-Labor"/>
    <s v="Temporary Tax Rebate Amortization"/>
    <s v="GL"/>
    <s v="C"/>
    <m/>
    <n v="-5858"/>
    <n v="-5858"/>
    <m/>
    <m/>
    <m/>
    <m/>
    <m/>
    <m/>
    <m/>
    <m/>
    <m/>
  </r>
  <r>
    <s v="001"/>
    <x v="1"/>
    <x v="1"/>
    <x v="1"/>
    <x v="2"/>
    <s v="DL"/>
    <s v="9936203.9"/>
    <s v="201907"/>
    <s v="2019"/>
    <s v="7"/>
    <d v="2019-07-31T00:00:00"/>
    <x v="55"/>
    <m/>
    <s v="Non-Labor"/>
    <s v="Journal Import Created"/>
    <s v="GL"/>
    <s v="D"/>
    <m/>
    <n v="22156"/>
    <m/>
    <m/>
    <n v="22156"/>
    <m/>
    <m/>
    <m/>
    <m/>
    <m/>
    <m/>
    <m/>
  </r>
  <r>
    <s v="001"/>
    <x v="1"/>
    <x v="1"/>
    <x v="1"/>
    <x v="2"/>
    <s v="DL"/>
    <s v="9985204.15"/>
    <s v="201907"/>
    <s v="2019"/>
    <s v="7"/>
    <d v="2019-07-31T00:00:00"/>
    <x v="56"/>
    <m/>
    <s v="Non-Labor"/>
    <s v="Temporary Tax Rebate Amortization"/>
    <s v="GL"/>
    <s v="C"/>
    <m/>
    <n v="-100737.24"/>
    <m/>
    <m/>
    <n v="-100737.24"/>
    <m/>
    <m/>
    <m/>
    <m/>
    <m/>
    <m/>
    <m/>
  </r>
  <r>
    <s v="001"/>
    <x v="1"/>
    <x v="1"/>
    <x v="1"/>
    <x v="2"/>
    <s v="DL"/>
    <s v="9999232.9"/>
    <s v="201907"/>
    <s v="2019"/>
    <s v="7"/>
    <d v="2019-07-31T00:00:00"/>
    <x v="57"/>
    <m/>
    <s v="Non-Labor"/>
    <s v="Journal Import Created"/>
    <s v="GL"/>
    <s v="C"/>
    <m/>
    <n v="-53016"/>
    <m/>
    <m/>
    <n v="-53016"/>
    <m/>
    <m/>
    <m/>
    <m/>
    <m/>
    <m/>
    <m/>
  </r>
  <r>
    <s v="001"/>
    <x v="1"/>
    <x v="1"/>
    <x v="1"/>
    <x v="1"/>
    <s v="DL"/>
    <s v="9985204.16"/>
    <s v="201907"/>
    <s v="2019"/>
    <s v="7"/>
    <d v="2019-07-31T00:00:00"/>
    <x v="56"/>
    <m/>
    <s v="Non-Labor"/>
    <s v="Temporary Tax Rebate Amortization"/>
    <s v="GL"/>
    <s v="C"/>
    <m/>
    <n v="-259.83999999999997"/>
    <m/>
    <n v="-259.83999999999997"/>
    <m/>
    <m/>
    <m/>
    <m/>
    <m/>
    <m/>
    <m/>
    <m/>
  </r>
  <r>
    <s v="001"/>
    <x v="2"/>
    <x v="2"/>
    <x v="0"/>
    <x v="0"/>
    <s v="DL"/>
    <s v="9987203.108"/>
    <s v="201907"/>
    <s v="2019"/>
    <s v="7"/>
    <d v="2019-07-31T00:00:00"/>
    <x v="3"/>
    <m/>
    <s v="Non-Labor"/>
    <s v="OPTIONAL RENEWABLE POWER REV OFFSET ID (-)"/>
    <s v="PA"/>
    <s v="D"/>
    <m/>
    <n v="3951.79"/>
    <n v="3951.79"/>
    <m/>
    <m/>
    <m/>
    <m/>
    <m/>
    <m/>
    <m/>
    <m/>
    <m/>
  </r>
  <r>
    <s v="001"/>
    <x v="2"/>
    <x v="2"/>
    <x v="0"/>
    <x v="1"/>
    <s v="DL"/>
    <s v="9987203.109"/>
    <s v="201907"/>
    <s v="2019"/>
    <s v="7"/>
    <d v="2019-07-31T00:00:00"/>
    <x v="3"/>
    <m/>
    <s v="Non-Labor"/>
    <s v="OPTIONAL RENEWABLE POWER REV OFFSET WA (-)"/>
    <s v="PA"/>
    <s v="D"/>
    <m/>
    <n v="12769.76"/>
    <n v="12769.76"/>
    <m/>
    <m/>
    <m/>
    <m/>
    <m/>
    <m/>
    <m/>
    <m/>
    <m/>
  </r>
  <r>
    <s v="001"/>
    <x v="3"/>
    <x v="3"/>
    <x v="0"/>
    <x v="0"/>
    <s v="DL"/>
    <s v="10003199.3"/>
    <s v="201907"/>
    <s v="2019"/>
    <s v="7"/>
    <d v="2019-07-31T00:00:00"/>
    <x v="58"/>
    <m/>
    <s v="Non-Labor"/>
    <s v="BPA RES EXCH PROG"/>
    <s v="GL"/>
    <s v="C"/>
    <m/>
    <n v="-56696.67"/>
    <n v="-56696.67"/>
    <m/>
    <m/>
    <m/>
    <m/>
    <m/>
    <m/>
    <m/>
    <m/>
    <m/>
  </r>
  <r>
    <s v="001"/>
    <x v="3"/>
    <x v="3"/>
    <x v="0"/>
    <x v="1"/>
    <s v="DL"/>
    <s v="10003199.4"/>
    <s v="201907"/>
    <s v="2019"/>
    <s v="7"/>
    <d v="2019-07-31T00:00:00"/>
    <x v="58"/>
    <m/>
    <s v="Non-Labor"/>
    <s v="BPA RES EXCH PROG"/>
    <s v="GL"/>
    <s v="C"/>
    <m/>
    <n v="-135077.38"/>
    <n v="-135077.38"/>
    <m/>
    <m/>
    <m/>
    <m/>
    <m/>
    <m/>
    <m/>
    <m/>
    <m/>
  </r>
  <r>
    <s v="001"/>
    <x v="4"/>
    <x v="4"/>
    <x v="0"/>
    <x v="1"/>
    <s v="DL"/>
    <s v="9936203.10"/>
    <s v="201907"/>
    <s v="2019"/>
    <s v="7"/>
    <d v="2019-07-31T00:00:00"/>
    <x v="55"/>
    <m/>
    <s v="Non-Labor"/>
    <s v="Journal Import Created"/>
    <s v="GL"/>
    <s v="D"/>
    <m/>
    <n v="89951"/>
    <n v="89951"/>
    <m/>
    <m/>
    <m/>
    <m/>
    <m/>
    <m/>
    <m/>
    <m/>
    <m/>
  </r>
  <r>
    <s v="001"/>
    <x v="4"/>
    <x v="4"/>
    <x v="0"/>
    <x v="1"/>
    <s v="DL"/>
    <s v="9999232.10"/>
    <s v="201907"/>
    <s v="2019"/>
    <s v="7"/>
    <d v="2019-07-31T00:00:00"/>
    <x v="57"/>
    <m/>
    <s v="Non-Labor"/>
    <s v="Journal Import Created"/>
    <s v="GL"/>
    <s v="C"/>
    <m/>
    <n v="-70480"/>
    <n v="-70480"/>
    <m/>
    <m/>
    <m/>
    <m/>
    <m/>
    <m/>
    <m/>
    <m/>
    <m/>
  </r>
  <r>
    <s v="001"/>
    <x v="5"/>
    <x v="5"/>
    <x v="0"/>
    <x v="0"/>
    <s v="DL"/>
    <s v="9936203.11"/>
    <s v="201907"/>
    <s v="2019"/>
    <s v="7"/>
    <d v="2019-07-31T00:00:00"/>
    <x v="55"/>
    <m/>
    <s v="Non-Labor"/>
    <s v="Journal Import Created"/>
    <s v="GL"/>
    <s v="D"/>
    <m/>
    <n v="28051"/>
    <n v="28051"/>
    <m/>
    <m/>
    <m/>
    <m/>
    <m/>
    <m/>
    <m/>
    <m/>
    <m/>
  </r>
  <r>
    <s v="001"/>
    <x v="5"/>
    <x v="5"/>
    <x v="0"/>
    <x v="0"/>
    <s v="DL"/>
    <s v="9999232.11"/>
    <s v="201907"/>
    <s v="2019"/>
    <s v="7"/>
    <d v="2019-07-31T00:00:00"/>
    <x v="57"/>
    <m/>
    <s v="Non-Labor"/>
    <s v="Journal Import Created"/>
    <s v="GL"/>
    <s v="C"/>
    <m/>
    <n v="-30863"/>
    <n v="-30863"/>
    <m/>
    <m/>
    <m/>
    <m/>
    <m/>
    <m/>
    <m/>
    <m/>
    <m/>
  </r>
  <r>
    <s v="001"/>
    <x v="5"/>
    <x v="5"/>
    <x v="0"/>
    <x v="1"/>
    <s v="DL"/>
    <s v="9936203.12"/>
    <s v="201907"/>
    <s v="2019"/>
    <s v="7"/>
    <d v="2019-07-31T00:00:00"/>
    <x v="55"/>
    <m/>
    <s v="Non-Labor"/>
    <s v="Journal Import Created"/>
    <s v="GL"/>
    <s v="D"/>
    <m/>
    <n v="66745"/>
    <n v="66745"/>
    <m/>
    <m/>
    <m/>
    <m/>
    <m/>
    <m/>
    <m/>
    <m/>
    <m/>
  </r>
  <r>
    <s v="001"/>
    <x v="5"/>
    <x v="5"/>
    <x v="0"/>
    <x v="1"/>
    <s v="DL"/>
    <s v="9999232.12"/>
    <s v="201907"/>
    <s v="2019"/>
    <s v="7"/>
    <d v="2019-07-31T00:00:00"/>
    <x v="57"/>
    <m/>
    <s v="Non-Labor"/>
    <s v="Journal Import Created"/>
    <s v="GL"/>
    <s v="C"/>
    <m/>
    <n v="-77019"/>
    <n v="-77019"/>
    <m/>
    <m/>
    <m/>
    <m/>
    <m/>
    <m/>
    <m/>
    <m/>
    <m/>
  </r>
  <r>
    <s v="001"/>
    <x v="6"/>
    <x v="6"/>
    <x v="0"/>
    <x v="1"/>
    <s v="DL"/>
    <s v="10012215.22"/>
    <s v="201907"/>
    <s v="2019"/>
    <s v="7"/>
    <d v="2019-07-31T00:00:00"/>
    <x v="59"/>
    <m/>
    <s v="Non-Labor"/>
    <s v="Journal Import Created"/>
    <s v="GL"/>
    <s v="C"/>
    <m/>
    <n v="-180884.33"/>
    <n v="-180884.33"/>
    <m/>
    <m/>
    <m/>
    <m/>
    <m/>
    <m/>
    <m/>
    <m/>
    <m/>
  </r>
  <r>
    <s v="001"/>
    <x v="7"/>
    <x v="7"/>
    <x v="0"/>
    <x v="0"/>
    <s v="DL"/>
    <s v="10012215.25"/>
    <s v="201907"/>
    <s v="2019"/>
    <s v="7"/>
    <d v="2019-07-31T00:00:00"/>
    <x v="59"/>
    <m/>
    <s v="Non-Labor"/>
    <s v="Journal Import Created"/>
    <s v="GL"/>
    <s v="C"/>
    <m/>
    <n v="-145747.57999999999"/>
    <n v="-145747.57999999999"/>
    <m/>
    <m/>
    <m/>
    <m/>
    <m/>
    <m/>
    <m/>
    <m/>
    <m/>
  </r>
  <r>
    <s v="001"/>
    <x v="7"/>
    <x v="7"/>
    <x v="0"/>
    <x v="1"/>
    <s v="DL"/>
    <s v="10012215.26"/>
    <s v="201907"/>
    <s v="2019"/>
    <s v="7"/>
    <d v="2019-07-31T00:00:00"/>
    <x v="59"/>
    <m/>
    <s v="Non-Labor"/>
    <s v="Journal Import Created"/>
    <s v="GL"/>
    <s v="C"/>
    <m/>
    <n v="-198271.23"/>
    <n v="-198271.23"/>
    <m/>
    <m/>
    <m/>
    <m/>
    <m/>
    <m/>
    <m/>
    <m/>
    <m/>
  </r>
  <r>
    <s v="001"/>
    <x v="8"/>
    <x v="8"/>
    <x v="0"/>
    <x v="0"/>
    <s v="DL"/>
    <s v="10012215.29"/>
    <s v="201907"/>
    <s v="2019"/>
    <s v="7"/>
    <d v="2019-07-31T00:00:00"/>
    <x v="59"/>
    <m/>
    <s v="Non-Labor"/>
    <s v="Journal Import Created"/>
    <s v="GL"/>
    <s v="D"/>
    <m/>
    <n v="51434.720000000001"/>
    <n v="51434.720000000001"/>
    <m/>
    <m/>
    <m/>
    <m/>
    <m/>
    <m/>
    <m/>
    <m/>
    <m/>
  </r>
  <r>
    <s v="001"/>
    <x v="8"/>
    <x v="8"/>
    <x v="0"/>
    <x v="1"/>
    <s v="DL"/>
    <s v="10012215.30"/>
    <s v="201907"/>
    <s v="2019"/>
    <s v="7"/>
    <d v="2019-07-31T00:00:00"/>
    <x v="59"/>
    <m/>
    <s v="Non-Labor"/>
    <s v="Journal Import Created"/>
    <s v="GL"/>
    <s v="D"/>
    <m/>
    <n v="102253.37"/>
    <n v="102253.37"/>
    <m/>
    <m/>
    <m/>
    <m/>
    <m/>
    <m/>
    <m/>
    <m/>
    <m/>
  </r>
  <r>
    <s v="001"/>
    <x v="9"/>
    <x v="7"/>
    <x v="1"/>
    <x v="0"/>
    <s v="DL"/>
    <s v="10012215.34"/>
    <s v="201907"/>
    <s v="2019"/>
    <s v="7"/>
    <d v="2019-07-31T00:00:00"/>
    <x v="59"/>
    <m/>
    <s v="Non-Labor"/>
    <s v="Journal Import Created"/>
    <s v="GL"/>
    <s v="C"/>
    <m/>
    <n v="-8660.3700000000008"/>
    <m/>
    <n v="-8660.3700000000008"/>
    <m/>
    <m/>
    <m/>
    <m/>
    <m/>
    <m/>
    <m/>
    <m/>
  </r>
  <r>
    <s v="001"/>
    <x v="9"/>
    <x v="7"/>
    <x v="1"/>
    <x v="2"/>
    <s v="DL"/>
    <s v="10012215.35"/>
    <s v="201907"/>
    <s v="2019"/>
    <s v="7"/>
    <d v="2019-07-31T00:00:00"/>
    <x v="59"/>
    <m/>
    <s v="Non-Labor"/>
    <s v="Journal Import Created"/>
    <s v="GL"/>
    <s v="C"/>
    <m/>
    <n v="-62272.3"/>
    <m/>
    <m/>
    <n v="-62272.3"/>
    <m/>
    <m/>
    <m/>
    <m/>
    <m/>
    <m/>
    <m/>
  </r>
  <r>
    <s v="001"/>
    <x v="9"/>
    <x v="7"/>
    <x v="1"/>
    <x v="1"/>
    <s v="DL"/>
    <s v="10012215.36"/>
    <s v="201907"/>
    <s v="2019"/>
    <s v="7"/>
    <d v="2019-07-31T00:00:00"/>
    <x v="59"/>
    <m/>
    <s v="Non-Labor"/>
    <s v="Journal Import Created"/>
    <s v="GL"/>
    <s v="C"/>
    <m/>
    <n v="-62193.77"/>
    <m/>
    <n v="-62193.77"/>
    <m/>
    <m/>
    <m/>
    <m/>
    <m/>
    <m/>
    <m/>
    <m/>
  </r>
  <r>
    <s v="001"/>
    <x v="10"/>
    <x v="8"/>
    <x v="1"/>
    <x v="0"/>
    <s v="DL"/>
    <s v="10012215.40"/>
    <s v="201907"/>
    <s v="2019"/>
    <s v="7"/>
    <d v="2019-07-31T00:00:00"/>
    <x v="59"/>
    <m/>
    <s v="Non-Labor"/>
    <s v="Journal Import Created"/>
    <s v="GL"/>
    <s v="C"/>
    <m/>
    <n v="-12606.76"/>
    <m/>
    <n v="-12606.76"/>
    <m/>
    <m/>
    <m/>
    <m/>
    <m/>
    <m/>
    <m/>
    <m/>
  </r>
  <r>
    <s v="001"/>
    <x v="10"/>
    <x v="8"/>
    <x v="1"/>
    <x v="2"/>
    <s v="DL"/>
    <s v="10012215.41"/>
    <s v="201907"/>
    <s v="2019"/>
    <s v="7"/>
    <d v="2019-07-31T00:00:00"/>
    <x v="59"/>
    <m/>
    <s v="Non-Labor"/>
    <s v="Journal Import Created"/>
    <s v="GL"/>
    <s v="C"/>
    <m/>
    <n v="-49919.48"/>
    <m/>
    <m/>
    <n v="-49919.48"/>
    <m/>
    <m/>
    <m/>
    <m/>
    <m/>
    <m/>
    <m/>
  </r>
  <r>
    <s v="001"/>
    <x v="10"/>
    <x v="8"/>
    <x v="1"/>
    <x v="1"/>
    <s v="DL"/>
    <s v="10012215.42"/>
    <s v="201907"/>
    <s v="2019"/>
    <s v="7"/>
    <d v="2019-07-31T00:00:00"/>
    <x v="59"/>
    <m/>
    <s v="Non-Labor"/>
    <s v="Journal Import Created"/>
    <s v="GL"/>
    <s v="D"/>
    <m/>
    <n v="12859.23"/>
    <m/>
    <n v="12859.23"/>
    <m/>
    <m/>
    <m/>
    <m/>
    <m/>
    <m/>
    <m/>
    <m/>
  </r>
  <r>
    <s v="001"/>
    <x v="11"/>
    <x v="9"/>
    <x v="0"/>
    <x v="0"/>
    <s v="DL"/>
    <s v="9936203.13"/>
    <s v="201907"/>
    <s v="2019"/>
    <s v="7"/>
    <d v="2019-07-31T00:00:00"/>
    <x v="55"/>
    <m/>
    <s v="Non-Labor"/>
    <s v="Journal Import Created"/>
    <s v="GL"/>
    <s v="D"/>
    <m/>
    <n v="448205"/>
    <n v="448205"/>
    <m/>
    <m/>
    <m/>
    <m/>
    <m/>
    <m/>
    <m/>
    <m/>
    <m/>
  </r>
  <r>
    <s v="001"/>
    <x v="11"/>
    <x v="9"/>
    <x v="0"/>
    <x v="0"/>
    <s v="DL"/>
    <s v="9999232.13"/>
    <s v="201907"/>
    <s v="2019"/>
    <s v="7"/>
    <d v="2019-07-31T00:00:00"/>
    <x v="57"/>
    <m/>
    <s v="Non-Labor"/>
    <s v="Journal Import Created"/>
    <s v="GL"/>
    <s v="C"/>
    <m/>
    <n v="-481254"/>
    <n v="-481254"/>
    <m/>
    <m/>
    <m/>
    <m/>
    <m/>
    <m/>
    <m/>
    <m/>
    <m/>
  </r>
  <r>
    <s v="001"/>
    <x v="12"/>
    <x v="10"/>
    <x v="0"/>
    <x v="1"/>
    <s v="DL"/>
    <s v="10016202.10"/>
    <s v="201907"/>
    <s v="2019"/>
    <s v="7"/>
    <d v="2019-07-31T00:00:00"/>
    <x v="60"/>
    <m/>
    <s v="Non-Labor"/>
    <s v="WA Rec Deferral Amort"/>
    <s v="GL"/>
    <s v="C"/>
    <m/>
    <n v="-134254"/>
    <n v="-134254"/>
    <m/>
    <m/>
    <m/>
    <m/>
    <m/>
    <m/>
    <m/>
    <m/>
    <m/>
  </r>
  <r>
    <s v="001"/>
    <x v="13"/>
    <x v="11"/>
    <x v="0"/>
    <x v="0"/>
    <s v="DL"/>
    <s v="10018202.8"/>
    <s v="201907"/>
    <s v="2019"/>
    <s v="7"/>
    <d v="2019-07-31T00:00:00"/>
    <x v="61"/>
    <m/>
    <s v="Non-Labor"/>
    <s v="Amortization of Balance"/>
    <s v="GL"/>
    <s v="C"/>
    <m/>
    <n v="-723460"/>
    <n v="-723460"/>
    <m/>
    <m/>
    <m/>
    <m/>
    <m/>
    <m/>
    <m/>
    <m/>
    <m/>
  </r>
  <r>
    <s v="001"/>
    <x v="14"/>
    <x v="12"/>
    <x v="1"/>
    <x v="0"/>
    <s v="DL"/>
    <s v="10012211.9"/>
    <s v="201907"/>
    <s v="2019"/>
    <s v="7"/>
    <d v="2019-07-31T00:00:00"/>
    <x v="62"/>
    <m/>
    <s v="Non-Labor"/>
    <s v="Amortization Expense"/>
    <s v="GL"/>
    <s v="C"/>
    <m/>
    <n v="-202689.14"/>
    <m/>
    <n v="-202689.14"/>
    <m/>
    <m/>
    <m/>
    <m/>
    <m/>
    <m/>
    <m/>
    <m/>
  </r>
  <r>
    <s v="001"/>
    <x v="14"/>
    <x v="12"/>
    <x v="1"/>
    <x v="2"/>
    <s v="DL"/>
    <s v="10013206.22"/>
    <s v="201907"/>
    <s v="2019"/>
    <s v="7"/>
    <d v="2019-07-31T00:00:00"/>
    <x v="63"/>
    <m/>
    <s v="Non-Labor"/>
    <s v="AMORT EXP"/>
    <s v="GL"/>
    <s v="C"/>
    <m/>
    <n v="-344389.28"/>
    <m/>
    <m/>
    <n v="-344389.28"/>
    <m/>
    <m/>
    <m/>
    <m/>
    <m/>
    <m/>
    <m/>
  </r>
  <r>
    <s v="001"/>
    <x v="14"/>
    <x v="12"/>
    <x v="1"/>
    <x v="1"/>
    <s v="DL"/>
    <s v="10012211.10"/>
    <s v="201907"/>
    <s v="2019"/>
    <s v="7"/>
    <d v="2019-07-31T00:00:00"/>
    <x v="62"/>
    <m/>
    <s v="Non-Labor"/>
    <s v="Amortization Expense"/>
    <s v="GL"/>
    <s v="C"/>
    <m/>
    <n v="-364368.5"/>
    <m/>
    <n v="-364368.5"/>
    <m/>
    <m/>
    <m/>
    <m/>
    <m/>
    <m/>
    <m/>
    <m/>
  </r>
  <r>
    <s v="001"/>
    <x v="15"/>
    <x v="13"/>
    <x v="1"/>
    <x v="2"/>
    <s v="DL"/>
    <s v="10013206.23"/>
    <s v="201907"/>
    <s v="2019"/>
    <s v="7"/>
    <d v="2019-07-31T00:00:00"/>
    <x v="63"/>
    <m/>
    <s v="Non-Labor"/>
    <s v="OR FEE FREE AMORT"/>
    <s v="GL"/>
    <s v="D"/>
    <m/>
    <n v="2275.86"/>
    <m/>
    <m/>
    <n v="2275.86"/>
    <m/>
    <m/>
    <m/>
    <m/>
    <m/>
    <m/>
    <m/>
  </r>
  <r>
    <s v="001"/>
    <x v="15"/>
    <x v="13"/>
    <x v="1"/>
    <x v="2"/>
    <s v="DL"/>
    <s v="10013206.24"/>
    <s v="201907"/>
    <s v="2019"/>
    <s v="7"/>
    <d v="2019-07-31T00:00:00"/>
    <x v="63"/>
    <m/>
    <s v="Non-Labor"/>
    <s v="IVF FUND - AMORT EXPENSE"/>
    <s v="GL"/>
    <s v="D"/>
    <m/>
    <n v="2304.61"/>
    <m/>
    <m/>
    <n v="2304.61"/>
    <m/>
    <m/>
    <m/>
    <m/>
    <m/>
    <m/>
    <m/>
  </r>
  <r>
    <s v="001"/>
    <x v="15"/>
    <x v="13"/>
    <x v="1"/>
    <x v="2"/>
    <s v="DL"/>
    <s v="10013206.25"/>
    <s v="201907"/>
    <s v="2019"/>
    <s v="7"/>
    <d v="2019-07-31T00:00:00"/>
    <x v="63"/>
    <m/>
    <s v="Non-Labor"/>
    <s v="OR IV FUND AMORT"/>
    <s v="GL"/>
    <s v="D"/>
    <m/>
    <n v="2621.16"/>
    <m/>
    <m/>
    <n v="2621.16"/>
    <m/>
    <m/>
    <m/>
    <m/>
    <m/>
    <m/>
    <m/>
  </r>
  <r>
    <s v="001"/>
    <x v="16"/>
    <x v="14"/>
    <x v="1"/>
    <x v="2"/>
    <s v="DL"/>
    <s v="9987203.45"/>
    <s v="201907"/>
    <s v="2019"/>
    <s v="7"/>
    <d v="2019-07-31T00:00:00"/>
    <x v="3"/>
    <m/>
    <s v="Non-Labor"/>
    <s v="Amortization of Recoverable Costs"/>
    <s v="PA"/>
    <s v="C"/>
    <m/>
    <n v="-5151.3900000000003"/>
    <m/>
    <m/>
    <n v="-5151.3900000000003"/>
    <m/>
    <m/>
    <m/>
    <m/>
    <m/>
    <m/>
    <m/>
  </r>
  <r>
    <s v="001"/>
    <x v="17"/>
    <x v="15"/>
    <x v="0"/>
    <x v="0"/>
    <s v="DL"/>
    <s v="9987203.46"/>
    <s v="201907"/>
    <s v="2019"/>
    <s v="7"/>
    <d v="2019-07-31T00:00:00"/>
    <x v="3"/>
    <m/>
    <s v="Non-Labor"/>
    <s v="ID Elect. DSM"/>
    <s v="PA"/>
    <s v="D"/>
    <m/>
    <n v="767085.61"/>
    <n v="767085.61"/>
    <m/>
    <m/>
    <m/>
    <m/>
    <m/>
    <m/>
    <m/>
    <m/>
    <m/>
  </r>
  <r>
    <s v="001"/>
    <x v="17"/>
    <x v="15"/>
    <x v="0"/>
    <x v="1"/>
    <s v="DL"/>
    <s v="9987203.47"/>
    <s v="201907"/>
    <s v="2019"/>
    <s v="7"/>
    <d v="2019-07-31T00:00:00"/>
    <x v="3"/>
    <m/>
    <s v="Non-Labor"/>
    <s v="WA Elec. DSM"/>
    <s v="PA"/>
    <s v="D"/>
    <m/>
    <n v="1856978.63"/>
    <n v="1856978.63"/>
    <m/>
    <m/>
    <m/>
    <m/>
    <m/>
    <m/>
    <m/>
    <m/>
    <m/>
  </r>
  <r>
    <s v="001"/>
    <x v="17"/>
    <x v="15"/>
    <x v="0"/>
    <x v="1"/>
    <s v="DL"/>
    <s v="9987203.47"/>
    <s v="201907"/>
    <s v="2019"/>
    <s v="7"/>
    <d v="2019-07-31T00:00:00"/>
    <x v="3"/>
    <m/>
    <s v="Non-Labor"/>
    <s v="WA Elec. LIRAP"/>
    <s v="PA"/>
    <s v="D"/>
    <m/>
    <n v="467772.57"/>
    <n v="467772.57"/>
    <m/>
    <m/>
    <m/>
    <m/>
    <m/>
    <m/>
    <m/>
    <m/>
    <m/>
  </r>
  <r>
    <s v="001"/>
    <x v="17"/>
    <x v="15"/>
    <x v="0"/>
    <x v="1"/>
    <s v="DL"/>
    <s v="9987203.48"/>
    <s v="201907"/>
    <s v="2019"/>
    <s v="7"/>
    <d v="2019-07-31T00:00:00"/>
    <x v="3"/>
    <m/>
    <s v="Non-Labor"/>
    <s v="WA Elec. LIRAP Rate Discount Pilot"/>
    <s v="PA"/>
    <s v="C"/>
    <m/>
    <n v="-7809.2"/>
    <n v="-7809.2"/>
    <m/>
    <m/>
    <m/>
    <m/>
    <m/>
    <m/>
    <m/>
    <m/>
    <m/>
  </r>
  <r>
    <s v="001"/>
    <x v="17"/>
    <x v="15"/>
    <x v="1"/>
    <x v="0"/>
    <s v="DL"/>
    <s v="9987203.49"/>
    <s v="201907"/>
    <s v="2019"/>
    <s v="7"/>
    <d v="2019-07-31T00:00:00"/>
    <x v="3"/>
    <m/>
    <s v="Non-Labor"/>
    <s v="ID Gas DSM"/>
    <s v="PA"/>
    <s v="D"/>
    <m/>
    <n v="34013.56"/>
    <m/>
    <n v="34013.56"/>
    <m/>
    <m/>
    <m/>
    <m/>
    <m/>
    <m/>
    <m/>
    <m/>
  </r>
  <r>
    <s v="001"/>
    <x v="17"/>
    <x v="15"/>
    <x v="1"/>
    <x v="2"/>
    <s v="DL"/>
    <s v="9987203.84"/>
    <s v="201907"/>
    <s v="2019"/>
    <s v="7"/>
    <d v="2019-07-31T00:00:00"/>
    <x v="3"/>
    <m/>
    <s v="Non-Labor"/>
    <s v="OR Gas DSM"/>
    <s v="PA"/>
    <s v="D"/>
    <m/>
    <n v="85145.39"/>
    <m/>
    <m/>
    <n v="85145.39"/>
    <m/>
    <m/>
    <m/>
    <m/>
    <m/>
    <m/>
    <m/>
  </r>
  <r>
    <s v="001"/>
    <x v="17"/>
    <x v="15"/>
    <x v="1"/>
    <x v="2"/>
    <s v="DL"/>
    <s v="9987203.84"/>
    <s v="201907"/>
    <s v="2019"/>
    <s v="7"/>
    <d v="2019-07-31T00:00:00"/>
    <x v="3"/>
    <m/>
    <s v="Non-Labor"/>
    <s v="OR Gas LIRAP"/>
    <s v="PA"/>
    <s v="D"/>
    <m/>
    <n v="5197.95"/>
    <m/>
    <m/>
    <n v="5197.95"/>
    <m/>
    <m/>
    <m/>
    <m/>
    <m/>
    <m/>
    <m/>
  </r>
  <r>
    <s v="001"/>
    <x v="17"/>
    <x v="15"/>
    <x v="1"/>
    <x v="1"/>
    <s v="DL"/>
    <s v="9987203.50"/>
    <s v="201907"/>
    <s v="2019"/>
    <s v="7"/>
    <d v="2019-07-31T00:00:00"/>
    <x v="3"/>
    <m/>
    <s v="Non-Labor"/>
    <s v="WA Gas DSM"/>
    <s v="PA"/>
    <s v="D"/>
    <m/>
    <n v="105006.68"/>
    <m/>
    <n v="105006.68"/>
    <m/>
    <m/>
    <m/>
    <m/>
    <m/>
    <m/>
    <m/>
    <m/>
  </r>
  <r>
    <s v="001"/>
    <x v="17"/>
    <x v="15"/>
    <x v="1"/>
    <x v="1"/>
    <s v="DL"/>
    <s v="9987203.50"/>
    <s v="201907"/>
    <s v="2019"/>
    <s v="7"/>
    <d v="2019-07-31T00:00:00"/>
    <x v="3"/>
    <m/>
    <s v="Non-Labor"/>
    <s v="WA Gas LIRAP"/>
    <s v="PA"/>
    <s v="D"/>
    <m/>
    <n v="81438.740000000005"/>
    <m/>
    <n v="81438.740000000005"/>
    <m/>
    <m/>
    <m/>
    <m/>
    <m/>
    <m/>
    <m/>
    <m/>
  </r>
  <r>
    <s v="001"/>
    <x v="17"/>
    <x v="15"/>
    <x v="1"/>
    <x v="1"/>
    <s v="DL"/>
    <s v="9987203.51"/>
    <s v="201907"/>
    <s v="2019"/>
    <s v="7"/>
    <d v="2019-07-31T00:00:00"/>
    <x v="3"/>
    <m/>
    <s v="Non-Labor"/>
    <s v="WA Gas LIRAP Rate Discount Pilot"/>
    <s v="PA"/>
    <s v="C"/>
    <m/>
    <n v="-855.51"/>
    <m/>
    <n v="-855.51"/>
    <m/>
    <m/>
    <m/>
    <m/>
    <m/>
    <m/>
    <m/>
    <m/>
  </r>
  <r>
    <s v="001"/>
    <x v="18"/>
    <x v="16"/>
    <x v="0"/>
    <x v="0"/>
    <s v="DL"/>
    <s v="9936203.14"/>
    <s v="201907"/>
    <s v="2019"/>
    <s v="7"/>
    <d v="2019-07-31T00:00:00"/>
    <x v="55"/>
    <m/>
    <s v="Non-Labor"/>
    <s v="Journal Import Created"/>
    <s v="GL"/>
    <s v="C"/>
    <m/>
    <n v="-432538"/>
    <n v="-432538"/>
    <m/>
    <m/>
    <m/>
    <m/>
    <m/>
    <m/>
    <m/>
    <m/>
    <m/>
  </r>
  <r>
    <s v="001"/>
    <x v="18"/>
    <x v="16"/>
    <x v="0"/>
    <x v="0"/>
    <s v="DL"/>
    <s v="9999232.14"/>
    <s v="201907"/>
    <s v="2019"/>
    <s v="7"/>
    <d v="2019-07-31T00:00:00"/>
    <x v="57"/>
    <m/>
    <s v="Non-Labor"/>
    <s v="Journal Import Created"/>
    <s v="GL"/>
    <s v="D"/>
    <m/>
    <n v="467811"/>
    <n v="467811"/>
    <m/>
    <m/>
    <m/>
    <m/>
    <m/>
    <m/>
    <m/>
    <m/>
    <m/>
  </r>
  <r>
    <s v="001"/>
    <x v="18"/>
    <x v="16"/>
    <x v="0"/>
    <x v="1"/>
    <s v="DL"/>
    <s v="9936203.15"/>
    <s v="201907"/>
    <s v="2019"/>
    <s v="7"/>
    <d v="2019-07-31T00:00:00"/>
    <x v="55"/>
    <m/>
    <s v="Non-Labor"/>
    <s v="Journal Import Created"/>
    <s v="GL"/>
    <s v="C"/>
    <m/>
    <n v="-1316522"/>
    <n v="-1316522"/>
    <m/>
    <m/>
    <m/>
    <m/>
    <m/>
    <m/>
    <m/>
    <m/>
    <m/>
  </r>
  <r>
    <s v="001"/>
    <x v="18"/>
    <x v="16"/>
    <x v="0"/>
    <x v="1"/>
    <s v="DL"/>
    <s v="9936203.16"/>
    <s v="201907"/>
    <s v="2019"/>
    <s v="7"/>
    <d v="2019-07-31T00:00:00"/>
    <x v="55"/>
    <m/>
    <s v="Non-Labor"/>
    <s v="Journal Import Created"/>
    <s v="GL"/>
    <s v="D"/>
    <m/>
    <n v="4138"/>
    <n v="4138"/>
    <m/>
    <m/>
    <m/>
    <m/>
    <m/>
    <m/>
    <m/>
    <m/>
    <m/>
  </r>
  <r>
    <s v="001"/>
    <x v="18"/>
    <x v="16"/>
    <x v="0"/>
    <x v="1"/>
    <s v="DL"/>
    <s v="9999232.15"/>
    <s v="201907"/>
    <s v="2019"/>
    <s v="7"/>
    <d v="2019-07-31T00:00:00"/>
    <x v="57"/>
    <m/>
    <s v="Non-Labor"/>
    <s v="Journal Import Created"/>
    <s v="GL"/>
    <s v="D"/>
    <m/>
    <n v="1463039"/>
    <n v="1463039"/>
    <m/>
    <m/>
    <m/>
    <m/>
    <m/>
    <m/>
    <m/>
    <m/>
    <m/>
  </r>
  <r>
    <s v="001"/>
    <x v="18"/>
    <x v="16"/>
    <x v="0"/>
    <x v="1"/>
    <s v="DL"/>
    <s v="9999232.16"/>
    <s v="201907"/>
    <s v="2019"/>
    <s v="7"/>
    <d v="2019-07-31T00:00:00"/>
    <x v="57"/>
    <m/>
    <s v="Non-Labor"/>
    <s v="Journal Import Created"/>
    <s v="GL"/>
    <s v="C"/>
    <m/>
    <n v="-4471"/>
    <n v="-4471"/>
    <m/>
    <m/>
    <m/>
    <m/>
    <m/>
    <m/>
    <m/>
    <m/>
    <m/>
  </r>
  <r>
    <s v="001"/>
    <x v="18"/>
    <x v="16"/>
    <x v="1"/>
    <x v="0"/>
    <s v="DL"/>
    <s v="9936203.17"/>
    <s v="201907"/>
    <s v="2019"/>
    <s v="7"/>
    <d v="2019-07-31T00:00:00"/>
    <x v="55"/>
    <m/>
    <s v="Non-Labor"/>
    <s v="Journal Import Created"/>
    <s v="GL"/>
    <s v="C"/>
    <m/>
    <n v="-17507"/>
    <m/>
    <n v="-17507"/>
    <m/>
    <m/>
    <m/>
    <m/>
    <m/>
    <m/>
    <m/>
    <m/>
  </r>
  <r>
    <s v="001"/>
    <x v="18"/>
    <x v="16"/>
    <x v="1"/>
    <x v="0"/>
    <s v="DL"/>
    <s v="9999232.17"/>
    <s v="201907"/>
    <s v="2019"/>
    <s v="7"/>
    <d v="2019-07-31T00:00:00"/>
    <x v="57"/>
    <m/>
    <s v="Non-Labor"/>
    <s v="Journal Import Created"/>
    <s v="GL"/>
    <s v="D"/>
    <m/>
    <n v="15641"/>
    <m/>
    <n v="15641"/>
    <m/>
    <m/>
    <m/>
    <m/>
    <m/>
    <m/>
    <m/>
    <m/>
  </r>
  <r>
    <s v="001"/>
    <x v="18"/>
    <x v="16"/>
    <x v="1"/>
    <x v="2"/>
    <s v="DL"/>
    <s v="9936203.18"/>
    <s v="201907"/>
    <s v="2019"/>
    <s v="7"/>
    <d v="2019-07-31T00:00:00"/>
    <x v="55"/>
    <m/>
    <s v="Non-Labor"/>
    <s v="Journal Import Created"/>
    <s v="GL"/>
    <s v="C"/>
    <m/>
    <n v="-876"/>
    <m/>
    <m/>
    <n v="-876"/>
    <m/>
    <m/>
    <m/>
    <m/>
    <m/>
    <m/>
    <m/>
  </r>
  <r>
    <s v="001"/>
    <x v="18"/>
    <x v="16"/>
    <x v="1"/>
    <x v="2"/>
    <s v="DL"/>
    <s v="9936203.19"/>
    <s v="201907"/>
    <s v="2019"/>
    <s v="7"/>
    <d v="2019-07-31T00:00:00"/>
    <x v="55"/>
    <m/>
    <s v="Non-Labor"/>
    <s v="Journal Import Created"/>
    <s v="GL"/>
    <s v="C"/>
    <m/>
    <n v="-13193"/>
    <m/>
    <m/>
    <n v="-13193"/>
    <m/>
    <m/>
    <m/>
    <m/>
    <m/>
    <m/>
    <m/>
  </r>
  <r>
    <s v="001"/>
    <x v="18"/>
    <x v="16"/>
    <x v="1"/>
    <x v="2"/>
    <s v="DL"/>
    <s v="9999232.18"/>
    <s v="201907"/>
    <s v="2019"/>
    <s v="7"/>
    <d v="2019-07-31T00:00:00"/>
    <x v="57"/>
    <m/>
    <s v="Non-Labor"/>
    <s v="Journal Import Created"/>
    <s v="GL"/>
    <s v="D"/>
    <m/>
    <n v="2573"/>
    <m/>
    <m/>
    <n v="2573"/>
    <m/>
    <m/>
    <m/>
    <m/>
    <m/>
    <m/>
    <m/>
  </r>
  <r>
    <s v="001"/>
    <x v="18"/>
    <x v="16"/>
    <x v="1"/>
    <x v="2"/>
    <s v="DL"/>
    <s v="9999232.19"/>
    <s v="201907"/>
    <s v="2019"/>
    <s v="7"/>
    <d v="2019-07-31T00:00:00"/>
    <x v="57"/>
    <m/>
    <s v="Non-Labor"/>
    <s v="Journal Import Created"/>
    <s v="GL"/>
    <s v="D"/>
    <m/>
    <n v="41459"/>
    <m/>
    <m/>
    <n v="41459"/>
    <m/>
    <m/>
    <m/>
    <m/>
    <m/>
    <m/>
    <m/>
  </r>
  <r>
    <s v="001"/>
    <x v="18"/>
    <x v="16"/>
    <x v="1"/>
    <x v="1"/>
    <s v="DL"/>
    <s v="9936203.20"/>
    <s v="201907"/>
    <s v="2019"/>
    <s v="7"/>
    <d v="2019-07-31T00:00:00"/>
    <x v="55"/>
    <m/>
    <s v="Non-Labor"/>
    <s v="Journal Import Created"/>
    <s v="GL"/>
    <s v="C"/>
    <m/>
    <n v="-96287"/>
    <m/>
    <n v="-96287"/>
    <m/>
    <m/>
    <m/>
    <m/>
    <m/>
    <m/>
    <m/>
    <m/>
  </r>
  <r>
    <s v="001"/>
    <x v="18"/>
    <x v="16"/>
    <x v="1"/>
    <x v="1"/>
    <s v="DL"/>
    <s v="9999232.20"/>
    <s v="201907"/>
    <s v="2019"/>
    <s v="7"/>
    <d v="2019-07-31T00:00:00"/>
    <x v="57"/>
    <m/>
    <s v="Non-Labor"/>
    <s v="Journal Import Created"/>
    <s v="GL"/>
    <s v="D"/>
    <m/>
    <n v="87243"/>
    <m/>
    <n v="87243"/>
    <m/>
    <m/>
    <m/>
    <m/>
    <m/>
    <m/>
    <m/>
    <m/>
  </r>
  <r>
    <s v="001"/>
    <x v="1"/>
    <x v="1"/>
    <x v="0"/>
    <x v="0"/>
    <s v="DL"/>
    <s v="10118201.8"/>
    <s v="201908"/>
    <s v="2019"/>
    <s v="8"/>
    <d v="2019-08-31T00:00:00"/>
    <x v="64"/>
    <m/>
    <s v="Non-Labor"/>
    <s v="Journal Import Created"/>
    <s v="GL"/>
    <s v="D"/>
    <m/>
    <n v="265775"/>
    <n v="265775"/>
    <m/>
    <m/>
    <m/>
    <m/>
    <m/>
    <m/>
    <m/>
    <m/>
    <m/>
  </r>
  <r>
    <s v="001"/>
    <x v="1"/>
    <x v="1"/>
    <x v="0"/>
    <x v="0"/>
    <s v="DL"/>
    <s v="10155213.11"/>
    <s v="201908"/>
    <s v="2019"/>
    <s v="8"/>
    <d v="2019-08-31T00:00:00"/>
    <x v="65"/>
    <m/>
    <s v="Non-Labor"/>
    <s v="Temporary Tax Rebate Amortization"/>
    <s v="GL"/>
    <s v="C"/>
    <m/>
    <n v="-472466"/>
    <n v="-472466"/>
    <m/>
    <m/>
    <m/>
    <m/>
    <m/>
    <m/>
    <m/>
    <m/>
    <m/>
  </r>
  <r>
    <s v="001"/>
    <x v="1"/>
    <x v="1"/>
    <x v="0"/>
    <x v="0"/>
    <s v="DL"/>
    <s v="10184201.8"/>
    <s v="201908"/>
    <s v="2019"/>
    <s v="8"/>
    <d v="2019-08-31T00:00:00"/>
    <x v="66"/>
    <m/>
    <s v="Non-Labor"/>
    <s v="Journal Import Created"/>
    <s v="GL"/>
    <s v="C"/>
    <m/>
    <n v="-290874"/>
    <n v="-290874"/>
    <m/>
    <m/>
    <m/>
    <m/>
    <m/>
    <m/>
    <m/>
    <m/>
    <m/>
  </r>
  <r>
    <s v="001"/>
    <x v="1"/>
    <x v="1"/>
    <x v="1"/>
    <x v="2"/>
    <s v="DL"/>
    <s v="10118201.9"/>
    <s v="201908"/>
    <s v="2019"/>
    <s v="8"/>
    <d v="2019-08-31T00:00:00"/>
    <x v="64"/>
    <m/>
    <s v="Non-Labor"/>
    <s v="Journal Import Created"/>
    <s v="GL"/>
    <s v="D"/>
    <m/>
    <n v="53016"/>
    <m/>
    <m/>
    <n v="53016"/>
    <m/>
    <m/>
    <m/>
    <m/>
    <m/>
    <m/>
    <m/>
  </r>
  <r>
    <s v="001"/>
    <x v="1"/>
    <x v="1"/>
    <x v="1"/>
    <x v="2"/>
    <s v="DL"/>
    <s v="10155213.12"/>
    <s v="201908"/>
    <s v="2019"/>
    <s v="8"/>
    <d v="2019-08-31T00:00:00"/>
    <x v="65"/>
    <m/>
    <s v="Non-Labor"/>
    <s v="Temporary Tax Rebate Amortization"/>
    <s v="GL"/>
    <s v="C"/>
    <m/>
    <n v="-88259.28"/>
    <m/>
    <m/>
    <n v="-88259.28"/>
    <m/>
    <m/>
    <m/>
    <m/>
    <m/>
    <m/>
    <m/>
  </r>
  <r>
    <s v="001"/>
    <x v="1"/>
    <x v="1"/>
    <x v="1"/>
    <x v="2"/>
    <s v="DL"/>
    <s v="10184201.9"/>
    <s v="201908"/>
    <s v="2019"/>
    <s v="8"/>
    <d v="2019-08-31T00:00:00"/>
    <x v="66"/>
    <m/>
    <s v="Non-Labor"/>
    <s v="Journal Import Created"/>
    <s v="GL"/>
    <s v="C"/>
    <m/>
    <n v="-60521"/>
    <m/>
    <m/>
    <n v="-60521"/>
    <m/>
    <m/>
    <m/>
    <m/>
    <m/>
    <m/>
    <m/>
  </r>
  <r>
    <s v="001"/>
    <x v="2"/>
    <x v="2"/>
    <x v="0"/>
    <x v="0"/>
    <s v="DL"/>
    <s v="10158202.22"/>
    <s v="201908"/>
    <s v="2019"/>
    <s v="8"/>
    <d v="2019-08-31T00:00:00"/>
    <x v="3"/>
    <m/>
    <s v="Non-Labor"/>
    <s v="OPTIONAL RENEWABLE POWER REV OFFSET ID (-)"/>
    <s v="PA"/>
    <s v="D"/>
    <m/>
    <n v="3966.71"/>
    <n v="3966.71"/>
    <m/>
    <m/>
    <m/>
    <m/>
    <m/>
    <m/>
    <m/>
    <m/>
    <m/>
  </r>
  <r>
    <s v="001"/>
    <x v="2"/>
    <x v="2"/>
    <x v="0"/>
    <x v="1"/>
    <s v="DL"/>
    <s v="10158202.23"/>
    <s v="201908"/>
    <s v="2019"/>
    <s v="8"/>
    <d v="2019-08-31T00:00:00"/>
    <x v="3"/>
    <m/>
    <s v="Non-Labor"/>
    <s v="OPTIONAL RENEWABLE POWER REV OFFSET WA (-)"/>
    <s v="PA"/>
    <s v="D"/>
    <m/>
    <n v="12776.43"/>
    <n v="12776.43"/>
    <m/>
    <m/>
    <m/>
    <m/>
    <m/>
    <m/>
    <m/>
    <m/>
    <m/>
  </r>
  <r>
    <s v="001"/>
    <x v="3"/>
    <x v="3"/>
    <x v="0"/>
    <x v="0"/>
    <s v="DL"/>
    <s v="10171204.3"/>
    <s v="201908"/>
    <s v="2019"/>
    <s v="8"/>
    <d v="2019-08-31T00:00:00"/>
    <x v="67"/>
    <m/>
    <s v="Non-Labor"/>
    <s v="BPA RES EXCH PROG"/>
    <s v="GL"/>
    <s v="C"/>
    <m/>
    <n v="-63018.28"/>
    <n v="-63018.28"/>
    <m/>
    <m/>
    <m/>
    <m/>
    <m/>
    <m/>
    <m/>
    <m/>
    <m/>
  </r>
  <r>
    <s v="001"/>
    <x v="3"/>
    <x v="3"/>
    <x v="0"/>
    <x v="1"/>
    <s v="DL"/>
    <s v="10171204.4"/>
    <s v="201908"/>
    <s v="2019"/>
    <s v="8"/>
    <d v="2019-08-31T00:00:00"/>
    <x v="67"/>
    <m/>
    <s v="Non-Labor"/>
    <s v="BPA RES EXCH PROG"/>
    <s v="GL"/>
    <s v="C"/>
    <m/>
    <n v="-147625.60000000001"/>
    <n v="-147625.60000000001"/>
    <m/>
    <m/>
    <m/>
    <m/>
    <m/>
    <m/>
    <m/>
    <m/>
    <m/>
  </r>
  <r>
    <s v="001"/>
    <x v="4"/>
    <x v="4"/>
    <x v="0"/>
    <x v="1"/>
    <s v="DL"/>
    <s v="10118201.10"/>
    <s v="201908"/>
    <s v="2019"/>
    <s v="8"/>
    <d v="2019-08-31T00:00:00"/>
    <x v="64"/>
    <m/>
    <s v="Non-Labor"/>
    <s v="Journal Import Created"/>
    <s v="GL"/>
    <s v="D"/>
    <m/>
    <n v="70480"/>
    <n v="70480"/>
    <m/>
    <m/>
    <m/>
    <m/>
    <m/>
    <m/>
    <m/>
    <m/>
    <m/>
  </r>
  <r>
    <s v="001"/>
    <x v="4"/>
    <x v="4"/>
    <x v="0"/>
    <x v="1"/>
    <s v="DL"/>
    <s v="10184201.10"/>
    <s v="201908"/>
    <s v="2019"/>
    <s v="8"/>
    <d v="2019-08-31T00:00:00"/>
    <x v="66"/>
    <m/>
    <s v="Non-Labor"/>
    <s v="Journal Import Created"/>
    <s v="GL"/>
    <s v="C"/>
    <m/>
    <n v="-72978"/>
    <n v="-72978"/>
    <m/>
    <m/>
    <m/>
    <m/>
    <m/>
    <m/>
    <m/>
    <m/>
    <m/>
  </r>
  <r>
    <s v="001"/>
    <x v="5"/>
    <x v="5"/>
    <x v="0"/>
    <x v="0"/>
    <s v="DL"/>
    <s v="10118201.11"/>
    <s v="201908"/>
    <s v="2019"/>
    <s v="8"/>
    <d v="2019-08-31T00:00:00"/>
    <x v="64"/>
    <m/>
    <s v="Non-Labor"/>
    <s v="Journal Import Created"/>
    <s v="GL"/>
    <s v="D"/>
    <m/>
    <n v="30863"/>
    <n v="30863"/>
    <m/>
    <m/>
    <m/>
    <m/>
    <m/>
    <m/>
    <m/>
    <m/>
    <m/>
  </r>
  <r>
    <s v="001"/>
    <x v="5"/>
    <x v="5"/>
    <x v="0"/>
    <x v="0"/>
    <s v="DL"/>
    <s v="10184201.11"/>
    <s v="201908"/>
    <s v="2019"/>
    <s v="8"/>
    <d v="2019-08-31T00:00:00"/>
    <x v="66"/>
    <m/>
    <s v="Non-Labor"/>
    <s v="Journal Import Created"/>
    <s v="GL"/>
    <s v="C"/>
    <m/>
    <n v="-34031"/>
    <n v="-34031"/>
    <m/>
    <m/>
    <m/>
    <m/>
    <m/>
    <m/>
    <m/>
    <m/>
    <m/>
  </r>
  <r>
    <s v="001"/>
    <x v="5"/>
    <x v="5"/>
    <x v="0"/>
    <x v="1"/>
    <s v="DL"/>
    <s v="10118201.12"/>
    <s v="201908"/>
    <s v="2019"/>
    <s v="8"/>
    <d v="2019-08-31T00:00:00"/>
    <x v="64"/>
    <m/>
    <s v="Non-Labor"/>
    <s v="Journal Import Created"/>
    <s v="GL"/>
    <s v="D"/>
    <m/>
    <n v="77019"/>
    <n v="77019"/>
    <m/>
    <m/>
    <m/>
    <m/>
    <m/>
    <m/>
    <m/>
    <m/>
    <m/>
  </r>
  <r>
    <s v="001"/>
    <x v="5"/>
    <x v="5"/>
    <x v="0"/>
    <x v="1"/>
    <s v="DL"/>
    <s v="10184201.12"/>
    <s v="201908"/>
    <s v="2019"/>
    <s v="8"/>
    <d v="2019-08-31T00:00:00"/>
    <x v="66"/>
    <m/>
    <s v="Non-Labor"/>
    <s v="Journal Import Created"/>
    <s v="GL"/>
    <s v="C"/>
    <m/>
    <n v="-83473"/>
    <n v="-83473"/>
    <m/>
    <m/>
    <m/>
    <m/>
    <m/>
    <m/>
    <m/>
    <m/>
    <m/>
  </r>
  <r>
    <s v="001"/>
    <x v="6"/>
    <x v="6"/>
    <x v="0"/>
    <x v="1"/>
    <s v="DL"/>
    <s v="10211201.22"/>
    <s v="201908"/>
    <s v="2019"/>
    <s v="8"/>
    <d v="2019-08-31T00:00:00"/>
    <x v="68"/>
    <m/>
    <s v="Non-Labor"/>
    <s v="Journal Import Created"/>
    <s v="GL"/>
    <s v="C"/>
    <m/>
    <n v="-182984.51"/>
    <n v="-182984.51"/>
    <m/>
    <m/>
    <m/>
    <m/>
    <m/>
    <m/>
    <m/>
    <m/>
    <m/>
  </r>
  <r>
    <s v="001"/>
    <x v="7"/>
    <x v="7"/>
    <x v="0"/>
    <x v="0"/>
    <s v="DL"/>
    <s v="10211201.25"/>
    <s v="201908"/>
    <s v="2019"/>
    <s v="8"/>
    <d v="2019-08-31T00:00:00"/>
    <x v="68"/>
    <m/>
    <s v="Non-Labor"/>
    <s v="Journal Import Created"/>
    <s v="GL"/>
    <s v="C"/>
    <m/>
    <n v="-162393.71"/>
    <n v="-162393.71"/>
    <m/>
    <m/>
    <m/>
    <m/>
    <m/>
    <m/>
    <m/>
    <m/>
    <m/>
  </r>
  <r>
    <s v="001"/>
    <x v="7"/>
    <x v="7"/>
    <x v="0"/>
    <x v="1"/>
    <s v="DL"/>
    <s v="10211201.26"/>
    <s v="201908"/>
    <s v="2019"/>
    <s v="8"/>
    <d v="2019-08-31T00:00:00"/>
    <x v="68"/>
    <m/>
    <s v="Non-Labor"/>
    <s v="Journal Import Created"/>
    <s v="GL"/>
    <s v="C"/>
    <m/>
    <n v="-211025.36"/>
    <n v="-211025.36"/>
    <m/>
    <m/>
    <m/>
    <m/>
    <m/>
    <m/>
    <m/>
    <m/>
    <m/>
  </r>
  <r>
    <s v="001"/>
    <x v="8"/>
    <x v="8"/>
    <x v="0"/>
    <x v="0"/>
    <s v="DL"/>
    <s v="10211201.29"/>
    <s v="201908"/>
    <s v="2019"/>
    <s v="8"/>
    <d v="2019-08-31T00:00:00"/>
    <x v="68"/>
    <m/>
    <s v="Non-Labor"/>
    <s v="Journal Import Created"/>
    <s v="GL"/>
    <s v="D"/>
    <m/>
    <n v="54251.94"/>
    <n v="54251.94"/>
    <m/>
    <m/>
    <m/>
    <m/>
    <m/>
    <m/>
    <m/>
    <m/>
    <m/>
  </r>
  <r>
    <s v="001"/>
    <x v="8"/>
    <x v="8"/>
    <x v="0"/>
    <x v="1"/>
    <s v="DL"/>
    <s v="10211201.30"/>
    <s v="201908"/>
    <s v="2019"/>
    <s v="8"/>
    <d v="2019-08-31T00:00:00"/>
    <x v="68"/>
    <m/>
    <s v="Non-Labor"/>
    <s v="Journal Import Created"/>
    <s v="GL"/>
    <s v="D"/>
    <m/>
    <n v="101918.93"/>
    <n v="101918.93"/>
    <m/>
    <m/>
    <m/>
    <m/>
    <m/>
    <m/>
    <m/>
    <m/>
    <m/>
  </r>
  <r>
    <s v="001"/>
    <x v="9"/>
    <x v="7"/>
    <x v="1"/>
    <x v="0"/>
    <s v="DL"/>
    <s v="10211201.34"/>
    <s v="201908"/>
    <s v="2019"/>
    <s v="8"/>
    <d v="2019-08-31T00:00:00"/>
    <x v="68"/>
    <m/>
    <s v="Non-Labor"/>
    <s v="Journal Import Created"/>
    <s v="GL"/>
    <s v="C"/>
    <m/>
    <n v="-8235.36"/>
    <m/>
    <n v="-8235.36"/>
    <m/>
    <m/>
    <m/>
    <m/>
    <m/>
    <m/>
    <m/>
    <m/>
  </r>
  <r>
    <s v="001"/>
    <x v="9"/>
    <x v="7"/>
    <x v="1"/>
    <x v="2"/>
    <s v="DL"/>
    <s v="10211201.35"/>
    <s v="201908"/>
    <s v="2019"/>
    <s v="8"/>
    <d v="2019-08-31T00:00:00"/>
    <x v="68"/>
    <m/>
    <s v="Non-Labor"/>
    <s v="Journal Import Created"/>
    <s v="GL"/>
    <s v="C"/>
    <m/>
    <n v="-43097.96"/>
    <m/>
    <m/>
    <n v="-43097.96"/>
    <m/>
    <m/>
    <m/>
    <m/>
    <m/>
    <m/>
    <m/>
  </r>
  <r>
    <s v="001"/>
    <x v="9"/>
    <x v="7"/>
    <x v="1"/>
    <x v="1"/>
    <s v="DL"/>
    <s v="10211201.36"/>
    <s v="201908"/>
    <s v="2019"/>
    <s v="8"/>
    <d v="2019-08-31T00:00:00"/>
    <x v="68"/>
    <m/>
    <s v="Non-Labor"/>
    <s v="Journal Import Created"/>
    <s v="GL"/>
    <s v="C"/>
    <m/>
    <n v="-57902.92"/>
    <m/>
    <n v="-57902.92"/>
    <m/>
    <m/>
    <m/>
    <m/>
    <m/>
    <m/>
    <m/>
    <m/>
  </r>
  <r>
    <s v="001"/>
    <x v="10"/>
    <x v="8"/>
    <x v="1"/>
    <x v="0"/>
    <s v="DL"/>
    <s v="10211201.40"/>
    <s v="201908"/>
    <s v="2019"/>
    <s v="8"/>
    <d v="2019-08-31T00:00:00"/>
    <x v="68"/>
    <m/>
    <s v="Non-Labor"/>
    <s v="Journal Import Created"/>
    <s v="GL"/>
    <s v="C"/>
    <m/>
    <n v="-12963.5"/>
    <m/>
    <n v="-12963.5"/>
    <m/>
    <m/>
    <m/>
    <m/>
    <m/>
    <m/>
    <m/>
    <m/>
  </r>
  <r>
    <s v="001"/>
    <x v="10"/>
    <x v="8"/>
    <x v="1"/>
    <x v="2"/>
    <s v="DL"/>
    <s v="10211201.41"/>
    <s v="201908"/>
    <s v="2019"/>
    <s v="8"/>
    <d v="2019-08-31T00:00:00"/>
    <x v="68"/>
    <m/>
    <s v="Non-Labor"/>
    <s v="Journal Import Created"/>
    <s v="GL"/>
    <s v="C"/>
    <m/>
    <n v="-36661.199999999997"/>
    <m/>
    <m/>
    <n v="-36661.199999999997"/>
    <m/>
    <m/>
    <m/>
    <m/>
    <m/>
    <m/>
    <m/>
  </r>
  <r>
    <s v="001"/>
    <x v="10"/>
    <x v="8"/>
    <x v="1"/>
    <x v="1"/>
    <s v="DL"/>
    <s v="10211201.42"/>
    <s v="201908"/>
    <s v="2019"/>
    <s v="8"/>
    <d v="2019-08-31T00:00:00"/>
    <x v="68"/>
    <m/>
    <s v="Non-Labor"/>
    <s v="Journal Import Created"/>
    <s v="GL"/>
    <s v="D"/>
    <m/>
    <n v="12957.27"/>
    <m/>
    <n v="12957.27"/>
    <m/>
    <m/>
    <m/>
    <m/>
    <m/>
    <m/>
    <m/>
    <m/>
  </r>
  <r>
    <s v="001"/>
    <x v="11"/>
    <x v="9"/>
    <x v="0"/>
    <x v="0"/>
    <s v="DL"/>
    <s v="10118201.13"/>
    <s v="201908"/>
    <s v="2019"/>
    <s v="8"/>
    <d v="2019-08-31T00:00:00"/>
    <x v="64"/>
    <m/>
    <s v="Non-Labor"/>
    <s v="Journal Import Created"/>
    <s v="GL"/>
    <s v="D"/>
    <m/>
    <n v="481254"/>
    <n v="481254"/>
    <m/>
    <m/>
    <m/>
    <m/>
    <m/>
    <m/>
    <m/>
    <m/>
    <m/>
  </r>
  <r>
    <s v="001"/>
    <x v="11"/>
    <x v="9"/>
    <x v="0"/>
    <x v="0"/>
    <s v="DL"/>
    <s v="10184201.13"/>
    <s v="201908"/>
    <s v="2019"/>
    <s v="8"/>
    <d v="2019-08-31T00:00:00"/>
    <x v="66"/>
    <m/>
    <s v="Non-Labor"/>
    <s v="Journal Import Created"/>
    <s v="GL"/>
    <s v="C"/>
    <m/>
    <n v="-529414"/>
    <n v="-529414"/>
    <m/>
    <m/>
    <m/>
    <m/>
    <m/>
    <m/>
    <m/>
    <m/>
    <m/>
  </r>
  <r>
    <s v="001"/>
    <x v="12"/>
    <x v="10"/>
    <x v="0"/>
    <x v="1"/>
    <s v="DL"/>
    <s v="10216201.8"/>
    <s v="201908"/>
    <s v="2019"/>
    <s v="8"/>
    <d v="2019-08-31T00:00:00"/>
    <x v="69"/>
    <m/>
    <s v="Non-Labor"/>
    <s v="WA Rec Deferral Amort"/>
    <s v="GL"/>
    <s v="C"/>
    <m/>
    <n v="-113955"/>
    <n v="-113955"/>
    <m/>
    <m/>
    <m/>
    <m/>
    <m/>
    <m/>
    <m/>
    <m/>
    <m/>
  </r>
  <r>
    <s v="001"/>
    <x v="13"/>
    <x v="11"/>
    <x v="0"/>
    <x v="0"/>
    <s v="DL"/>
    <s v="10217203.10"/>
    <s v="201908"/>
    <s v="2019"/>
    <s v="8"/>
    <d v="2019-08-31T00:00:00"/>
    <x v="70"/>
    <m/>
    <s v="Non-Labor"/>
    <s v="Amortization of Balance"/>
    <s v="GL"/>
    <s v="C"/>
    <m/>
    <n v="-784802"/>
    <n v="-784802"/>
    <m/>
    <m/>
    <m/>
    <m/>
    <m/>
    <m/>
    <m/>
    <m/>
    <m/>
  </r>
  <r>
    <s v="001"/>
    <x v="14"/>
    <x v="12"/>
    <x v="1"/>
    <x v="0"/>
    <s v="DL"/>
    <s v="10217204.9"/>
    <s v="201908"/>
    <s v="2019"/>
    <s v="8"/>
    <d v="2019-08-31T00:00:00"/>
    <x v="71"/>
    <m/>
    <s v="Non-Labor"/>
    <s v="Amortization Expense"/>
    <s v="GL"/>
    <s v="C"/>
    <m/>
    <n v="-198950.14"/>
    <m/>
    <n v="-198950.14"/>
    <m/>
    <m/>
    <m/>
    <m/>
    <m/>
    <m/>
    <m/>
    <m/>
  </r>
  <r>
    <s v="001"/>
    <x v="14"/>
    <x v="12"/>
    <x v="1"/>
    <x v="2"/>
    <s v="DL"/>
    <s v="10209204.22"/>
    <s v="201908"/>
    <s v="2019"/>
    <s v="8"/>
    <d v="2019-08-31T00:00:00"/>
    <x v="72"/>
    <m/>
    <s v="Non-Labor"/>
    <s v="AMORT EXP"/>
    <s v="GL"/>
    <s v="C"/>
    <m/>
    <n v="-247375.73"/>
    <m/>
    <m/>
    <n v="-247375.73"/>
    <m/>
    <m/>
    <m/>
    <m/>
    <m/>
    <m/>
    <m/>
  </r>
  <r>
    <s v="001"/>
    <x v="14"/>
    <x v="12"/>
    <x v="1"/>
    <x v="1"/>
    <s v="DL"/>
    <s v="10217204.10"/>
    <s v="201908"/>
    <s v="2019"/>
    <s v="8"/>
    <d v="2019-08-31T00:00:00"/>
    <x v="71"/>
    <m/>
    <s v="Non-Labor"/>
    <s v="Amortization Expense"/>
    <s v="GL"/>
    <s v="C"/>
    <m/>
    <n v="-349280.21"/>
    <m/>
    <n v="-349280.21"/>
    <m/>
    <m/>
    <m/>
    <m/>
    <m/>
    <m/>
    <m/>
    <m/>
  </r>
  <r>
    <s v="001"/>
    <x v="15"/>
    <x v="13"/>
    <x v="1"/>
    <x v="2"/>
    <s v="DL"/>
    <s v="10209204.23"/>
    <s v="201908"/>
    <s v="2019"/>
    <s v="8"/>
    <d v="2019-08-31T00:00:00"/>
    <x v="72"/>
    <m/>
    <s v="Non-Labor"/>
    <s v="OR FEE FREE AMORT"/>
    <s v="GL"/>
    <s v="D"/>
    <m/>
    <n v="1575.59"/>
    <m/>
    <m/>
    <n v="1575.59"/>
    <m/>
    <m/>
    <m/>
    <m/>
    <m/>
    <m/>
    <m/>
  </r>
  <r>
    <s v="001"/>
    <x v="15"/>
    <x v="13"/>
    <x v="1"/>
    <x v="2"/>
    <s v="DL"/>
    <s v="10209204.24"/>
    <s v="201908"/>
    <s v="2019"/>
    <s v="8"/>
    <d v="2019-08-31T00:00:00"/>
    <x v="72"/>
    <m/>
    <s v="Non-Labor"/>
    <s v="OR IV FUND AMORT"/>
    <s v="GL"/>
    <s v="D"/>
    <m/>
    <n v="1814.65"/>
    <m/>
    <m/>
    <n v="1814.65"/>
    <m/>
    <m/>
    <m/>
    <m/>
    <m/>
    <m/>
    <m/>
  </r>
  <r>
    <s v="001"/>
    <x v="15"/>
    <x v="13"/>
    <x v="1"/>
    <x v="2"/>
    <s v="DL"/>
    <s v="10209204.25"/>
    <s v="201908"/>
    <s v="2019"/>
    <s v="8"/>
    <d v="2019-08-31T00:00:00"/>
    <x v="72"/>
    <m/>
    <s v="Non-Labor"/>
    <s v="IVF FUND - AMORT EXPENSE"/>
    <s v="GL"/>
    <s v="D"/>
    <m/>
    <n v="2239.83"/>
    <m/>
    <m/>
    <n v="2239.83"/>
    <m/>
    <m/>
    <m/>
    <m/>
    <m/>
    <m/>
    <m/>
  </r>
  <r>
    <s v="001"/>
    <x v="16"/>
    <x v="14"/>
    <x v="1"/>
    <x v="2"/>
    <s v="DL"/>
    <s v="10157201.5"/>
    <s v="201908"/>
    <s v="2019"/>
    <s v="8"/>
    <d v="2019-08-31T00:00:00"/>
    <x v="3"/>
    <m/>
    <s v="Non-Labor"/>
    <s v="Amortization of Recoverable Costs"/>
    <s v="PA"/>
    <s v="C"/>
    <m/>
    <n v="-5979.52"/>
    <m/>
    <m/>
    <n v="-5979.52"/>
    <m/>
    <m/>
    <m/>
    <m/>
    <m/>
    <m/>
    <m/>
  </r>
  <r>
    <s v="001"/>
    <x v="17"/>
    <x v="15"/>
    <x v="0"/>
    <x v="0"/>
    <s v="DL"/>
    <s v="10157201.6"/>
    <s v="201908"/>
    <s v="2019"/>
    <s v="8"/>
    <d v="2019-08-31T00:00:00"/>
    <x v="3"/>
    <m/>
    <s v="Non-Labor"/>
    <s v="ID Elect. DSM"/>
    <s v="PA"/>
    <s v="D"/>
    <m/>
    <n v="833616.22"/>
    <n v="833616.22"/>
    <m/>
    <m/>
    <m/>
    <m/>
    <m/>
    <m/>
    <m/>
    <m/>
    <m/>
  </r>
  <r>
    <s v="001"/>
    <x v="17"/>
    <x v="15"/>
    <x v="0"/>
    <x v="1"/>
    <s v="DL"/>
    <s v="10157201.7"/>
    <s v="201908"/>
    <s v="2019"/>
    <s v="8"/>
    <d v="2019-08-31T00:00:00"/>
    <x v="3"/>
    <m/>
    <s v="Non-Labor"/>
    <s v="WA Elec. DSM"/>
    <s v="PA"/>
    <s v="D"/>
    <m/>
    <n v="1760573.78"/>
    <n v="1760573.78"/>
    <m/>
    <m/>
    <m/>
    <m/>
    <m/>
    <m/>
    <m/>
    <m/>
    <m/>
  </r>
  <r>
    <s v="001"/>
    <x v="17"/>
    <x v="15"/>
    <x v="0"/>
    <x v="1"/>
    <s v="DL"/>
    <s v="10157201.7"/>
    <s v="201908"/>
    <s v="2019"/>
    <s v="8"/>
    <d v="2019-08-31T00:00:00"/>
    <x v="3"/>
    <m/>
    <s v="Non-Labor"/>
    <s v="WA Elec. LIRAP"/>
    <s v="PA"/>
    <s v="D"/>
    <m/>
    <n v="495224.99"/>
    <n v="495224.99"/>
    <m/>
    <m/>
    <m/>
    <m/>
    <m/>
    <m/>
    <m/>
    <m/>
    <m/>
  </r>
  <r>
    <s v="001"/>
    <x v="17"/>
    <x v="15"/>
    <x v="0"/>
    <x v="1"/>
    <s v="DL"/>
    <s v="10157201.8"/>
    <s v="201908"/>
    <s v="2019"/>
    <s v="8"/>
    <d v="2019-08-31T00:00:00"/>
    <x v="3"/>
    <m/>
    <s v="Non-Labor"/>
    <s v="WA Elec. LIRAP Rate Discount Pilot"/>
    <s v="PA"/>
    <s v="C"/>
    <m/>
    <n v="-8060.52"/>
    <n v="-8060.52"/>
    <m/>
    <m/>
    <m/>
    <m/>
    <m/>
    <m/>
    <m/>
    <m/>
    <m/>
  </r>
  <r>
    <s v="001"/>
    <x v="17"/>
    <x v="15"/>
    <x v="1"/>
    <x v="0"/>
    <s v="DL"/>
    <s v="10157201.9"/>
    <s v="201908"/>
    <s v="2019"/>
    <s v="8"/>
    <d v="2019-08-31T00:00:00"/>
    <x v="3"/>
    <m/>
    <s v="Non-Labor"/>
    <s v="ID Gas DSM"/>
    <s v="PA"/>
    <s v="D"/>
    <m/>
    <n v="29848.78"/>
    <m/>
    <n v="29848.78"/>
    <m/>
    <m/>
    <m/>
    <m/>
    <m/>
    <m/>
    <m/>
    <m/>
  </r>
  <r>
    <s v="001"/>
    <x v="17"/>
    <x v="15"/>
    <x v="1"/>
    <x v="2"/>
    <s v="DL"/>
    <s v="10157201.26"/>
    <s v="201908"/>
    <s v="2019"/>
    <s v="8"/>
    <d v="2019-08-31T00:00:00"/>
    <x v="3"/>
    <m/>
    <s v="Non-Labor"/>
    <s v="OR Gas DSM"/>
    <s v="PA"/>
    <s v="D"/>
    <m/>
    <n v="74302.899999999994"/>
    <m/>
    <m/>
    <n v="74302.899999999994"/>
    <m/>
    <m/>
    <m/>
    <m/>
    <m/>
    <m/>
    <m/>
  </r>
  <r>
    <s v="001"/>
    <x v="17"/>
    <x v="15"/>
    <x v="1"/>
    <x v="2"/>
    <s v="DL"/>
    <s v="10157201.26"/>
    <s v="201908"/>
    <s v="2019"/>
    <s v="8"/>
    <d v="2019-08-31T00:00:00"/>
    <x v="3"/>
    <m/>
    <s v="Non-Labor"/>
    <s v="OR Gas LIRAP"/>
    <s v="PA"/>
    <s v="D"/>
    <m/>
    <n v="4432.7"/>
    <m/>
    <m/>
    <n v="4432.7"/>
    <m/>
    <m/>
    <m/>
    <m/>
    <m/>
    <m/>
    <m/>
  </r>
  <r>
    <s v="001"/>
    <x v="17"/>
    <x v="15"/>
    <x v="1"/>
    <x v="1"/>
    <s v="DL"/>
    <s v="10157201.10"/>
    <s v="201908"/>
    <s v="2019"/>
    <s v="8"/>
    <d v="2019-08-31T00:00:00"/>
    <x v="3"/>
    <m/>
    <s v="Non-Labor"/>
    <s v="WA Gas DSM"/>
    <s v="PA"/>
    <s v="D"/>
    <m/>
    <n v="90818.01"/>
    <m/>
    <n v="90818.01"/>
    <m/>
    <m/>
    <m/>
    <m/>
    <m/>
    <m/>
    <m/>
    <m/>
  </r>
  <r>
    <s v="001"/>
    <x v="17"/>
    <x v="15"/>
    <x v="1"/>
    <x v="1"/>
    <s v="DL"/>
    <s v="10157201.10"/>
    <s v="201908"/>
    <s v="2019"/>
    <s v="8"/>
    <d v="2019-08-31T00:00:00"/>
    <x v="3"/>
    <m/>
    <s v="Non-Labor"/>
    <s v="WA Gas LIRAP"/>
    <s v="PA"/>
    <s v="D"/>
    <m/>
    <n v="71270.399999999994"/>
    <m/>
    <n v="71270.399999999994"/>
    <m/>
    <m/>
    <m/>
    <m/>
    <m/>
    <m/>
    <m/>
    <m/>
  </r>
  <r>
    <s v="001"/>
    <x v="17"/>
    <x v="15"/>
    <x v="1"/>
    <x v="1"/>
    <s v="DL"/>
    <s v="10157201.11"/>
    <s v="201908"/>
    <s v="2019"/>
    <s v="8"/>
    <d v="2019-08-31T00:00:00"/>
    <x v="3"/>
    <m/>
    <s v="Non-Labor"/>
    <s v="WA Gas LIRAP Rate Discount Pilot"/>
    <s v="PA"/>
    <s v="C"/>
    <m/>
    <n v="-726.05"/>
    <m/>
    <n v="-726.05"/>
    <m/>
    <m/>
    <m/>
    <m/>
    <m/>
    <m/>
    <m/>
    <m/>
  </r>
  <r>
    <s v="001"/>
    <x v="18"/>
    <x v="16"/>
    <x v="0"/>
    <x v="0"/>
    <s v="DL"/>
    <s v="10118201.14"/>
    <s v="201908"/>
    <s v="2019"/>
    <s v="8"/>
    <d v="2019-08-31T00:00:00"/>
    <x v="64"/>
    <m/>
    <s v="Non-Labor"/>
    <s v="Journal Import Created"/>
    <s v="GL"/>
    <s v="C"/>
    <m/>
    <n v="-467811"/>
    <n v="-467811"/>
    <m/>
    <m/>
    <m/>
    <m/>
    <m/>
    <m/>
    <m/>
    <m/>
    <m/>
  </r>
  <r>
    <s v="001"/>
    <x v="18"/>
    <x v="16"/>
    <x v="0"/>
    <x v="0"/>
    <s v="DL"/>
    <s v="10184201.14"/>
    <s v="201908"/>
    <s v="2019"/>
    <s v="8"/>
    <d v="2019-08-31T00:00:00"/>
    <x v="66"/>
    <m/>
    <s v="Non-Labor"/>
    <s v="Journal Import Created"/>
    <s v="GL"/>
    <s v="D"/>
    <m/>
    <n v="511543"/>
    <n v="511543"/>
    <m/>
    <m/>
    <m/>
    <m/>
    <m/>
    <m/>
    <m/>
    <m/>
    <m/>
  </r>
  <r>
    <s v="001"/>
    <x v="18"/>
    <x v="16"/>
    <x v="0"/>
    <x v="1"/>
    <s v="DL"/>
    <s v="10118201.15"/>
    <s v="201908"/>
    <s v="2019"/>
    <s v="8"/>
    <d v="2019-08-31T00:00:00"/>
    <x v="64"/>
    <m/>
    <s v="Non-Labor"/>
    <s v="Journal Import Created"/>
    <s v="GL"/>
    <s v="C"/>
    <m/>
    <n v="-1463039"/>
    <n v="-1463039"/>
    <m/>
    <m/>
    <m/>
    <m/>
    <m/>
    <m/>
    <m/>
    <m/>
    <m/>
  </r>
  <r>
    <s v="001"/>
    <x v="18"/>
    <x v="16"/>
    <x v="0"/>
    <x v="1"/>
    <s v="DL"/>
    <s v="10118201.16"/>
    <s v="201908"/>
    <s v="2019"/>
    <s v="8"/>
    <d v="2019-08-31T00:00:00"/>
    <x v="64"/>
    <m/>
    <s v="Non-Labor"/>
    <s v="Journal Import Created"/>
    <s v="GL"/>
    <s v="D"/>
    <m/>
    <n v="4471"/>
    <n v="4471"/>
    <m/>
    <m/>
    <m/>
    <m/>
    <m/>
    <m/>
    <m/>
    <m/>
    <m/>
  </r>
  <r>
    <s v="001"/>
    <x v="18"/>
    <x v="16"/>
    <x v="0"/>
    <x v="1"/>
    <s v="DL"/>
    <s v="10184201.15"/>
    <s v="201908"/>
    <s v="2019"/>
    <s v="8"/>
    <d v="2019-08-31T00:00:00"/>
    <x v="66"/>
    <m/>
    <s v="Non-Labor"/>
    <s v="Journal Import Created"/>
    <s v="GL"/>
    <s v="D"/>
    <m/>
    <n v="1185392"/>
    <n v="1185392"/>
    <m/>
    <m/>
    <m/>
    <m/>
    <m/>
    <m/>
    <m/>
    <m/>
    <m/>
  </r>
  <r>
    <s v="001"/>
    <x v="18"/>
    <x v="16"/>
    <x v="0"/>
    <x v="1"/>
    <s v="DL"/>
    <s v="10184201.16"/>
    <s v="201908"/>
    <s v="2019"/>
    <s v="8"/>
    <d v="2019-08-31T00:00:00"/>
    <x v="66"/>
    <m/>
    <s v="Non-Labor"/>
    <s v="Journal Import Created"/>
    <s v="GL"/>
    <s v="C"/>
    <m/>
    <n v="-4574"/>
    <n v="-4574"/>
    <m/>
    <m/>
    <m/>
    <m/>
    <m/>
    <m/>
    <m/>
    <m/>
    <m/>
  </r>
  <r>
    <s v="001"/>
    <x v="18"/>
    <x v="16"/>
    <x v="1"/>
    <x v="0"/>
    <s v="DL"/>
    <s v="10118201.17"/>
    <s v="201908"/>
    <s v="2019"/>
    <s v="8"/>
    <d v="2019-08-31T00:00:00"/>
    <x v="64"/>
    <m/>
    <s v="Non-Labor"/>
    <s v="Journal Import Created"/>
    <s v="GL"/>
    <s v="C"/>
    <m/>
    <n v="-15641"/>
    <m/>
    <n v="-15641"/>
    <m/>
    <m/>
    <m/>
    <m/>
    <m/>
    <m/>
    <m/>
    <m/>
  </r>
  <r>
    <s v="001"/>
    <x v="18"/>
    <x v="16"/>
    <x v="1"/>
    <x v="0"/>
    <s v="DL"/>
    <s v="10184201.17"/>
    <s v="201908"/>
    <s v="2019"/>
    <s v="8"/>
    <d v="2019-08-31T00:00:00"/>
    <x v="66"/>
    <m/>
    <s v="Non-Labor"/>
    <s v="Journal Import Created"/>
    <s v="GL"/>
    <s v="D"/>
    <m/>
    <n v="17290"/>
    <m/>
    <n v="17290"/>
    <m/>
    <m/>
    <m/>
    <m/>
    <m/>
    <m/>
    <m/>
    <m/>
  </r>
  <r>
    <s v="001"/>
    <x v="18"/>
    <x v="16"/>
    <x v="1"/>
    <x v="2"/>
    <s v="DL"/>
    <s v="10118201.18"/>
    <s v="201908"/>
    <s v="2019"/>
    <s v="8"/>
    <d v="2019-08-31T00:00:00"/>
    <x v="64"/>
    <m/>
    <s v="Non-Labor"/>
    <s v="Journal Import Created"/>
    <s v="GL"/>
    <s v="C"/>
    <m/>
    <n v="-2573"/>
    <m/>
    <m/>
    <n v="-2573"/>
    <m/>
    <m/>
    <m/>
    <m/>
    <m/>
    <m/>
    <m/>
  </r>
  <r>
    <s v="001"/>
    <x v="18"/>
    <x v="16"/>
    <x v="1"/>
    <x v="2"/>
    <s v="DL"/>
    <s v="10118201.19"/>
    <s v="201908"/>
    <s v="2019"/>
    <s v="8"/>
    <d v="2019-08-31T00:00:00"/>
    <x v="64"/>
    <m/>
    <s v="Non-Labor"/>
    <s v="Journal Import Created"/>
    <s v="GL"/>
    <s v="C"/>
    <m/>
    <n v="-41459"/>
    <m/>
    <m/>
    <n v="-41459"/>
    <m/>
    <m/>
    <m/>
    <m/>
    <m/>
    <m/>
    <m/>
  </r>
  <r>
    <s v="001"/>
    <x v="18"/>
    <x v="16"/>
    <x v="1"/>
    <x v="2"/>
    <s v="DL"/>
    <s v="10184201.18"/>
    <s v="201908"/>
    <s v="2019"/>
    <s v="8"/>
    <d v="2019-08-31T00:00:00"/>
    <x v="66"/>
    <m/>
    <s v="Non-Labor"/>
    <s v="Journal Import Created"/>
    <s v="GL"/>
    <s v="D"/>
    <m/>
    <n v="2888"/>
    <m/>
    <m/>
    <n v="2888"/>
    <m/>
    <m/>
    <m/>
    <m/>
    <m/>
    <m/>
    <m/>
  </r>
  <r>
    <s v="001"/>
    <x v="18"/>
    <x v="16"/>
    <x v="1"/>
    <x v="2"/>
    <s v="DL"/>
    <s v="10184201.19"/>
    <s v="201908"/>
    <s v="2019"/>
    <s v="8"/>
    <d v="2019-08-31T00:00:00"/>
    <x v="66"/>
    <m/>
    <s v="Non-Labor"/>
    <s v="Journal Import Created"/>
    <s v="GL"/>
    <s v="D"/>
    <m/>
    <n v="47704"/>
    <m/>
    <m/>
    <n v="47704"/>
    <m/>
    <m/>
    <m/>
    <m/>
    <m/>
    <m/>
    <m/>
  </r>
  <r>
    <s v="001"/>
    <x v="18"/>
    <x v="16"/>
    <x v="1"/>
    <x v="1"/>
    <s v="DL"/>
    <s v="10118201.20"/>
    <s v="201908"/>
    <s v="2019"/>
    <s v="8"/>
    <d v="2019-08-31T00:00:00"/>
    <x v="64"/>
    <m/>
    <s v="Non-Labor"/>
    <s v="Journal Import Created"/>
    <s v="GL"/>
    <s v="C"/>
    <m/>
    <n v="-87243"/>
    <m/>
    <n v="-87243"/>
    <m/>
    <m/>
    <m/>
    <m/>
    <m/>
    <m/>
    <m/>
    <m/>
  </r>
  <r>
    <s v="001"/>
    <x v="18"/>
    <x v="16"/>
    <x v="1"/>
    <x v="1"/>
    <s v="DL"/>
    <s v="10184201.20"/>
    <s v="201908"/>
    <s v="2019"/>
    <s v="8"/>
    <d v="2019-08-31T00:00:00"/>
    <x v="66"/>
    <m/>
    <s v="Non-Labor"/>
    <s v="Journal Import Created"/>
    <s v="GL"/>
    <s v="D"/>
    <m/>
    <n v="95144"/>
    <m/>
    <n v="95144"/>
    <m/>
    <m/>
    <m/>
    <m/>
    <m/>
    <m/>
    <m/>
    <m/>
  </r>
  <r>
    <s v="001"/>
    <x v="1"/>
    <x v="1"/>
    <x v="0"/>
    <x v="0"/>
    <s v="DL"/>
    <s v="10318211.8"/>
    <s v="201909"/>
    <s v="2019"/>
    <s v="9"/>
    <d v="2019-09-30T00:00:00"/>
    <x v="73"/>
    <m/>
    <s v="Non-Labor"/>
    <s v="Journal Import Created"/>
    <s v="GL"/>
    <s v="D"/>
    <m/>
    <n v="290874"/>
    <n v="290874"/>
    <m/>
    <m/>
    <m/>
    <m/>
    <m/>
    <m/>
    <m/>
    <m/>
    <m/>
  </r>
  <r>
    <s v="001"/>
    <x v="1"/>
    <x v="1"/>
    <x v="0"/>
    <x v="0"/>
    <s v="DL"/>
    <s v="10339216.11"/>
    <s v="201909"/>
    <s v="2019"/>
    <s v="9"/>
    <d v="2019-09-30T00:00:00"/>
    <x v="74"/>
    <m/>
    <s v="Non-Labor"/>
    <s v="Temporary Tax Rebate Amortization"/>
    <s v="GL"/>
    <s v="C"/>
    <m/>
    <n v="-461157"/>
    <n v="-461157"/>
    <m/>
    <m/>
    <m/>
    <m/>
    <m/>
    <m/>
    <m/>
    <m/>
    <m/>
  </r>
  <r>
    <s v="001"/>
    <x v="1"/>
    <x v="1"/>
    <x v="0"/>
    <x v="0"/>
    <s v="DL"/>
    <s v="10357214.8"/>
    <s v="201909"/>
    <s v="2019"/>
    <s v="9"/>
    <d v="2019-09-30T00:00:00"/>
    <x v="75"/>
    <m/>
    <s v="Non-Labor"/>
    <s v="Journal Import Created"/>
    <s v="GL"/>
    <s v="C"/>
    <m/>
    <n v="-234488"/>
    <n v="-234488"/>
    <m/>
    <m/>
    <m/>
    <m/>
    <m/>
    <m/>
    <m/>
    <m/>
    <m/>
  </r>
  <r>
    <s v="001"/>
    <x v="1"/>
    <x v="1"/>
    <x v="1"/>
    <x v="2"/>
    <s v="DL"/>
    <s v="10318211.9"/>
    <s v="201909"/>
    <s v="2019"/>
    <s v="9"/>
    <d v="2019-09-30T00:00:00"/>
    <x v="73"/>
    <m/>
    <s v="Non-Labor"/>
    <s v="Journal Import Created"/>
    <s v="GL"/>
    <s v="D"/>
    <m/>
    <n v="60521"/>
    <m/>
    <m/>
    <n v="60521"/>
    <m/>
    <m/>
    <m/>
    <m/>
    <m/>
    <m/>
    <m/>
  </r>
  <r>
    <s v="001"/>
    <x v="1"/>
    <x v="1"/>
    <x v="1"/>
    <x v="2"/>
    <s v="DL"/>
    <s v="10339216.12"/>
    <s v="201909"/>
    <s v="2019"/>
    <s v="9"/>
    <d v="2019-09-30T00:00:00"/>
    <x v="74"/>
    <m/>
    <s v="Non-Labor"/>
    <s v="Temporary Tax Rebate Amortization"/>
    <s v="GL"/>
    <s v="C"/>
    <m/>
    <n v="-96903.6"/>
    <m/>
    <m/>
    <n v="-96903.6"/>
    <m/>
    <m/>
    <m/>
    <m/>
    <m/>
    <m/>
    <m/>
  </r>
  <r>
    <s v="001"/>
    <x v="1"/>
    <x v="1"/>
    <x v="1"/>
    <x v="2"/>
    <s v="DL"/>
    <s v="10357214.9"/>
    <s v="201909"/>
    <s v="2019"/>
    <s v="9"/>
    <d v="2019-09-30T00:00:00"/>
    <x v="75"/>
    <m/>
    <s v="Non-Labor"/>
    <s v="Journal Import Created"/>
    <s v="GL"/>
    <s v="C"/>
    <m/>
    <n v="-88489"/>
    <m/>
    <m/>
    <n v="-88489"/>
    <m/>
    <m/>
    <m/>
    <m/>
    <m/>
    <m/>
    <m/>
  </r>
  <r>
    <s v="001"/>
    <x v="2"/>
    <x v="2"/>
    <x v="0"/>
    <x v="0"/>
    <s v="DL"/>
    <s v="10343206.10"/>
    <s v="201909"/>
    <s v="2019"/>
    <s v="9"/>
    <d v="2019-09-30T00:00:00"/>
    <x v="3"/>
    <m/>
    <s v="Non-Labor"/>
    <s v="OPTIONAL RENEWABLE POWER REV OFFSET ID (-)"/>
    <s v="PA"/>
    <s v="D"/>
    <m/>
    <n v="3887.17"/>
    <n v="3887.17"/>
    <m/>
    <m/>
    <m/>
    <m/>
    <m/>
    <m/>
    <m/>
    <m/>
    <m/>
  </r>
  <r>
    <s v="001"/>
    <x v="2"/>
    <x v="2"/>
    <x v="0"/>
    <x v="1"/>
    <s v="DL"/>
    <s v="10343206.11"/>
    <s v="201909"/>
    <s v="2019"/>
    <s v="9"/>
    <d v="2019-09-30T00:00:00"/>
    <x v="3"/>
    <m/>
    <s v="Non-Labor"/>
    <s v="OPTIONAL RENEWABLE POWER REV OFFSET WA (-)"/>
    <s v="PA"/>
    <s v="D"/>
    <m/>
    <n v="12717.33"/>
    <n v="12717.33"/>
    <m/>
    <m/>
    <m/>
    <m/>
    <m/>
    <m/>
    <m/>
    <m/>
    <m/>
  </r>
  <r>
    <s v="001"/>
    <x v="3"/>
    <x v="3"/>
    <x v="0"/>
    <x v="0"/>
    <s v="DL"/>
    <s v="10357215.3"/>
    <s v="201909"/>
    <s v="2019"/>
    <s v="9"/>
    <d v="2019-09-30T00:00:00"/>
    <x v="76"/>
    <m/>
    <s v="Non-Labor"/>
    <s v="BPA RES EXCH PROG"/>
    <s v="GL"/>
    <s v="C"/>
    <m/>
    <n v="-57799.35"/>
    <n v="-57799.35"/>
    <m/>
    <m/>
    <m/>
    <m/>
    <m/>
    <m/>
    <m/>
    <m/>
    <m/>
  </r>
  <r>
    <s v="001"/>
    <x v="3"/>
    <x v="3"/>
    <x v="0"/>
    <x v="1"/>
    <s v="DL"/>
    <s v="10357215.4"/>
    <s v="201909"/>
    <s v="2019"/>
    <s v="9"/>
    <d v="2019-09-30T00:00:00"/>
    <x v="76"/>
    <m/>
    <s v="Non-Labor"/>
    <s v="BPA RES EXCH PROG"/>
    <s v="GL"/>
    <s v="C"/>
    <m/>
    <n v="-141575.6"/>
    <n v="-141575.6"/>
    <m/>
    <m/>
    <m/>
    <m/>
    <m/>
    <m/>
    <m/>
    <m/>
    <m/>
  </r>
  <r>
    <s v="001"/>
    <x v="4"/>
    <x v="4"/>
    <x v="0"/>
    <x v="1"/>
    <s v="DL"/>
    <s v="10318211.10"/>
    <s v="201909"/>
    <s v="2019"/>
    <s v="9"/>
    <d v="2019-09-30T00:00:00"/>
    <x v="73"/>
    <m/>
    <s v="Non-Labor"/>
    <s v="Journal Import Created"/>
    <s v="GL"/>
    <s v="D"/>
    <m/>
    <n v="72978"/>
    <n v="72978"/>
    <m/>
    <m/>
    <m/>
    <m/>
    <m/>
    <m/>
    <m/>
    <m/>
    <m/>
  </r>
  <r>
    <s v="001"/>
    <x v="4"/>
    <x v="4"/>
    <x v="0"/>
    <x v="1"/>
    <s v="DL"/>
    <s v="10357214.10"/>
    <s v="201909"/>
    <s v="2019"/>
    <s v="9"/>
    <d v="2019-09-30T00:00:00"/>
    <x v="75"/>
    <m/>
    <s v="Non-Labor"/>
    <s v="Journal Import Created"/>
    <s v="GL"/>
    <s v="C"/>
    <m/>
    <n v="-61861"/>
    <n v="-61861"/>
    <m/>
    <m/>
    <m/>
    <m/>
    <m/>
    <m/>
    <m/>
    <m/>
    <m/>
  </r>
  <r>
    <s v="001"/>
    <x v="5"/>
    <x v="5"/>
    <x v="0"/>
    <x v="0"/>
    <s v="DL"/>
    <s v="10318211.11"/>
    <s v="201909"/>
    <s v="2019"/>
    <s v="9"/>
    <d v="2019-09-30T00:00:00"/>
    <x v="73"/>
    <m/>
    <s v="Non-Labor"/>
    <s v="Journal Import Created"/>
    <s v="GL"/>
    <s v="D"/>
    <m/>
    <n v="34031"/>
    <n v="34031"/>
    <m/>
    <m/>
    <m/>
    <m/>
    <m/>
    <m/>
    <m/>
    <m/>
    <m/>
  </r>
  <r>
    <s v="001"/>
    <x v="5"/>
    <x v="5"/>
    <x v="0"/>
    <x v="0"/>
    <s v="DL"/>
    <s v="10357214.11"/>
    <s v="201909"/>
    <s v="2019"/>
    <s v="9"/>
    <d v="2019-09-30T00:00:00"/>
    <x v="75"/>
    <m/>
    <s v="Non-Labor"/>
    <s v="Journal Import Created"/>
    <s v="GL"/>
    <s v="C"/>
    <m/>
    <n v="-25534"/>
    <n v="-25534"/>
    <m/>
    <m/>
    <m/>
    <m/>
    <m/>
    <m/>
    <m/>
    <m/>
    <m/>
  </r>
  <r>
    <s v="001"/>
    <x v="5"/>
    <x v="5"/>
    <x v="0"/>
    <x v="1"/>
    <s v="DL"/>
    <s v="10318211.12"/>
    <s v="201909"/>
    <s v="2019"/>
    <s v="9"/>
    <d v="2019-09-30T00:00:00"/>
    <x v="73"/>
    <m/>
    <s v="Non-Labor"/>
    <s v="Journal Import Created"/>
    <s v="GL"/>
    <s v="D"/>
    <m/>
    <n v="83473"/>
    <n v="83473"/>
    <m/>
    <m/>
    <m/>
    <m/>
    <m/>
    <m/>
    <m/>
    <m/>
    <m/>
  </r>
  <r>
    <s v="001"/>
    <x v="5"/>
    <x v="5"/>
    <x v="0"/>
    <x v="1"/>
    <s v="DL"/>
    <s v="10357214.12"/>
    <s v="201909"/>
    <s v="2019"/>
    <s v="9"/>
    <d v="2019-09-30T00:00:00"/>
    <x v="75"/>
    <m/>
    <s v="Non-Labor"/>
    <s v="Journal Import Created"/>
    <s v="GL"/>
    <s v="C"/>
    <m/>
    <n v="-65146"/>
    <n v="-65146"/>
    <m/>
    <m/>
    <m/>
    <m/>
    <m/>
    <m/>
    <m/>
    <m/>
    <m/>
  </r>
  <r>
    <s v="001"/>
    <x v="6"/>
    <x v="6"/>
    <x v="0"/>
    <x v="1"/>
    <s v="DL"/>
    <s v="10379201.22"/>
    <s v="201909"/>
    <s v="2019"/>
    <s v="9"/>
    <d v="2019-09-30T00:00:00"/>
    <x v="77"/>
    <m/>
    <s v="Non-Labor"/>
    <s v="Journal Import Created"/>
    <s v="GL"/>
    <s v="C"/>
    <m/>
    <n v="-109625.76"/>
    <n v="-109625.76"/>
    <m/>
    <m/>
    <m/>
    <m/>
    <m/>
    <m/>
    <m/>
    <m/>
    <m/>
  </r>
  <r>
    <s v="001"/>
    <x v="7"/>
    <x v="7"/>
    <x v="0"/>
    <x v="0"/>
    <s v="DL"/>
    <s v="10379201.25"/>
    <s v="201909"/>
    <s v="2019"/>
    <s v="9"/>
    <d v="2019-09-30T00:00:00"/>
    <x v="77"/>
    <m/>
    <s v="Non-Labor"/>
    <s v="Journal Import Created"/>
    <s v="GL"/>
    <s v="C"/>
    <m/>
    <n v="-121258.52"/>
    <n v="-121258.52"/>
    <m/>
    <m/>
    <m/>
    <m/>
    <m/>
    <m/>
    <m/>
    <m/>
    <m/>
  </r>
  <r>
    <s v="001"/>
    <x v="7"/>
    <x v="7"/>
    <x v="0"/>
    <x v="1"/>
    <s v="DL"/>
    <s v="10379201.26"/>
    <s v="201909"/>
    <s v="2019"/>
    <s v="9"/>
    <d v="2019-09-30T00:00:00"/>
    <x v="77"/>
    <m/>
    <s v="Non-Labor"/>
    <s v="Journal Import Created"/>
    <s v="GL"/>
    <s v="C"/>
    <m/>
    <n v="-170320.15"/>
    <n v="-170320.15"/>
    <m/>
    <m/>
    <m/>
    <m/>
    <m/>
    <m/>
    <m/>
    <m/>
    <m/>
  </r>
  <r>
    <s v="001"/>
    <x v="8"/>
    <x v="8"/>
    <x v="0"/>
    <x v="0"/>
    <s v="DL"/>
    <s v="10379201.29"/>
    <s v="201909"/>
    <s v="2019"/>
    <s v="9"/>
    <d v="2019-09-30T00:00:00"/>
    <x v="77"/>
    <m/>
    <s v="Non-Labor"/>
    <s v="Journal Import Created"/>
    <s v="GL"/>
    <s v="D"/>
    <m/>
    <n v="46314.5"/>
    <n v="46314.5"/>
    <m/>
    <m/>
    <m/>
    <m/>
    <m/>
    <m/>
    <m/>
    <m/>
    <m/>
  </r>
  <r>
    <s v="001"/>
    <x v="8"/>
    <x v="8"/>
    <x v="0"/>
    <x v="1"/>
    <s v="DL"/>
    <s v="10379201.30"/>
    <s v="201909"/>
    <s v="2019"/>
    <s v="9"/>
    <d v="2019-09-30T00:00:00"/>
    <x v="77"/>
    <m/>
    <s v="Non-Labor"/>
    <s v="Journal Import Created"/>
    <s v="GL"/>
    <s v="D"/>
    <m/>
    <n v="89172.71"/>
    <n v="89172.71"/>
    <m/>
    <m/>
    <m/>
    <m/>
    <m/>
    <m/>
    <m/>
    <m/>
    <m/>
  </r>
  <r>
    <s v="001"/>
    <x v="9"/>
    <x v="7"/>
    <x v="1"/>
    <x v="0"/>
    <s v="DL"/>
    <s v="10379201.34"/>
    <s v="201909"/>
    <s v="2019"/>
    <s v="9"/>
    <d v="2019-09-30T00:00:00"/>
    <x v="77"/>
    <m/>
    <s v="Non-Labor"/>
    <s v="Journal Import Created"/>
    <s v="GL"/>
    <s v="C"/>
    <m/>
    <n v="-14021.81"/>
    <m/>
    <n v="-14021.81"/>
    <m/>
    <m/>
    <m/>
    <m/>
    <m/>
    <m/>
    <m/>
    <m/>
  </r>
  <r>
    <s v="001"/>
    <x v="9"/>
    <x v="7"/>
    <x v="1"/>
    <x v="2"/>
    <s v="DL"/>
    <s v="10379201.35"/>
    <s v="201909"/>
    <s v="2019"/>
    <s v="9"/>
    <d v="2019-09-30T00:00:00"/>
    <x v="77"/>
    <m/>
    <s v="Non-Labor"/>
    <s v="Journal Import Created"/>
    <s v="GL"/>
    <s v="C"/>
    <m/>
    <n v="-55216.98"/>
    <m/>
    <m/>
    <n v="-55216.98"/>
    <m/>
    <m/>
    <m/>
    <m/>
    <m/>
    <m/>
    <m/>
  </r>
  <r>
    <s v="001"/>
    <x v="9"/>
    <x v="7"/>
    <x v="1"/>
    <x v="1"/>
    <s v="DL"/>
    <s v="10379201.36"/>
    <s v="201909"/>
    <s v="2019"/>
    <s v="9"/>
    <d v="2019-09-30T00:00:00"/>
    <x v="77"/>
    <m/>
    <s v="Non-Labor"/>
    <s v="Journal Import Created"/>
    <s v="GL"/>
    <s v="C"/>
    <m/>
    <n v="-95374.63"/>
    <m/>
    <n v="-95374.63"/>
    <m/>
    <m/>
    <m/>
    <m/>
    <m/>
    <m/>
    <m/>
    <m/>
  </r>
  <r>
    <s v="001"/>
    <x v="10"/>
    <x v="8"/>
    <x v="1"/>
    <x v="0"/>
    <s v="DL"/>
    <s v="10379201.40"/>
    <s v="201909"/>
    <s v="2019"/>
    <s v="9"/>
    <d v="2019-09-30T00:00:00"/>
    <x v="77"/>
    <m/>
    <s v="Non-Labor"/>
    <s v="Journal Import Created"/>
    <s v="GL"/>
    <s v="C"/>
    <m/>
    <n v="-15856.42"/>
    <m/>
    <n v="-15856.42"/>
    <m/>
    <m/>
    <m/>
    <m/>
    <m/>
    <m/>
    <m/>
    <m/>
  </r>
  <r>
    <s v="001"/>
    <x v="10"/>
    <x v="8"/>
    <x v="1"/>
    <x v="2"/>
    <s v="DL"/>
    <s v="10379201.41"/>
    <s v="201909"/>
    <s v="2019"/>
    <s v="9"/>
    <d v="2019-09-30T00:00:00"/>
    <x v="77"/>
    <m/>
    <s v="Non-Labor"/>
    <s v="Journal Import Created"/>
    <s v="GL"/>
    <s v="C"/>
    <m/>
    <n v="-45797.72"/>
    <m/>
    <m/>
    <n v="-45797.72"/>
    <m/>
    <m/>
    <m/>
    <m/>
    <m/>
    <m/>
    <m/>
  </r>
  <r>
    <s v="001"/>
    <x v="10"/>
    <x v="8"/>
    <x v="1"/>
    <x v="1"/>
    <s v="DL"/>
    <s v="10379201.42"/>
    <s v="201909"/>
    <s v="2019"/>
    <s v="9"/>
    <d v="2019-09-30T00:00:00"/>
    <x v="77"/>
    <m/>
    <s v="Non-Labor"/>
    <s v="Journal Import Created"/>
    <s v="GL"/>
    <s v="D"/>
    <m/>
    <n v="19487.240000000002"/>
    <m/>
    <n v="19487.240000000002"/>
    <m/>
    <m/>
    <m/>
    <m/>
    <m/>
    <m/>
    <m/>
    <m/>
  </r>
  <r>
    <s v="001"/>
    <x v="11"/>
    <x v="9"/>
    <x v="0"/>
    <x v="0"/>
    <s v="DL"/>
    <s v="10318211.13"/>
    <s v="201909"/>
    <s v="2019"/>
    <s v="9"/>
    <d v="2019-09-30T00:00:00"/>
    <x v="73"/>
    <m/>
    <s v="Non-Labor"/>
    <s v="Journal Import Created"/>
    <s v="GL"/>
    <s v="D"/>
    <m/>
    <n v="529414"/>
    <n v="529414"/>
    <m/>
    <m/>
    <m/>
    <m/>
    <m/>
    <m/>
    <m/>
    <m/>
    <m/>
  </r>
  <r>
    <s v="001"/>
    <x v="11"/>
    <x v="9"/>
    <x v="0"/>
    <x v="0"/>
    <s v="DL"/>
    <s v="10357214.13"/>
    <s v="201909"/>
    <s v="2019"/>
    <s v="9"/>
    <d v="2019-09-30T00:00:00"/>
    <x v="75"/>
    <m/>
    <s v="Non-Labor"/>
    <s v="Journal Import Created"/>
    <s v="GL"/>
    <s v="C"/>
    <m/>
    <n v="-433784"/>
    <n v="-433784"/>
    <m/>
    <m/>
    <m/>
    <m/>
    <m/>
    <m/>
    <m/>
    <m/>
    <m/>
  </r>
  <r>
    <s v="001"/>
    <x v="12"/>
    <x v="10"/>
    <x v="0"/>
    <x v="1"/>
    <s v="DL"/>
    <s v="10356209.8"/>
    <s v="201909"/>
    <s v="2019"/>
    <s v="9"/>
    <d v="2019-09-30T00:00:00"/>
    <x v="78"/>
    <m/>
    <s v="Non-Labor"/>
    <s v="WA Rec Deferral Amort"/>
    <s v="GL"/>
    <s v="C"/>
    <m/>
    <n v="-111872"/>
    <n v="-111872"/>
    <m/>
    <m/>
    <m/>
    <m/>
    <m/>
    <m/>
    <m/>
    <m/>
    <m/>
  </r>
  <r>
    <s v="001"/>
    <x v="13"/>
    <x v="11"/>
    <x v="0"/>
    <x v="0"/>
    <s v="DL"/>
    <s v="10373206.10"/>
    <s v="201909"/>
    <s v="2019"/>
    <s v="9"/>
    <d v="2019-09-30T00:00:00"/>
    <x v="79"/>
    <m/>
    <s v="Non-Labor"/>
    <s v="Amortization of Balance"/>
    <s v="GL"/>
    <s v="C"/>
    <m/>
    <n v="-779154"/>
    <n v="-779154"/>
    <m/>
    <m/>
    <m/>
    <m/>
    <m/>
    <m/>
    <m/>
    <m/>
    <m/>
  </r>
  <r>
    <s v="001"/>
    <x v="14"/>
    <x v="12"/>
    <x v="1"/>
    <x v="0"/>
    <s v="DL"/>
    <s v="10373207.15"/>
    <s v="201909"/>
    <s v="2019"/>
    <s v="9"/>
    <d v="2019-09-30T00:00:00"/>
    <x v="80"/>
    <m/>
    <s v="Non-Labor"/>
    <s v="Amortization Expense"/>
    <s v="GL"/>
    <s v="C"/>
    <m/>
    <n v="-294716.43"/>
    <m/>
    <n v="-294716.43"/>
    <m/>
    <m/>
    <m/>
    <m/>
    <m/>
    <m/>
    <m/>
    <m/>
  </r>
  <r>
    <s v="001"/>
    <x v="14"/>
    <x v="12"/>
    <x v="1"/>
    <x v="2"/>
    <s v="DL"/>
    <s v="10369201.22"/>
    <s v="201909"/>
    <s v="2019"/>
    <s v="9"/>
    <d v="2019-09-30T00:00:00"/>
    <x v="81"/>
    <m/>
    <s v="Non-Labor"/>
    <s v="AMORT EXP"/>
    <s v="GL"/>
    <s v="C"/>
    <m/>
    <n v="-311082.62"/>
    <m/>
    <m/>
    <n v="-311082.62"/>
    <m/>
    <m/>
    <m/>
    <m/>
    <m/>
    <m/>
    <m/>
  </r>
  <r>
    <s v="001"/>
    <x v="14"/>
    <x v="12"/>
    <x v="1"/>
    <x v="1"/>
    <s v="DL"/>
    <s v="10373207.16"/>
    <s v="201909"/>
    <s v="2019"/>
    <s v="9"/>
    <d v="2019-09-30T00:00:00"/>
    <x v="80"/>
    <m/>
    <s v="Non-Labor"/>
    <s v="Amortization Expense"/>
    <s v="GL"/>
    <s v="C"/>
    <m/>
    <n v="-558775.19999999995"/>
    <m/>
    <n v="-558775.19999999995"/>
    <m/>
    <m/>
    <m/>
    <m/>
    <m/>
    <m/>
    <m/>
    <m/>
  </r>
  <r>
    <s v="001"/>
    <x v="15"/>
    <x v="13"/>
    <x v="1"/>
    <x v="2"/>
    <s v="DL"/>
    <s v="10369201.23"/>
    <s v="201909"/>
    <s v="2019"/>
    <s v="9"/>
    <d v="2019-09-30T00:00:00"/>
    <x v="81"/>
    <m/>
    <s v="Non-Labor"/>
    <s v="OR FEE FREE AMORT"/>
    <s v="GL"/>
    <s v="D"/>
    <m/>
    <n v="2018.13"/>
    <m/>
    <m/>
    <n v="2018.13"/>
    <m/>
    <m/>
    <m/>
    <m/>
    <m/>
    <m/>
    <m/>
  </r>
  <r>
    <s v="001"/>
    <x v="15"/>
    <x v="13"/>
    <x v="1"/>
    <x v="2"/>
    <s v="DL"/>
    <s v="10369201.24"/>
    <s v="201909"/>
    <s v="2019"/>
    <s v="9"/>
    <d v="2019-09-30T00:00:00"/>
    <x v="81"/>
    <m/>
    <s v="Non-Labor"/>
    <s v="OR IV FUND AMORT"/>
    <s v="GL"/>
    <s v="D"/>
    <m/>
    <n v="2324.3200000000002"/>
    <m/>
    <m/>
    <n v="2324.3200000000002"/>
    <m/>
    <m/>
    <m/>
    <m/>
    <m/>
    <m/>
    <m/>
  </r>
  <r>
    <s v="001"/>
    <x v="15"/>
    <x v="13"/>
    <x v="1"/>
    <x v="2"/>
    <s v="DL"/>
    <s v="10369201.25"/>
    <s v="201909"/>
    <s v="2019"/>
    <s v="9"/>
    <d v="2019-09-30T00:00:00"/>
    <x v="81"/>
    <m/>
    <s v="Non-Labor"/>
    <s v="IVF FUND - AMORT EXPENSE"/>
    <s v="GL"/>
    <s v="D"/>
    <m/>
    <n v="2330.56"/>
    <m/>
    <m/>
    <n v="2330.56"/>
    <m/>
    <m/>
    <m/>
    <m/>
    <m/>
    <m/>
    <m/>
  </r>
  <r>
    <s v="001"/>
    <x v="16"/>
    <x v="14"/>
    <x v="1"/>
    <x v="2"/>
    <s v="DL"/>
    <s v="10339212.67"/>
    <s v="201909"/>
    <s v="2019"/>
    <s v="9"/>
    <d v="2019-09-30T00:00:00"/>
    <x v="3"/>
    <m/>
    <s v="Non-Labor"/>
    <s v="Amortization of Recoverable Costs"/>
    <s v="PA"/>
    <s v="C"/>
    <m/>
    <n v="-4332.6400000000003"/>
    <m/>
    <m/>
    <n v="-4332.6400000000003"/>
    <m/>
    <m/>
    <m/>
    <m/>
    <m/>
    <m/>
    <m/>
  </r>
  <r>
    <s v="001"/>
    <x v="17"/>
    <x v="15"/>
    <x v="0"/>
    <x v="0"/>
    <s v="DL"/>
    <s v="10339212.68"/>
    <s v="201909"/>
    <s v="2019"/>
    <s v="9"/>
    <d v="2019-09-30T00:00:00"/>
    <x v="3"/>
    <m/>
    <s v="Non-Labor"/>
    <s v="ID Elect. DSM"/>
    <s v="PA"/>
    <s v="D"/>
    <m/>
    <n v="812552.81"/>
    <n v="812552.81"/>
    <m/>
    <m/>
    <m/>
    <m/>
    <m/>
    <m/>
    <m/>
    <m/>
    <m/>
  </r>
  <r>
    <s v="001"/>
    <x v="17"/>
    <x v="15"/>
    <x v="0"/>
    <x v="1"/>
    <s v="DL"/>
    <s v="10339212.69"/>
    <s v="201909"/>
    <s v="2019"/>
    <s v="9"/>
    <d v="2019-09-30T00:00:00"/>
    <x v="3"/>
    <m/>
    <s v="Non-Labor"/>
    <s v="WA Elec. DSM"/>
    <s v="PA"/>
    <s v="D"/>
    <m/>
    <n v="1401781.29"/>
    <n v="1401781.29"/>
    <m/>
    <m/>
    <m/>
    <m/>
    <m/>
    <m/>
    <m/>
    <m/>
    <m/>
  </r>
  <r>
    <s v="001"/>
    <x v="17"/>
    <x v="15"/>
    <x v="0"/>
    <x v="1"/>
    <s v="DL"/>
    <s v="10339212.69"/>
    <s v="201909"/>
    <s v="2019"/>
    <s v="9"/>
    <d v="2019-09-30T00:00:00"/>
    <x v="3"/>
    <m/>
    <s v="Non-Labor"/>
    <s v="WA Elec. LIRAP"/>
    <s v="PA"/>
    <s v="D"/>
    <m/>
    <n v="486564.43"/>
    <n v="486564.43"/>
    <m/>
    <m/>
    <m/>
    <m/>
    <m/>
    <m/>
    <m/>
    <m/>
    <m/>
  </r>
  <r>
    <s v="001"/>
    <x v="17"/>
    <x v="15"/>
    <x v="0"/>
    <x v="1"/>
    <s v="DL"/>
    <s v="10339212.70"/>
    <s v="201909"/>
    <s v="2019"/>
    <s v="9"/>
    <d v="2019-09-30T00:00:00"/>
    <x v="3"/>
    <m/>
    <s v="Non-Labor"/>
    <s v="WA Elec. LIRAP Rate Discount Pilot"/>
    <s v="PA"/>
    <s v="C"/>
    <m/>
    <n v="-7780.97"/>
    <n v="-7780.97"/>
    <m/>
    <m/>
    <m/>
    <m/>
    <m/>
    <m/>
    <m/>
    <m/>
    <m/>
  </r>
  <r>
    <s v="001"/>
    <x v="17"/>
    <x v="15"/>
    <x v="1"/>
    <x v="0"/>
    <s v="DL"/>
    <s v="10339212.71"/>
    <s v="201909"/>
    <s v="2019"/>
    <s v="9"/>
    <d v="2019-09-30T00:00:00"/>
    <x v="3"/>
    <m/>
    <s v="Non-Labor"/>
    <s v="ID Gas DSM"/>
    <s v="PA"/>
    <s v="D"/>
    <m/>
    <n v="32750.3"/>
    <m/>
    <n v="32750.3"/>
    <m/>
    <m/>
    <m/>
    <m/>
    <m/>
    <m/>
    <m/>
    <m/>
  </r>
  <r>
    <s v="001"/>
    <x v="17"/>
    <x v="15"/>
    <x v="1"/>
    <x v="2"/>
    <s v="DL"/>
    <s v="10339212.95"/>
    <s v="201909"/>
    <s v="2019"/>
    <s v="9"/>
    <d v="2019-09-30T00:00:00"/>
    <x v="3"/>
    <m/>
    <s v="Non-Labor"/>
    <s v="OR Gas DSM"/>
    <s v="PA"/>
    <s v="D"/>
    <m/>
    <n v="81504.55"/>
    <m/>
    <m/>
    <n v="81504.55"/>
    <m/>
    <m/>
    <m/>
    <m/>
    <m/>
    <m/>
    <m/>
  </r>
  <r>
    <s v="001"/>
    <x v="17"/>
    <x v="15"/>
    <x v="1"/>
    <x v="2"/>
    <s v="DL"/>
    <s v="10339212.95"/>
    <s v="201909"/>
    <s v="2019"/>
    <s v="9"/>
    <d v="2019-09-30T00:00:00"/>
    <x v="3"/>
    <m/>
    <s v="Non-Labor"/>
    <s v="OR Gas LIRAP"/>
    <s v="PA"/>
    <s v="D"/>
    <m/>
    <n v="4897.57"/>
    <m/>
    <m/>
    <n v="4897.57"/>
    <m/>
    <m/>
    <m/>
    <m/>
    <m/>
    <m/>
    <m/>
  </r>
  <r>
    <s v="001"/>
    <x v="17"/>
    <x v="15"/>
    <x v="1"/>
    <x v="1"/>
    <s v="DL"/>
    <s v="10339212.72"/>
    <s v="201909"/>
    <s v="2019"/>
    <s v="9"/>
    <d v="2019-09-30T00:00:00"/>
    <x v="3"/>
    <m/>
    <s v="Non-Labor"/>
    <s v="WA Gas DSM"/>
    <s v="PA"/>
    <s v="D"/>
    <m/>
    <n v="102852.55"/>
    <m/>
    <n v="102852.55"/>
    <m/>
    <m/>
    <m/>
    <m/>
    <m/>
    <m/>
    <m/>
    <m/>
  </r>
  <r>
    <s v="001"/>
    <x v="17"/>
    <x v="15"/>
    <x v="1"/>
    <x v="1"/>
    <s v="DL"/>
    <s v="10339212.72"/>
    <s v="201909"/>
    <s v="2019"/>
    <s v="9"/>
    <d v="2019-09-30T00:00:00"/>
    <x v="3"/>
    <m/>
    <s v="Non-Labor"/>
    <s v="WA Gas LIRAP"/>
    <s v="PA"/>
    <s v="D"/>
    <m/>
    <n v="80095.320000000007"/>
    <m/>
    <n v="80095.320000000007"/>
    <m/>
    <m/>
    <m/>
    <m/>
    <m/>
    <m/>
    <m/>
    <m/>
  </r>
  <r>
    <s v="001"/>
    <x v="17"/>
    <x v="15"/>
    <x v="1"/>
    <x v="1"/>
    <s v="DL"/>
    <s v="10339212.73"/>
    <s v="201909"/>
    <s v="2019"/>
    <s v="9"/>
    <d v="2019-09-30T00:00:00"/>
    <x v="3"/>
    <m/>
    <s v="Non-Labor"/>
    <s v="WA Gas LIRAP Rate Discount Pilot"/>
    <s v="PA"/>
    <s v="C"/>
    <m/>
    <n v="-872.92"/>
    <m/>
    <n v="-872.92"/>
    <m/>
    <m/>
    <m/>
    <m/>
    <m/>
    <m/>
    <m/>
    <m/>
  </r>
  <r>
    <s v="001"/>
    <x v="18"/>
    <x v="16"/>
    <x v="0"/>
    <x v="0"/>
    <s v="DL"/>
    <s v="10318211.14"/>
    <s v="201909"/>
    <s v="2019"/>
    <s v="9"/>
    <d v="2019-09-30T00:00:00"/>
    <x v="73"/>
    <m/>
    <s v="Non-Labor"/>
    <s v="Journal Import Created"/>
    <s v="GL"/>
    <s v="C"/>
    <m/>
    <n v="-511543"/>
    <n v="-511543"/>
    <m/>
    <m/>
    <m/>
    <m/>
    <m/>
    <m/>
    <m/>
    <m/>
    <m/>
  </r>
  <r>
    <s v="001"/>
    <x v="18"/>
    <x v="16"/>
    <x v="0"/>
    <x v="0"/>
    <s v="DL"/>
    <s v="10357214.14"/>
    <s v="201909"/>
    <s v="2019"/>
    <s v="9"/>
    <d v="2019-09-30T00:00:00"/>
    <x v="75"/>
    <m/>
    <s v="Non-Labor"/>
    <s v="Journal Import Created"/>
    <s v="GL"/>
    <s v="D"/>
    <m/>
    <n v="412057"/>
    <n v="412057"/>
    <m/>
    <m/>
    <m/>
    <m/>
    <m/>
    <m/>
    <m/>
    <m/>
    <m/>
  </r>
  <r>
    <s v="001"/>
    <x v="18"/>
    <x v="16"/>
    <x v="0"/>
    <x v="1"/>
    <s v="DL"/>
    <s v="10318211.15"/>
    <s v="201909"/>
    <s v="2019"/>
    <s v="9"/>
    <d v="2019-09-30T00:00:00"/>
    <x v="73"/>
    <m/>
    <s v="Non-Labor"/>
    <s v="Journal Import Created"/>
    <s v="GL"/>
    <s v="C"/>
    <m/>
    <n v="-1185392"/>
    <n v="-1185392"/>
    <m/>
    <m/>
    <m/>
    <m/>
    <m/>
    <m/>
    <m/>
    <m/>
    <m/>
  </r>
  <r>
    <s v="001"/>
    <x v="18"/>
    <x v="16"/>
    <x v="0"/>
    <x v="1"/>
    <s v="DL"/>
    <s v="10318211.16"/>
    <s v="201909"/>
    <s v="2019"/>
    <s v="9"/>
    <d v="2019-09-30T00:00:00"/>
    <x v="73"/>
    <m/>
    <s v="Non-Labor"/>
    <s v="Journal Import Created"/>
    <s v="GL"/>
    <s v="D"/>
    <m/>
    <n v="4574"/>
    <n v="4574"/>
    <m/>
    <m/>
    <m/>
    <m/>
    <m/>
    <m/>
    <m/>
    <m/>
    <m/>
  </r>
  <r>
    <s v="001"/>
    <x v="18"/>
    <x v="16"/>
    <x v="0"/>
    <x v="1"/>
    <s v="DL"/>
    <s v="10357214.15"/>
    <s v="201909"/>
    <s v="2019"/>
    <s v="9"/>
    <d v="2019-09-30T00:00:00"/>
    <x v="75"/>
    <m/>
    <s v="Non-Labor"/>
    <s v="Journal Import Created"/>
    <s v="GL"/>
    <s v="D"/>
    <m/>
    <n v="987377"/>
    <n v="987377"/>
    <m/>
    <m/>
    <m/>
    <m/>
    <m/>
    <m/>
    <m/>
    <m/>
    <m/>
  </r>
  <r>
    <s v="001"/>
    <x v="18"/>
    <x v="16"/>
    <x v="0"/>
    <x v="1"/>
    <s v="DL"/>
    <s v="10357214.16"/>
    <s v="201909"/>
    <s v="2019"/>
    <s v="9"/>
    <d v="2019-09-30T00:00:00"/>
    <x v="75"/>
    <m/>
    <s v="Non-Labor"/>
    <s v="Journal Import Created"/>
    <s v="GL"/>
    <s v="C"/>
    <m/>
    <n v="-3592"/>
    <n v="-3592"/>
    <m/>
    <m/>
    <m/>
    <m/>
    <m/>
    <m/>
    <m/>
    <m/>
    <m/>
  </r>
  <r>
    <s v="001"/>
    <x v="18"/>
    <x v="16"/>
    <x v="1"/>
    <x v="0"/>
    <s v="DL"/>
    <s v="10318211.17"/>
    <s v="201909"/>
    <s v="2019"/>
    <s v="9"/>
    <d v="2019-09-30T00:00:00"/>
    <x v="73"/>
    <m/>
    <s v="Non-Labor"/>
    <s v="Journal Import Created"/>
    <s v="GL"/>
    <s v="C"/>
    <m/>
    <n v="-17290"/>
    <m/>
    <n v="-17290"/>
    <m/>
    <m/>
    <m/>
    <m/>
    <m/>
    <m/>
    <m/>
    <m/>
  </r>
  <r>
    <s v="001"/>
    <x v="18"/>
    <x v="16"/>
    <x v="1"/>
    <x v="0"/>
    <s v="DL"/>
    <s v="10357214.17"/>
    <s v="201909"/>
    <s v="2019"/>
    <s v="9"/>
    <d v="2019-09-30T00:00:00"/>
    <x v="75"/>
    <m/>
    <s v="Non-Labor"/>
    <s v="Journal Import Created"/>
    <s v="GL"/>
    <s v="D"/>
    <m/>
    <n v="32506"/>
    <m/>
    <n v="32506"/>
    <m/>
    <m/>
    <m/>
    <m/>
    <m/>
    <m/>
    <m/>
    <m/>
  </r>
  <r>
    <s v="001"/>
    <x v="18"/>
    <x v="16"/>
    <x v="1"/>
    <x v="2"/>
    <s v="DL"/>
    <s v="10318211.18"/>
    <s v="201909"/>
    <s v="2019"/>
    <s v="9"/>
    <d v="2019-09-30T00:00:00"/>
    <x v="73"/>
    <m/>
    <s v="Non-Labor"/>
    <s v="Journal Import Created"/>
    <s v="GL"/>
    <s v="C"/>
    <m/>
    <n v="-2888"/>
    <m/>
    <m/>
    <n v="-2888"/>
    <m/>
    <m/>
    <m/>
    <m/>
    <m/>
    <m/>
    <m/>
  </r>
  <r>
    <s v="001"/>
    <x v="18"/>
    <x v="16"/>
    <x v="1"/>
    <x v="2"/>
    <s v="DL"/>
    <s v="10318211.19"/>
    <s v="201909"/>
    <s v="2019"/>
    <s v="9"/>
    <d v="2019-09-30T00:00:00"/>
    <x v="73"/>
    <m/>
    <s v="Non-Labor"/>
    <s v="Journal Import Created"/>
    <s v="GL"/>
    <s v="C"/>
    <m/>
    <n v="-47704"/>
    <m/>
    <m/>
    <n v="-47704"/>
    <m/>
    <m/>
    <m/>
    <m/>
    <m/>
    <m/>
    <m/>
  </r>
  <r>
    <s v="001"/>
    <x v="18"/>
    <x v="16"/>
    <x v="1"/>
    <x v="2"/>
    <s v="DL"/>
    <s v="10357214.18"/>
    <s v="201909"/>
    <s v="2019"/>
    <s v="9"/>
    <d v="2019-09-30T00:00:00"/>
    <x v="75"/>
    <m/>
    <s v="Non-Labor"/>
    <s v="Journal Import Created"/>
    <s v="GL"/>
    <s v="D"/>
    <m/>
    <n v="4097"/>
    <m/>
    <m/>
    <n v="4097"/>
    <m/>
    <m/>
    <m/>
    <m/>
    <m/>
    <m/>
    <m/>
  </r>
  <r>
    <s v="001"/>
    <x v="18"/>
    <x v="16"/>
    <x v="1"/>
    <x v="2"/>
    <s v="DL"/>
    <s v="10357214.19"/>
    <s v="201909"/>
    <s v="2019"/>
    <s v="9"/>
    <d v="2019-09-30T00:00:00"/>
    <x v="75"/>
    <m/>
    <s v="Non-Labor"/>
    <s v="Journal Import Created"/>
    <s v="GL"/>
    <s v="D"/>
    <m/>
    <n v="66419"/>
    <m/>
    <m/>
    <n v="66419"/>
    <m/>
    <m/>
    <m/>
    <m/>
    <m/>
    <m/>
    <m/>
  </r>
  <r>
    <s v="001"/>
    <x v="18"/>
    <x v="16"/>
    <x v="1"/>
    <x v="1"/>
    <s v="DL"/>
    <s v="10318211.20"/>
    <s v="201909"/>
    <s v="2019"/>
    <s v="9"/>
    <d v="2019-09-30T00:00:00"/>
    <x v="73"/>
    <m/>
    <s v="Non-Labor"/>
    <s v="Journal Import Created"/>
    <s v="GL"/>
    <s v="C"/>
    <m/>
    <n v="-95144"/>
    <m/>
    <n v="-95144"/>
    <m/>
    <m/>
    <m/>
    <m/>
    <m/>
    <m/>
    <m/>
    <m/>
  </r>
  <r>
    <s v="001"/>
    <x v="18"/>
    <x v="16"/>
    <x v="1"/>
    <x v="1"/>
    <s v="DL"/>
    <s v="10357214.20"/>
    <s v="201909"/>
    <s v="2019"/>
    <s v="9"/>
    <d v="2019-09-30T00:00:00"/>
    <x v="75"/>
    <m/>
    <s v="Non-Labor"/>
    <s v="Journal Import Created"/>
    <s v="GL"/>
    <s v="D"/>
    <m/>
    <n v="185305"/>
    <m/>
    <n v="185305"/>
    <m/>
    <m/>
    <m/>
    <m/>
    <m/>
    <m/>
    <m/>
    <m/>
  </r>
  <r>
    <s v="001"/>
    <x v="1"/>
    <x v="1"/>
    <x v="0"/>
    <x v="0"/>
    <s v="DL"/>
    <s v="10511207.8"/>
    <s v="201910"/>
    <s v="2019"/>
    <s v="10"/>
    <d v="2019-10-31T00:00:00"/>
    <x v="82"/>
    <m/>
    <s v="Non-Labor"/>
    <s v="Journal Import Created"/>
    <s v="GL"/>
    <s v="D"/>
    <m/>
    <n v="234488"/>
    <n v="234488"/>
    <m/>
    <m/>
    <m/>
    <m/>
    <m/>
    <m/>
    <m/>
    <m/>
    <m/>
  </r>
  <r>
    <s v="001"/>
    <x v="1"/>
    <x v="1"/>
    <x v="0"/>
    <x v="0"/>
    <s v="DL"/>
    <s v="10524208.11"/>
    <s v="201910"/>
    <s v="2019"/>
    <s v="10"/>
    <d v="2019-10-31T00:00:00"/>
    <x v="83"/>
    <m/>
    <s v="Non-Labor"/>
    <s v="Temporary Tax Rebate Amortization"/>
    <s v="GL"/>
    <s v="C"/>
    <m/>
    <n v="-419646"/>
    <n v="-419646"/>
    <m/>
    <m/>
    <m/>
    <m/>
    <m/>
    <m/>
    <m/>
    <m/>
    <m/>
  </r>
  <r>
    <s v="001"/>
    <x v="1"/>
    <x v="1"/>
    <x v="0"/>
    <x v="0"/>
    <s v="DL"/>
    <s v="10548203.8"/>
    <s v="201910"/>
    <s v="2019"/>
    <s v="10"/>
    <d v="2019-10-31T00:00:00"/>
    <x v="84"/>
    <m/>
    <s v="Non-Labor"/>
    <s v="Journal Import Created"/>
    <s v="GL"/>
    <s v="C"/>
    <m/>
    <n v="-275982"/>
    <n v="-275982"/>
    <m/>
    <m/>
    <m/>
    <m/>
    <m/>
    <m/>
    <m/>
    <m/>
    <m/>
  </r>
  <r>
    <s v="001"/>
    <x v="1"/>
    <x v="1"/>
    <x v="1"/>
    <x v="2"/>
    <s v="DL"/>
    <s v="10511207.9"/>
    <s v="201910"/>
    <s v="2019"/>
    <s v="10"/>
    <d v="2019-10-31T00:00:00"/>
    <x v="82"/>
    <m/>
    <s v="Non-Labor"/>
    <s v="Journal Import Created"/>
    <s v="GL"/>
    <s v="D"/>
    <m/>
    <n v="88489"/>
    <m/>
    <m/>
    <n v="88489"/>
    <m/>
    <m/>
    <m/>
    <m/>
    <m/>
    <m/>
    <m/>
  </r>
  <r>
    <s v="001"/>
    <x v="1"/>
    <x v="1"/>
    <x v="1"/>
    <x v="2"/>
    <s v="DL"/>
    <s v="10524208.12"/>
    <s v="201910"/>
    <s v="2019"/>
    <s v="10"/>
    <d v="2019-10-31T00:00:00"/>
    <x v="83"/>
    <m/>
    <s v="Non-Labor"/>
    <s v="Temporary Tax Rebate Amortization"/>
    <s v="GL"/>
    <s v="C"/>
    <m/>
    <n v="-193294.76"/>
    <m/>
    <m/>
    <n v="-193294.76"/>
    <m/>
    <m/>
    <m/>
    <m/>
    <m/>
    <m/>
    <m/>
  </r>
  <r>
    <s v="001"/>
    <x v="1"/>
    <x v="1"/>
    <x v="1"/>
    <x v="2"/>
    <s v="DL"/>
    <s v="10548203.9"/>
    <s v="201910"/>
    <s v="2019"/>
    <s v="10"/>
    <d v="2019-10-31T00:00:00"/>
    <x v="84"/>
    <m/>
    <s v="Non-Labor"/>
    <s v="Journal Import Created"/>
    <s v="GL"/>
    <s v="C"/>
    <m/>
    <n v="-238296"/>
    <m/>
    <m/>
    <n v="-238296"/>
    <m/>
    <m/>
    <m/>
    <m/>
    <m/>
    <m/>
    <m/>
  </r>
  <r>
    <s v="001"/>
    <x v="2"/>
    <x v="2"/>
    <x v="0"/>
    <x v="0"/>
    <s v="DL"/>
    <s v="10533201.70"/>
    <s v="201910"/>
    <s v="2019"/>
    <s v="10"/>
    <d v="2019-10-31T00:00:00"/>
    <x v="3"/>
    <m/>
    <s v="Non-Labor"/>
    <s v="OPTIONAL RENEWABLE POWER REV OFFSET ID (-)"/>
    <s v="PA"/>
    <s v="D"/>
    <m/>
    <n v="4019.4"/>
    <n v="4019.4"/>
    <m/>
    <m/>
    <m/>
    <m/>
    <m/>
    <m/>
    <m/>
    <m/>
    <m/>
  </r>
  <r>
    <s v="001"/>
    <x v="2"/>
    <x v="2"/>
    <x v="0"/>
    <x v="1"/>
    <s v="DL"/>
    <s v="10533201.71"/>
    <s v="201910"/>
    <s v="2019"/>
    <s v="10"/>
    <d v="2019-10-31T00:00:00"/>
    <x v="3"/>
    <m/>
    <s v="Non-Labor"/>
    <s v="OPTIONAL RENEWABLE POWER REV OFFSET WA (-)"/>
    <s v="PA"/>
    <s v="D"/>
    <m/>
    <n v="12768.81"/>
    <n v="12768.81"/>
    <m/>
    <m/>
    <m/>
    <m/>
    <m/>
    <m/>
    <m/>
    <m/>
    <m/>
  </r>
  <r>
    <s v="001"/>
    <x v="3"/>
    <x v="3"/>
    <x v="0"/>
    <x v="0"/>
    <s v="DL"/>
    <s v="10556208.3"/>
    <s v="201910"/>
    <s v="2019"/>
    <s v="10"/>
    <d v="2019-10-31T00:00:00"/>
    <x v="85"/>
    <m/>
    <s v="Non-Labor"/>
    <s v="BPA RES EXCH PROG"/>
    <s v="GL"/>
    <s v="C"/>
    <m/>
    <n v="-194031.68"/>
    <n v="-194031.68"/>
    <m/>
    <m/>
    <m/>
    <m/>
    <m/>
    <m/>
    <m/>
    <m/>
    <m/>
  </r>
  <r>
    <s v="001"/>
    <x v="3"/>
    <x v="3"/>
    <x v="0"/>
    <x v="1"/>
    <s v="DL"/>
    <s v="10556208.4"/>
    <s v="201910"/>
    <s v="2019"/>
    <s v="10"/>
    <d v="2019-10-31T00:00:00"/>
    <x v="85"/>
    <m/>
    <s v="Non-Labor"/>
    <s v="BPA RES EXCH PROG"/>
    <s v="GL"/>
    <s v="C"/>
    <m/>
    <n v="-134691.5"/>
    <n v="-134691.5"/>
    <m/>
    <m/>
    <m/>
    <m/>
    <m/>
    <m/>
    <m/>
    <m/>
    <m/>
  </r>
  <r>
    <s v="001"/>
    <x v="4"/>
    <x v="4"/>
    <x v="0"/>
    <x v="1"/>
    <s v="DL"/>
    <s v="10511207.10"/>
    <s v="201910"/>
    <s v="2019"/>
    <s v="10"/>
    <d v="2019-10-31T00:00:00"/>
    <x v="82"/>
    <m/>
    <s v="Non-Labor"/>
    <s v="Journal Import Created"/>
    <s v="GL"/>
    <s v="D"/>
    <m/>
    <n v="61861"/>
    <n v="61861"/>
    <m/>
    <m/>
    <m/>
    <m/>
    <m/>
    <m/>
    <m/>
    <m/>
    <m/>
  </r>
  <r>
    <s v="001"/>
    <x v="4"/>
    <x v="4"/>
    <x v="0"/>
    <x v="1"/>
    <s v="DL"/>
    <s v="10548203.10"/>
    <s v="201910"/>
    <s v="2019"/>
    <s v="10"/>
    <d v="2019-10-31T00:00:00"/>
    <x v="84"/>
    <m/>
    <s v="Non-Labor"/>
    <s v="Journal Import Created"/>
    <s v="GL"/>
    <s v="C"/>
    <m/>
    <n v="-72485"/>
    <n v="-72485"/>
    <m/>
    <m/>
    <m/>
    <m/>
    <m/>
    <m/>
    <m/>
    <m/>
    <m/>
  </r>
  <r>
    <s v="001"/>
    <x v="5"/>
    <x v="5"/>
    <x v="0"/>
    <x v="0"/>
    <s v="DL"/>
    <s v="10511207.11"/>
    <s v="201910"/>
    <s v="2019"/>
    <s v="10"/>
    <d v="2019-10-31T00:00:00"/>
    <x v="82"/>
    <m/>
    <s v="Non-Labor"/>
    <s v="Journal Import Created"/>
    <s v="GL"/>
    <s v="D"/>
    <m/>
    <n v="25534"/>
    <n v="25534"/>
    <m/>
    <m/>
    <m/>
    <m/>
    <m/>
    <m/>
    <m/>
    <m/>
    <m/>
  </r>
  <r>
    <s v="001"/>
    <x v="5"/>
    <x v="5"/>
    <x v="0"/>
    <x v="0"/>
    <s v="DL"/>
    <s v="10548203.11"/>
    <s v="201910"/>
    <s v="2019"/>
    <s v="10"/>
    <d v="2019-10-31T00:00:00"/>
    <x v="84"/>
    <m/>
    <s v="Non-Labor"/>
    <s v="Journal Import Created"/>
    <s v="GL"/>
    <s v="C"/>
    <m/>
    <n v="-188099"/>
    <n v="-188099"/>
    <m/>
    <m/>
    <m/>
    <m/>
    <m/>
    <m/>
    <m/>
    <m/>
    <m/>
  </r>
  <r>
    <s v="001"/>
    <x v="5"/>
    <x v="5"/>
    <x v="0"/>
    <x v="1"/>
    <s v="DL"/>
    <s v="10511207.12"/>
    <s v="201910"/>
    <s v="2019"/>
    <s v="10"/>
    <d v="2019-10-31T00:00:00"/>
    <x v="82"/>
    <m/>
    <s v="Non-Labor"/>
    <s v="Journal Import Created"/>
    <s v="GL"/>
    <s v="D"/>
    <m/>
    <n v="65146"/>
    <n v="65146"/>
    <m/>
    <m/>
    <m/>
    <m/>
    <m/>
    <m/>
    <m/>
    <m/>
    <m/>
  </r>
  <r>
    <s v="001"/>
    <x v="5"/>
    <x v="5"/>
    <x v="0"/>
    <x v="1"/>
    <s v="DL"/>
    <s v="10548203.12"/>
    <s v="201910"/>
    <s v="2019"/>
    <s v="10"/>
    <d v="2019-10-31T00:00:00"/>
    <x v="84"/>
    <m/>
    <s v="Non-Labor"/>
    <s v="Journal Import Created"/>
    <s v="GL"/>
    <s v="C"/>
    <m/>
    <n v="-83674"/>
    <n v="-83674"/>
    <m/>
    <m/>
    <m/>
    <m/>
    <m/>
    <m/>
    <m/>
    <m/>
    <m/>
  </r>
  <r>
    <s v="001"/>
    <x v="7"/>
    <x v="7"/>
    <x v="0"/>
    <x v="0"/>
    <s v="DL"/>
    <s v="10561201.22"/>
    <s v="201910"/>
    <s v="2019"/>
    <s v="10"/>
    <d v="2019-10-31T00:00:00"/>
    <x v="86"/>
    <m/>
    <s v="Non-Labor"/>
    <s v="Journal Import Created"/>
    <s v="GL"/>
    <s v="D"/>
    <m/>
    <n v="137671.94"/>
    <n v="137671.94"/>
    <m/>
    <m/>
    <m/>
    <m/>
    <m/>
    <m/>
    <m/>
    <m/>
    <m/>
  </r>
  <r>
    <s v="001"/>
    <x v="7"/>
    <x v="7"/>
    <x v="0"/>
    <x v="1"/>
    <s v="DL"/>
    <s v="10561201.23"/>
    <s v="201910"/>
    <s v="2019"/>
    <s v="10"/>
    <d v="2019-10-31T00:00:00"/>
    <x v="86"/>
    <m/>
    <s v="Non-Labor"/>
    <s v="Journal Import Created"/>
    <s v="GL"/>
    <s v="C"/>
    <m/>
    <n v="-209091.41"/>
    <n v="-209091.41"/>
    <m/>
    <m/>
    <m/>
    <m/>
    <m/>
    <m/>
    <m/>
    <m/>
    <m/>
  </r>
  <r>
    <s v="001"/>
    <x v="8"/>
    <x v="8"/>
    <x v="0"/>
    <x v="0"/>
    <s v="DL"/>
    <s v="10561201.26"/>
    <s v="201910"/>
    <s v="2019"/>
    <s v="10"/>
    <d v="2019-10-31T00:00:00"/>
    <x v="86"/>
    <m/>
    <s v="Non-Labor"/>
    <s v="Journal Import Created"/>
    <s v="GL"/>
    <s v="D"/>
    <m/>
    <n v="125686.87"/>
    <n v="125686.87"/>
    <m/>
    <m/>
    <m/>
    <m/>
    <m/>
    <m/>
    <m/>
    <m/>
    <m/>
  </r>
  <r>
    <s v="001"/>
    <x v="8"/>
    <x v="8"/>
    <x v="0"/>
    <x v="1"/>
    <s v="DL"/>
    <s v="10561201.27"/>
    <s v="201910"/>
    <s v="2019"/>
    <s v="10"/>
    <d v="2019-10-31T00:00:00"/>
    <x v="86"/>
    <m/>
    <s v="Non-Labor"/>
    <s v="Journal Import Created"/>
    <s v="GL"/>
    <s v="D"/>
    <m/>
    <n v="97027.03"/>
    <n v="97027.03"/>
    <m/>
    <m/>
    <m/>
    <m/>
    <m/>
    <m/>
    <m/>
    <m/>
    <m/>
  </r>
  <r>
    <s v="001"/>
    <x v="9"/>
    <x v="7"/>
    <x v="1"/>
    <x v="0"/>
    <s v="DL"/>
    <s v="10561201.31"/>
    <s v="201910"/>
    <s v="2019"/>
    <s v="10"/>
    <d v="2019-10-31T00:00:00"/>
    <x v="86"/>
    <m/>
    <s v="Non-Labor"/>
    <s v="Journal Import Created"/>
    <s v="GL"/>
    <s v="C"/>
    <m/>
    <n v="-48897.66"/>
    <m/>
    <n v="-48897.66"/>
    <m/>
    <m/>
    <m/>
    <m/>
    <m/>
    <m/>
    <m/>
    <m/>
  </r>
  <r>
    <s v="001"/>
    <x v="9"/>
    <x v="7"/>
    <x v="1"/>
    <x v="2"/>
    <s v="DL"/>
    <s v="10561201.32"/>
    <s v="201910"/>
    <s v="2019"/>
    <s v="10"/>
    <d v="2019-10-31T00:00:00"/>
    <x v="86"/>
    <m/>
    <s v="Non-Labor"/>
    <s v="Journal Import Created"/>
    <s v="GL"/>
    <s v="C"/>
    <m/>
    <n v="-185606.79"/>
    <m/>
    <m/>
    <n v="-185606.79"/>
    <m/>
    <m/>
    <m/>
    <m/>
    <m/>
    <m/>
    <m/>
  </r>
  <r>
    <s v="001"/>
    <x v="9"/>
    <x v="7"/>
    <x v="1"/>
    <x v="1"/>
    <s v="DL"/>
    <s v="10561201.33"/>
    <s v="201910"/>
    <s v="2019"/>
    <s v="10"/>
    <d v="2019-10-31T00:00:00"/>
    <x v="86"/>
    <m/>
    <s v="Non-Labor"/>
    <s v="Journal Import Created"/>
    <s v="GL"/>
    <s v="C"/>
    <m/>
    <n v="-331383.18"/>
    <m/>
    <n v="-331383.18"/>
    <m/>
    <m/>
    <m/>
    <m/>
    <m/>
    <m/>
    <m/>
    <m/>
  </r>
  <r>
    <s v="001"/>
    <x v="10"/>
    <x v="8"/>
    <x v="1"/>
    <x v="0"/>
    <s v="DL"/>
    <s v="10561201.37"/>
    <s v="201910"/>
    <s v="2019"/>
    <s v="10"/>
    <d v="2019-10-31T00:00:00"/>
    <x v="86"/>
    <m/>
    <s v="Non-Labor"/>
    <s v="Journal Import Created"/>
    <s v="GL"/>
    <s v="C"/>
    <m/>
    <n v="-25358.720000000001"/>
    <m/>
    <n v="-25358.720000000001"/>
    <m/>
    <m/>
    <m/>
    <m/>
    <m/>
    <m/>
    <m/>
    <m/>
  </r>
  <r>
    <s v="001"/>
    <x v="10"/>
    <x v="8"/>
    <x v="1"/>
    <x v="2"/>
    <s v="DL"/>
    <s v="10561201.38"/>
    <s v="201910"/>
    <s v="2019"/>
    <s v="10"/>
    <d v="2019-10-31T00:00:00"/>
    <x v="86"/>
    <m/>
    <s v="Non-Labor"/>
    <s v="Journal Import Created"/>
    <s v="GL"/>
    <s v="C"/>
    <m/>
    <n v="-76789.33"/>
    <m/>
    <m/>
    <n v="-76789.33"/>
    <m/>
    <m/>
    <m/>
    <m/>
    <m/>
    <m/>
    <m/>
  </r>
  <r>
    <s v="001"/>
    <x v="10"/>
    <x v="8"/>
    <x v="1"/>
    <x v="1"/>
    <s v="DL"/>
    <s v="10561201.39"/>
    <s v="201910"/>
    <s v="2019"/>
    <s v="10"/>
    <d v="2019-10-31T00:00:00"/>
    <x v="86"/>
    <m/>
    <s v="Non-Labor"/>
    <s v="Journal Import Created"/>
    <s v="GL"/>
    <s v="D"/>
    <m/>
    <n v="36228.269999999997"/>
    <m/>
    <n v="36228.269999999997"/>
    <m/>
    <m/>
    <m/>
    <m/>
    <m/>
    <m/>
    <m/>
    <m/>
  </r>
  <r>
    <s v="001"/>
    <x v="11"/>
    <x v="9"/>
    <x v="0"/>
    <x v="0"/>
    <s v="DL"/>
    <s v="10511207.13"/>
    <s v="201910"/>
    <s v="2019"/>
    <s v="10"/>
    <d v="2019-10-31T00:00:00"/>
    <x v="82"/>
    <m/>
    <s v="Non-Labor"/>
    <s v="Journal Import Created"/>
    <s v="GL"/>
    <s v="D"/>
    <m/>
    <n v="433784"/>
    <n v="433784"/>
    <m/>
    <m/>
    <m/>
    <m/>
    <m/>
    <m/>
    <m/>
    <m/>
    <m/>
  </r>
  <r>
    <s v="001"/>
    <x v="11"/>
    <x v="9"/>
    <x v="0"/>
    <x v="0"/>
    <s v="DL"/>
    <s v="10548203.13"/>
    <s v="201910"/>
    <s v="2019"/>
    <s v="10"/>
    <d v="2019-10-31T00:00:00"/>
    <x v="84"/>
    <m/>
    <s v="Non-Labor"/>
    <s v="Journal Import Created"/>
    <s v="GL"/>
    <s v="C"/>
    <m/>
    <n v="-88555"/>
    <n v="-88555"/>
    <m/>
    <m/>
    <m/>
    <m/>
    <m/>
    <m/>
    <m/>
    <m/>
    <m/>
  </r>
  <r>
    <s v="001"/>
    <x v="12"/>
    <x v="10"/>
    <x v="0"/>
    <x v="1"/>
    <s v="DL"/>
    <s v="10552202.8"/>
    <s v="201910"/>
    <s v="2019"/>
    <s v="10"/>
    <d v="2019-10-31T00:00:00"/>
    <x v="87"/>
    <m/>
    <s v="Non-Labor"/>
    <s v="WA Rec Deferral Amort"/>
    <s v="GL"/>
    <s v="C"/>
    <m/>
    <n v="-103052"/>
    <n v="-103052"/>
    <m/>
    <m/>
    <m/>
    <m/>
    <m/>
    <m/>
    <m/>
    <m/>
    <m/>
  </r>
  <r>
    <s v="001"/>
    <x v="13"/>
    <x v="11"/>
    <x v="0"/>
    <x v="0"/>
    <s v="DL"/>
    <s v="10563202.12"/>
    <s v="201910"/>
    <s v="2019"/>
    <s v="10"/>
    <d v="2019-10-31T00:00:00"/>
    <x v="88"/>
    <m/>
    <s v="Non-Labor"/>
    <s v="Amortization of Balance"/>
    <s v="GL"/>
    <s v="C"/>
    <m/>
    <n v="-484572"/>
    <n v="-484572"/>
    <m/>
    <m/>
    <m/>
    <m/>
    <m/>
    <m/>
    <m/>
    <m/>
    <m/>
  </r>
  <r>
    <s v="001"/>
    <x v="14"/>
    <x v="12"/>
    <x v="1"/>
    <x v="0"/>
    <s v="DL"/>
    <s v="10557203.9"/>
    <s v="201910"/>
    <s v="2019"/>
    <s v="10"/>
    <d v="2019-10-31T00:00:00"/>
    <x v="89"/>
    <m/>
    <s v="Non-Labor"/>
    <s v="Amortization Expense"/>
    <s v="GL"/>
    <s v="C"/>
    <m/>
    <n v="-787630"/>
    <m/>
    <n v="-787630"/>
    <m/>
    <m/>
    <m/>
    <m/>
    <m/>
    <m/>
    <m/>
    <m/>
  </r>
  <r>
    <s v="001"/>
    <x v="14"/>
    <x v="12"/>
    <x v="1"/>
    <x v="2"/>
    <s v="DL"/>
    <s v="10557202.22"/>
    <s v="201910"/>
    <s v="2019"/>
    <s v="10"/>
    <d v="2019-10-31T00:00:00"/>
    <x v="90"/>
    <m/>
    <s v="Non-Labor"/>
    <s v="AMORT EXP"/>
    <s v="GL"/>
    <s v="C"/>
    <m/>
    <n v="-741950.14"/>
    <m/>
    <m/>
    <n v="-741950.14"/>
    <m/>
    <m/>
    <m/>
    <m/>
    <m/>
    <m/>
    <m/>
  </r>
  <r>
    <s v="001"/>
    <x v="14"/>
    <x v="12"/>
    <x v="1"/>
    <x v="1"/>
    <s v="DL"/>
    <s v="10557203.10"/>
    <s v="201910"/>
    <s v="2019"/>
    <s v="10"/>
    <d v="2019-10-31T00:00:00"/>
    <x v="89"/>
    <m/>
    <s v="Non-Labor"/>
    <s v="Amortization Expense"/>
    <s v="GL"/>
    <s v="C"/>
    <m/>
    <n v="-1583180.83"/>
    <m/>
    <n v="-1583180.83"/>
    <m/>
    <m/>
    <m/>
    <m/>
    <m/>
    <m/>
    <m/>
    <m/>
  </r>
  <r>
    <s v="001"/>
    <x v="15"/>
    <x v="13"/>
    <x v="1"/>
    <x v="2"/>
    <s v="DL"/>
    <s v="10557202.23"/>
    <s v="201910"/>
    <s v="2019"/>
    <s v="10"/>
    <d v="2019-10-31T00:00:00"/>
    <x v="90"/>
    <m/>
    <s v="Non-Labor"/>
    <s v="IVF FUND - AMORT EXPENSE"/>
    <s v="GL"/>
    <s v="D"/>
    <m/>
    <n v="2742.98"/>
    <m/>
    <m/>
    <n v="2742.98"/>
    <m/>
    <m/>
    <m/>
    <m/>
    <m/>
    <m/>
    <m/>
  </r>
  <r>
    <s v="001"/>
    <x v="15"/>
    <x v="13"/>
    <x v="1"/>
    <x v="2"/>
    <s v="DL"/>
    <s v="10557202.24"/>
    <s v="201910"/>
    <s v="2019"/>
    <s v="10"/>
    <d v="2019-10-31T00:00:00"/>
    <x v="90"/>
    <m/>
    <s v="Non-Labor"/>
    <s v="OR FEE FREE AMORT"/>
    <s v="GL"/>
    <s v="D"/>
    <m/>
    <n v="6782.84"/>
    <m/>
    <m/>
    <n v="6782.84"/>
    <m/>
    <m/>
    <m/>
    <m/>
    <m/>
    <m/>
    <m/>
  </r>
  <r>
    <s v="001"/>
    <x v="15"/>
    <x v="13"/>
    <x v="1"/>
    <x v="2"/>
    <s v="DL"/>
    <s v="10557202.25"/>
    <s v="201910"/>
    <s v="2019"/>
    <s v="10"/>
    <d v="2019-10-31T00:00:00"/>
    <x v="90"/>
    <m/>
    <s v="Non-Labor"/>
    <s v="OR IV FUND AMORT"/>
    <s v="GL"/>
    <s v="D"/>
    <m/>
    <n v="7811.96"/>
    <m/>
    <m/>
    <n v="7811.96"/>
    <m/>
    <m/>
    <m/>
    <m/>
    <m/>
    <m/>
    <m/>
  </r>
  <r>
    <s v="001"/>
    <x v="16"/>
    <x v="14"/>
    <x v="1"/>
    <x v="2"/>
    <s v="DL"/>
    <s v="10525201.5"/>
    <s v="201910"/>
    <s v="2019"/>
    <s v="10"/>
    <d v="2019-10-31T00:00:00"/>
    <x v="3"/>
    <m/>
    <s v="Non-Labor"/>
    <s v="Amortization of Recoverable Costs"/>
    <s v="PA"/>
    <s v="C"/>
    <m/>
    <n v="-3383.28"/>
    <m/>
    <m/>
    <n v="-3383.28"/>
    <m/>
    <m/>
    <m/>
    <m/>
    <m/>
    <m/>
    <m/>
  </r>
  <r>
    <s v="001"/>
    <x v="17"/>
    <x v="15"/>
    <x v="0"/>
    <x v="0"/>
    <s v="DL"/>
    <s v="10525201.6"/>
    <s v="201910"/>
    <s v="2019"/>
    <s v="10"/>
    <d v="2019-10-31T00:00:00"/>
    <x v="3"/>
    <m/>
    <s v="Non-Labor"/>
    <s v="ID Elect. DSM"/>
    <s v="PA"/>
    <s v="D"/>
    <m/>
    <n v="739603.36"/>
    <n v="739603.36"/>
    <m/>
    <m/>
    <m/>
    <m/>
    <m/>
    <m/>
    <m/>
    <m/>
    <m/>
  </r>
  <r>
    <s v="001"/>
    <x v="17"/>
    <x v="15"/>
    <x v="0"/>
    <x v="1"/>
    <s v="DL"/>
    <s v="10525201.7"/>
    <s v="201910"/>
    <s v="2019"/>
    <s v="10"/>
    <d v="2019-10-31T00:00:00"/>
    <x v="3"/>
    <m/>
    <s v="Non-Labor"/>
    <s v="WA Elec. DSM"/>
    <s v="PA"/>
    <s v="D"/>
    <m/>
    <n v="1289355.45"/>
    <n v="1289355.45"/>
    <m/>
    <m/>
    <m/>
    <m/>
    <m/>
    <m/>
    <m/>
    <m/>
    <m/>
  </r>
  <r>
    <s v="001"/>
    <x v="17"/>
    <x v="15"/>
    <x v="0"/>
    <x v="1"/>
    <s v="DL"/>
    <s v="10525201.7"/>
    <s v="201910"/>
    <s v="2019"/>
    <s v="10"/>
    <d v="2019-10-31T00:00:00"/>
    <x v="3"/>
    <m/>
    <s v="Non-Labor"/>
    <s v="WA Elec. LIRAP"/>
    <s v="PA"/>
    <s v="D"/>
    <m/>
    <n v="457691.17"/>
    <n v="457691.17"/>
    <m/>
    <m/>
    <m/>
    <m/>
    <m/>
    <m/>
    <m/>
    <m/>
    <m/>
  </r>
  <r>
    <s v="001"/>
    <x v="17"/>
    <x v="15"/>
    <x v="0"/>
    <x v="1"/>
    <s v="DL"/>
    <s v="10525201.8"/>
    <s v="201910"/>
    <s v="2019"/>
    <s v="10"/>
    <d v="2019-10-31T00:00:00"/>
    <x v="3"/>
    <m/>
    <s v="Non-Labor"/>
    <s v="WA Elec. LIRAP Rate Discount Pilot"/>
    <s v="PA"/>
    <s v="C"/>
    <m/>
    <n v="-6812.8"/>
    <n v="-6812.8"/>
    <m/>
    <m/>
    <m/>
    <m/>
    <m/>
    <m/>
    <m/>
    <m/>
    <m/>
  </r>
  <r>
    <s v="001"/>
    <x v="17"/>
    <x v="15"/>
    <x v="1"/>
    <x v="0"/>
    <s v="DL"/>
    <s v="10525201.9"/>
    <s v="201910"/>
    <s v="2019"/>
    <s v="10"/>
    <d v="2019-10-31T00:00:00"/>
    <x v="3"/>
    <m/>
    <s v="Non-Labor"/>
    <s v="ID Gas DSM"/>
    <s v="PA"/>
    <s v="D"/>
    <m/>
    <n v="86212.68"/>
    <m/>
    <n v="86212.68"/>
    <m/>
    <m/>
    <m/>
    <m/>
    <m/>
    <m/>
    <m/>
    <m/>
  </r>
  <r>
    <s v="001"/>
    <x v="17"/>
    <x v="15"/>
    <x v="1"/>
    <x v="2"/>
    <s v="DL"/>
    <s v="10525201.24"/>
    <s v="201910"/>
    <s v="2019"/>
    <s v="10"/>
    <d v="2019-10-31T00:00:00"/>
    <x v="3"/>
    <m/>
    <s v="Non-Labor"/>
    <s v="OR Gas DSM"/>
    <s v="PA"/>
    <s v="D"/>
    <m/>
    <n v="173575.3"/>
    <m/>
    <m/>
    <n v="173575.3"/>
    <m/>
    <m/>
    <m/>
    <m/>
    <m/>
    <m/>
    <m/>
  </r>
  <r>
    <s v="001"/>
    <x v="17"/>
    <x v="15"/>
    <x v="1"/>
    <x v="2"/>
    <s v="DL"/>
    <s v="10525201.24"/>
    <s v="201910"/>
    <s v="2019"/>
    <s v="10"/>
    <d v="2019-10-31T00:00:00"/>
    <x v="3"/>
    <m/>
    <s v="Non-Labor"/>
    <s v="OR Gas LIRAP"/>
    <s v="PA"/>
    <s v="D"/>
    <m/>
    <n v="12095.94"/>
    <m/>
    <m/>
    <n v="12095.94"/>
    <m/>
    <m/>
    <m/>
    <m/>
    <m/>
    <m/>
    <m/>
  </r>
  <r>
    <s v="001"/>
    <x v="17"/>
    <x v="15"/>
    <x v="1"/>
    <x v="1"/>
    <s v="DL"/>
    <s v="10525201.10"/>
    <s v="201910"/>
    <s v="2019"/>
    <s v="10"/>
    <d v="2019-10-31T00:00:00"/>
    <x v="3"/>
    <m/>
    <s v="Non-Labor"/>
    <s v="WA Gas DSM"/>
    <s v="PA"/>
    <s v="D"/>
    <m/>
    <n v="279727.21999999997"/>
    <m/>
    <n v="279727.21999999997"/>
    <m/>
    <m/>
    <m/>
    <m/>
    <m/>
    <m/>
    <m/>
    <m/>
  </r>
  <r>
    <s v="001"/>
    <x v="17"/>
    <x v="15"/>
    <x v="1"/>
    <x v="1"/>
    <s v="DL"/>
    <s v="10525201.10"/>
    <s v="201910"/>
    <s v="2019"/>
    <s v="10"/>
    <d v="2019-10-31T00:00:00"/>
    <x v="3"/>
    <m/>
    <s v="Non-Labor"/>
    <s v="WA Gas LIRAP"/>
    <s v="PA"/>
    <s v="D"/>
    <m/>
    <n v="212948.84"/>
    <m/>
    <n v="212948.84"/>
    <m/>
    <m/>
    <m/>
    <m/>
    <m/>
    <m/>
    <m/>
    <m/>
  </r>
  <r>
    <s v="001"/>
    <x v="17"/>
    <x v="15"/>
    <x v="1"/>
    <x v="1"/>
    <s v="DL"/>
    <s v="10525201.11"/>
    <s v="201910"/>
    <s v="2019"/>
    <s v="10"/>
    <d v="2019-10-31T00:00:00"/>
    <x v="3"/>
    <m/>
    <s v="Non-Labor"/>
    <s v="WA Gas LIRAP Rate Discount Pilot"/>
    <s v="PA"/>
    <s v="C"/>
    <m/>
    <n v="-2686.28"/>
    <m/>
    <n v="-2686.28"/>
    <m/>
    <m/>
    <m/>
    <m/>
    <m/>
    <m/>
    <m/>
    <m/>
  </r>
  <r>
    <s v="001"/>
    <x v="18"/>
    <x v="16"/>
    <x v="0"/>
    <x v="0"/>
    <s v="DL"/>
    <s v="10511207.14"/>
    <s v="201910"/>
    <s v="2019"/>
    <s v="10"/>
    <d v="2019-10-31T00:00:00"/>
    <x v="82"/>
    <m/>
    <s v="Non-Labor"/>
    <s v="Journal Import Created"/>
    <s v="GL"/>
    <s v="C"/>
    <m/>
    <n v="-412057"/>
    <n v="-412057"/>
    <m/>
    <m/>
    <m/>
    <m/>
    <m/>
    <m/>
    <m/>
    <m/>
    <m/>
  </r>
  <r>
    <s v="001"/>
    <x v="18"/>
    <x v="16"/>
    <x v="0"/>
    <x v="0"/>
    <s v="DL"/>
    <s v="10548203.14"/>
    <s v="201910"/>
    <s v="2019"/>
    <s v="10"/>
    <d v="2019-10-31T00:00:00"/>
    <x v="84"/>
    <m/>
    <s v="Non-Labor"/>
    <s v="Journal Import Created"/>
    <s v="GL"/>
    <s v="D"/>
    <m/>
    <n v="485698"/>
    <n v="485698"/>
    <m/>
    <m/>
    <m/>
    <m/>
    <m/>
    <m/>
    <m/>
    <m/>
    <m/>
  </r>
  <r>
    <s v="001"/>
    <x v="18"/>
    <x v="16"/>
    <x v="0"/>
    <x v="1"/>
    <s v="DL"/>
    <s v="10511207.15"/>
    <s v="201910"/>
    <s v="2019"/>
    <s v="10"/>
    <d v="2019-10-31T00:00:00"/>
    <x v="82"/>
    <m/>
    <s v="Non-Labor"/>
    <s v="Journal Import Created"/>
    <s v="GL"/>
    <s v="C"/>
    <m/>
    <n v="-987377"/>
    <n v="-987377"/>
    <m/>
    <m/>
    <m/>
    <m/>
    <m/>
    <m/>
    <m/>
    <m/>
    <m/>
  </r>
  <r>
    <s v="001"/>
    <x v="18"/>
    <x v="16"/>
    <x v="0"/>
    <x v="1"/>
    <s v="DL"/>
    <s v="10511207.16"/>
    <s v="201910"/>
    <s v="2019"/>
    <s v="10"/>
    <d v="2019-10-31T00:00:00"/>
    <x v="82"/>
    <m/>
    <s v="Non-Labor"/>
    <s v="Journal Import Created"/>
    <s v="GL"/>
    <s v="D"/>
    <m/>
    <n v="3592"/>
    <n v="3592"/>
    <m/>
    <m/>
    <m/>
    <m/>
    <m/>
    <m/>
    <m/>
    <m/>
    <m/>
  </r>
  <r>
    <s v="001"/>
    <x v="18"/>
    <x v="16"/>
    <x v="0"/>
    <x v="1"/>
    <s v="DL"/>
    <s v="10548203.15"/>
    <s v="201910"/>
    <s v="2019"/>
    <s v="10"/>
    <d v="2019-10-31T00:00:00"/>
    <x v="84"/>
    <m/>
    <s v="Non-Labor"/>
    <s v="Journal Import Created"/>
    <s v="GL"/>
    <s v="D"/>
    <m/>
    <n v="1195877"/>
    <n v="1195877"/>
    <m/>
    <m/>
    <m/>
    <m/>
    <m/>
    <m/>
    <m/>
    <m/>
    <m/>
  </r>
  <r>
    <s v="001"/>
    <x v="18"/>
    <x v="16"/>
    <x v="0"/>
    <x v="1"/>
    <s v="DL"/>
    <s v="10548203.16"/>
    <s v="201910"/>
    <s v="2019"/>
    <s v="10"/>
    <d v="2019-10-31T00:00:00"/>
    <x v="84"/>
    <m/>
    <s v="Non-Labor"/>
    <s v="Journal Import Created"/>
    <s v="GL"/>
    <s v="C"/>
    <m/>
    <n v="-4174"/>
    <n v="-4174"/>
    <m/>
    <m/>
    <m/>
    <m/>
    <m/>
    <m/>
    <m/>
    <m/>
    <m/>
  </r>
  <r>
    <s v="001"/>
    <x v="18"/>
    <x v="16"/>
    <x v="1"/>
    <x v="0"/>
    <s v="DL"/>
    <s v="10511207.17"/>
    <s v="201910"/>
    <s v="2019"/>
    <s v="10"/>
    <d v="2019-10-31T00:00:00"/>
    <x v="82"/>
    <m/>
    <s v="Non-Labor"/>
    <s v="Journal Import Created"/>
    <s v="GL"/>
    <s v="C"/>
    <m/>
    <n v="-32506"/>
    <m/>
    <n v="-32506"/>
    <m/>
    <m/>
    <m/>
    <m/>
    <m/>
    <m/>
    <m/>
    <m/>
  </r>
  <r>
    <s v="001"/>
    <x v="18"/>
    <x v="16"/>
    <x v="1"/>
    <x v="0"/>
    <s v="DL"/>
    <s v="10548203.17"/>
    <s v="201910"/>
    <s v="2019"/>
    <s v="10"/>
    <d v="2019-10-31T00:00:00"/>
    <x v="84"/>
    <m/>
    <s v="Non-Labor"/>
    <s v="Journal Import Created"/>
    <s v="GL"/>
    <s v="D"/>
    <m/>
    <n v="85914"/>
    <m/>
    <n v="85914"/>
    <m/>
    <m/>
    <m/>
    <m/>
    <m/>
    <m/>
    <m/>
    <m/>
  </r>
  <r>
    <s v="001"/>
    <x v="18"/>
    <x v="16"/>
    <x v="1"/>
    <x v="2"/>
    <s v="DL"/>
    <s v="10511207.18"/>
    <s v="201910"/>
    <s v="2019"/>
    <s v="10"/>
    <d v="2019-10-31T00:00:00"/>
    <x v="82"/>
    <m/>
    <s v="Non-Labor"/>
    <s v="Journal Import Created"/>
    <s v="GL"/>
    <s v="C"/>
    <m/>
    <n v="-4097"/>
    <m/>
    <m/>
    <n v="-4097"/>
    <m/>
    <m/>
    <m/>
    <m/>
    <m/>
    <m/>
    <m/>
  </r>
  <r>
    <s v="001"/>
    <x v="18"/>
    <x v="16"/>
    <x v="1"/>
    <x v="2"/>
    <s v="DL"/>
    <s v="10511207.19"/>
    <s v="201910"/>
    <s v="2019"/>
    <s v="10"/>
    <d v="2019-10-31T00:00:00"/>
    <x v="82"/>
    <m/>
    <s v="Non-Labor"/>
    <s v="Journal Import Created"/>
    <s v="GL"/>
    <s v="C"/>
    <m/>
    <n v="-66419"/>
    <m/>
    <m/>
    <n v="-66419"/>
    <m/>
    <m/>
    <m/>
    <m/>
    <m/>
    <m/>
    <m/>
  </r>
  <r>
    <s v="001"/>
    <x v="18"/>
    <x v="16"/>
    <x v="1"/>
    <x v="2"/>
    <s v="DL"/>
    <s v="10548203.18"/>
    <s v="201910"/>
    <s v="2019"/>
    <s v="10"/>
    <d v="2019-10-31T00:00:00"/>
    <x v="84"/>
    <m/>
    <s v="Non-Labor"/>
    <s v="Journal Import Created"/>
    <s v="GL"/>
    <s v="D"/>
    <m/>
    <n v="12704"/>
    <m/>
    <m/>
    <n v="12704"/>
    <m/>
    <m/>
    <m/>
    <m/>
    <m/>
    <m/>
    <m/>
  </r>
  <r>
    <s v="001"/>
    <x v="18"/>
    <x v="16"/>
    <x v="1"/>
    <x v="2"/>
    <s v="DL"/>
    <s v="10548203.19"/>
    <s v="201910"/>
    <s v="2019"/>
    <s v="10"/>
    <d v="2019-10-31T00:00:00"/>
    <x v="84"/>
    <m/>
    <s v="Non-Labor"/>
    <s v="Journal Import Created"/>
    <s v="GL"/>
    <s v="D"/>
    <m/>
    <n v="181108"/>
    <m/>
    <m/>
    <n v="181108"/>
    <m/>
    <m/>
    <m/>
    <m/>
    <m/>
    <m/>
    <m/>
  </r>
  <r>
    <s v="001"/>
    <x v="18"/>
    <x v="16"/>
    <x v="1"/>
    <x v="1"/>
    <s v="DL"/>
    <s v="10511207.20"/>
    <s v="201910"/>
    <s v="2019"/>
    <s v="10"/>
    <d v="2019-10-31T00:00:00"/>
    <x v="82"/>
    <m/>
    <s v="Non-Labor"/>
    <s v="Journal Import Created"/>
    <s v="GL"/>
    <s v="C"/>
    <m/>
    <n v="-185305"/>
    <m/>
    <n v="-185305"/>
    <m/>
    <m/>
    <m/>
    <m/>
    <m/>
    <m/>
    <m/>
    <m/>
  </r>
  <r>
    <s v="001"/>
    <x v="18"/>
    <x v="16"/>
    <x v="1"/>
    <x v="1"/>
    <s v="DL"/>
    <s v="10548203.20"/>
    <s v="201910"/>
    <s v="2019"/>
    <s v="10"/>
    <d v="2019-10-31T00:00:00"/>
    <x v="84"/>
    <m/>
    <s v="Non-Labor"/>
    <s v="Journal Import Created"/>
    <s v="GL"/>
    <s v="D"/>
    <m/>
    <n v="510078"/>
    <m/>
    <n v="510078"/>
    <m/>
    <m/>
    <m/>
    <m/>
    <m/>
    <m/>
    <m/>
    <m/>
  </r>
  <r>
    <s v="001"/>
    <x v="1"/>
    <x v="1"/>
    <x v="0"/>
    <x v="0"/>
    <s v="DL"/>
    <s v="10664203.8"/>
    <s v="201911"/>
    <s v="2019"/>
    <s v="11"/>
    <d v="2019-11-30T00:00:00"/>
    <x v="91"/>
    <m/>
    <s v="Non-Labor"/>
    <s v="Journal Import Created"/>
    <s v="GL"/>
    <s v="D"/>
    <m/>
    <n v="275982"/>
    <n v="275982"/>
    <m/>
    <m/>
    <m/>
    <m/>
    <m/>
    <m/>
    <m/>
    <m/>
    <m/>
  </r>
  <r>
    <s v="001"/>
    <x v="1"/>
    <x v="1"/>
    <x v="0"/>
    <x v="0"/>
    <s v="DL"/>
    <s v="10678219.11"/>
    <s v="201911"/>
    <s v="2019"/>
    <s v="11"/>
    <d v="2019-11-30T00:00:00"/>
    <x v="92"/>
    <m/>
    <s v="Non-Labor"/>
    <s v="Temporary Tax Rebate Amortization"/>
    <s v="GL"/>
    <s v="C"/>
    <m/>
    <n v="-480615"/>
    <n v="-480615"/>
    <m/>
    <m/>
    <m/>
    <m/>
    <m/>
    <m/>
    <m/>
    <m/>
    <m/>
  </r>
  <r>
    <s v="001"/>
    <x v="1"/>
    <x v="1"/>
    <x v="0"/>
    <x v="0"/>
    <s v="DL"/>
    <s v="10698201.8"/>
    <s v="201911"/>
    <s v="2019"/>
    <s v="11"/>
    <d v="2019-11-30T00:00:00"/>
    <x v="93"/>
    <m/>
    <s v="Non-Labor"/>
    <s v="Journal Import Created"/>
    <s v="GL"/>
    <s v="C"/>
    <m/>
    <n v="-320471"/>
    <n v="-320471"/>
    <m/>
    <m/>
    <m/>
    <m/>
    <m/>
    <m/>
    <m/>
    <m/>
    <m/>
  </r>
  <r>
    <s v="001"/>
    <x v="1"/>
    <x v="1"/>
    <x v="1"/>
    <x v="2"/>
    <s v="DL"/>
    <s v="10664203.9"/>
    <s v="201911"/>
    <s v="2019"/>
    <s v="11"/>
    <d v="2019-11-30T00:00:00"/>
    <x v="91"/>
    <m/>
    <s v="Non-Labor"/>
    <s v="Journal Import Created"/>
    <s v="GL"/>
    <s v="D"/>
    <m/>
    <n v="238296"/>
    <m/>
    <m/>
    <n v="238296"/>
    <m/>
    <m/>
    <m/>
    <m/>
    <m/>
    <m/>
    <m/>
  </r>
  <r>
    <s v="001"/>
    <x v="1"/>
    <x v="1"/>
    <x v="1"/>
    <x v="2"/>
    <s v="DL"/>
    <s v="10678219.12"/>
    <s v="201911"/>
    <s v="2019"/>
    <s v="11"/>
    <d v="2019-11-30T00:00:00"/>
    <x v="92"/>
    <m/>
    <s v="Non-Labor"/>
    <s v="Temporary Tax Rebate Amortization"/>
    <s v="GL"/>
    <s v="C"/>
    <m/>
    <n v="-332061.12"/>
    <m/>
    <m/>
    <n v="-332061.12"/>
    <m/>
    <m/>
    <m/>
    <m/>
    <m/>
    <m/>
    <m/>
  </r>
  <r>
    <s v="001"/>
    <x v="1"/>
    <x v="1"/>
    <x v="1"/>
    <x v="2"/>
    <s v="DL"/>
    <s v="10698201.9"/>
    <s v="201911"/>
    <s v="2019"/>
    <s v="11"/>
    <d v="2019-11-30T00:00:00"/>
    <x v="93"/>
    <m/>
    <s v="Non-Labor"/>
    <s v="Journal Import Created"/>
    <s v="GL"/>
    <s v="C"/>
    <m/>
    <n v="-343999"/>
    <m/>
    <m/>
    <n v="-343999"/>
    <m/>
    <m/>
    <m/>
    <m/>
    <m/>
    <m/>
    <m/>
  </r>
  <r>
    <s v="001"/>
    <x v="2"/>
    <x v="2"/>
    <x v="0"/>
    <x v="0"/>
    <s v="DL"/>
    <s v="10686233.20"/>
    <s v="201911"/>
    <s v="2019"/>
    <s v="11"/>
    <d v="2019-11-30T00:00:00"/>
    <x v="3"/>
    <m/>
    <s v="Non-Labor"/>
    <s v="OPTIONAL RENEWABLE POWER REV OFFSET ID (-)"/>
    <s v="PA"/>
    <s v="D"/>
    <m/>
    <n v="3976.65"/>
    <n v="3976.65"/>
    <m/>
    <m/>
    <m/>
    <m/>
    <m/>
    <m/>
    <m/>
    <m/>
    <m/>
  </r>
  <r>
    <s v="001"/>
    <x v="2"/>
    <x v="2"/>
    <x v="0"/>
    <x v="1"/>
    <s v="DL"/>
    <s v="10686233.21"/>
    <s v="201911"/>
    <s v="2019"/>
    <s v="11"/>
    <d v="2019-11-30T00:00:00"/>
    <x v="3"/>
    <m/>
    <s v="Non-Labor"/>
    <s v="OPTIONAL RENEWABLE POWER REV OFFSET WA (-)"/>
    <s v="PA"/>
    <s v="D"/>
    <m/>
    <n v="12713.52"/>
    <n v="12713.52"/>
    <m/>
    <m/>
    <m/>
    <m/>
    <m/>
    <m/>
    <m/>
    <m/>
    <m/>
  </r>
  <r>
    <s v="001"/>
    <x v="3"/>
    <x v="3"/>
    <x v="0"/>
    <x v="0"/>
    <s v="DL"/>
    <s v="10699201.5"/>
    <s v="201911"/>
    <s v="2019"/>
    <s v="11"/>
    <d v="2019-11-30T00:00:00"/>
    <x v="94"/>
    <m/>
    <s v="Non-Labor"/>
    <s v="BPA RES EXCH PROG"/>
    <s v="GL"/>
    <s v="C"/>
    <m/>
    <n v="-402945.67"/>
    <n v="-402945.67"/>
    <m/>
    <m/>
    <m/>
    <m/>
    <m/>
    <m/>
    <m/>
    <m/>
    <m/>
  </r>
  <r>
    <s v="001"/>
    <x v="3"/>
    <x v="3"/>
    <x v="0"/>
    <x v="1"/>
    <s v="DL"/>
    <s v="10699201.6"/>
    <s v="201911"/>
    <s v="2019"/>
    <s v="11"/>
    <d v="2019-11-30T00:00:00"/>
    <x v="94"/>
    <m/>
    <s v="Non-Labor"/>
    <s v="BPA RES EXCH PROG"/>
    <s v="GL"/>
    <s v="C"/>
    <m/>
    <n v="-447227.39"/>
    <n v="-447227.39"/>
    <m/>
    <m/>
    <m/>
    <m/>
    <m/>
    <m/>
    <m/>
    <m/>
    <m/>
  </r>
  <r>
    <s v="001"/>
    <x v="4"/>
    <x v="4"/>
    <x v="0"/>
    <x v="1"/>
    <s v="DL"/>
    <s v="10664203.10"/>
    <s v="201911"/>
    <s v="2019"/>
    <s v="11"/>
    <d v="2019-11-30T00:00:00"/>
    <x v="91"/>
    <m/>
    <s v="Non-Labor"/>
    <s v="Journal Import Created"/>
    <s v="GL"/>
    <s v="D"/>
    <m/>
    <n v="72485"/>
    <n v="72485"/>
    <m/>
    <m/>
    <m/>
    <m/>
    <m/>
    <m/>
    <m/>
    <m/>
    <m/>
  </r>
  <r>
    <s v="001"/>
    <x v="4"/>
    <x v="4"/>
    <x v="0"/>
    <x v="1"/>
    <s v="DL"/>
    <s v="10698201.10"/>
    <s v="201911"/>
    <s v="2019"/>
    <s v="11"/>
    <d v="2019-11-30T00:00:00"/>
    <x v="93"/>
    <m/>
    <s v="Non-Labor"/>
    <s v="Journal Import Created"/>
    <s v="GL"/>
    <s v="C"/>
    <m/>
    <n v="-76033"/>
    <n v="-76033"/>
    <m/>
    <m/>
    <m/>
    <m/>
    <m/>
    <m/>
    <m/>
    <m/>
    <m/>
  </r>
  <r>
    <s v="001"/>
    <x v="5"/>
    <x v="5"/>
    <x v="0"/>
    <x v="0"/>
    <s v="DL"/>
    <s v="10664203.11"/>
    <s v="201911"/>
    <s v="2019"/>
    <s v="11"/>
    <d v="2019-11-30T00:00:00"/>
    <x v="91"/>
    <m/>
    <s v="Non-Labor"/>
    <s v="Journal Import Created"/>
    <s v="GL"/>
    <s v="D"/>
    <m/>
    <n v="188099"/>
    <n v="188099"/>
    <m/>
    <m/>
    <m/>
    <m/>
    <m/>
    <m/>
    <m/>
    <m/>
    <m/>
  </r>
  <r>
    <s v="001"/>
    <x v="5"/>
    <x v="5"/>
    <x v="0"/>
    <x v="0"/>
    <s v="DL"/>
    <s v="10698201.11"/>
    <s v="201911"/>
    <s v="2019"/>
    <s v="11"/>
    <d v="2019-11-30T00:00:00"/>
    <x v="93"/>
    <m/>
    <s v="Non-Labor"/>
    <s v="Journal Import Created"/>
    <s v="GL"/>
    <s v="C"/>
    <m/>
    <n v="-250775"/>
    <n v="-250775"/>
    <m/>
    <m/>
    <m/>
    <m/>
    <m/>
    <m/>
    <m/>
    <m/>
    <m/>
  </r>
  <r>
    <s v="001"/>
    <x v="5"/>
    <x v="5"/>
    <x v="0"/>
    <x v="1"/>
    <s v="DL"/>
    <s v="10664203.12"/>
    <s v="201911"/>
    <s v="2019"/>
    <s v="11"/>
    <d v="2019-11-30T00:00:00"/>
    <x v="91"/>
    <m/>
    <s v="Non-Labor"/>
    <s v="Journal Import Created"/>
    <s v="GL"/>
    <s v="D"/>
    <m/>
    <n v="83674"/>
    <n v="83674"/>
    <m/>
    <m/>
    <m/>
    <m/>
    <m/>
    <m/>
    <m/>
    <m/>
    <m/>
  </r>
  <r>
    <s v="001"/>
    <x v="5"/>
    <x v="5"/>
    <x v="0"/>
    <x v="1"/>
    <s v="DL"/>
    <s v="10698201.12"/>
    <s v="201911"/>
    <s v="2019"/>
    <s v="11"/>
    <d v="2019-11-30T00:00:00"/>
    <x v="93"/>
    <m/>
    <s v="Non-Labor"/>
    <s v="Journal Import Created"/>
    <s v="GL"/>
    <s v="C"/>
    <m/>
    <n v="-525339"/>
    <n v="-525339"/>
    <m/>
    <m/>
    <m/>
    <m/>
    <m/>
    <m/>
    <m/>
    <m/>
    <m/>
  </r>
  <r>
    <s v="001"/>
    <x v="7"/>
    <x v="7"/>
    <x v="0"/>
    <x v="0"/>
    <s v="DL"/>
    <s v="10722201.23"/>
    <s v="201911"/>
    <s v="2019"/>
    <s v="11"/>
    <d v="2019-11-30T00:00:00"/>
    <x v="95"/>
    <m/>
    <s v="Non-Labor"/>
    <s v="Journal Import Created"/>
    <s v="GL"/>
    <s v="D"/>
    <m/>
    <n v="183972.11"/>
    <n v="183972.11"/>
    <m/>
    <m/>
    <m/>
    <m/>
    <m/>
    <m/>
    <m/>
    <m/>
    <m/>
  </r>
  <r>
    <s v="001"/>
    <x v="7"/>
    <x v="7"/>
    <x v="0"/>
    <x v="1"/>
    <s v="DL"/>
    <s v="10722201.24"/>
    <s v="201911"/>
    <s v="2019"/>
    <s v="11"/>
    <d v="2019-11-30T00:00:00"/>
    <x v="95"/>
    <m/>
    <s v="Non-Labor"/>
    <s v="Journal Import Created"/>
    <s v="GL"/>
    <s v="D"/>
    <m/>
    <n v="545755.04"/>
    <n v="545755.04"/>
    <m/>
    <m/>
    <m/>
    <m/>
    <m/>
    <m/>
    <m/>
    <m/>
    <m/>
  </r>
  <r>
    <s v="001"/>
    <x v="8"/>
    <x v="8"/>
    <x v="0"/>
    <x v="0"/>
    <s v="DL"/>
    <s v="10722201.27"/>
    <s v="201911"/>
    <s v="2019"/>
    <s v="11"/>
    <d v="2019-11-30T00:00:00"/>
    <x v="95"/>
    <m/>
    <s v="Non-Labor"/>
    <s v="Journal Import Created"/>
    <s v="GL"/>
    <s v="D"/>
    <m/>
    <n v="129525.49"/>
    <n v="129525.49"/>
    <m/>
    <m/>
    <m/>
    <m/>
    <m/>
    <m/>
    <m/>
    <m/>
    <m/>
  </r>
  <r>
    <s v="001"/>
    <x v="8"/>
    <x v="8"/>
    <x v="0"/>
    <x v="1"/>
    <s v="DL"/>
    <s v="10722201.28"/>
    <s v="201911"/>
    <s v="2019"/>
    <s v="11"/>
    <d v="2019-11-30T00:00:00"/>
    <x v="95"/>
    <m/>
    <s v="Non-Labor"/>
    <s v="Journal Import Created"/>
    <s v="GL"/>
    <s v="D"/>
    <m/>
    <n v="585025.06999999995"/>
    <n v="585025.06999999995"/>
    <m/>
    <m/>
    <m/>
    <m/>
    <m/>
    <m/>
    <m/>
    <m/>
    <m/>
  </r>
  <r>
    <s v="001"/>
    <x v="9"/>
    <x v="7"/>
    <x v="1"/>
    <x v="0"/>
    <s v="DL"/>
    <s v="10722201.32"/>
    <s v="201911"/>
    <s v="2019"/>
    <s v="11"/>
    <d v="2019-11-30T00:00:00"/>
    <x v="95"/>
    <m/>
    <s v="Non-Labor"/>
    <s v="Journal Import Created"/>
    <s v="GL"/>
    <s v="D"/>
    <m/>
    <n v="86039.48"/>
    <m/>
    <n v="86039.48"/>
    <m/>
    <m/>
    <m/>
    <m/>
    <m/>
    <m/>
    <m/>
    <m/>
  </r>
  <r>
    <s v="001"/>
    <x v="9"/>
    <x v="7"/>
    <x v="1"/>
    <x v="2"/>
    <s v="DL"/>
    <s v="10722201.33"/>
    <s v="201911"/>
    <s v="2019"/>
    <s v="11"/>
    <d v="2019-11-30T00:00:00"/>
    <x v="95"/>
    <m/>
    <s v="Non-Labor"/>
    <s v="Journal Import Created"/>
    <s v="GL"/>
    <s v="D"/>
    <m/>
    <n v="164581.73000000001"/>
    <m/>
    <m/>
    <n v="164581.73000000001"/>
    <m/>
    <m/>
    <m/>
    <m/>
    <m/>
    <m/>
    <m/>
  </r>
  <r>
    <s v="001"/>
    <x v="9"/>
    <x v="7"/>
    <x v="1"/>
    <x v="1"/>
    <s v="DL"/>
    <s v="10722201.34"/>
    <s v="201911"/>
    <s v="2019"/>
    <s v="11"/>
    <d v="2019-11-30T00:00:00"/>
    <x v="95"/>
    <m/>
    <s v="Non-Labor"/>
    <s v="Journal Import Created"/>
    <s v="GL"/>
    <s v="D"/>
    <m/>
    <n v="70320"/>
    <m/>
    <n v="70320"/>
    <m/>
    <m/>
    <m/>
    <m/>
    <m/>
    <m/>
    <m/>
    <m/>
  </r>
  <r>
    <s v="001"/>
    <x v="10"/>
    <x v="8"/>
    <x v="1"/>
    <x v="0"/>
    <s v="DL"/>
    <s v="10722201.38"/>
    <s v="201911"/>
    <s v="2019"/>
    <s v="11"/>
    <d v="2019-11-30T00:00:00"/>
    <x v="95"/>
    <m/>
    <s v="Non-Labor"/>
    <s v="Journal Import Created"/>
    <s v="GL"/>
    <s v="C"/>
    <m/>
    <n v="-14340.59"/>
    <m/>
    <n v="-14340.59"/>
    <m/>
    <m/>
    <m/>
    <m/>
    <m/>
    <m/>
    <m/>
    <m/>
  </r>
  <r>
    <s v="001"/>
    <x v="10"/>
    <x v="8"/>
    <x v="1"/>
    <x v="2"/>
    <s v="DL"/>
    <s v="10722201.39"/>
    <s v="201911"/>
    <s v="2019"/>
    <s v="11"/>
    <d v="2019-11-30T00:00:00"/>
    <x v="95"/>
    <m/>
    <s v="Non-Labor"/>
    <s v="Journal Import Created"/>
    <s v="GL"/>
    <s v="C"/>
    <m/>
    <n v="-3899.1"/>
    <m/>
    <m/>
    <n v="-3899.1"/>
    <m/>
    <m/>
    <m/>
    <m/>
    <m/>
    <m/>
    <m/>
  </r>
  <r>
    <s v="001"/>
    <x v="10"/>
    <x v="8"/>
    <x v="1"/>
    <x v="1"/>
    <s v="DL"/>
    <s v="10722201.40"/>
    <s v="201911"/>
    <s v="2019"/>
    <s v="11"/>
    <d v="2019-11-30T00:00:00"/>
    <x v="95"/>
    <m/>
    <s v="Non-Labor"/>
    <s v="Journal Import Created"/>
    <s v="GL"/>
    <s v="D"/>
    <m/>
    <n v="127849.57"/>
    <m/>
    <n v="127849.57"/>
    <m/>
    <m/>
    <m/>
    <m/>
    <m/>
    <m/>
    <m/>
    <m/>
  </r>
  <r>
    <s v="001"/>
    <x v="11"/>
    <x v="9"/>
    <x v="0"/>
    <x v="0"/>
    <s v="DL"/>
    <s v="10664203.13"/>
    <s v="201911"/>
    <s v="2019"/>
    <s v="11"/>
    <d v="2019-11-30T00:00:00"/>
    <x v="91"/>
    <m/>
    <s v="Non-Labor"/>
    <s v="Journal Import Created"/>
    <s v="GL"/>
    <s v="D"/>
    <m/>
    <n v="88555"/>
    <n v="88555"/>
    <m/>
    <m/>
    <m/>
    <m/>
    <m/>
    <m/>
    <m/>
    <m/>
    <m/>
  </r>
  <r>
    <s v="001"/>
    <x v="11"/>
    <x v="9"/>
    <x v="0"/>
    <x v="0"/>
    <s v="DL"/>
    <s v="10698201.13"/>
    <s v="201911"/>
    <s v="2019"/>
    <s v="11"/>
    <d v="2019-11-30T00:00:00"/>
    <x v="93"/>
    <m/>
    <s v="Non-Labor"/>
    <s v="Journal Import Created"/>
    <s v="GL"/>
    <s v="C"/>
    <m/>
    <n v="-99899"/>
    <n v="-99899"/>
    <m/>
    <m/>
    <m/>
    <m/>
    <m/>
    <m/>
    <m/>
    <m/>
    <m/>
  </r>
  <r>
    <s v="001"/>
    <x v="12"/>
    <x v="10"/>
    <x v="0"/>
    <x v="1"/>
    <s v="DL"/>
    <s v="10714213.8"/>
    <s v="201911"/>
    <s v="2019"/>
    <s v="11"/>
    <d v="2019-11-30T00:00:00"/>
    <x v="96"/>
    <m/>
    <s v="Non-Labor"/>
    <s v="WA Rec Deferral Amort"/>
    <s v="GL"/>
    <s v="C"/>
    <m/>
    <n v="-108717"/>
    <n v="-108717"/>
    <m/>
    <m/>
    <m/>
    <m/>
    <m/>
    <m/>
    <m/>
    <m/>
    <m/>
  </r>
  <r>
    <s v="001"/>
    <x v="13"/>
    <x v="11"/>
    <x v="0"/>
    <x v="0"/>
    <s v="DL"/>
    <s v="10728201.8"/>
    <s v="201911"/>
    <s v="2019"/>
    <s v="11"/>
    <d v="2019-11-30T00:00:00"/>
    <x v="97"/>
    <m/>
    <s v="Non-Labor"/>
    <s v="Amortization of Balance"/>
    <s v="GL"/>
    <s v="C"/>
    <m/>
    <n v="-142372"/>
    <n v="-142372"/>
    <m/>
    <m/>
    <m/>
    <m/>
    <m/>
    <m/>
    <m/>
    <m/>
    <m/>
  </r>
  <r>
    <s v="001"/>
    <x v="14"/>
    <x v="12"/>
    <x v="1"/>
    <x v="0"/>
    <s v="DL"/>
    <s v="10718201.13"/>
    <s v="201911"/>
    <s v="2019"/>
    <s v="11"/>
    <d v="2019-11-30T00:00:00"/>
    <x v="98"/>
    <m/>
    <s v="Non-Labor"/>
    <s v="Amortization Expense"/>
    <s v="GL"/>
    <s v="C"/>
    <m/>
    <n v="-393315"/>
    <m/>
    <n v="-393315"/>
    <m/>
    <m/>
    <m/>
    <m/>
    <m/>
    <m/>
    <m/>
    <m/>
  </r>
  <r>
    <s v="001"/>
    <x v="14"/>
    <x v="12"/>
    <x v="1"/>
    <x v="0"/>
    <s v="DL"/>
    <s v="10758201.15"/>
    <s v="201911"/>
    <s v="2019"/>
    <s v="11"/>
    <d v="2019-11-30T00:00:00"/>
    <x v="99"/>
    <m/>
    <s v="Non-Labor"/>
    <s v="Journal Import Created"/>
    <s v="GL"/>
    <s v="C"/>
    <m/>
    <n v="-17131.87"/>
    <m/>
    <n v="-17131.87"/>
    <m/>
    <m/>
    <m/>
    <m/>
    <m/>
    <m/>
    <m/>
    <m/>
  </r>
  <r>
    <s v="001"/>
    <x v="14"/>
    <x v="12"/>
    <x v="1"/>
    <x v="2"/>
    <s v="DL"/>
    <s v="10717201.32"/>
    <s v="201911"/>
    <s v="2019"/>
    <s v="11"/>
    <d v="2019-11-30T00:00:00"/>
    <x v="100"/>
    <m/>
    <s v="Non-Labor"/>
    <s v="AMORT EXP"/>
    <s v="GL"/>
    <s v="C"/>
    <m/>
    <n v="-110782"/>
    <m/>
    <m/>
    <n v="-110782"/>
    <m/>
    <m/>
    <m/>
    <m/>
    <m/>
    <m/>
    <m/>
  </r>
  <r>
    <s v="001"/>
    <x v="14"/>
    <x v="12"/>
    <x v="1"/>
    <x v="1"/>
    <s v="DL"/>
    <s v="10718201.14"/>
    <s v="201911"/>
    <s v="2019"/>
    <s v="11"/>
    <d v="2019-11-30T00:00:00"/>
    <x v="98"/>
    <m/>
    <s v="Non-Labor"/>
    <s v="Amortization Expense"/>
    <s v="GL"/>
    <s v="D"/>
    <m/>
    <n v="187141"/>
    <m/>
    <n v="187141"/>
    <m/>
    <m/>
    <m/>
    <m/>
    <m/>
    <m/>
    <m/>
    <m/>
  </r>
  <r>
    <s v="001"/>
    <x v="14"/>
    <x v="12"/>
    <x v="1"/>
    <x v="1"/>
    <s v="DL"/>
    <s v="10758201.16"/>
    <s v="201911"/>
    <s v="2019"/>
    <s v="11"/>
    <d v="2019-11-30T00:00:00"/>
    <x v="99"/>
    <m/>
    <s v="Non-Labor"/>
    <s v="Journal Import Created"/>
    <s v="GL"/>
    <s v="C"/>
    <m/>
    <n v="-121937.23"/>
    <m/>
    <n v="-121937.23"/>
    <m/>
    <m/>
    <m/>
    <m/>
    <m/>
    <m/>
    <m/>
    <m/>
  </r>
  <r>
    <s v="001"/>
    <x v="15"/>
    <x v="13"/>
    <x v="1"/>
    <x v="2"/>
    <s v="DL"/>
    <s v="10717201.33"/>
    <s v="201911"/>
    <s v="2019"/>
    <s v="11"/>
    <d v="2019-11-30T00:00:00"/>
    <x v="100"/>
    <m/>
    <s v="Non-Labor"/>
    <s v="IVF FUND - AMORT EXPENSE"/>
    <s v="GL"/>
    <s v="D"/>
    <m/>
    <n v="5646"/>
    <m/>
    <m/>
    <n v="5646"/>
    <m/>
    <m/>
    <m/>
    <m/>
    <m/>
    <m/>
    <m/>
  </r>
  <r>
    <s v="001"/>
    <x v="15"/>
    <x v="13"/>
    <x v="1"/>
    <x v="2"/>
    <s v="DL"/>
    <s v="10717201.34"/>
    <s v="201911"/>
    <s v="2019"/>
    <s v="11"/>
    <d v="2019-11-30T00:00:00"/>
    <x v="100"/>
    <m/>
    <s v="Non-Labor"/>
    <s v="OR IV FUND AMORT"/>
    <s v="GL"/>
    <s v="D"/>
    <m/>
    <n v="6296"/>
    <m/>
    <m/>
    <n v="6296"/>
    <m/>
    <m/>
    <m/>
    <m/>
    <m/>
    <m/>
    <m/>
  </r>
  <r>
    <s v="001"/>
    <x v="16"/>
    <x v="14"/>
    <x v="1"/>
    <x v="2"/>
    <s v="DL"/>
    <s v="10678204.3"/>
    <s v="201911"/>
    <s v="2019"/>
    <s v="11"/>
    <d v="2019-11-30T00:00:00"/>
    <x v="3"/>
    <m/>
    <s v="Non-Labor"/>
    <s v="Amortization of Recoverable Costs"/>
    <s v="PA"/>
    <s v="C"/>
    <m/>
    <n v="-16315.52"/>
    <m/>
    <m/>
    <n v="-16315.52"/>
    <m/>
    <m/>
    <m/>
    <m/>
    <m/>
    <m/>
    <m/>
  </r>
  <r>
    <s v="001"/>
    <x v="17"/>
    <x v="15"/>
    <x v="0"/>
    <x v="0"/>
    <s v="DL"/>
    <s v="10679217.58"/>
    <s v="201911"/>
    <s v="2019"/>
    <s v="11"/>
    <d v="2019-11-30T00:00:00"/>
    <x v="3"/>
    <m/>
    <s v="Non-Labor"/>
    <s v="ID Elect. DSM"/>
    <s v="PA"/>
    <s v="D"/>
    <m/>
    <n v="846665.69"/>
    <n v="846665.69"/>
    <m/>
    <m/>
    <m/>
    <m/>
    <m/>
    <m/>
    <m/>
    <m/>
    <m/>
  </r>
  <r>
    <s v="001"/>
    <x v="17"/>
    <x v="15"/>
    <x v="0"/>
    <x v="1"/>
    <s v="DL"/>
    <s v="10679217.59"/>
    <s v="201911"/>
    <s v="2019"/>
    <s v="11"/>
    <d v="2019-11-30T00:00:00"/>
    <x v="3"/>
    <m/>
    <s v="Non-Labor"/>
    <s v="WA Elec. DSM"/>
    <s v="PA"/>
    <s v="D"/>
    <m/>
    <n v="1365466.33"/>
    <n v="1365466.33"/>
    <m/>
    <m/>
    <m/>
    <m/>
    <m/>
    <m/>
    <m/>
    <m/>
    <m/>
  </r>
  <r>
    <s v="001"/>
    <x v="17"/>
    <x v="15"/>
    <x v="0"/>
    <x v="1"/>
    <s v="DL"/>
    <s v="10679217.59"/>
    <s v="201911"/>
    <s v="2019"/>
    <s v="11"/>
    <d v="2019-11-30T00:00:00"/>
    <x v="3"/>
    <m/>
    <s v="Non-Labor"/>
    <s v="WA Elec. LIRAP"/>
    <s v="PA"/>
    <s v="D"/>
    <m/>
    <n v="498324.11"/>
    <n v="498324.11"/>
    <m/>
    <m/>
    <m/>
    <m/>
    <m/>
    <m/>
    <m/>
    <m/>
    <m/>
  </r>
  <r>
    <s v="001"/>
    <x v="17"/>
    <x v="15"/>
    <x v="0"/>
    <x v="1"/>
    <s v="DL"/>
    <s v="10679217.60"/>
    <s v="201911"/>
    <s v="2019"/>
    <s v="11"/>
    <d v="2019-11-30T00:00:00"/>
    <x v="3"/>
    <m/>
    <s v="Non-Labor"/>
    <s v="WA Elec. LIRAP Rate Discount Pilot"/>
    <s v="PA"/>
    <s v="C"/>
    <m/>
    <n v="-9708.86"/>
    <n v="-9708.86"/>
    <m/>
    <m/>
    <m/>
    <m/>
    <m/>
    <m/>
    <m/>
    <m/>
    <m/>
  </r>
  <r>
    <s v="001"/>
    <x v="17"/>
    <x v="15"/>
    <x v="1"/>
    <x v="0"/>
    <s v="DL"/>
    <s v="10679217.61"/>
    <s v="201911"/>
    <s v="2019"/>
    <s v="11"/>
    <d v="2019-11-30T00:00:00"/>
    <x v="3"/>
    <m/>
    <s v="Non-Labor"/>
    <s v="ID Gas DSM"/>
    <s v="PA"/>
    <s v="D"/>
    <m/>
    <n v="151147.5"/>
    <m/>
    <n v="151147.5"/>
    <m/>
    <m/>
    <m/>
    <m/>
    <m/>
    <m/>
    <m/>
    <m/>
  </r>
  <r>
    <s v="001"/>
    <x v="17"/>
    <x v="15"/>
    <x v="1"/>
    <x v="2"/>
    <s v="DL"/>
    <s v="10679217.88"/>
    <s v="201911"/>
    <s v="2019"/>
    <s v="11"/>
    <d v="2019-11-30T00:00:00"/>
    <x v="3"/>
    <m/>
    <s v="Non-Labor"/>
    <s v="OR Gas DSM"/>
    <s v="PA"/>
    <s v="D"/>
    <m/>
    <n v="302281.39"/>
    <m/>
    <m/>
    <n v="302281.39"/>
    <m/>
    <m/>
    <m/>
    <m/>
    <m/>
    <m/>
    <m/>
  </r>
  <r>
    <s v="001"/>
    <x v="17"/>
    <x v="15"/>
    <x v="1"/>
    <x v="2"/>
    <s v="DL"/>
    <s v="10679217.88"/>
    <s v="201911"/>
    <s v="2019"/>
    <s v="11"/>
    <d v="2019-11-30T00:00:00"/>
    <x v="3"/>
    <m/>
    <s v="Non-Labor"/>
    <s v="OR Gas LIRAP"/>
    <s v="PA"/>
    <s v="D"/>
    <m/>
    <n v="21543.759999999998"/>
    <m/>
    <m/>
    <n v="21543.759999999998"/>
    <m/>
    <m/>
    <m/>
    <m/>
    <m/>
    <m/>
    <m/>
  </r>
  <r>
    <s v="001"/>
    <x v="17"/>
    <x v="15"/>
    <x v="1"/>
    <x v="1"/>
    <s v="DL"/>
    <s v="10679217.62"/>
    <s v="201911"/>
    <s v="2019"/>
    <s v="11"/>
    <d v="2019-11-30T00:00:00"/>
    <x v="3"/>
    <m/>
    <s v="Non-Labor"/>
    <s v="WA Gas DSM"/>
    <s v="PA"/>
    <s v="D"/>
    <m/>
    <n v="497531.16"/>
    <m/>
    <n v="497531.16"/>
    <m/>
    <m/>
    <m/>
    <m/>
    <m/>
    <m/>
    <m/>
    <m/>
  </r>
  <r>
    <s v="001"/>
    <x v="17"/>
    <x v="15"/>
    <x v="1"/>
    <x v="1"/>
    <s v="DL"/>
    <s v="10679217.62"/>
    <s v="201911"/>
    <s v="2019"/>
    <s v="11"/>
    <d v="2019-11-30T00:00:00"/>
    <x v="3"/>
    <m/>
    <s v="Non-Labor"/>
    <s v="WA Gas LIRAP"/>
    <s v="PA"/>
    <s v="D"/>
    <m/>
    <n v="384314.26"/>
    <m/>
    <n v="384314.26"/>
    <m/>
    <m/>
    <m/>
    <m/>
    <m/>
    <m/>
    <m/>
    <m/>
  </r>
  <r>
    <s v="001"/>
    <x v="17"/>
    <x v="15"/>
    <x v="1"/>
    <x v="1"/>
    <s v="DL"/>
    <s v="10679217.63"/>
    <s v="201911"/>
    <s v="2019"/>
    <s v="11"/>
    <d v="2019-11-30T00:00:00"/>
    <x v="3"/>
    <m/>
    <s v="Non-Labor"/>
    <s v="WA Gas LIRAP Rate Discount Pilot"/>
    <s v="PA"/>
    <s v="C"/>
    <m/>
    <n v="-5453.28"/>
    <m/>
    <n v="-5453.28"/>
    <m/>
    <m/>
    <m/>
    <m/>
    <m/>
    <m/>
    <m/>
    <m/>
  </r>
  <r>
    <s v="001"/>
    <x v="18"/>
    <x v="16"/>
    <x v="0"/>
    <x v="0"/>
    <s v="DL"/>
    <s v="10664203.14"/>
    <s v="201911"/>
    <s v="2019"/>
    <s v="11"/>
    <d v="2019-11-30T00:00:00"/>
    <x v="91"/>
    <m/>
    <s v="Non-Labor"/>
    <s v="Journal Import Created"/>
    <s v="GL"/>
    <s v="C"/>
    <m/>
    <n v="-485698"/>
    <n v="-485698"/>
    <m/>
    <m/>
    <m/>
    <m/>
    <m/>
    <m/>
    <m/>
    <m/>
    <m/>
  </r>
  <r>
    <s v="001"/>
    <x v="18"/>
    <x v="16"/>
    <x v="0"/>
    <x v="0"/>
    <s v="DL"/>
    <s v="10698201.14"/>
    <s v="201911"/>
    <s v="2019"/>
    <s v="11"/>
    <d v="2019-11-30T00:00:00"/>
    <x v="93"/>
    <m/>
    <s v="Non-Labor"/>
    <s v="Journal Import Created"/>
    <s v="GL"/>
    <s v="D"/>
    <m/>
    <n v="564583"/>
    <n v="564583"/>
    <m/>
    <m/>
    <m/>
    <m/>
    <m/>
    <m/>
    <m/>
    <m/>
    <m/>
  </r>
  <r>
    <s v="001"/>
    <x v="18"/>
    <x v="16"/>
    <x v="0"/>
    <x v="1"/>
    <s v="DL"/>
    <s v="10664203.15"/>
    <s v="201911"/>
    <s v="2019"/>
    <s v="11"/>
    <d v="2019-11-30T00:00:00"/>
    <x v="91"/>
    <m/>
    <s v="Non-Labor"/>
    <s v="Journal Import Created"/>
    <s v="GL"/>
    <s v="C"/>
    <m/>
    <n v="-1195877"/>
    <n v="-1195877"/>
    <m/>
    <m/>
    <m/>
    <m/>
    <m/>
    <m/>
    <m/>
    <m/>
    <m/>
  </r>
  <r>
    <s v="001"/>
    <x v="18"/>
    <x v="16"/>
    <x v="0"/>
    <x v="1"/>
    <s v="DL"/>
    <s v="10664203.16"/>
    <s v="201911"/>
    <s v="2019"/>
    <s v="11"/>
    <d v="2019-11-30T00:00:00"/>
    <x v="91"/>
    <m/>
    <s v="Non-Labor"/>
    <s v="Journal Import Created"/>
    <s v="GL"/>
    <s v="D"/>
    <m/>
    <n v="4174"/>
    <n v="4174"/>
    <m/>
    <m/>
    <m/>
    <m/>
    <m/>
    <m/>
    <m/>
    <m/>
    <m/>
  </r>
  <r>
    <s v="001"/>
    <x v="18"/>
    <x v="16"/>
    <x v="0"/>
    <x v="1"/>
    <s v="DL"/>
    <s v="10698201.15"/>
    <s v="201911"/>
    <s v="2019"/>
    <s v="11"/>
    <d v="2019-11-30T00:00:00"/>
    <x v="93"/>
    <m/>
    <s v="Non-Labor"/>
    <s v="Journal Import Created"/>
    <s v="GL"/>
    <s v="D"/>
    <m/>
    <n v="1278693"/>
    <n v="1278693"/>
    <m/>
    <m/>
    <m/>
    <m/>
    <m/>
    <m/>
    <m/>
    <m/>
    <m/>
  </r>
  <r>
    <s v="001"/>
    <x v="18"/>
    <x v="16"/>
    <x v="0"/>
    <x v="1"/>
    <s v="DL"/>
    <s v="10698201.16"/>
    <s v="201911"/>
    <s v="2019"/>
    <s v="11"/>
    <d v="2019-11-30T00:00:00"/>
    <x v="93"/>
    <m/>
    <s v="Non-Labor"/>
    <s v="Journal Import Created"/>
    <s v="GL"/>
    <s v="C"/>
    <m/>
    <n v="-6305"/>
    <n v="-6305"/>
    <m/>
    <m/>
    <m/>
    <m/>
    <m/>
    <m/>
    <m/>
    <m/>
    <m/>
  </r>
  <r>
    <s v="001"/>
    <x v="18"/>
    <x v="16"/>
    <x v="1"/>
    <x v="0"/>
    <s v="DL"/>
    <s v="10664203.17"/>
    <s v="201911"/>
    <s v="2019"/>
    <s v="11"/>
    <d v="2019-11-30T00:00:00"/>
    <x v="91"/>
    <m/>
    <s v="Non-Labor"/>
    <s v="Journal Import Created"/>
    <s v="GL"/>
    <s v="C"/>
    <m/>
    <n v="-85914"/>
    <m/>
    <n v="-85914"/>
    <m/>
    <m/>
    <m/>
    <m/>
    <m/>
    <m/>
    <m/>
    <m/>
  </r>
  <r>
    <s v="001"/>
    <x v="18"/>
    <x v="16"/>
    <x v="1"/>
    <x v="0"/>
    <s v="DL"/>
    <s v="10698201.17"/>
    <s v="201911"/>
    <s v="2019"/>
    <s v="11"/>
    <d v="2019-11-30T00:00:00"/>
    <x v="93"/>
    <m/>
    <s v="Non-Labor"/>
    <s v="Journal Import Created"/>
    <s v="GL"/>
    <s v="D"/>
    <m/>
    <n v="119318"/>
    <m/>
    <n v="119318"/>
    <m/>
    <m/>
    <m/>
    <m/>
    <m/>
    <m/>
    <m/>
    <m/>
  </r>
  <r>
    <s v="001"/>
    <x v="18"/>
    <x v="16"/>
    <x v="1"/>
    <x v="2"/>
    <s v="DL"/>
    <s v="10664203.18"/>
    <s v="201911"/>
    <s v="2019"/>
    <s v="11"/>
    <d v="2019-11-30T00:00:00"/>
    <x v="91"/>
    <m/>
    <s v="Non-Labor"/>
    <s v="Journal Import Created"/>
    <s v="GL"/>
    <s v="C"/>
    <m/>
    <n v="-12704"/>
    <m/>
    <m/>
    <n v="-12704"/>
    <m/>
    <m/>
    <m/>
    <m/>
    <m/>
    <m/>
    <m/>
  </r>
  <r>
    <s v="001"/>
    <x v="18"/>
    <x v="16"/>
    <x v="1"/>
    <x v="2"/>
    <s v="DL"/>
    <s v="10664203.19"/>
    <s v="201911"/>
    <s v="2019"/>
    <s v="11"/>
    <d v="2019-11-30T00:00:00"/>
    <x v="91"/>
    <m/>
    <s v="Non-Labor"/>
    <s v="Journal Import Created"/>
    <s v="GL"/>
    <s v="C"/>
    <m/>
    <n v="-181108"/>
    <m/>
    <m/>
    <n v="-181108"/>
    <m/>
    <m/>
    <m/>
    <m/>
    <m/>
    <m/>
    <m/>
  </r>
  <r>
    <s v="001"/>
    <x v="18"/>
    <x v="16"/>
    <x v="1"/>
    <x v="2"/>
    <s v="DL"/>
    <s v="10698201.18"/>
    <s v="201911"/>
    <s v="2019"/>
    <s v="11"/>
    <d v="2019-11-30T00:00:00"/>
    <x v="93"/>
    <m/>
    <s v="Non-Labor"/>
    <s v="Journal Import Created"/>
    <s v="GL"/>
    <s v="D"/>
    <m/>
    <n v="18930"/>
    <m/>
    <m/>
    <n v="18930"/>
    <m/>
    <m/>
    <m/>
    <m/>
    <m/>
    <m/>
    <m/>
  </r>
  <r>
    <s v="001"/>
    <x v="18"/>
    <x v="16"/>
    <x v="1"/>
    <x v="2"/>
    <s v="DL"/>
    <s v="10698201.19"/>
    <s v="201911"/>
    <s v="2019"/>
    <s v="11"/>
    <d v="2019-11-30T00:00:00"/>
    <x v="93"/>
    <m/>
    <s v="Non-Labor"/>
    <s v="Journal Import Created"/>
    <s v="GL"/>
    <s v="D"/>
    <m/>
    <n v="254442"/>
    <m/>
    <m/>
    <n v="254442"/>
    <m/>
    <m/>
    <m/>
    <m/>
    <m/>
    <m/>
    <m/>
  </r>
  <r>
    <s v="001"/>
    <x v="18"/>
    <x v="16"/>
    <x v="1"/>
    <x v="1"/>
    <s v="DL"/>
    <s v="10664203.20"/>
    <s v="201911"/>
    <s v="2019"/>
    <s v="11"/>
    <d v="2019-11-30T00:00:00"/>
    <x v="91"/>
    <m/>
    <s v="Non-Labor"/>
    <s v="Journal Import Created"/>
    <s v="GL"/>
    <s v="C"/>
    <m/>
    <n v="-510078"/>
    <m/>
    <n v="-510078"/>
    <m/>
    <m/>
    <m/>
    <m/>
    <m/>
    <m/>
    <m/>
    <m/>
  </r>
  <r>
    <s v="001"/>
    <x v="18"/>
    <x v="16"/>
    <x v="1"/>
    <x v="1"/>
    <s v="DL"/>
    <s v="10698201.20"/>
    <s v="201911"/>
    <s v="2019"/>
    <s v="11"/>
    <d v="2019-11-30T00:00:00"/>
    <x v="93"/>
    <m/>
    <s v="Non-Labor"/>
    <s v="Journal Import Created"/>
    <s v="GL"/>
    <s v="D"/>
    <m/>
    <n v="715030"/>
    <m/>
    <n v="715030"/>
    <m/>
    <m/>
    <m/>
    <m/>
    <m/>
    <m/>
    <m/>
    <m/>
  </r>
  <r>
    <s v="001"/>
    <x v="1"/>
    <x v="1"/>
    <x v="0"/>
    <x v="0"/>
    <s v="DL"/>
    <s v="10864226.8"/>
    <s v="201912"/>
    <s v="2019"/>
    <s v="12"/>
    <d v="2019-12-31T00:00:00"/>
    <x v="101"/>
    <m/>
    <s v="Non-Labor"/>
    <s v="Journal Import Created"/>
    <s v="GL"/>
    <s v="D"/>
    <m/>
    <n v="320471"/>
    <n v="320471"/>
    <m/>
    <m/>
    <m/>
    <m/>
    <m/>
    <m/>
    <m/>
    <m/>
    <m/>
  </r>
  <r>
    <s v="001"/>
    <x v="1"/>
    <x v="1"/>
    <x v="0"/>
    <x v="0"/>
    <s v="DL"/>
    <s v="10881204.12"/>
    <s v="201912"/>
    <s v="2019"/>
    <s v="12"/>
    <d v="2019-12-31T00:00:00"/>
    <x v="102"/>
    <m/>
    <s v="Non-Labor"/>
    <s v="Temporary Tax Rebate Amortization"/>
    <s v="GL"/>
    <s v="C"/>
    <m/>
    <n v="-569430"/>
    <n v="-569430"/>
    <m/>
    <m/>
    <m/>
    <m/>
    <m/>
    <m/>
    <m/>
    <m/>
    <m/>
  </r>
  <r>
    <s v="001"/>
    <x v="1"/>
    <x v="1"/>
    <x v="0"/>
    <x v="0"/>
    <s v="DL"/>
    <s v="10922205.8"/>
    <s v="201912"/>
    <s v="2019"/>
    <s v="12"/>
    <d v="2019-12-31T00:00:00"/>
    <x v="103"/>
    <m/>
    <s v="Non-Labor"/>
    <s v="Journal Import Created"/>
    <s v="GL"/>
    <s v="C"/>
    <m/>
    <n v="-307137"/>
    <n v="-307137"/>
    <m/>
    <m/>
    <m/>
    <m/>
    <m/>
    <m/>
    <m/>
    <m/>
    <m/>
  </r>
  <r>
    <s v="001"/>
    <x v="1"/>
    <x v="1"/>
    <x v="1"/>
    <x v="2"/>
    <s v="DL"/>
    <s v="10864226.9"/>
    <s v="201912"/>
    <s v="2019"/>
    <s v="12"/>
    <d v="2019-12-31T00:00:00"/>
    <x v="101"/>
    <m/>
    <s v="Non-Labor"/>
    <s v="Journal Import Created"/>
    <s v="GL"/>
    <s v="D"/>
    <m/>
    <n v="343999"/>
    <m/>
    <m/>
    <n v="343999"/>
    <m/>
    <m/>
    <m/>
    <m/>
    <m/>
    <m/>
    <m/>
  </r>
  <r>
    <s v="001"/>
    <x v="1"/>
    <x v="1"/>
    <x v="1"/>
    <x v="2"/>
    <s v="DL"/>
    <s v="10881204.13"/>
    <s v="201912"/>
    <s v="2019"/>
    <s v="12"/>
    <d v="2019-12-31T00:00:00"/>
    <x v="102"/>
    <m/>
    <s v="Non-Labor"/>
    <s v="Temporary Tax Rebate Amortization"/>
    <s v="GL"/>
    <s v="C"/>
    <m/>
    <n v="-512938.64"/>
    <m/>
    <m/>
    <n v="-512938.64"/>
    <m/>
    <m/>
    <m/>
    <m/>
    <m/>
    <m/>
    <m/>
  </r>
  <r>
    <s v="001"/>
    <x v="1"/>
    <x v="1"/>
    <x v="1"/>
    <x v="2"/>
    <s v="DL"/>
    <s v="10922205.9"/>
    <s v="201912"/>
    <s v="2019"/>
    <s v="12"/>
    <d v="2019-12-31T00:00:00"/>
    <x v="103"/>
    <m/>
    <s v="Non-Labor"/>
    <s v="Journal Import Created"/>
    <s v="GL"/>
    <s v="C"/>
    <m/>
    <n v="-386412"/>
    <m/>
    <m/>
    <n v="-386412"/>
    <m/>
    <m/>
    <m/>
    <m/>
    <m/>
    <m/>
    <m/>
  </r>
  <r>
    <s v="001"/>
    <x v="2"/>
    <x v="2"/>
    <x v="0"/>
    <x v="0"/>
    <s v="DL"/>
    <s v="10885201.79"/>
    <s v="201912"/>
    <s v="2019"/>
    <s v="12"/>
    <d v="2019-12-31T00:00:00"/>
    <x v="3"/>
    <m/>
    <s v="Non-Labor"/>
    <s v="OPTIONAL RENEWABLE POWER REV OFFSET ID (-)"/>
    <s v="PA"/>
    <s v="D"/>
    <m/>
    <n v="3952.79"/>
    <n v="3952.79"/>
    <m/>
    <m/>
    <m/>
    <m/>
    <m/>
    <m/>
    <m/>
    <m/>
    <m/>
  </r>
  <r>
    <s v="001"/>
    <x v="2"/>
    <x v="2"/>
    <x v="0"/>
    <x v="1"/>
    <s v="DL"/>
    <s v="10885201.80"/>
    <s v="201912"/>
    <s v="2019"/>
    <s v="12"/>
    <d v="2019-12-31T00:00:00"/>
    <x v="3"/>
    <m/>
    <s v="Non-Labor"/>
    <s v="OPTIONAL RENEWABLE POWER REV OFFSET WA (-)"/>
    <s v="PA"/>
    <s v="D"/>
    <m/>
    <n v="12602.93"/>
    <n v="12602.93"/>
    <m/>
    <m/>
    <m/>
    <m/>
    <m/>
    <m/>
    <m/>
    <m/>
    <m/>
  </r>
  <r>
    <s v="001"/>
    <x v="3"/>
    <x v="3"/>
    <x v="0"/>
    <x v="0"/>
    <s v="DL"/>
    <s v="10911221.5"/>
    <s v="201912"/>
    <s v="2019"/>
    <s v="12"/>
    <d v="2019-12-31T00:00:00"/>
    <x v="104"/>
    <m/>
    <s v="Non-Labor"/>
    <s v="BPA RES EXCH PROG"/>
    <s v="GL"/>
    <s v="C"/>
    <m/>
    <n v="-512394.49"/>
    <n v="-512394.49"/>
    <m/>
    <m/>
    <m/>
    <m/>
    <m/>
    <m/>
    <m/>
    <m/>
    <m/>
  </r>
  <r>
    <s v="001"/>
    <x v="3"/>
    <x v="3"/>
    <x v="0"/>
    <x v="1"/>
    <s v="DL"/>
    <s v="10911221.6"/>
    <s v="201912"/>
    <s v="2019"/>
    <s v="12"/>
    <d v="2019-12-31T00:00:00"/>
    <x v="104"/>
    <m/>
    <s v="Non-Labor"/>
    <s v="BPA RES EXCH PROG"/>
    <s v="GL"/>
    <s v="C"/>
    <m/>
    <n v="-1059456.18"/>
    <n v="-1059456.18"/>
    <m/>
    <m/>
    <m/>
    <m/>
    <m/>
    <m/>
    <m/>
    <m/>
    <m/>
  </r>
  <r>
    <s v="001"/>
    <x v="4"/>
    <x v="4"/>
    <x v="0"/>
    <x v="1"/>
    <s v="DL"/>
    <s v="10864226.10"/>
    <s v="201912"/>
    <s v="2019"/>
    <s v="12"/>
    <d v="2019-12-31T00:00:00"/>
    <x v="101"/>
    <m/>
    <s v="Non-Labor"/>
    <s v="Journal Import Created"/>
    <s v="GL"/>
    <s v="D"/>
    <m/>
    <n v="76033"/>
    <n v="76033"/>
    <m/>
    <m/>
    <m/>
    <m/>
    <m/>
    <m/>
    <m/>
    <m/>
    <m/>
  </r>
  <r>
    <s v="001"/>
    <x v="4"/>
    <x v="4"/>
    <x v="0"/>
    <x v="1"/>
    <s v="DL"/>
    <s v="10922205.10"/>
    <s v="201912"/>
    <s v="2019"/>
    <s v="12"/>
    <d v="2019-12-31T00:00:00"/>
    <x v="103"/>
    <m/>
    <s v="Non-Labor"/>
    <s v="Journal Import Created"/>
    <s v="GL"/>
    <s v="C"/>
    <m/>
    <n v="-74967"/>
    <n v="-74967"/>
    <m/>
    <m/>
    <m/>
    <m/>
    <m/>
    <m/>
    <m/>
    <m/>
    <m/>
  </r>
  <r>
    <s v="001"/>
    <x v="5"/>
    <x v="5"/>
    <x v="0"/>
    <x v="0"/>
    <s v="DL"/>
    <s v="10864226.11"/>
    <s v="201912"/>
    <s v="2019"/>
    <s v="12"/>
    <d v="2019-12-31T00:00:00"/>
    <x v="101"/>
    <m/>
    <s v="Non-Labor"/>
    <s v="Journal Import Created"/>
    <s v="GL"/>
    <s v="D"/>
    <m/>
    <n v="250775"/>
    <n v="250775"/>
    <m/>
    <m/>
    <m/>
    <m/>
    <m/>
    <m/>
    <m/>
    <m/>
    <m/>
  </r>
  <r>
    <s v="001"/>
    <x v="5"/>
    <x v="5"/>
    <x v="0"/>
    <x v="0"/>
    <s v="DL"/>
    <s v="10922205.11"/>
    <s v="201912"/>
    <s v="2019"/>
    <s v="12"/>
    <d v="2019-12-31T00:00:00"/>
    <x v="103"/>
    <m/>
    <s v="Non-Labor"/>
    <s v="Journal Import Created"/>
    <s v="GL"/>
    <s v="C"/>
    <m/>
    <n v="-243661"/>
    <n v="-243661"/>
    <m/>
    <m/>
    <m/>
    <m/>
    <m/>
    <m/>
    <m/>
    <m/>
    <m/>
  </r>
  <r>
    <s v="001"/>
    <x v="5"/>
    <x v="5"/>
    <x v="0"/>
    <x v="1"/>
    <s v="DL"/>
    <s v="10864226.12"/>
    <s v="201912"/>
    <s v="2019"/>
    <s v="12"/>
    <d v="2019-12-31T00:00:00"/>
    <x v="101"/>
    <m/>
    <s v="Non-Labor"/>
    <s v="Journal Import Created"/>
    <s v="GL"/>
    <s v="D"/>
    <m/>
    <n v="525339"/>
    <n v="525339"/>
    <m/>
    <m/>
    <m/>
    <m/>
    <m/>
    <m/>
    <m/>
    <m/>
    <m/>
  </r>
  <r>
    <s v="001"/>
    <x v="5"/>
    <x v="5"/>
    <x v="0"/>
    <x v="1"/>
    <s v="DL"/>
    <s v="10922205.12"/>
    <s v="201912"/>
    <s v="2019"/>
    <s v="12"/>
    <d v="2019-12-31T00:00:00"/>
    <x v="103"/>
    <m/>
    <s v="Non-Labor"/>
    <s v="Journal Import Created"/>
    <s v="GL"/>
    <s v="C"/>
    <m/>
    <n v="-526988"/>
    <n v="-526988"/>
    <m/>
    <m/>
    <m/>
    <m/>
    <m/>
    <m/>
    <m/>
    <m/>
    <m/>
  </r>
  <r>
    <s v="001"/>
    <x v="7"/>
    <x v="7"/>
    <x v="0"/>
    <x v="0"/>
    <s v="DL"/>
    <s v="10914207.23"/>
    <s v="201912"/>
    <s v="2019"/>
    <s v="12"/>
    <d v="2019-12-31T00:00:00"/>
    <x v="105"/>
    <m/>
    <s v="Non-Labor"/>
    <s v="Journal Import Created"/>
    <s v="GL"/>
    <s v="D"/>
    <m/>
    <n v="199992.23"/>
    <n v="199992.23"/>
    <m/>
    <m/>
    <m/>
    <m/>
    <m/>
    <m/>
    <m/>
    <m/>
    <m/>
  </r>
  <r>
    <s v="001"/>
    <x v="7"/>
    <x v="7"/>
    <x v="0"/>
    <x v="1"/>
    <s v="DL"/>
    <s v="10914207.24"/>
    <s v="201912"/>
    <s v="2019"/>
    <s v="12"/>
    <d v="2019-12-31T00:00:00"/>
    <x v="105"/>
    <m/>
    <s v="Non-Labor"/>
    <s v="Journal Import Created"/>
    <s v="GL"/>
    <s v="D"/>
    <m/>
    <n v="686128.56"/>
    <n v="686128.56"/>
    <m/>
    <m/>
    <m/>
    <m/>
    <m/>
    <m/>
    <m/>
    <m/>
    <m/>
  </r>
  <r>
    <s v="001"/>
    <x v="8"/>
    <x v="8"/>
    <x v="0"/>
    <x v="0"/>
    <s v="DL"/>
    <s v="10914207.27"/>
    <s v="201912"/>
    <s v="2019"/>
    <s v="12"/>
    <d v="2019-12-31T00:00:00"/>
    <x v="105"/>
    <m/>
    <s v="Non-Labor"/>
    <s v="Journal Import Created"/>
    <s v="GL"/>
    <s v="D"/>
    <m/>
    <n v="134553.35"/>
    <n v="134553.35"/>
    <m/>
    <m/>
    <m/>
    <m/>
    <m/>
    <m/>
    <m/>
    <m/>
    <m/>
  </r>
  <r>
    <s v="001"/>
    <x v="8"/>
    <x v="8"/>
    <x v="0"/>
    <x v="1"/>
    <s v="DL"/>
    <s v="10914207.28"/>
    <s v="201912"/>
    <s v="2019"/>
    <s v="12"/>
    <d v="2019-12-31T00:00:00"/>
    <x v="105"/>
    <m/>
    <s v="Non-Labor"/>
    <s v="Journal Import Created"/>
    <s v="GL"/>
    <s v="D"/>
    <m/>
    <n v="601085.21"/>
    <n v="601085.21"/>
    <m/>
    <m/>
    <m/>
    <m/>
    <m/>
    <m/>
    <m/>
    <m/>
    <m/>
  </r>
  <r>
    <s v="001"/>
    <x v="9"/>
    <x v="7"/>
    <x v="1"/>
    <x v="0"/>
    <s v="DL"/>
    <s v="10914207.32"/>
    <s v="201912"/>
    <s v="2019"/>
    <s v="12"/>
    <d v="2019-12-31T00:00:00"/>
    <x v="105"/>
    <m/>
    <s v="Non-Labor"/>
    <s v="Journal Import Created"/>
    <s v="GL"/>
    <s v="D"/>
    <m/>
    <n v="85980.08"/>
    <m/>
    <n v="85980.08"/>
    <m/>
    <m/>
    <m/>
    <m/>
    <m/>
    <m/>
    <m/>
    <m/>
  </r>
  <r>
    <s v="001"/>
    <x v="9"/>
    <x v="7"/>
    <x v="1"/>
    <x v="2"/>
    <s v="DL"/>
    <s v="10914207.33"/>
    <s v="201912"/>
    <s v="2019"/>
    <s v="12"/>
    <d v="2019-12-31T00:00:00"/>
    <x v="105"/>
    <m/>
    <s v="Non-Labor"/>
    <s v="Journal Import Created"/>
    <s v="GL"/>
    <s v="D"/>
    <m/>
    <n v="217517"/>
    <m/>
    <m/>
    <n v="217517"/>
    <m/>
    <m/>
    <m/>
    <m/>
    <m/>
    <m/>
    <m/>
  </r>
  <r>
    <s v="001"/>
    <x v="9"/>
    <x v="7"/>
    <x v="1"/>
    <x v="1"/>
    <s v="DL"/>
    <s v="10914207.34"/>
    <s v="201912"/>
    <s v="2019"/>
    <s v="12"/>
    <d v="2019-12-31T00:00:00"/>
    <x v="105"/>
    <m/>
    <s v="Non-Labor"/>
    <s v="Journal Import Created"/>
    <s v="GL"/>
    <s v="D"/>
    <m/>
    <n v="76803.399999999994"/>
    <m/>
    <n v="76803.399999999994"/>
    <m/>
    <m/>
    <m/>
    <m/>
    <m/>
    <m/>
    <m/>
    <m/>
  </r>
  <r>
    <s v="001"/>
    <x v="10"/>
    <x v="8"/>
    <x v="1"/>
    <x v="0"/>
    <s v="DL"/>
    <s v="10914207.38"/>
    <s v="201912"/>
    <s v="2019"/>
    <s v="12"/>
    <d v="2019-12-31T00:00:00"/>
    <x v="105"/>
    <m/>
    <s v="Non-Labor"/>
    <s v="Journal Import Created"/>
    <s v="GL"/>
    <s v="C"/>
    <m/>
    <n v="-15531.11"/>
    <m/>
    <n v="-15531.11"/>
    <m/>
    <m/>
    <m/>
    <m/>
    <m/>
    <m/>
    <m/>
    <m/>
  </r>
  <r>
    <s v="001"/>
    <x v="10"/>
    <x v="8"/>
    <x v="1"/>
    <x v="2"/>
    <s v="DL"/>
    <s v="10914207.39"/>
    <s v="201912"/>
    <s v="2019"/>
    <s v="12"/>
    <d v="2019-12-31T00:00:00"/>
    <x v="105"/>
    <m/>
    <s v="Non-Labor"/>
    <s v="Journal Import Created"/>
    <s v="GL"/>
    <s v="C"/>
    <m/>
    <n v="-4423.91"/>
    <m/>
    <m/>
    <n v="-4423.91"/>
    <m/>
    <m/>
    <m/>
    <m/>
    <m/>
    <m/>
    <m/>
  </r>
  <r>
    <s v="001"/>
    <x v="10"/>
    <x v="8"/>
    <x v="1"/>
    <x v="1"/>
    <s v="DL"/>
    <s v="10914207.40"/>
    <s v="201912"/>
    <s v="2019"/>
    <s v="12"/>
    <d v="2019-12-31T00:00:00"/>
    <x v="105"/>
    <m/>
    <s v="Non-Labor"/>
    <s v="Journal Import Created"/>
    <s v="GL"/>
    <s v="D"/>
    <m/>
    <n v="140117.79"/>
    <m/>
    <n v="140117.79"/>
    <m/>
    <m/>
    <m/>
    <m/>
    <m/>
    <m/>
    <m/>
    <m/>
  </r>
  <r>
    <s v="001"/>
    <x v="11"/>
    <x v="9"/>
    <x v="0"/>
    <x v="0"/>
    <s v="DL"/>
    <s v="10864226.13"/>
    <s v="201912"/>
    <s v="2019"/>
    <s v="12"/>
    <d v="2019-12-31T00:00:00"/>
    <x v="101"/>
    <m/>
    <s v="Non-Labor"/>
    <s v="Journal Import Created"/>
    <s v="GL"/>
    <s v="D"/>
    <m/>
    <n v="99899"/>
    <n v="99899"/>
    <m/>
    <m/>
    <m/>
    <m/>
    <m/>
    <m/>
    <m/>
    <m/>
    <m/>
  </r>
  <r>
    <s v="001"/>
    <x v="11"/>
    <x v="9"/>
    <x v="0"/>
    <x v="0"/>
    <s v="DL"/>
    <s v="10922205.13"/>
    <s v="201912"/>
    <s v="2019"/>
    <s v="12"/>
    <d v="2019-12-31T00:00:00"/>
    <x v="103"/>
    <m/>
    <s v="Non-Labor"/>
    <s v="Journal Import Created"/>
    <s v="GL"/>
    <s v="C"/>
    <m/>
    <n v="-96632"/>
    <n v="-96632"/>
    <m/>
    <m/>
    <m/>
    <m/>
    <m/>
    <m/>
    <m/>
    <m/>
    <m/>
  </r>
  <r>
    <s v="001"/>
    <x v="12"/>
    <x v="10"/>
    <x v="0"/>
    <x v="1"/>
    <s v="DL"/>
    <s v="10914203.8"/>
    <s v="201912"/>
    <s v="2019"/>
    <s v="12"/>
    <d v="2019-12-31T00:00:00"/>
    <x v="106"/>
    <m/>
    <s v="Non-Labor"/>
    <s v="WA Rec Deferral Amort"/>
    <s v="GL"/>
    <s v="C"/>
    <m/>
    <n v="-127023"/>
    <n v="-127023"/>
    <m/>
    <m/>
    <m/>
    <m/>
    <m/>
    <m/>
    <m/>
    <m/>
    <m/>
  </r>
  <r>
    <s v="001"/>
    <x v="13"/>
    <x v="11"/>
    <x v="0"/>
    <x v="0"/>
    <s v="DL"/>
    <s v="10932203.8"/>
    <s v="201912"/>
    <s v="2019"/>
    <s v="12"/>
    <d v="2019-12-31T00:00:00"/>
    <x v="107"/>
    <m/>
    <s v="Non-Labor"/>
    <s v="Amortization of Balance"/>
    <s v="GL"/>
    <s v="C"/>
    <m/>
    <n v="-163883"/>
    <n v="-163883"/>
    <m/>
    <m/>
    <m/>
    <m/>
    <m/>
    <m/>
    <m/>
    <m/>
    <m/>
  </r>
  <r>
    <s v="001"/>
    <x v="14"/>
    <x v="12"/>
    <x v="1"/>
    <x v="0"/>
    <s v="DL"/>
    <s v="10915201.9"/>
    <s v="201912"/>
    <s v="2019"/>
    <s v="12"/>
    <d v="2019-12-31T00:00:00"/>
    <x v="108"/>
    <m/>
    <s v="Non-Labor"/>
    <s v="Amortization Expense"/>
    <s v="GL"/>
    <s v="C"/>
    <m/>
    <n v="-431154"/>
    <m/>
    <n v="-431154"/>
    <m/>
    <m/>
    <m/>
    <m/>
    <m/>
    <m/>
    <m/>
    <m/>
  </r>
  <r>
    <s v="001"/>
    <x v="14"/>
    <x v="12"/>
    <x v="1"/>
    <x v="2"/>
    <s v="DL"/>
    <s v="10921203.21"/>
    <s v="201912"/>
    <s v="2019"/>
    <s v="12"/>
    <d v="2019-12-31T00:00:00"/>
    <x v="109"/>
    <m/>
    <s v="Non-Labor"/>
    <s v="AMORT EXP"/>
    <s v="GL"/>
    <s v="C"/>
    <m/>
    <n v="-137460"/>
    <m/>
    <m/>
    <n v="-137460"/>
    <m/>
    <m/>
    <m/>
    <m/>
    <m/>
    <m/>
    <m/>
  </r>
  <r>
    <s v="001"/>
    <x v="14"/>
    <x v="12"/>
    <x v="1"/>
    <x v="1"/>
    <s v="DL"/>
    <s v="10915201.10"/>
    <s v="201912"/>
    <s v="2019"/>
    <s v="12"/>
    <d v="2019-12-31T00:00:00"/>
    <x v="108"/>
    <m/>
    <s v="Non-Labor"/>
    <s v="Amortization Expense"/>
    <s v="GL"/>
    <s v="D"/>
    <m/>
    <n v="138933"/>
    <m/>
    <n v="138933"/>
    <m/>
    <m/>
    <m/>
    <m/>
    <m/>
    <m/>
    <m/>
    <m/>
  </r>
  <r>
    <s v="001"/>
    <x v="15"/>
    <x v="13"/>
    <x v="1"/>
    <x v="2"/>
    <s v="DL"/>
    <s v="10921203.22"/>
    <s v="201912"/>
    <s v="2019"/>
    <s v="12"/>
    <d v="2019-12-31T00:00:00"/>
    <x v="109"/>
    <m/>
    <s v="Non-Labor"/>
    <s v="IVF FUND - AMORT EXPENSE"/>
    <s v="GL"/>
    <s v="D"/>
    <m/>
    <n v="5460"/>
    <m/>
    <m/>
    <n v="5460"/>
    <m/>
    <m/>
    <m/>
    <m/>
    <m/>
    <m/>
    <m/>
  </r>
  <r>
    <s v="001"/>
    <x v="15"/>
    <x v="13"/>
    <x v="1"/>
    <x v="2"/>
    <s v="DL"/>
    <s v="10921203.23"/>
    <s v="201912"/>
    <s v="2019"/>
    <s v="12"/>
    <d v="2019-12-31T00:00:00"/>
    <x v="109"/>
    <m/>
    <s v="Non-Labor"/>
    <s v="OR IV FUND AMORT"/>
    <s v="GL"/>
    <s v="D"/>
    <m/>
    <n v="8255"/>
    <m/>
    <m/>
    <n v="8255"/>
    <m/>
    <m/>
    <m/>
    <m/>
    <m/>
    <m/>
    <m/>
  </r>
  <r>
    <s v="001"/>
    <x v="16"/>
    <x v="14"/>
    <x v="1"/>
    <x v="2"/>
    <s v="DL"/>
    <s v="10885201.36"/>
    <s v="201912"/>
    <s v="2019"/>
    <s v="12"/>
    <d v="2019-12-31T00:00:00"/>
    <x v="3"/>
    <m/>
    <s v="Non-Labor"/>
    <s v="Amortization of Recoverable Costs"/>
    <s v="PA"/>
    <s v="D"/>
    <m/>
    <n v="14373.63"/>
    <m/>
    <m/>
    <n v="14373.63"/>
    <m/>
    <m/>
    <m/>
    <m/>
    <m/>
    <m/>
    <m/>
  </r>
  <r>
    <s v="001"/>
    <x v="17"/>
    <x v="15"/>
    <x v="0"/>
    <x v="0"/>
    <s v="DL"/>
    <s v="10885201.37"/>
    <s v="201912"/>
    <s v="2019"/>
    <s v="12"/>
    <d v="2019-12-31T00:00:00"/>
    <x v="3"/>
    <m/>
    <s v="Non-Labor"/>
    <s v="ID Elect. DSM"/>
    <s v="PA"/>
    <s v="D"/>
    <m/>
    <n v="1003733.18"/>
    <n v="1003733.18"/>
    <m/>
    <m/>
    <m/>
    <m/>
    <m/>
    <m/>
    <m/>
    <m/>
    <m/>
  </r>
  <r>
    <s v="001"/>
    <x v="17"/>
    <x v="15"/>
    <x v="0"/>
    <x v="1"/>
    <s v="DL"/>
    <s v="10885201.38"/>
    <s v="201912"/>
    <s v="2019"/>
    <s v="12"/>
    <d v="2019-12-31T00:00:00"/>
    <x v="3"/>
    <m/>
    <s v="Non-Labor"/>
    <s v="WA Elec. DSM"/>
    <s v="PA"/>
    <s v="D"/>
    <m/>
    <n v="1622605.47"/>
    <n v="1622605.47"/>
    <m/>
    <m/>
    <m/>
    <m/>
    <m/>
    <m/>
    <m/>
    <m/>
    <m/>
  </r>
  <r>
    <s v="001"/>
    <x v="17"/>
    <x v="15"/>
    <x v="0"/>
    <x v="1"/>
    <s v="DL"/>
    <s v="10885201.38"/>
    <s v="201912"/>
    <s v="2019"/>
    <s v="12"/>
    <d v="2019-12-31T00:00:00"/>
    <x v="3"/>
    <m/>
    <s v="Non-Labor"/>
    <s v="WA Elec. LIRAP"/>
    <s v="PA"/>
    <s v="D"/>
    <m/>
    <n v="602164.15"/>
    <n v="602164.15"/>
    <m/>
    <m/>
    <m/>
    <m/>
    <m/>
    <m/>
    <m/>
    <m/>
    <m/>
  </r>
  <r>
    <s v="001"/>
    <x v="17"/>
    <x v="15"/>
    <x v="0"/>
    <x v="1"/>
    <s v="DL"/>
    <s v="10885201.39"/>
    <s v="201912"/>
    <s v="2019"/>
    <s v="12"/>
    <d v="2019-12-31T00:00:00"/>
    <x v="3"/>
    <m/>
    <s v="Non-Labor"/>
    <s v="WA Elec. LIRAP Rate Discount Pilot"/>
    <s v="PA"/>
    <s v="C"/>
    <m/>
    <n v="-14429.86"/>
    <n v="-14429.86"/>
    <m/>
    <m/>
    <m/>
    <m/>
    <m/>
    <m/>
    <m/>
    <m/>
    <m/>
  </r>
  <r>
    <s v="001"/>
    <x v="17"/>
    <x v="15"/>
    <x v="1"/>
    <x v="0"/>
    <s v="DL"/>
    <s v="10885201.40"/>
    <s v="201912"/>
    <s v="2019"/>
    <s v="12"/>
    <d v="2019-12-31T00:00:00"/>
    <x v="3"/>
    <m/>
    <s v="Non-Labor"/>
    <s v="ID Gas DSM"/>
    <s v="PA"/>
    <s v="D"/>
    <m/>
    <n v="205881.15"/>
    <m/>
    <n v="205881.15"/>
    <m/>
    <m/>
    <m/>
    <m/>
    <m/>
    <m/>
    <m/>
    <m/>
  </r>
  <r>
    <s v="001"/>
    <x v="17"/>
    <x v="15"/>
    <x v="1"/>
    <x v="2"/>
    <s v="DL"/>
    <s v="10885201.59"/>
    <s v="201912"/>
    <s v="2019"/>
    <s v="12"/>
    <d v="2019-12-31T00:00:00"/>
    <x v="3"/>
    <m/>
    <s v="Non-Labor"/>
    <s v="OR Gas DSM"/>
    <s v="PA"/>
    <s v="D"/>
    <m/>
    <n v="475314.22"/>
    <m/>
    <m/>
    <n v="475314.22"/>
    <m/>
    <m/>
    <m/>
    <m/>
    <m/>
    <m/>
    <m/>
  </r>
  <r>
    <s v="001"/>
    <x v="17"/>
    <x v="15"/>
    <x v="1"/>
    <x v="2"/>
    <s v="DL"/>
    <s v="10885201.59"/>
    <s v="201912"/>
    <s v="2019"/>
    <s v="12"/>
    <d v="2019-12-31T00:00:00"/>
    <x v="3"/>
    <m/>
    <s v="Non-Labor"/>
    <s v="OR Gas LIRAP"/>
    <s v="PA"/>
    <s v="D"/>
    <m/>
    <n v="34347.25"/>
    <m/>
    <m/>
    <n v="34347.25"/>
    <m/>
    <m/>
    <m/>
    <m/>
    <m/>
    <m/>
    <m/>
  </r>
  <r>
    <s v="001"/>
    <x v="17"/>
    <x v="15"/>
    <x v="1"/>
    <x v="1"/>
    <s v="DL"/>
    <s v="10885201.41"/>
    <s v="201912"/>
    <s v="2019"/>
    <s v="12"/>
    <d v="2019-12-31T00:00:00"/>
    <x v="3"/>
    <m/>
    <s v="Non-Labor"/>
    <s v="WA Gas DSM"/>
    <s v="PA"/>
    <s v="D"/>
    <m/>
    <n v="715551.37"/>
    <m/>
    <n v="715551.37"/>
    <m/>
    <m/>
    <m/>
    <m/>
    <m/>
    <m/>
    <m/>
    <m/>
  </r>
  <r>
    <s v="001"/>
    <x v="17"/>
    <x v="15"/>
    <x v="1"/>
    <x v="1"/>
    <s v="DL"/>
    <s v="10885201.41"/>
    <s v="201912"/>
    <s v="2019"/>
    <s v="12"/>
    <d v="2019-12-31T00:00:00"/>
    <x v="3"/>
    <m/>
    <s v="Non-Labor"/>
    <s v="WA Gas LIRAP"/>
    <s v="PA"/>
    <s v="D"/>
    <m/>
    <n v="549263.79"/>
    <m/>
    <n v="549263.79"/>
    <m/>
    <m/>
    <m/>
    <m/>
    <m/>
    <m/>
    <m/>
    <m/>
  </r>
  <r>
    <s v="001"/>
    <x v="17"/>
    <x v="15"/>
    <x v="1"/>
    <x v="1"/>
    <s v="DL"/>
    <s v="10885201.42"/>
    <s v="201912"/>
    <s v="2019"/>
    <s v="12"/>
    <d v="2019-12-31T00:00:00"/>
    <x v="3"/>
    <m/>
    <s v="Non-Labor"/>
    <s v="WA Gas LIRAP Rate Discount Pilot"/>
    <s v="PA"/>
    <s v="C"/>
    <m/>
    <n v="-8585.5"/>
    <m/>
    <n v="-8585.5"/>
    <m/>
    <m/>
    <m/>
    <m/>
    <m/>
    <m/>
    <m/>
    <m/>
  </r>
  <r>
    <s v="001"/>
    <x v="18"/>
    <x v="16"/>
    <x v="0"/>
    <x v="0"/>
    <s v="DL"/>
    <s v="10864226.14"/>
    <s v="201912"/>
    <s v="2019"/>
    <s v="12"/>
    <d v="2019-12-31T00:00:00"/>
    <x v="101"/>
    <m/>
    <s v="Non-Labor"/>
    <s v="Journal Import Created"/>
    <s v="GL"/>
    <s v="C"/>
    <m/>
    <n v="-564583"/>
    <n v="-564583"/>
    <m/>
    <m/>
    <m/>
    <m/>
    <m/>
    <m/>
    <m/>
    <m/>
    <m/>
  </r>
  <r>
    <s v="001"/>
    <x v="18"/>
    <x v="16"/>
    <x v="0"/>
    <x v="0"/>
    <s v="DL"/>
    <s v="10922205.14"/>
    <s v="201912"/>
    <s v="2019"/>
    <s v="12"/>
    <d v="2019-12-31T00:00:00"/>
    <x v="103"/>
    <m/>
    <s v="Non-Labor"/>
    <s v="Journal Import Created"/>
    <s v="GL"/>
    <s v="D"/>
    <m/>
    <n v="540378"/>
    <n v="540378"/>
    <m/>
    <m/>
    <m/>
    <m/>
    <m/>
    <m/>
    <m/>
    <m/>
    <m/>
  </r>
  <r>
    <s v="001"/>
    <x v="18"/>
    <x v="16"/>
    <x v="0"/>
    <x v="1"/>
    <s v="DL"/>
    <s v="10864226.15"/>
    <s v="201912"/>
    <s v="2019"/>
    <s v="12"/>
    <d v="2019-12-31T00:00:00"/>
    <x v="101"/>
    <m/>
    <s v="Non-Labor"/>
    <s v="Journal Import Created"/>
    <s v="GL"/>
    <s v="C"/>
    <m/>
    <n v="-1278693"/>
    <n v="-1278693"/>
    <m/>
    <m/>
    <m/>
    <m/>
    <m/>
    <m/>
    <m/>
    <m/>
    <m/>
  </r>
  <r>
    <s v="001"/>
    <x v="18"/>
    <x v="16"/>
    <x v="0"/>
    <x v="1"/>
    <s v="DL"/>
    <s v="10864226.16"/>
    <s v="201912"/>
    <s v="2019"/>
    <s v="12"/>
    <d v="2019-12-31T00:00:00"/>
    <x v="101"/>
    <m/>
    <s v="Non-Labor"/>
    <s v="Journal Import Created"/>
    <s v="GL"/>
    <s v="D"/>
    <m/>
    <n v="6305"/>
    <n v="6305"/>
    <m/>
    <m/>
    <m/>
    <m/>
    <m/>
    <m/>
    <m/>
    <m/>
    <m/>
  </r>
  <r>
    <s v="001"/>
    <x v="18"/>
    <x v="16"/>
    <x v="0"/>
    <x v="1"/>
    <s v="DL"/>
    <s v="10922205.15"/>
    <s v="201912"/>
    <s v="2019"/>
    <s v="12"/>
    <d v="2019-12-31T00:00:00"/>
    <x v="103"/>
    <m/>
    <s v="Non-Labor"/>
    <s v="Journal Import Created"/>
    <s v="GL"/>
    <s v="D"/>
    <m/>
    <n v="1246173"/>
    <n v="1246173"/>
    <m/>
    <m/>
    <m/>
    <m/>
    <m/>
    <m/>
    <m/>
    <m/>
    <m/>
  </r>
  <r>
    <s v="001"/>
    <x v="18"/>
    <x v="16"/>
    <x v="0"/>
    <x v="1"/>
    <s v="DL"/>
    <s v="10922205.16"/>
    <s v="201912"/>
    <s v="2019"/>
    <s v="12"/>
    <d v="2019-12-31T00:00:00"/>
    <x v="103"/>
    <m/>
    <s v="Non-Labor"/>
    <s v="Journal Import Created"/>
    <s v="GL"/>
    <s v="C"/>
    <m/>
    <n v="-7163"/>
    <n v="-7163"/>
    <m/>
    <m/>
    <m/>
    <m/>
    <m/>
    <m/>
    <m/>
    <m/>
    <m/>
  </r>
  <r>
    <s v="001"/>
    <x v="18"/>
    <x v="16"/>
    <x v="1"/>
    <x v="0"/>
    <s v="DL"/>
    <s v="10864226.17"/>
    <s v="201912"/>
    <s v="2019"/>
    <s v="12"/>
    <d v="2019-12-31T00:00:00"/>
    <x v="101"/>
    <m/>
    <s v="Non-Labor"/>
    <s v="Journal Import Created"/>
    <s v="GL"/>
    <s v="C"/>
    <m/>
    <n v="-119318"/>
    <m/>
    <n v="-119318"/>
    <m/>
    <m/>
    <m/>
    <m/>
    <m/>
    <m/>
    <m/>
    <m/>
  </r>
  <r>
    <s v="001"/>
    <x v="18"/>
    <x v="16"/>
    <x v="1"/>
    <x v="0"/>
    <s v="DL"/>
    <s v="10922205.17"/>
    <s v="201912"/>
    <s v="2019"/>
    <s v="12"/>
    <d v="2019-12-31T00:00:00"/>
    <x v="103"/>
    <m/>
    <s v="Non-Labor"/>
    <s v="Journal Import Created"/>
    <s v="GL"/>
    <s v="D"/>
    <m/>
    <n v="105421"/>
    <m/>
    <n v="105421"/>
    <m/>
    <m/>
    <m/>
    <m/>
    <m/>
    <m/>
    <m/>
    <m/>
  </r>
  <r>
    <s v="001"/>
    <x v="18"/>
    <x v="16"/>
    <x v="1"/>
    <x v="2"/>
    <s v="DL"/>
    <s v="10864226.18"/>
    <s v="201912"/>
    <s v="2019"/>
    <s v="12"/>
    <d v="2019-12-31T00:00:00"/>
    <x v="101"/>
    <m/>
    <s v="Non-Labor"/>
    <s v="Journal Import Created"/>
    <s v="GL"/>
    <s v="C"/>
    <m/>
    <n v="-18930"/>
    <m/>
    <m/>
    <n v="-18930"/>
    <m/>
    <m/>
    <m/>
    <m/>
    <m/>
    <m/>
    <m/>
  </r>
  <r>
    <s v="001"/>
    <x v="18"/>
    <x v="16"/>
    <x v="1"/>
    <x v="2"/>
    <s v="DL"/>
    <s v="10864226.19"/>
    <s v="201912"/>
    <s v="2019"/>
    <s v="12"/>
    <d v="2019-12-31T00:00:00"/>
    <x v="101"/>
    <m/>
    <s v="Non-Labor"/>
    <s v="Journal Import Created"/>
    <s v="GL"/>
    <s v="C"/>
    <m/>
    <n v="-254442"/>
    <m/>
    <m/>
    <n v="-254442"/>
    <m/>
    <m/>
    <m/>
    <m/>
    <m/>
    <m/>
    <m/>
  </r>
  <r>
    <s v="001"/>
    <x v="18"/>
    <x v="16"/>
    <x v="1"/>
    <x v="2"/>
    <s v="DL"/>
    <s v="10922205.18"/>
    <s v="201912"/>
    <s v="2019"/>
    <s v="12"/>
    <d v="2019-12-31T00:00:00"/>
    <x v="103"/>
    <m/>
    <s v="Non-Labor"/>
    <s v="Journal Import Created"/>
    <s v="GL"/>
    <s v="D"/>
    <m/>
    <n v="20833"/>
    <m/>
    <m/>
    <n v="20833"/>
    <m/>
    <m/>
    <m/>
    <m/>
    <m/>
    <m/>
    <m/>
  </r>
  <r>
    <s v="001"/>
    <x v="18"/>
    <x v="16"/>
    <x v="1"/>
    <x v="2"/>
    <s v="DL"/>
    <s v="10922205.19"/>
    <s v="201912"/>
    <s v="2019"/>
    <s v="12"/>
    <d v="2019-12-31T00:00:00"/>
    <x v="103"/>
    <m/>
    <s v="Non-Labor"/>
    <s v="Journal Import Created"/>
    <s v="GL"/>
    <s v="D"/>
    <m/>
    <n v="287931"/>
    <m/>
    <m/>
    <n v="287931"/>
    <m/>
    <m/>
    <m/>
    <m/>
    <m/>
    <m/>
    <m/>
  </r>
  <r>
    <s v="001"/>
    <x v="18"/>
    <x v="16"/>
    <x v="1"/>
    <x v="1"/>
    <s v="DL"/>
    <s v="10864226.20"/>
    <s v="201912"/>
    <s v="2019"/>
    <s v="12"/>
    <d v="2019-12-31T00:00:00"/>
    <x v="101"/>
    <m/>
    <s v="Non-Labor"/>
    <s v="Journal Import Created"/>
    <s v="GL"/>
    <s v="C"/>
    <m/>
    <n v="-715030"/>
    <m/>
    <n v="-715030"/>
    <m/>
    <m/>
    <m/>
    <m/>
    <m/>
    <m/>
    <m/>
    <m/>
  </r>
  <r>
    <s v="001"/>
    <x v="18"/>
    <x v="16"/>
    <x v="1"/>
    <x v="1"/>
    <s v="DL"/>
    <s v="10922205.20"/>
    <s v="201912"/>
    <s v="2019"/>
    <s v="12"/>
    <d v="2019-12-31T00:00:00"/>
    <x v="103"/>
    <m/>
    <s v="Non-Labor"/>
    <s v="Journal Import Created"/>
    <s v="GL"/>
    <s v="D"/>
    <m/>
    <n v="686194"/>
    <m/>
    <n v="686194"/>
    <m/>
    <m/>
    <m/>
    <n v="-6278114.2400000002"/>
    <n v="14226162.26"/>
    <n v="-12907825.060000001"/>
    <n v="-7596451.440000000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20" firstHeaderRow="1" firstDataRow="3" firstDataCol="2" rowPageCount="1" colPageCount="1"/>
  <pivotFields count="29">
    <pivotField compact="0" outline="0" showAll="0"/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18">
        <item x="3"/>
        <item x="13"/>
        <item x="5"/>
        <item x="4"/>
        <item x="9"/>
        <item x="16"/>
        <item x="8"/>
        <item x="7"/>
        <item x="12"/>
        <item x="14"/>
        <item x="6"/>
        <item x="15"/>
        <item x="10"/>
        <item x="0"/>
        <item x="11"/>
        <item x="2"/>
        <item x="1"/>
        <item t="default"/>
      </items>
    </pivotField>
    <pivotField axis="axisCol" compact="0" outline="0" showAll="0">
      <items count="3">
        <item x="0"/>
        <item x="1"/>
        <item t="default"/>
      </items>
    </pivotField>
    <pivotField axis="axisCol" compact="0" outline="0" showAll="0">
      <items count="4">
        <item h="1" x="0"/>
        <item h="1" x="2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9" outline="0" showAll="0"/>
    <pivotField axis="axisPage" compact="0" outline="0" showAll="0">
      <items count="111">
        <item x="4"/>
        <item x="13"/>
        <item x="22"/>
        <item x="31"/>
        <item x="40"/>
        <item x="49"/>
        <item x="58"/>
        <item x="67"/>
        <item x="76"/>
        <item x="85"/>
        <item x="94"/>
        <item x="104"/>
        <item x="8"/>
        <item x="17"/>
        <item x="26"/>
        <item x="35"/>
        <item x="44"/>
        <item x="53"/>
        <item x="62"/>
        <item x="71"/>
        <item x="80"/>
        <item x="89"/>
        <item x="98"/>
        <item x="108"/>
        <item x="9"/>
        <item x="18"/>
        <item x="27"/>
        <item x="36"/>
        <item x="45"/>
        <item x="54"/>
        <item x="63"/>
        <item x="72"/>
        <item x="81"/>
        <item x="90"/>
        <item x="100"/>
        <item x="109"/>
        <item x="2"/>
        <item x="12"/>
        <item x="21"/>
        <item x="29"/>
        <item x="39"/>
        <item x="48"/>
        <item x="57"/>
        <item x="66"/>
        <item x="75"/>
        <item x="84"/>
        <item x="93"/>
        <item x="103"/>
        <item x="6"/>
        <item x="15"/>
        <item x="24"/>
        <item x="33"/>
        <item x="42"/>
        <item x="51"/>
        <item x="60"/>
        <item x="69"/>
        <item x="78"/>
        <item x="87"/>
        <item x="96"/>
        <item x="106"/>
        <item x="7"/>
        <item x="16"/>
        <item x="25"/>
        <item x="34"/>
        <item x="43"/>
        <item x="52"/>
        <item x="61"/>
        <item x="70"/>
        <item x="79"/>
        <item x="88"/>
        <item x="97"/>
        <item x="107"/>
        <item x="1"/>
        <item x="10"/>
        <item x="20"/>
        <item x="28"/>
        <item x="38"/>
        <item x="47"/>
        <item x="56"/>
        <item x="65"/>
        <item x="74"/>
        <item x="83"/>
        <item x="92"/>
        <item x="102"/>
        <item x="5"/>
        <item x="14"/>
        <item x="23"/>
        <item x="32"/>
        <item x="41"/>
        <item x="50"/>
        <item x="59"/>
        <item x="68"/>
        <item x="77"/>
        <item x="86"/>
        <item x="95"/>
        <item x="105"/>
        <item x="3"/>
        <item x="99"/>
        <item x="0"/>
        <item x="11"/>
        <item x="19"/>
        <item x="30"/>
        <item x="37"/>
        <item x="46"/>
        <item x="55"/>
        <item x="64"/>
        <item x="73"/>
        <item x="82"/>
        <item x="91"/>
        <item x="10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2"/>
  </rowFields>
  <rowItems count="15">
    <i>
      <x v="1"/>
      <x v="16"/>
    </i>
    <i>
      <x v="2"/>
      <x v="15"/>
    </i>
    <i>
      <x v="3"/>
      <x/>
    </i>
    <i>
      <x v="4"/>
      <x v="3"/>
    </i>
    <i>
      <x v="5"/>
      <x v="2"/>
    </i>
    <i>
      <x v="6"/>
      <x v="10"/>
    </i>
    <i>
      <x v="7"/>
      <x v="7"/>
    </i>
    <i>
      <x v="8"/>
      <x v="6"/>
    </i>
    <i>
      <x v="9"/>
      <x v="7"/>
    </i>
    <i>
      <x v="10"/>
      <x v="6"/>
    </i>
    <i>
      <x v="12"/>
      <x v="12"/>
    </i>
    <i>
      <x v="14"/>
      <x v="8"/>
    </i>
    <i>
      <x v="17"/>
      <x v="11"/>
    </i>
    <i>
      <x v="18"/>
      <x v="5"/>
    </i>
    <i t="grand">
      <x/>
    </i>
  </rowItems>
  <colFields count="2">
    <field x="4"/>
    <field x="3"/>
  </colFields>
  <colItems count="4">
    <i>
      <x v="2"/>
      <x/>
    </i>
    <i r="1">
      <x v="1"/>
    </i>
    <i t="default">
      <x v="2"/>
    </i>
    <i t="grand">
      <x/>
    </i>
  </colItems>
  <pageFields count="1">
    <pageField fld="11" hier="-1"/>
  </pageFields>
  <dataFields count="1">
    <dataField name="Sum of Transaction Amount" fld="18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90"/>
  <sheetViews>
    <sheetView zoomScaleNormal="100" workbookViewId="0">
      <pane xSplit="5280" ySplit="3240" topLeftCell="K24" activePane="bottomRight"/>
      <selection pane="topRight" activeCell="E1" sqref="E1"/>
      <selection pane="bottomLeft" activeCell="D29" sqref="D29:D38"/>
      <selection pane="bottomRight" activeCell="N10" sqref="N10"/>
    </sheetView>
  </sheetViews>
  <sheetFormatPr defaultColWidth="8.85546875" defaultRowHeight="15"/>
  <cols>
    <col min="1" max="1" width="6.140625" style="16" customWidth="1"/>
    <col min="2" max="2" width="5.28515625" style="16" customWidth="1"/>
    <col min="3" max="3" width="23.85546875" style="16" customWidth="1"/>
    <col min="4" max="4" width="11.28515625" style="16" customWidth="1"/>
    <col min="5" max="5" width="17.42578125" style="14" customWidth="1"/>
    <col min="6" max="6" width="16.85546875" style="14" customWidth="1"/>
    <col min="7" max="7" width="16.28515625" style="14" customWidth="1"/>
    <col min="8" max="8" width="14.7109375" style="14" customWidth="1"/>
    <col min="9" max="9" width="12.7109375" style="14" customWidth="1"/>
    <col min="10" max="10" width="12.28515625" style="14" customWidth="1"/>
    <col min="11" max="11" width="14.5703125" style="14" customWidth="1"/>
    <col min="12" max="12" width="14.28515625" style="14" customWidth="1"/>
    <col min="13" max="13" width="14.140625" style="16" customWidth="1"/>
    <col min="14" max="14" width="14.85546875" style="16" customWidth="1"/>
    <col min="15" max="16384" width="8.85546875" style="16"/>
  </cols>
  <sheetData>
    <row r="1" spans="1:14">
      <c r="A1" s="16" t="s">
        <v>50</v>
      </c>
    </row>
    <row r="2" spans="1:14">
      <c r="A2" s="16" t="s">
        <v>51</v>
      </c>
    </row>
    <row r="3" spans="1:14">
      <c r="A3" s="16" t="s">
        <v>186</v>
      </c>
    </row>
    <row r="5" spans="1:14">
      <c r="A5" s="16" t="s">
        <v>49</v>
      </c>
    </row>
    <row r="6" spans="1:14">
      <c r="A6" s="15" t="s">
        <v>52</v>
      </c>
      <c r="B6" s="7"/>
      <c r="C6" s="7"/>
      <c r="D6" s="17"/>
      <c r="I6" s="33" t="s">
        <v>129</v>
      </c>
    </row>
    <row r="7" spans="1:14" ht="57.6" customHeight="1">
      <c r="A7" s="6" t="s">
        <v>48</v>
      </c>
      <c r="B7" s="7"/>
      <c r="C7" s="7" t="s">
        <v>20</v>
      </c>
      <c r="D7" s="18" t="s">
        <v>98</v>
      </c>
      <c r="E7" s="21" t="s">
        <v>46</v>
      </c>
      <c r="F7" s="21" t="s">
        <v>143</v>
      </c>
      <c r="G7" s="21" t="s">
        <v>136</v>
      </c>
      <c r="H7" s="21" t="s">
        <v>130</v>
      </c>
      <c r="I7" s="21" t="s">
        <v>47</v>
      </c>
      <c r="J7" s="21" t="s">
        <v>99</v>
      </c>
      <c r="K7" s="21" t="s">
        <v>116</v>
      </c>
      <c r="L7" s="21" t="s">
        <v>142</v>
      </c>
      <c r="M7" s="19" t="s">
        <v>53</v>
      </c>
      <c r="N7" s="19" t="s">
        <v>101</v>
      </c>
    </row>
    <row r="8" spans="1:14">
      <c r="A8" s="20"/>
      <c r="B8" s="17"/>
      <c r="C8" s="17"/>
      <c r="D8" s="17"/>
      <c r="I8" s="33"/>
      <c r="N8" s="31" t="s">
        <v>102</v>
      </c>
    </row>
    <row r="9" spans="1:14">
      <c r="A9" s="6"/>
      <c r="B9" s="7" t="s">
        <v>21</v>
      </c>
      <c r="C9" s="7"/>
      <c r="D9" s="7"/>
    </row>
    <row r="10" spans="1:14">
      <c r="A10" s="8">
        <v>1</v>
      </c>
      <c r="B10" s="9" t="s">
        <v>22</v>
      </c>
      <c r="C10" s="9"/>
      <c r="D10" s="82">
        <f>1-SUM(D29:D37)</f>
        <v>0.95606855188236617</v>
      </c>
      <c r="E10" s="14">
        <f>E22/$D$10</f>
        <v>-3684665.0306237047</v>
      </c>
      <c r="F10" s="14">
        <f>F38/$D$10</f>
        <v>-4093995.134860991</v>
      </c>
      <c r="G10" s="14">
        <f>-G14/$D$10</f>
        <v>1238538.6462807679</v>
      </c>
      <c r="H10" s="14">
        <f>H33/$D$10</f>
        <v>28068387.384110704</v>
      </c>
      <c r="I10" s="14">
        <f>I19/$D$10</f>
        <v>0</v>
      </c>
      <c r="J10" s="14">
        <f>'E-EAS-2'!C32</f>
        <v>164027</v>
      </c>
      <c r="K10" s="14">
        <f>K24/$D$10</f>
        <v>35651.209249474181</v>
      </c>
      <c r="M10" s="23">
        <f>SUM(E10:L10)</f>
        <v>21727944.074156251</v>
      </c>
      <c r="N10" s="32">
        <f>-ROUND(M10/1000,0)+1</f>
        <v>-21727</v>
      </c>
    </row>
    <row r="11" spans="1:14">
      <c r="A11" s="8">
        <v>2</v>
      </c>
      <c r="B11" s="10" t="s">
        <v>23</v>
      </c>
      <c r="C11" s="10"/>
      <c r="D11" s="10"/>
      <c r="M11" s="23">
        <f>SUM(E11:L11)</f>
        <v>0</v>
      </c>
    </row>
    <row r="12" spans="1:14">
      <c r="A12" s="8">
        <v>3</v>
      </c>
      <c r="B12" s="10" t="s">
        <v>24</v>
      </c>
      <c r="C12" s="10"/>
      <c r="D12" s="10"/>
      <c r="M12" s="23">
        <f>SUM(E12:L12)</f>
        <v>0</v>
      </c>
    </row>
    <row r="13" spans="1:14">
      <c r="A13" s="8">
        <v>4</v>
      </c>
      <c r="B13" s="10" t="s">
        <v>25</v>
      </c>
      <c r="C13" s="10"/>
      <c r="D13" s="10"/>
      <c r="E13" s="22">
        <f>SUM(E10:E12)</f>
        <v>-3684665.0306237047</v>
      </c>
      <c r="F13" s="22">
        <f>SUM(F10:F12)</f>
        <v>-4093995.134860991</v>
      </c>
      <c r="G13" s="22">
        <f>SUM(G10:G12)</f>
        <v>1238538.6462807679</v>
      </c>
      <c r="H13" s="22">
        <f t="shared" ref="H13:M13" si="0">SUM(H10:H12)</f>
        <v>28068387.384110704</v>
      </c>
      <c r="I13" s="22">
        <f t="shared" si="0"/>
        <v>0</v>
      </c>
      <c r="J13" s="22">
        <f t="shared" ref="J13:K13" si="1">SUM(J10:J12)</f>
        <v>164027</v>
      </c>
      <c r="K13" s="22">
        <f t="shared" si="1"/>
        <v>35651.209249474181</v>
      </c>
      <c r="L13" s="22">
        <f t="shared" si="0"/>
        <v>0</v>
      </c>
      <c r="M13" s="22">
        <f t="shared" si="0"/>
        <v>21727944.074156251</v>
      </c>
      <c r="N13" s="22">
        <f>SUM(N10:N12)</f>
        <v>-21727</v>
      </c>
    </row>
    <row r="14" spans="1:14">
      <c r="A14" s="8">
        <v>5</v>
      </c>
      <c r="B14" s="10" t="s">
        <v>26</v>
      </c>
      <c r="C14" s="10"/>
      <c r="D14" s="10"/>
      <c r="G14" s="14">
        <f>-'E-EAS-2'!C19-'E-EAS-2'!C20</f>
        <v>-1184127.8499999999</v>
      </c>
      <c r="L14" s="14">
        <f>-'E-EAS-2'!C18</f>
        <v>1396884.38</v>
      </c>
      <c r="M14" s="23">
        <f>SUM(E14:L14)</f>
        <v>212756.53000000003</v>
      </c>
      <c r="N14" s="32">
        <f>-ROUND(M14/1000,0)</f>
        <v>-213</v>
      </c>
    </row>
    <row r="15" spans="1:14">
      <c r="A15" s="8">
        <v>6</v>
      </c>
      <c r="B15" s="10" t="s">
        <v>27</v>
      </c>
      <c r="C15" s="10"/>
      <c r="D15" s="10"/>
      <c r="E15" s="22">
        <f>SUM(E13:E14)</f>
        <v>-3684665.0306237047</v>
      </c>
      <c r="F15" s="22">
        <f>SUM(F13:F14)</f>
        <v>-4093995.134860991</v>
      </c>
      <c r="G15" s="22">
        <f>SUM(G13:G14)</f>
        <v>54410.796280768001</v>
      </c>
      <c r="H15" s="22">
        <f t="shared" ref="H15:M15" si="2">SUM(H13:H14)</f>
        <v>28068387.384110704</v>
      </c>
      <c r="I15" s="22">
        <f t="shared" si="2"/>
        <v>0</v>
      </c>
      <c r="J15" s="22">
        <f t="shared" ref="J15:K15" si="3">SUM(J13:J14)</f>
        <v>164027</v>
      </c>
      <c r="K15" s="22">
        <f t="shared" si="3"/>
        <v>35651.209249474181</v>
      </c>
      <c r="L15" s="22">
        <f t="shared" si="2"/>
        <v>1396884.38</v>
      </c>
      <c r="M15" s="22">
        <f t="shared" si="2"/>
        <v>21940700.604156252</v>
      </c>
      <c r="N15" s="22">
        <f>SUM(N13:N14)</f>
        <v>-21940</v>
      </c>
    </row>
    <row r="16" spans="1:14">
      <c r="A16" s="8"/>
      <c r="B16" s="10"/>
      <c r="C16" s="10"/>
      <c r="D16" s="10"/>
    </row>
    <row r="17" spans="1:14">
      <c r="A17" s="8"/>
      <c r="B17" s="10" t="s">
        <v>28</v>
      </c>
      <c r="C17" s="10"/>
      <c r="D17" s="10"/>
    </row>
    <row r="18" spans="1:14">
      <c r="A18" s="8"/>
      <c r="B18" s="10" t="s">
        <v>29</v>
      </c>
      <c r="C18" s="10"/>
      <c r="D18" s="10"/>
    </row>
    <row r="19" spans="1:14">
      <c r="A19" s="8">
        <v>7</v>
      </c>
      <c r="B19" s="10"/>
      <c r="C19" s="10" t="s">
        <v>30</v>
      </c>
      <c r="D19" s="10"/>
      <c r="I19" s="14">
        <f>'E-EAS-2'!C13</f>
        <v>0</v>
      </c>
      <c r="M19" s="23">
        <f>SUM(E19:L19)</f>
        <v>0</v>
      </c>
      <c r="N19" s="32">
        <f>-ROUND(M19/1000,0)</f>
        <v>0</v>
      </c>
    </row>
    <row r="20" spans="1:14">
      <c r="A20" s="8">
        <v>8</v>
      </c>
      <c r="B20" s="10"/>
      <c r="C20" s="10" t="s">
        <v>31</v>
      </c>
      <c r="D20" s="10"/>
      <c r="M20" s="23">
        <f>SUM(E20:L20)</f>
        <v>0</v>
      </c>
    </row>
    <row r="21" spans="1:14">
      <c r="A21" s="8">
        <v>9</v>
      </c>
      <c r="B21" s="10"/>
      <c r="C21" s="10" t="s">
        <v>32</v>
      </c>
      <c r="D21" s="10"/>
      <c r="M21" s="23">
        <f>SUM(E21:L21)</f>
        <v>0</v>
      </c>
    </row>
    <row r="22" spans="1:14">
      <c r="A22" s="8">
        <v>10</v>
      </c>
      <c r="B22" s="10"/>
      <c r="C22" s="11" t="s">
        <v>33</v>
      </c>
      <c r="D22" s="11"/>
      <c r="E22" s="14">
        <f>'E-EAS-2'!C12+'E-EAS-2'!C10</f>
        <v>-3522792.36</v>
      </c>
      <c r="J22" s="14">
        <f>'E-EAS-2'!C9</f>
        <v>156370.72</v>
      </c>
      <c r="K22" s="14">
        <f>'E-EAS-2'!C11</f>
        <v>34085</v>
      </c>
      <c r="M22" s="23">
        <f>SUM(E22:L22)</f>
        <v>-3332336.6399999997</v>
      </c>
      <c r="N22" s="32">
        <f>-ROUND(M22/1000,0)</f>
        <v>3332</v>
      </c>
    </row>
    <row r="23" spans="1:14">
      <c r="A23" s="8">
        <v>11</v>
      </c>
      <c r="B23" s="10"/>
      <c r="C23" s="10" t="s">
        <v>34</v>
      </c>
      <c r="D23" s="10"/>
      <c r="M23" s="23">
        <f>SUM(E23:L23)</f>
        <v>0</v>
      </c>
    </row>
    <row r="24" spans="1:14">
      <c r="A24" s="8">
        <v>12</v>
      </c>
      <c r="B24" s="10" t="s">
        <v>35</v>
      </c>
      <c r="C24" s="10"/>
      <c r="D24" s="10"/>
      <c r="E24" s="22">
        <f>SUM(E19:E23)</f>
        <v>-3522792.36</v>
      </c>
      <c r="F24" s="22">
        <f>SUM(F19:F23)</f>
        <v>0</v>
      </c>
      <c r="G24" s="22">
        <f>SUM(G19:G23)</f>
        <v>0</v>
      </c>
      <c r="H24" s="22">
        <f t="shared" ref="H24:N24" si="4">SUM(H19:H23)</f>
        <v>0</v>
      </c>
      <c r="I24" s="22">
        <f t="shared" si="4"/>
        <v>0</v>
      </c>
      <c r="J24" s="22">
        <f t="shared" ref="J24:K24" si="5">SUM(J19:J23)</f>
        <v>156370.72</v>
      </c>
      <c r="K24" s="22">
        <f t="shared" si="5"/>
        <v>34085</v>
      </c>
      <c r="L24" s="22">
        <f t="shared" si="4"/>
        <v>0</v>
      </c>
      <c r="M24" s="22">
        <f t="shared" si="4"/>
        <v>-3332336.6399999997</v>
      </c>
      <c r="N24" s="22">
        <f t="shared" si="4"/>
        <v>3332</v>
      </c>
    </row>
    <row r="25" spans="1:14">
      <c r="A25" s="8"/>
      <c r="B25" s="10"/>
      <c r="C25" s="10"/>
      <c r="D25" s="10"/>
    </row>
    <row r="26" spans="1:14">
      <c r="A26" s="8"/>
      <c r="B26" s="10" t="s">
        <v>36</v>
      </c>
      <c r="C26" s="10"/>
      <c r="D26" s="10"/>
    </row>
    <row r="27" spans="1:14">
      <c r="A27" s="8">
        <v>13</v>
      </c>
      <c r="B27" s="10"/>
      <c r="C27" s="10" t="s">
        <v>30</v>
      </c>
      <c r="D27" s="10"/>
      <c r="M27" s="23">
        <f>SUM(E27:L27)</f>
        <v>0</v>
      </c>
    </row>
    <row r="28" spans="1:14">
      <c r="A28" s="8">
        <v>14</v>
      </c>
      <c r="B28" s="10"/>
      <c r="C28" s="10" t="s">
        <v>37</v>
      </c>
      <c r="D28" s="10"/>
      <c r="M28" s="23">
        <f>SUM(E28:L28)</f>
        <v>0</v>
      </c>
    </row>
    <row r="29" spans="1:14">
      <c r="A29" s="8">
        <v>15</v>
      </c>
      <c r="B29" s="10"/>
      <c r="C29" s="10" t="s">
        <v>34</v>
      </c>
      <c r="D29" s="115">
        <f>'[1]CF '!$E$16</f>
        <v>3.8605159538162764E-2</v>
      </c>
      <c r="E29" s="14">
        <f>E$10*$D29</f>
        <v>-142247.0813519175</v>
      </c>
      <c r="F29" s="14">
        <f>F$10*$D29</f>
        <v>-158049.33532977075</v>
      </c>
      <c r="G29" s="14">
        <f>G$10*$D29</f>
        <v>47813.982033849185</v>
      </c>
      <c r="H29" s="14">
        <f t="shared" ref="H29:L29" si="6">H$10*$D29</f>
        <v>1083584.5729425487</v>
      </c>
      <c r="I29" s="14">
        <f t="shared" si="6"/>
        <v>0</v>
      </c>
      <c r="J29" s="14">
        <f t="shared" si="6"/>
        <v>6332.2885035662239</v>
      </c>
      <c r="K29" s="14">
        <f t="shared" si="6"/>
        <v>1376.3206208043748</v>
      </c>
      <c r="L29" s="14">
        <f t="shared" si="6"/>
        <v>0</v>
      </c>
      <c r="M29" s="23">
        <f>SUM(E29:L29)</f>
        <v>838810.74741908011</v>
      </c>
      <c r="N29" s="32">
        <f>-ROUND(M29/1000,0)</f>
        <v>-839</v>
      </c>
    </row>
    <row r="30" spans="1:14">
      <c r="A30" s="8">
        <v>16</v>
      </c>
      <c r="B30" s="10" t="s">
        <v>38</v>
      </c>
      <c r="C30" s="10"/>
      <c r="D30" s="116"/>
      <c r="E30" s="22">
        <f>SUM(E27:E29)</f>
        <v>-142247.0813519175</v>
      </c>
      <c r="F30" s="22">
        <f>SUM(F27:F29)</f>
        <v>-158049.33532977075</v>
      </c>
      <c r="G30" s="22">
        <f>SUM(G27:G29)</f>
        <v>47813.982033849185</v>
      </c>
      <c r="H30" s="22">
        <f t="shared" ref="H30:N30" si="7">SUM(H27:H29)</f>
        <v>1083584.5729425487</v>
      </c>
      <c r="I30" s="22">
        <f t="shared" si="7"/>
        <v>0</v>
      </c>
      <c r="J30" s="22">
        <f t="shared" ref="J30:K30" si="8">SUM(J27:J29)</f>
        <v>6332.2885035662239</v>
      </c>
      <c r="K30" s="22">
        <f t="shared" si="8"/>
        <v>1376.3206208043748</v>
      </c>
      <c r="L30" s="22">
        <f t="shared" si="7"/>
        <v>0</v>
      </c>
      <c r="M30" s="22">
        <f t="shared" si="7"/>
        <v>838810.74741908011</v>
      </c>
      <c r="N30" s="22">
        <f t="shared" si="7"/>
        <v>-839</v>
      </c>
    </row>
    <row r="31" spans="1:14">
      <c r="A31" s="10"/>
      <c r="B31" s="10"/>
      <c r="C31" s="10"/>
      <c r="D31" s="116"/>
    </row>
    <row r="32" spans="1:14">
      <c r="A32" s="8">
        <v>17</v>
      </c>
      <c r="B32" s="10" t="s">
        <v>39</v>
      </c>
      <c r="C32" s="10"/>
      <c r="D32" s="115">
        <f>'[1]CF '!$E$12</f>
        <v>3.3262885794710221E-3</v>
      </c>
      <c r="E32" s="14">
        <f>E$10*$D32</f>
        <v>-12256.259210539873</v>
      </c>
      <c r="F32" s="14">
        <f>F$10*$D32</f>
        <v>-13617.809261498041</v>
      </c>
      <c r="G32" s="14">
        <f>G$10*$D32</f>
        <v>4119.7369543572177</v>
      </c>
      <c r="H32" s="14">
        <f t="shared" ref="H32:L32" si="9">H$10*$D32</f>
        <v>93363.556399935958</v>
      </c>
      <c r="I32" s="14">
        <f t="shared" si="9"/>
        <v>0</v>
      </c>
      <c r="J32" s="14">
        <f t="shared" si="9"/>
        <v>545.60113682489339</v>
      </c>
      <c r="K32" s="14">
        <f t="shared" si="9"/>
        <v>118.58621017085764</v>
      </c>
      <c r="L32" s="14">
        <f t="shared" si="9"/>
        <v>0</v>
      </c>
      <c r="M32" s="23">
        <f>SUM(E32:L32)</f>
        <v>72273.412229251015</v>
      </c>
      <c r="N32" s="32">
        <f t="shared" ref="N32:N33" si="10">-ROUND(M32/1000,0)</f>
        <v>-72</v>
      </c>
    </row>
    <row r="33" spans="1:14">
      <c r="A33" s="8">
        <v>18</v>
      </c>
      <c r="B33" s="10" t="s">
        <v>40</v>
      </c>
      <c r="C33" s="10"/>
      <c r="D33" s="116"/>
      <c r="H33" s="14">
        <f>'E-EAS-2'!C16+'E-EAS-2'!C17</f>
        <v>26835302.479999997</v>
      </c>
      <c r="M33" s="23">
        <f>SUM(E33:L33)</f>
        <v>26835302.479999997</v>
      </c>
      <c r="N33" s="32">
        <f t="shared" si="10"/>
        <v>-26835</v>
      </c>
    </row>
    <row r="34" spans="1:14">
      <c r="A34" s="8">
        <v>19</v>
      </c>
      <c r="B34" s="10" t="s">
        <v>41</v>
      </c>
      <c r="C34" s="10"/>
      <c r="D34" s="116"/>
      <c r="M34" s="23">
        <f>SUM(E34:L34)</f>
        <v>0</v>
      </c>
    </row>
    <row r="35" spans="1:14">
      <c r="A35" s="8"/>
      <c r="B35" s="10"/>
      <c r="C35" s="10"/>
      <c r="D35" s="116"/>
    </row>
    <row r="36" spans="1:14">
      <c r="A36" s="10"/>
      <c r="B36" s="10" t="s">
        <v>42</v>
      </c>
      <c r="C36" s="10"/>
      <c r="D36" s="116"/>
    </row>
    <row r="37" spans="1:14">
      <c r="A37" s="8">
        <v>20</v>
      </c>
      <c r="B37" s="10"/>
      <c r="C37" s="10" t="s">
        <v>30</v>
      </c>
      <c r="D37" s="115">
        <f>'[1]CF '!$E$14</f>
        <v>2E-3</v>
      </c>
      <c r="E37" s="14">
        <f>E$10*$D37</f>
        <v>-7369.3300612474095</v>
      </c>
      <c r="F37" s="14">
        <f>F$10*$D37</f>
        <v>-8187.9902697219823</v>
      </c>
      <c r="G37" s="14">
        <f>G$10*$D37</f>
        <v>2477.0772925615356</v>
      </c>
      <c r="H37" s="14">
        <f t="shared" ref="H37:L37" si="11">H$10*$D37</f>
        <v>56136.77476822141</v>
      </c>
      <c r="I37" s="14">
        <f t="shared" si="11"/>
        <v>0</v>
      </c>
      <c r="J37" s="14">
        <f t="shared" si="11"/>
        <v>328.05400000000003</v>
      </c>
      <c r="K37" s="14">
        <f t="shared" si="11"/>
        <v>71.30241849894837</v>
      </c>
      <c r="L37" s="14">
        <f t="shared" si="11"/>
        <v>0</v>
      </c>
      <c r="M37" s="23">
        <f>SUM(E37:L37)</f>
        <v>43455.888148312493</v>
      </c>
      <c r="N37" s="32">
        <f>-ROUND(M37/1000,0)</f>
        <v>-43</v>
      </c>
    </row>
    <row r="38" spans="1:14">
      <c r="A38" s="8">
        <v>21</v>
      </c>
      <c r="B38" s="10"/>
      <c r="C38" s="10" t="s">
        <v>37</v>
      </c>
      <c r="D38" s="116"/>
      <c r="F38" s="14">
        <f>'E-EAS-2'!C8</f>
        <v>-3914140</v>
      </c>
      <c r="M38" s="23">
        <f>SUM(E38:L38)</f>
        <v>-3914140</v>
      </c>
      <c r="N38" s="32">
        <f>-ROUND(M38/1000,0)</f>
        <v>3914</v>
      </c>
    </row>
    <row r="39" spans="1:14">
      <c r="A39" s="12">
        <v>22</v>
      </c>
      <c r="B39" s="10"/>
      <c r="C39" s="10" t="s">
        <v>34</v>
      </c>
      <c r="D39" s="13"/>
      <c r="M39" s="23">
        <f>SUM(E39:L39)</f>
        <v>0</v>
      </c>
    </row>
    <row r="40" spans="1:14">
      <c r="A40" s="8">
        <v>23</v>
      </c>
      <c r="B40" s="10" t="s">
        <v>43</v>
      </c>
      <c r="C40" s="10"/>
      <c r="D40" s="10"/>
      <c r="E40" s="22">
        <f>SUM(E37:E39)</f>
        <v>-7369.3300612474095</v>
      </c>
      <c r="F40" s="22">
        <f>SUM(F37:F39)</f>
        <v>-3922327.990269722</v>
      </c>
      <c r="G40" s="22">
        <f>SUM(G37:G39)</f>
        <v>2477.0772925615356</v>
      </c>
      <c r="H40" s="22">
        <f t="shared" ref="H40:M40" si="12">SUM(H37:H39)</f>
        <v>56136.77476822141</v>
      </c>
      <c r="I40" s="22">
        <f t="shared" si="12"/>
        <v>0</v>
      </c>
      <c r="J40" s="22">
        <f t="shared" ref="J40:K40" si="13">SUM(J37:J39)</f>
        <v>328.05400000000003</v>
      </c>
      <c r="K40" s="22">
        <f t="shared" si="13"/>
        <v>71.30241849894837</v>
      </c>
      <c r="L40" s="22">
        <f t="shared" si="12"/>
        <v>0</v>
      </c>
      <c r="M40" s="22">
        <f t="shared" si="12"/>
        <v>-3870684.1118516875</v>
      </c>
      <c r="N40" s="22">
        <f t="shared" ref="N40" si="14">SUM(N37:N39)</f>
        <v>3871</v>
      </c>
    </row>
    <row r="41" spans="1:14">
      <c r="A41" s="8">
        <v>24</v>
      </c>
      <c r="B41" s="10" t="s">
        <v>44</v>
      </c>
      <c r="C41" s="10"/>
      <c r="D41" s="10"/>
      <c r="E41" s="14">
        <f>E24+E30+E32+E33+E34+E40</f>
        <v>-3684665.0306237051</v>
      </c>
      <c r="F41" s="14">
        <f>F24+F30+F32+F33+F34+F40</f>
        <v>-4093995.1348609906</v>
      </c>
      <c r="G41" s="14">
        <f>G24+G30+G32+G33+G34+G40</f>
        <v>54410.796280767943</v>
      </c>
      <c r="H41" s="14">
        <f t="shared" ref="H41:M41" si="15">H24+H30+H32+H33+H34+H40</f>
        <v>28068387.384110704</v>
      </c>
      <c r="I41" s="14">
        <f t="shared" si="15"/>
        <v>0</v>
      </c>
      <c r="J41" s="14">
        <f>J24+J30+J32+J33+J34+J40</f>
        <v>163576.66364039114</v>
      </c>
      <c r="K41" s="14">
        <f t="shared" ref="K41" si="16">K24+K30+K32+K33+K34+K40</f>
        <v>35651.209249474181</v>
      </c>
      <c r="L41" s="14">
        <f t="shared" si="15"/>
        <v>0</v>
      </c>
      <c r="M41" s="14">
        <f t="shared" si="15"/>
        <v>20543365.88779664</v>
      </c>
      <c r="N41" s="14">
        <f t="shared" ref="N41" si="17">N24+N30+N32+N33+N34+N40</f>
        <v>-20543</v>
      </c>
    </row>
    <row r="42" spans="1:14">
      <c r="A42" s="10"/>
      <c r="B42" s="10"/>
      <c r="C42" s="10"/>
      <c r="D42" s="10"/>
      <c r="M42" s="14"/>
      <c r="N42" s="14"/>
    </row>
    <row r="43" spans="1:14">
      <c r="A43" s="8">
        <v>25</v>
      </c>
      <c r="B43" s="10" t="s">
        <v>45</v>
      </c>
      <c r="C43" s="10"/>
      <c r="D43" s="10"/>
      <c r="E43" s="14">
        <f>E15-E41</f>
        <v>0</v>
      </c>
      <c r="F43" s="14">
        <f>F15-F41</f>
        <v>0</v>
      </c>
      <c r="G43" s="14">
        <f>G15-G41</f>
        <v>5.8207660913467407E-11</v>
      </c>
      <c r="H43" s="14">
        <f t="shared" ref="H43:L43" si="18">H15-H41</f>
        <v>0</v>
      </c>
      <c r="I43" s="14">
        <f t="shared" si="18"/>
        <v>0</v>
      </c>
      <c r="J43" s="14">
        <f t="shared" ref="J43:K43" si="19">J15-J41</f>
        <v>450.33635960886022</v>
      </c>
      <c r="K43" s="14">
        <f t="shared" si="19"/>
        <v>0</v>
      </c>
      <c r="L43" s="14">
        <f t="shared" si="18"/>
        <v>1396884.38</v>
      </c>
      <c r="M43" s="14">
        <f t="shared" ref="M43" si="20">M15-M41</f>
        <v>1397334.7163596116</v>
      </c>
      <c r="N43" s="14">
        <f>N15-N41</f>
        <v>-1397</v>
      </c>
    </row>
    <row r="49" spans="1:14">
      <c r="A49"/>
      <c r="B49"/>
      <c r="C49"/>
      <c r="D49"/>
      <c r="E49"/>
      <c r="F49"/>
      <c r="G49"/>
      <c r="H49"/>
      <c r="I49"/>
      <c r="J49"/>
      <c r="K49"/>
    </row>
    <row r="50" spans="1:14">
      <c r="A50"/>
      <c r="B50"/>
      <c r="C50"/>
      <c r="D50"/>
      <c r="E50"/>
      <c r="F50"/>
      <c r="G50"/>
      <c r="H50"/>
      <c r="I50"/>
      <c r="J50"/>
      <c r="K50"/>
      <c r="L50" s="16"/>
    </row>
    <row r="51" spans="1:14">
      <c r="A51"/>
      <c r="B51"/>
      <c r="C51"/>
      <c r="D51"/>
      <c r="E51"/>
      <c r="F51"/>
      <c r="G51"/>
      <c r="H51"/>
      <c r="I51"/>
      <c r="J51"/>
      <c r="K51"/>
      <c r="L51" s="16"/>
    </row>
    <row r="52" spans="1:14">
      <c r="A52"/>
      <c r="B52"/>
      <c r="C52"/>
      <c r="D52"/>
      <c r="E52"/>
      <c r="F52"/>
      <c r="G52"/>
      <c r="H52"/>
      <c r="I52"/>
      <c r="J52"/>
      <c r="K52"/>
      <c r="L52" s="16"/>
    </row>
    <row r="53" spans="1:14">
      <c r="A53"/>
      <c r="B53"/>
      <c r="C53"/>
      <c r="D53"/>
      <c r="E53"/>
      <c r="F53"/>
      <c r="G53"/>
      <c r="H53"/>
      <c r="I53"/>
      <c r="J53"/>
      <c r="K53"/>
      <c r="L53" s="16"/>
    </row>
    <row r="54" spans="1:14">
      <c r="A54"/>
      <c r="B54"/>
      <c r="C54"/>
      <c r="D54"/>
      <c r="E54"/>
      <c r="F54"/>
      <c r="G54"/>
      <c r="H54"/>
      <c r="I54"/>
      <c r="J54"/>
      <c r="K54"/>
      <c r="L54" s="16"/>
    </row>
    <row r="55" spans="1:14">
      <c r="A55"/>
      <c r="B55"/>
      <c r="C55"/>
      <c r="D55"/>
      <c r="E55"/>
      <c r="F55"/>
      <c r="G55"/>
      <c r="H55"/>
      <c r="I55"/>
      <c r="J55"/>
      <c r="K55"/>
      <c r="L55" s="16"/>
    </row>
    <row r="56" spans="1:14">
      <c r="A56"/>
      <c r="B56"/>
      <c r="C56"/>
      <c r="D56"/>
      <c r="E56"/>
      <c r="F56"/>
      <c r="G56"/>
      <c r="H56"/>
      <c r="I56"/>
      <c r="J56"/>
      <c r="K56"/>
      <c r="L56" s="87"/>
      <c r="M56" s="87"/>
      <c r="N56" s="87"/>
    </row>
    <row r="57" spans="1:14">
      <c r="A57"/>
      <c r="B57"/>
      <c r="C57"/>
      <c r="D57"/>
      <c r="E57"/>
      <c r="F57"/>
      <c r="G57"/>
      <c r="H57"/>
      <c r="I57"/>
      <c r="J57"/>
      <c r="K57"/>
      <c r="L57" s="16"/>
      <c r="M57" s="88"/>
      <c r="N57" s="88"/>
    </row>
    <row r="58" spans="1:14">
      <c r="A58"/>
      <c r="B58"/>
      <c r="C58"/>
      <c r="D58"/>
      <c r="E58"/>
      <c r="F58"/>
      <c r="G58"/>
      <c r="H58"/>
      <c r="I58"/>
      <c r="J58"/>
      <c r="K58"/>
      <c r="L58" s="16"/>
      <c r="M58" s="88"/>
      <c r="N58" s="88"/>
    </row>
    <row r="59" spans="1:14">
      <c r="A59"/>
      <c r="B59"/>
      <c r="C59"/>
      <c r="D59"/>
      <c r="E59"/>
      <c r="F59"/>
      <c r="G59"/>
      <c r="H59"/>
      <c r="I59"/>
      <c r="J59"/>
      <c r="K59"/>
      <c r="L59" s="16"/>
      <c r="M59" s="88"/>
      <c r="N59" s="88"/>
    </row>
    <row r="60" spans="1:14">
      <c r="A60"/>
      <c r="B60"/>
      <c r="C60"/>
      <c r="D60"/>
      <c r="E60"/>
      <c r="F60"/>
      <c r="G60"/>
      <c r="H60"/>
      <c r="I60"/>
      <c r="J60"/>
      <c r="K60"/>
      <c r="L60" s="16"/>
      <c r="M60" s="88"/>
      <c r="N60" s="88"/>
    </row>
    <row r="61" spans="1:14">
      <c r="A61"/>
      <c r="B61"/>
      <c r="C61"/>
      <c r="D61"/>
      <c r="E61"/>
      <c r="F61"/>
      <c r="G61"/>
      <c r="H61"/>
      <c r="I61"/>
      <c r="J61"/>
      <c r="K61"/>
      <c r="L61" s="16"/>
      <c r="M61" s="88"/>
      <c r="N61" s="88"/>
    </row>
    <row r="62" spans="1:14">
      <c r="A62"/>
      <c r="B62"/>
      <c r="C62"/>
      <c r="D62"/>
      <c r="E62"/>
      <c r="F62"/>
      <c r="G62"/>
      <c r="H62"/>
      <c r="I62"/>
      <c r="J62"/>
      <c r="K62"/>
      <c r="L62" s="16"/>
      <c r="M62" s="88"/>
      <c r="N62" s="88"/>
    </row>
    <row r="63" spans="1:14">
      <c r="A63"/>
      <c r="B63"/>
      <c r="C63"/>
      <c r="D63"/>
      <c r="E63"/>
      <c r="F63"/>
      <c r="G63"/>
      <c r="H63"/>
      <c r="I63"/>
      <c r="J63"/>
      <c r="K63"/>
      <c r="L63" s="16"/>
      <c r="M63" s="88"/>
      <c r="N63" s="88"/>
    </row>
    <row r="64" spans="1:14">
      <c r="A64"/>
      <c r="B64"/>
      <c r="C64"/>
      <c r="D64"/>
      <c r="E64"/>
      <c r="F64"/>
      <c r="G64"/>
      <c r="H64"/>
      <c r="I64"/>
      <c r="J64"/>
      <c r="K64"/>
      <c r="L64" s="16"/>
      <c r="M64" s="88"/>
      <c r="N64" s="88"/>
    </row>
    <row r="65" spans="1:14">
      <c r="A65"/>
      <c r="B65"/>
      <c r="C65"/>
      <c r="D65"/>
      <c r="E65"/>
      <c r="F65"/>
      <c r="G65"/>
      <c r="H65"/>
      <c r="I65"/>
      <c r="J65"/>
      <c r="K65"/>
      <c r="L65" s="16"/>
      <c r="M65" s="88"/>
      <c r="N65" s="88"/>
    </row>
    <row r="66" spans="1:14">
      <c r="A66"/>
      <c r="B66"/>
      <c r="C66"/>
      <c r="D66"/>
      <c r="E66"/>
      <c r="F66"/>
      <c r="G66"/>
      <c r="H66"/>
      <c r="I66"/>
      <c r="J66"/>
      <c r="K66"/>
      <c r="L66" s="16"/>
      <c r="M66" s="88"/>
      <c r="N66" s="88"/>
    </row>
    <row r="67" spans="1:14">
      <c r="A67"/>
      <c r="B67"/>
      <c r="C67"/>
      <c r="D67"/>
      <c r="E67"/>
      <c r="F67"/>
      <c r="G67"/>
      <c r="H67"/>
      <c r="I67"/>
      <c r="J67"/>
      <c r="K67"/>
      <c r="L67" s="16"/>
      <c r="M67" s="88"/>
      <c r="N67" s="88"/>
    </row>
    <row r="68" spans="1:14">
      <c r="A68"/>
      <c r="B68"/>
      <c r="C68"/>
      <c r="D68"/>
      <c r="E68"/>
      <c r="F68"/>
      <c r="G68"/>
      <c r="H68"/>
      <c r="I68"/>
      <c r="J68"/>
      <c r="K68"/>
      <c r="L68" s="87"/>
      <c r="M68" s="87"/>
      <c r="N68" s="87"/>
    </row>
    <row r="69" spans="1:14">
      <c r="A69"/>
      <c r="B69"/>
      <c r="C69"/>
      <c r="D69"/>
      <c r="E69"/>
      <c r="F69"/>
      <c r="G69"/>
      <c r="H69"/>
      <c r="I69"/>
      <c r="J69"/>
      <c r="K69"/>
      <c r="L69" s="16"/>
      <c r="M69" s="88"/>
      <c r="N69" s="88"/>
    </row>
    <row r="70" spans="1:14">
      <c r="A70"/>
      <c r="B70"/>
      <c r="C70"/>
      <c r="D70"/>
      <c r="E70"/>
      <c r="F70"/>
      <c r="G70"/>
      <c r="H70"/>
      <c r="I70"/>
      <c r="J70"/>
      <c r="K70"/>
      <c r="L70" s="16"/>
      <c r="M70" s="88"/>
      <c r="N70" s="88"/>
    </row>
    <row r="71" spans="1:14">
      <c r="A71"/>
      <c r="B71"/>
      <c r="C71"/>
      <c r="D71"/>
      <c r="E71"/>
      <c r="F71"/>
      <c r="G71"/>
      <c r="H71"/>
      <c r="I71"/>
      <c r="J71"/>
      <c r="K71"/>
      <c r="L71" s="16"/>
      <c r="M71" s="88"/>
      <c r="N71" s="88"/>
    </row>
    <row r="72" spans="1:14">
      <c r="A72"/>
      <c r="B72"/>
      <c r="C72"/>
      <c r="D72"/>
      <c r="E72"/>
      <c r="F72"/>
      <c r="G72"/>
      <c r="H72"/>
      <c r="I72"/>
      <c r="J72"/>
      <c r="K72"/>
      <c r="L72" s="16"/>
      <c r="M72" s="88"/>
      <c r="N72" s="88"/>
    </row>
    <row r="73" spans="1:14">
      <c r="A73"/>
      <c r="B73"/>
      <c r="C73"/>
      <c r="D73"/>
      <c r="E73"/>
      <c r="F73"/>
      <c r="G73"/>
      <c r="H73"/>
      <c r="I73"/>
      <c r="J73"/>
      <c r="K73"/>
      <c r="L73" s="16"/>
      <c r="M73" s="88"/>
      <c r="N73" s="88"/>
    </row>
    <row r="74" spans="1:14">
      <c r="A74"/>
      <c r="B74"/>
      <c r="C74"/>
      <c r="D74"/>
      <c r="E74"/>
      <c r="F74"/>
      <c r="G74"/>
      <c r="H74"/>
      <c r="I74"/>
      <c r="J74"/>
      <c r="K74"/>
      <c r="L74" s="16"/>
      <c r="M74" s="88"/>
      <c r="N74" s="88"/>
    </row>
    <row r="75" spans="1:14">
      <c r="A75"/>
      <c r="B75"/>
      <c r="C75"/>
      <c r="D75"/>
      <c r="E75"/>
      <c r="F75"/>
      <c r="G75"/>
      <c r="H75"/>
      <c r="I75"/>
      <c r="J75"/>
      <c r="K75"/>
      <c r="L75" s="16"/>
      <c r="M75" s="88"/>
      <c r="N75" s="88"/>
    </row>
    <row r="76" spans="1:14">
      <c r="A76"/>
      <c r="B76"/>
      <c r="C76"/>
      <c r="D76"/>
      <c r="E76"/>
      <c r="F76"/>
      <c r="G76"/>
      <c r="H76"/>
      <c r="I76"/>
      <c r="J76"/>
      <c r="K76"/>
      <c r="L76" s="16"/>
      <c r="M76" s="88"/>
      <c r="N76" s="88"/>
    </row>
    <row r="77" spans="1:14">
      <c r="A77"/>
      <c r="B77"/>
      <c r="C77"/>
      <c r="D77"/>
      <c r="E77"/>
      <c r="F77"/>
      <c r="G77"/>
      <c r="H77"/>
      <c r="I77"/>
      <c r="J77"/>
      <c r="K77"/>
      <c r="L77" s="16"/>
      <c r="M77" s="88"/>
      <c r="N77" s="88"/>
    </row>
    <row r="78" spans="1:14">
      <c r="A78"/>
      <c r="B78"/>
      <c r="C78"/>
      <c r="D78"/>
      <c r="E78"/>
      <c r="F78"/>
      <c r="G78"/>
      <c r="H78"/>
      <c r="I78"/>
      <c r="J78"/>
      <c r="K78"/>
      <c r="L78" s="16"/>
      <c r="M78" s="89"/>
      <c r="N78" s="89"/>
    </row>
    <row r="79" spans="1:14">
      <c r="A79"/>
      <c r="B79"/>
      <c r="C79"/>
      <c r="D79"/>
      <c r="E79"/>
      <c r="F79"/>
      <c r="G79"/>
      <c r="H79"/>
      <c r="I79"/>
      <c r="J79"/>
      <c r="K79"/>
      <c r="L79" s="90"/>
    </row>
    <row r="80" spans="1:14">
      <c r="A80"/>
      <c r="B80"/>
      <c r="C80"/>
      <c r="D80"/>
      <c r="E80"/>
      <c r="F80"/>
      <c r="G80"/>
      <c r="H80"/>
      <c r="I80"/>
      <c r="J80"/>
      <c r="K80"/>
      <c r="L80" s="90"/>
    </row>
    <row r="81" spans="1:12">
      <c r="A81"/>
      <c r="B81"/>
      <c r="C81"/>
      <c r="D81"/>
      <c r="E81"/>
      <c r="F81"/>
      <c r="G81"/>
      <c r="H81"/>
      <c r="I81"/>
      <c r="J81"/>
      <c r="K81"/>
      <c r="L81" s="90"/>
    </row>
    <row r="82" spans="1:12">
      <c r="A82"/>
      <c r="B82"/>
      <c r="C82"/>
      <c r="D82"/>
      <c r="E82"/>
      <c r="F82"/>
      <c r="G82"/>
      <c r="H82"/>
      <c r="I82"/>
      <c r="J82"/>
      <c r="K82"/>
      <c r="L82" s="90"/>
    </row>
    <row r="83" spans="1:12">
      <c r="A83"/>
      <c r="B83"/>
      <c r="C83"/>
      <c r="D83"/>
      <c r="E83"/>
      <c r="F83"/>
      <c r="G83"/>
      <c r="H83"/>
      <c r="I83"/>
      <c r="J83"/>
      <c r="K83"/>
      <c r="L83" s="90"/>
    </row>
    <row r="84" spans="1:12">
      <c r="A84"/>
      <c r="B84"/>
      <c r="C84"/>
      <c r="D84"/>
      <c r="E84"/>
      <c r="F84"/>
      <c r="G84"/>
      <c r="H84"/>
      <c r="I84"/>
      <c r="J84"/>
      <c r="K84"/>
      <c r="L84" s="90"/>
    </row>
    <row r="85" spans="1:12">
      <c r="A85"/>
      <c r="B85"/>
      <c r="C85"/>
      <c r="D85"/>
      <c r="E85"/>
      <c r="F85"/>
      <c r="G85"/>
      <c r="H85"/>
      <c r="I85"/>
      <c r="J85"/>
      <c r="K85"/>
      <c r="L85" s="90"/>
    </row>
    <row r="86" spans="1:12">
      <c r="A86"/>
      <c r="B86"/>
      <c r="C86"/>
      <c r="D86"/>
      <c r="E86"/>
      <c r="F86"/>
      <c r="G86"/>
      <c r="H86"/>
      <c r="I86"/>
      <c r="J86"/>
      <c r="K86"/>
      <c r="L86" s="90"/>
    </row>
    <row r="87" spans="1:12">
      <c r="A87"/>
      <c r="B87"/>
      <c r="C87"/>
      <c r="D87"/>
      <c r="E87"/>
      <c r="F87"/>
      <c r="G87"/>
      <c r="H87"/>
      <c r="I87"/>
      <c r="J87"/>
      <c r="K87"/>
      <c r="L87" s="90"/>
    </row>
    <row r="88" spans="1:12">
      <c r="A88"/>
      <c r="B88"/>
      <c r="C88"/>
      <c r="D88"/>
      <c r="E88"/>
      <c r="F88"/>
      <c r="G88"/>
      <c r="H88"/>
      <c r="I88"/>
      <c r="J88"/>
      <c r="K88"/>
      <c r="L88" s="91"/>
    </row>
    <row r="89" spans="1:12">
      <c r="A89"/>
      <c r="B89"/>
      <c r="C89"/>
      <c r="D89"/>
      <c r="E89"/>
      <c r="F89"/>
      <c r="G89"/>
      <c r="H89"/>
      <c r="I89"/>
      <c r="J89"/>
      <c r="K89"/>
    </row>
    <row r="90" spans="1:12">
      <c r="A90"/>
      <c r="B90"/>
      <c r="C90"/>
      <c r="D90"/>
      <c r="E90"/>
      <c r="F90"/>
      <c r="G90"/>
      <c r="H90"/>
      <c r="I90"/>
      <c r="J90"/>
      <c r="K90"/>
    </row>
  </sheetData>
  <printOptions horizontalCentered="1" verticalCentered="1"/>
  <pageMargins left="0.45" right="0.45" top="0.46" bottom="0.86" header="0.3" footer="0.3"/>
  <pageSetup scale="66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9"/>
  <sheetViews>
    <sheetView zoomScaleNormal="100" workbookViewId="0">
      <selection activeCell="C8" sqref="C8"/>
    </sheetView>
  </sheetViews>
  <sheetFormatPr defaultRowHeight="15"/>
  <cols>
    <col min="1" max="1" width="24.5703125" customWidth="1"/>
    <col min="2" max="2" width="47.140625" customWidth="1"/>
    <col min="3" max="3" width="20.7109375" customWidth="1"/>
    <col min="4" max="4" width="12.5703125" customWidth="1"/>
    <col min="5" max="5" width="26.140625" customWidth="1"/>
    <col min="6" max="6" width="20.28515625" customWidth="1"/>
    <col min="7" max="7" width="14.28515625" customWidth="1"/>
    <col min="8" max="8" width="12.5703125" customWidth="1"/>
  </cols>
  <sheetData>
    <row r="1" spans="1:9" ht="18.75" customHeight="1">
      <c r="A1" t="s">
        <v>191</v>
      </c>
    </row>
    <row r="2" spans="1:9" ht="18.75" customHeight="1">
      <c r="A2" s="105" t="s">
        <v>188</v>
      </c>
      <c r="B2" s="105" t="s">
        <v>189</v>
      </c>
      <c r="C2" s="125" t="s">
        <v>190</v>
      </c>
      <c r="D2" s="125"/>
      <c r="E2" s="105"/>
      <c r="F2" s="105"/>
      <c r="G2" s="63"/>
      <c r="H2" s="16"/>
      <c r="I2" s="16"/>
    </row>
    <row r="3" spans="1:9">
      <c r="A3" s="64"/>
      <c r="B3" s="64"/>
      <c r="C3" s="64"/>
      <c r="D3" s="64"/>
      <c r="E3" s="64"/>
      <c r="F3" s="64"/>
      <c r="G3" s="64"/>
      <c r="H3" s="16"/>
      <c r="I3" s="16"/>
    </row>
    <row r="4" spans="1:9">
      <c r="A4" s="41" t="s">
        <v>0</v>
      </c>
      <c r="B4" s="42" t="s">
        <v>1</v>
      </c>
      <c r="C4" s="42" t="s">
        <v>88</v>
      </c>
      <c r="E4" s="64"/>
      <c r="F4" s="64"/>
      <c r="G4" s="65"/>
      <c r="H4" s="16"/>
      <c r="I4" s="16"/>
    </row>
    <row r="5" spans="1:9">
      <c r="A5" s="64"/>
      <c r="B5" s="64"/>
      <c r="C5" s="64"/>
      <c r="E5" s="64"/>
      <c r="F5" s="64"/>
      <c r="G5" s="16"/>
      <c r="H5" s="16"/>
      <c r="I5" s="16"/>
    </row>
    <row r="6" spans="1:9">
      <c r="A6" s="66"/>
      <c r="B6" s="67"/>
      <c r="C6" s="45" t="s">
        <v>2</v>
      </c>
      <c r="E6" s="16"/>
      <c r="F6" s="16"/>
      <c r="G6" s="16"/>
    </row>
    <row r="7" spans="1:9">
      <c r="A7" s="41" t="s">
        <v>3</v>
      </c>
      <c r="B7" s="68" t="s">
        <v>4</v>
      </c>
      <c r="C7" s="69"/>
      <c r="E7" s="16"/>
      <c r="F7" s="16"/>
      <c r="G7" s="16"/>
    </row>
    <row r="8" spans="1:9" ht="31.15" customHeight="1">
      <c r="A8" s="93" t="s">
        <v>137</v>
      </c>
      <c r="B8" s="95" t="s">
        <v>138</v>
      </c>
      <c r="C8" s="109">
        <v>-3914140</v>
      </c>
      <c r="E8" s="123" t="s">
        <v>184</v>
      </c>
      <c r="F8" s="124"/>
      <c r="G8" s="16"/>
    </row>
    <row r="9" spans="1:9" ht="27.6" customHeight="1">
      <c r="A9" s="93" t="s">
        <v>5</v>
      </c>
      <c r="B9" s="95" t="s">
        <v>6</v>
      </c>
      <c r="C9" s="109">
        <v>156370.72</v>
      </c>
      <c r="E9" s="126" t="s">
        <v>117</v>
      </c>
      <c r="F9" s="127"/>
      <c r="G9" s="83"/>
    </row>
    <row r="10" spans="1:9" ht="28.15" customHeight="1">
      <c r="A10" s="93" t="s">
        <v>7</v>
      </c>
      <c r="B10" s="95" t="s">
        <v>8</v>
      </c>
      <c r="C10" s="109">
        <v>-3102919.36</v>
      </c>
      <c r="E10" s="121" t="s">
        <v>174</v>
      </c>
      <c r="F10" s="122"/>
      <c r="G10" s="83"/>
    </row>
    <row r="11" spans="1:9" ht="28.15" customHeight="1">
      <c r="A11" s="93" t="s">
        <v>111</v>
      </c>
      <c r="B11" s="95" t="s">
        <v>112</v>
      </c>
      <c r="C11" s="109">
        <v>34085</v>
      </c>
      <c r="E11" s="121" t="s">
        <v>179</v>
      </c>
      <c r="F11" s="122"/>
      <c r="G11" s="83"/>
    </row>
    <row r="12" spans="1:9" ht="29.45" customHeight="1">
      <c r="A12" s="93" t="s">
        <v>9</v>
      </c>
      <c r="B12" s="95" t="s">
        <v>10</v>
      </c>
      <c r="C12" s="109">
        <v>-419873</v>
      </c>
      <c r="E12" s="121" t="s">
        <v>173</v>
      </c>
      <c r="F12" s="122"/>
      <c r="G12" s="83"/>
    </row>
    <row r="13" spans="1:9" ht="28.15" customHeight="1">
      <c r="A13" s="93" t="s">
        <v>11</v>
      </c>
      <c r="B13" s="95" t="s">
        <v>12</v>
      </c>
      <c r="C13" s="109">
        <v>0</v>
      </c>
      <c r="E13" s="121" t="s">
        <v>178</v>
      </c>
      <c r="F13" s="122"/>
      <c r="G13" s="83"/>
    </row>
    <row r="14" spans="1:9" ht="42.6" customHeight="1">
      <c r="A14" s="93" t="s">
        <v>13</v>
      </c>
      <c r="B14" s="95" t="s">
        <v>14</v>
      </c>
      <c r="C14" s="109">
        <v>0</v>
      </c>
      <c r="E14" s="121" t="s">
        <v>175</v>
      </c>
      <c r="F14" s="122"/>
      <c r="G14" s="83"/>
    </row>
    <row r="15" spans="1:9" ht="39" customHeight="1">
      <c r="A15" s="93" t="s">
        <v>113</v>
      </c>
      <c r="B15" s="95" t="s">
        <v>114</v>
      </c>
      <c r="C15" s="109">
        <v>-1658472</v>
      </c>
      <c r="E15" s="121" t="s">
        <v>176</v>
      </c>
      <c r="F15" s="122"/>
      <c r="G15" s="83"/>
    </row>
    <row r="16" spans="1:9" ht="27.6" customHeight="1">
      <c r="A16" s="93" t="s">
        <v>15</v>
      </c>
      <c r="B16" s="95" t="s">
        <v>16</v>
      </c>
      <c r="C16" s="109">
        <v>27222127.479999997</v>
      </c>
      <c r="E16" s="121" t="s">
        <v>170</v>
      </c>
      <c r="F16" s="122"/>
      <c r="G16" s="83"/>
    </row>
    <row r="17" spans="1:9" ht="28.9" customHeight="1">
      <c r="A17" s="96" t="s">
        <v>17</v>
      </c>
      <c r="B17" s="97" t="s">
        <v>18</v>
      </c>
      <c r="C17" s="110">
        <v>-386825</v>
      </c>
      <c r="E17" s="121" t="s">
        <v>177</v>
      </c>
      <c r="F17" s="122"/>
      <c r="G17" s="83"/>
    </row>
    <row r="18" spans="1:9" ht="28.9" customHeight="1">
      <c r="A18" s="96" t="s">
        <v>139</v>
      </c>
      <c r="B18" s="98" t="s">
        <v>140</v>
      </c>
      <c r="C18" s="110">
        <v>-1396884.38</v>
      </c>
      <c r="E18" s="121" t="s">
        <v>192</v>
      </c>
      <c r="F18" s="122"/>
      <c r="G18" s="83"/>
    </row>
    <row r="19" spans="1:9" ht="28.9" customHeight="1">
      <c r="A19" s="99">
        <v>456329</v>
      </c>
      <c r="B19" s="100" t="s">
        <v>134</v>
      </c>
      <c r="C19" s="111">
        <v>-929434.7</v>
      </c>
      <c r="E19" s="117" t="s">
        <v>171</v>
      </c>
      <c r="F19" s="118"/>
      <c r="G19" s="77"/>
    </row>
    <row r="20" spans="1:9" ht="28.9" customHeight="1">
      <c r="A20" s="99">
        <v>456339</v>
      </c>
      <c r="B20" s="100" t="s">
        <v>135</v>
      </c>
      <c r="C20" s="111">
        <v>2113562.5499999998</v>
      </c>
      <c r="E20" s="119" t="s">
        <v>172</v>
      </c>
      <c r="F20" s="120"/>
      <c r="G20" s="77"/>
    </row>
    <row r="21" spans="1:9" ht="27.75" customHeight="1">
      <c r="A21" s="107" t="s">
        <v>19</v>
      </c>
      <c r="B21" s="108"/>
      <c r="C21" s="112">
        <f>SUM(C8:C20)</f>
        <v>17717597.309999999</v>
      </c>
      <c r="E21" s="16"/>
      <c r="F21" s="16"/>
      <c r="G21" s="16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16"/>
      <c r="B23" s="16"/>
      <c r="C23" s="16"/>
      <c r="D23" s="70"/>
      <c r="E23" s="71"/>
      <c r="F23" s="71"/>
      <c r="G23" s="16"/>
      <c r="H23" s="16"/>
      <c r="I23" s="16"/>
    </row>
    <row r="24" spans="1:9">
      <c r="A24" s="16" t="s">
        <v>193</v>
      </c>
      <c r="B24" s="72"/>
      <c r="C24" s="16"/>
      <c r="D24" s="16"/>
      <c r="E24" s="16"/>
      <c r="F24" s="16"/>
      <c r="G24" s="16"/>
      <c r="H24" s="16"/>
      <c r="I24" s="16"/>
    </row>
    <row r="25" spans="1:9">
      <c r="A25" s="16"/>
      <c r="B25" s="16"/>
      <c r="C25" s="16"/>
      <c r="D25" s="16"/>
      <c r="E25" s="16"/>
      <c r="F25" s="16"/>
      <c r="G25" s="16"/>
      <c r="H25" s="16"/>
      <c r="I25" s="16"/>
    </row>
    <row r="26" spans="1:9">
      <c r="A26" s="4" t="s">
        <v>120</v>
      </c>
      <c r="B26" s="3" t="s">
        <v>109</v>
      </c>
      <c r="C26" s="4" t="s">
        <v>124</v>
      </c>
      <c r="D26" s="16"/>
      <c r="E26" s="16"/>
      <c r="F26" s="16"/>
      <c r="G26" s="16"/>
      <c r="H26" s="16"/>
      <c r="I26" s="16"/>
    </row>
    <row r="27" spans="1:9">
      <c r="A27" s="64"/>
      <c r="B27" s="64"/>
      <c r="C27" s="64"/>
      <c r="D27" s="16"/>
      <c r="E27" s="16"/>
      <c r="F27" s="16"/>
      <c r="G27" s="16"/>
      <c r="H27" s="16"/>
      <c r="I27" s="16"/>
    </row>
    <row r="28" spans="1:9">
      <c r="A28" s="73"/>
      <c r="B28" s="37"/>
      <c r="C28" s="39" t="s">
        <v>110</v>
      </c>
      <c r="D28" s="16"/>
      <c r="E28" s="16"/>
      <c r="F28" s="16"/>
      <c r="G28" s="16"/>
      <c r="H28" s="16"/>
      <c r="I28" s="16"/>
    </row>
    <row r="29" spans="1:9">
      <c r="A29" s="74"/>
      <c r="B29" s="4" t="s">
        <v>121</v>
      </c>
      <c r="C29" s="5" t="s">
        <v>125</v>
      </c>
      <c r="D29" s="16"/>
      <c r="E29" s="16"/>
      <c r="F29" s="16"/>
      <c r="G29" s="16"/>
      <c r="H29" s="16"/>
      <c r="I29" s="16"/>
    </row>
    <row r="30" spans="1:9">
      <c r="A30" s="4" t="s">
        <v>122</v>
      </c>
      <c r="B30" s="75"/>
      <c r="C30" s="75"/>
      <c r="D30" s="16"/>
      <c r="E30" s="16"/>
      <c r="F30" s="16"/>
      <c r="G30" s="16"/>
      <c r="H30" s="16"/>
      <c r="I30" s="16"/>
    </row>
    <row r="31" spans="1:9">
      <c r="A31" s="4" t="s">
        <v>123</v>
      </c>
      <c r="B31" s="75"/>
      <c r="C31" s="111">
        <v>164027</v>
      </c>
      <c r="D31" s="16"/>
      <c r="E31" s="16"/>
      <c r="F31" s="16"/>
      <c r="G31" s="16"/>
      <c r="H31" s="16"/>
      <c r="I31" s="16"/>
    </row>
    <row r="32" spans="1:9">
      <c r="A32" s="113" t="s">
        <v>126</v>
      </c>
      <c r="B32" s="114"/>
      <c r="C32" s="111">
        <f>SUM(C31)</f>
        <v>164027</v>
      </c>
      <c r="D32" s="16"/>
      <c r="E32" s="16"/>
      <c r="F32" s="16"/>
      <c r="G32" s="16"/>
      <c r="H32" s="16"/>
      <c r="I32" s="16"/>
    </row>
    <row r="33" spans="1:9">
      <c r="A33" s="16"/>
      <c r="B33" s="16"/>
      <c r="C33" s="16"/>
      <c r="D33" s="16"/>
      <c r="E33" s="16"/>
      <c r="F33" s="16"/>
      <c r="G33" s="16"/>
      <c r="H33" s="16"/>
      <c r="I33" s="16"/>
    </row>
    <row r="34" spans="1:9">
      <c r="A34" s="16"/>
      <c r="B34" s="16"/>
      <c r="C34" s="16"/>
      <c r="D34" s="16"/>
      <c r="E34" s="64"/>
      <c r="F34" s="16"/>
      <c r="G34" s="16"/>
      <c r="H34" s="16"/>
      <c r="I34" s="16"/>
    </row>
    <row r="35" spans="1:9">
      <c r="D35" s="1"/>
      <c r="E35" s="2"/>
    </row>
    <row r="36" spans="1:9">
      <c r="A36" t="s">
        <v>118</v>
      </c>
      <c r="D36" t="s">
        <v>127</v>
      </c>
    </row>
    <row r="37" spans="1:9" ht="30" customHeight="1">
      <c r="A37" s="2" t="s">
        <v>194</v>
      </c>
      <c r="B37" s="2"/>
      <c r="C37" s="2"/>
      <c r="D37" s="2"/>
      <c r="E37" s="2"/>
      <c r="F37" s="2"/>
      <c r="G37" s="2"/>
    </row>
    <row r="38" spans="1:9">
      <c r="A38" s="2"/>
      <c r="B38" s="2"/>
      <c r="C38" s="2"/>
      <c r="D38" s="2"/>
      <c r="E38" s="2"/>
      <c r="F38" s="2"/>
      <c r="G38" s="2"/>
    </row>
    <row r="39" spans="1:9">
      <c r="A39" s="41" t="s">
        <v>106</v>
      </c>
      <c r="B39" s="42" t="s">
        <v>107</v>
      </c>
      <c r="C39" s="42" t="s">
        <v>88</v>
      </c>
      <c r="D39" s="42" t="s">
        <v>1</v>
      </c>
      <c r="E39" s="2"/>
      <c r="F39" s="2"/>
      <c r="G39" s="2"/>
    </row>
    <row r="40" spans="1:9">
      <c r="A40" s="2"/>
      <c r="B40" s="2"/>
      <c r="C40" s="2"/>
      <c r="D40" s="2"/>
      <c r="E40" s="2"/>
      <c r="F40" s="2"/>
      <c r="G40" s="2"/>
    </row>
    <row r="41" spans="1:9">
      <c r="A41" s="51"/>
      <c r="B41" s="52"/>
      <c r="C41" s="52"/>
      <c r="D41" s="84" t="s">
        <v>2</v>
      </c>
      <c r="E41" s="78"/>
      <c r="F41" s="78"/>
    </row>
    <row r="42" spans="1:9">
      <c r="A42" s="55"/>
      <c r="B42" s="56"/>
      <c r="C42" s="57"/>
      <c r="D42" s="79" t="s">
        <v>19</v>
      </c>
    </row>
    <row r="43" spans="1:9">
      <c r="A43" s="41" t="s">
        <v>3</v>
      </c>
      <c r="B43" s="46" t="s">
        <v>104</v>
      </c>
      <c r="C43" s="41" t="s">
        <v>105</v>
      </c>
      <c r="D43" s="47"/>
    </row>
    <row r="44" spans="1:9">
      <c r="A44" s="58" t="s">
        <v>108</v>
      </c>
      <c r="B44" s="59" t="s">
        <v>12</v>
      </c>
      <c r="C44" s="41">
        <v>2019</v>
      </c>
      <c r="D44" s="48">
        <v>359626</v>
      </c>
      <c r="E44" s="38">
        <f>D44</f>
        <v>359626</v>
      </c>
    </row>
    <row r="45" spans="1:9">
      <c r="A45" s="58">
        <v>407230</v>
      </c>
      <c r="B45" s="59" t="s">
        <v>138</v>
      </c>
      <c r="C45" s="41">
        <v>2019</v>
      </c>
      <c r="D45" s="48">
        <v>412987</v>
      </c>
      <c r="E45" s="38"/>
    </row>
    <row r="46" spans="1:9">
      <c r="A46" s="58" t="s">
        <v>111</v>
      </c>
      <c r="B46" s="59" t="s">
        <v>112</v>
      </c>
      <c r="C46" s="41">
        <v>2019</v>
      </c>
      <c r="D46" s="48">
        <v>34085</v>
      </c>
    </row>
    <row r="47" spans="1:9">
      <c r="A47" s="58" t="s">
        <v>9</v>
      </c>
      <c r="B47" s="59" t="s">
        <v>10</v>
      </c>
      <c r="C47" s="41">
        <v>2019</v>
      </c>
      <c r="D47" s="48">
        <v>-419873</v>
      </c>
    </row>
    <row r="48" spans="1:9">
      <c r="A48" s="58">
        <v>908690</v>
      </c>
      <c r="B48" s="59" t="s">
        <v>18</v>
      </c>
      <c r="C48" s="41">
        <v>2019</v>
      </c>
      <c r="D48" s="48">
        <v>-386825</v>
      </c>
      <c r="E48" s="38">
        <f>SUM(D45:D48)</f>
        <v>-359626</v>
      </c>
    </row>
    <row r="49" spans="1:4">
      <c r="A49" s="49" t="s">
        <v>19</v>
      </c>
      <c r="B49" s="54"/>
      <c r="C49" s="50"/>
      <c r="D49" s="48">
        <f>SUM(D44:D48)</f>
        <v>0</v>
      </c>
    </row>
  </sheetData>
  <mergeCells count="14">
    <mergeCell ref="E19:F19"/>
    <mergeCell ref="E20:F20"/>
    <mergeCell ref="E18:F18"/>
    <mergeCell ref="E8:F8"/>
    <mergeCell ref="C2:D2"/>
    <mergeCell ref="E15:F15"/>
    <mergeCell ref="E16:F16"/>
    <mergeCell ref="E17:F17"/>
    <mergeCell ref="E13:F13"/>
    <mergeCell ref="E14:F14"/>
    <mergeCell ref="E9:F9"/>
    <mergeCell ref="E10:F10"/>
    <mergeCell ref="E11:F11"/>
    <mergeCell ref="E12:F12"/>
  </mergeCells>
  <printOptions headings="1"/>
  <pageMargins left="0.7" right="0.7" top="0.85" bottom="0.77" header="0.3" footer="0.3"/>
  <pageSetup scale="70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77"/>
  <sheetViews>
    <sheetView tabSelected="1" topLeftCell="A13" workbookViewId="0">
      <selection activeCell="D31" sqref="D31"/>
    </sheetView>
  </sheetViews>
  <sheetFormatPr defaultColWidth="8.85546875" defaultRowHeight="15"/>
  <cols>
    <col min="1" max="1" width="6.140625" style="16" customWidth="1"/>
    <col min="2" max="2" width="5.28515625" style="16" customWidth="1"/>
    <col min="3" max="3" width="23.85546875" style="16" customWidth="1"/>
    <col min="4" max="4" width="11.28515625" style="16" customWidth="1"/>
    <col min="5" max="5" width="13.140625" style="14" customWidth="1"/>
    <col min="6" max="7" width="11.28515625" style="14" customWidth="1"/>
    <col min="8" max="8" width="12.42578125" style="14" customWidth="1"/>
    <col min="9" max="9" width="12" style="14" customWidth="1"/>
    <col min="10" max="10" width="11.7109375" style="14" customWidth="1"/>
    <col min="11" max="11" width="12.140625" style="14" customWidth="1"/>
    <col min="12" max="12" width="12.7109375" style="16" customWidth="1"/>
    <col min="13" max="13" width="12.5703125" style="16" customWidth="1"/>
    <col min="14" max="14" width="14.28515625" style="16" customWidth="1"/>
    <col min="15" max="15" width="12.42578125" style="16" customWidth="1"/>
    <col min="16" max="16384" width="8.85546875" style="16"/>
  </cols>
  <sheetData>
    <row r="1" spans="1:14">
      <c r="A1" s="16" t="s">
        <v>50</v>
      </c>
    </row>
    <row r="2" spans="1:14">
      <c r="A2" s="16" t="s">
        <v>51</v>
      </c>
    </row>
    <row r="3" spans="1:14">
      <c r="A3" s="16" t="s">
        <v>186</v>
      </c>
    </row>
    <row r="5" spans="1:14">
      <c r="A5" s="16" t="s">
        <v>49</v>
      </c>
    </row>
    <row r="6" spans="1:14">
      <c r="A6" s="15" t="s">
        <v>97</v>
      </c>
      <c r="B6" s="7"/>
      <c r="C6" s="7"/>
      <c r="D6" s="17"/>
    </row>
    <row r="7" spans="1:14" ht="74.45" customHeight="1">
      <c r="A7" s="6" t="s">
        <v>48</v>
      </c>
      <c r="B7" s="7"/>
      <c r="C7" s="7" t="s">
        <v>20</v>
      </c>
      <c r="D7" s="18" t="s">
        <v>98</v>
      </c>
      <c r="E7" s="21" t="s">
        <v>79</v>
      </c>
      <c r="F7" s="21" t="s">
        <v>87</v>
      </c>
      <c r="G7" s="21" t="s">
        <v>128</v>
      </c>
      <c r="H7" s="21" t="s">
        <v>80</v>
      </c>
      <c r="I7" s="21" t="s">
        <v>144</v>
      </c>
      <c r="J7" s="21" t="s">
        <v>168</v>
      </c>
      <c r="K7" s="21" t="s">
        <v>131</v>
      </c>
      <c r="L7" s="19" t="s">
        <v>132</v>
      </c>
      <c r="M7" s="19" t="s">
        <v>53</v>
      </c>
      <c r="N7" s="19" t="s">
        <v>103</v>
      </c>
    </row>
    <row r="8" spans="1:14">
      <c r="A8" s="20"/>
      <c r="B8" s="17"/>
      <c r="C8" s="17"/>
      <c r="D8" s="17"/>
      <c r="N8" s="31" t="s">
        <v>102</v>
      </c>
    </row>
    <row r="9" spans="1:14">
      <c r="A9" s="6"/>
      <c r="B9" s="7" t="s">
        <v>54</v>
      </c>
      <c r="C9" s="7"/>
      <c r="D9" s="7"/>
    </row>
    <row r="10" spans="1:14">
      <c r="A10" s="8">
        <v>1</v>
      </c>
      <c r="B10" s="9" t="s">
        <v>55</v>
      </c>
      <c r="C10" s="9"/>
      <c r="D10" s="82">
        <f>1-SUM(D31:D40)</f>
        <v>0.95628206903521329</v>
      </c>
      <c r="E10" s="14">
        <f>(E20-E12)/$D$10</f>
        <v>55217120.5963035</v>
      </c>
      <c r="G10" s="14">
        <f>G17/$D$10</f>
        <v>55217120.5963035</v>
      </c>
      <c r="H10" s="14">
        <f>H17/$D$10</f>
        <v>-12858931.196321737</v>
      </c>
      <c r="I10" s="14">
        <f>(I41+I49/0.79)/$D$10</f>
        <v>-2122113.2340425476</v>
      </c>
      <c r="J10" s="14">
        <f>-J12/$D$10</f>
        <v>-1952904.4833854684</v>
      </c>
      <c r="K10" s="14">
        <f>K35/$D$10</f>
        <v>8872616.4954239745</v>
      </c>
      <c r="L10" s="23"/>
      <c r="M10" s="23">
        <f>SUM(H10:L10)</f>
        <v>-8061332.41832578</v>
      </c>
      <c r="N10" s="32">
        <f>ROUND(-M10/1000,0)-1</f>
        <v>8060</v>
      </c>
    </row>
    <row r="11" spans="1:14">
      <c r="A11" s="8">
        <v>2</v>
      </c>
      <c r="B11" s="10" t="s">
        <v>56</v>
      </c>
      <c r="C11" s="10"/>
      <c r="D11" s="10"/>
      <c r="G11" s="14">
        <f t="shared" ref="G11" si="0">E11+F11</f>
        <v>0</v>
      </c>
      <c r="L11" s="23"/>
      <c r="M11" s="23">
        <f>SUM(H11:L11)</f>
        <v>0</v>
      </c>
    </row>
    <row r="12" spans="1:14">
      <c r="A12" s="8">
        <v>3</v>
      </c>
      <c r="B12" s="10" t="s">
        <v>57</v>
      </c>
      <c r="C12" s="10"/>
      <c r="D12" s="10"/>
      <c r="E12" s="14">
        <f>'G-EAS-2'!C20</f>
        <v>58106774</v>
      </c>
      <c r="F12" s="14">
        <f>-E12</f>
        <v>-58106774</v>
      </c>
      <c r="G12" s="14">
        <f>E12+F12</f>
        <v>0</v>
      </c>
      <c r="J12" s="14">
        <f>-'G-EAS-2'!C13-'G-EAS-2'!C14</f>
        <v>1867527.54</v>
      </c>
      <c r="L12" s="23">
        <f>-'G-EAS-2'!C12</f>
        <v>0</v>
      </c>
      <c r="M12" s="76">
        <f>SUM(H12:L12)</f>
        <v>1867527.54</v>
      </c>
      <c r="N12" s="32">
        <f>ROUND((F12-M12)/1000,0)</f>
        <v>-59974</v>
      </c>
    </row>
    <row r="13" spans="1:14">
      <c r="A13" s="8">
        <v>4</v>
      </c>
      <c r="B13" s="10" t="s">
        <v>58</v>
      </c>
      <c r="C13" s="10"/>
      <c r="D13" s="10"/>
      <c r="E13" s="22">
        <f>SUM(E10:E12)</f>
        <v>113323894.59630349</v>
      </c>
      <c r="F13" s="22">
        <f>SUM(F10:F12)</f>
        <v>-58106774</v>
      </c>
      <c r="G13" s="22">
        <f>SUM(G10:G12)</f>
        <v>55217120.5963035</v>
      </c>
      <c r="H13" s="22">
        <f t="shared" ref="H13:K13" si="1">SUM(H10:H12)</f>
        <v>-12858931.196321737</v>
      </c>
      <c r="I13" s="22">
        <f>SUM(I10:I12)</f>
        <v>-2122113.2340425476</v>
      </c>
      <c r="J13" s="22">
        <f>SUM(J10:J12)</f>
        <v>-85376.94338546833</v>
      </c>
      <c r="K13" s="22">
        <f t="shared" si="1"/>
        <v>8872616.4954239745</v>
      </c>
      <c r="L13" s="22">
        <f>SUM(L10:L12)</f>
        <v>0</v>
      </c>
      <c r="M13" s="23">
        <f>SUM(H13:L13)</f>
        <v>-6193804.878325779</v>
      </c>
      <c r="N13" s="22">
        <f>SUM(N10:N12)</f>
        <v>-51914</v>
      </c>
    </row>
    <row r="14" spans="1:14">
      <c r="A14" s="8"/>
      <c r="B14" s="10"/>
      <c r="C14" s="10"/>
      <c r="D14" s="10"/>
      <c r="M14" s="23">
        <f t="shared" ref="M14:M45" si="2">SUM(H14:L14)</f>
        <v>0</v>
      </c>
    </row>
    <row r="15" spans="1:14">
      <c r="A15" s="8"/>
      <c r="B15" s="10" t="s">
        <v>59</v>
      </c>
      <c r="C15" s="10"/>
      <c r="D15" s="10"/>
      <c r="M15" s="23">
        <f t="shared" si="2"/>
        <v>0</v>
      </c>
    </row>
    <row r="16" spans="1:14">
      <c r="A16" s="8"/>
      <c r="B16" s="10" t="s">
        <v>60</v>
      </c>
      <c r="C16" s="10"/>
      <c r="D16" s="10"/>
      <c r="M16" s="23">
        <f t="shared" si="2"/>
        <v>0</v>
      </c>
    </row>
    <row r="17" spans="1:14">
      <c r="A17" s="8">
        <v>5</v>
      </c>
      <c r="B17" s="10"/>
      <c r="C17" s="10" t="s">
        <v>61</v>
      </c>
      <c r="D17" s="10"/>
      <c r="E17" s="14">
        <f>'G-EAS-2'!C22+'G-EAS-2'!C23</f>
        <v>112838165.33</v>
      </c>
      <c r="F17" s="14">
        <f>F12-F19</f>
        <v>-60035023</v>
      </c>
      <c r="G17" s="14">
        <f>E17+F17</f>
        <v>52803142.329999998</v>
      </c>
      <c r="H17" s="14">
        <f>'G-EAS-2'!C9</f>
        <v>-12296765.330000002</v>
      </c>
      <c r="I17" s="14">
        <v>0</v>
      </c>
      <c r="J17" s="14">
        <v>0</v>
      </c>
      <c r="L17" s="23"/>
      <c r="M17" s="23">
        <f t="shared" si="2"/>
        <v>-12296765.330000002</v>
      </c>
      <c r="N17" s="32">
        <f>ROUND(-M17/1000+F17/1000,0)</f>
        <v>-47738</v>
      </c>
    </row>
    <row r="18" spans="1:14">
      <c r="A18" s="8">
        <v>6</v>
      </c>
      <c r="B18" s="10"/>
      <c r="C18" s="10" t="s">
        <v>62</v>
      </c>
      <c r="D18" s="10"/>
      <c r="G18" s="40">
        <f t="shared" ref="G18:G19" si="3">E18+F18</f>
        <v>0</v>
      </c>
      <c r="L18" s="23"/>
      <c r="M18" s="23">
        <f t="shared" si="2"/>
        <v>0</v>
      </c>
    </row>
    <row r="19" spans="1:14">
      <c r="A19" s="8">
        <v>7</v>
      </c>
      <c r="B19" s="10"/>
      <c r="C19" s="10" t="s">
        <v>63</v>
      </c>
      <c r="D19" s="10"/>
      <c r="E19" s="14">
        <f>'G-EAS-2'!C24+'G-EAS-2'!C25</f>
        <v>-1928249</v>
      </c>
      <c r="F19" s="14">
        <f>-E19</f>
        <v>1928249</v>
      </c>
      <c r="G19" s="40">
        <f t="shared" si="3"/>
        <v>0</v>
      </c>
      <c r="L19" s="23"/>
      <c r="M19" s="76">
        <f t="shared" si="2"/>
        <v>0</v>
      </c>
      <c r="N19" s="32">
        <f>ROUND(F19/1000,0)</f>
        <v>1928</v>
      </c>
    </row>
    <row r="20" spans="1:14">
      <c r="A20" s="8">
        <v>8</v>
      </c>
      <c r="B20" s="10" t="s">
        <v>64</v>
      </c>
      <c r="C20" s="10"/>
      <c r="D20" s="10"/>
      <c r="E20" s="22">
        <f t="shared" ref="E20:L20" si="4">SUM(E17:E19)</f>
        <v>110909916.33</v>
      </c>
      <c r="F20" s="22">
        <f t="shared" si="4"/>
        <v>-58106774</v>
      </c>
      <c r="G20" s="22">
        <f t="shared" si="4"/>
        <v>52803142.329999998</v>
      </c>
      <c r="H20" s="22">
        <f t="shared" si="4"/>
        <v>-12296765.330000002</v>
      </c>
      <c r="I20" s="22">
        <f t="shared" ref="I20" si="5">SUM(I17:I19)</f>
        <v>0</v>
      </c>
      <c r="J20" s="22">
        <f t="shared" si="4"/>
        <v>0</v>
      </c>
      <c r="K20" s="22">
        <f t="shared" si="4"/>
        <v>0</v>
      </c>
      <c r="L20" s="22">
        <f t="shared" si="4"/>
        <v>0</v>
      </c>
      <c r="M20" s="23">
        <f t="shared" si="2"/>
        <v>-12296765.330000002</v>
      </c>
      <c r="N20" s="22">
        <f>SUM(N17:N19)</f>
        <v>-45810</v>
      </c>
    </row>
    <row r="21" spans="1:14">
      <c r="A21" s="8"/>
      <c r="B21" s="10"/>
      <c r="C21" s="10"/>
      <c r="D21" s="10"/>
      <c r="M21" s="23">
        <f t="shared" si="2"/>
        <v>0</v>
      </c>
    </row>
    <row r="22" spans="1:14">
      <c r="A22" s="8"/>
      <c r="B22" s="10" t="s">
        <v>65</v>
      </c>
      <c r="C22" s="11"/>
      <c r="D22" s="11"/>
      <c r="M22" s="23">
        <f t="shared" si="2"/>
        <v>0</v>
      </c>
    </row>
    <row r="23" spans="1:14">
      <c r="A23" s="8">
        <v>9</v>
      </c>
      <c r="B23" s="10"/>
      <c r="C23" s="10" t="s">
        <v>66</v>
      </c>
      <c r="D23" s="10"/>
      <c r="G23" s="40">
        <f t="shared" ref="G23:G25" si="6">E23+F23</f>
        <v>0</v>
      </c>
      <c r="L23" s="23"/>
      <c r="M23" s="23">
        <f t="shared" si="2"/>
        <v>0</v>
      </c>
    </row>
    <row r="24" spans="1:14">
      <c r="A24" s="8">
        <v>10</v>
      </c>
      <c r="B24" s="10"/>
      <c r="C24" s="10" t="s">
        <v>37</v>
      </c>
      <c r="D24" s="10"/>
      <c r="G24" s="40">
        <f t="shared" si="6"/>
        <v>0</v>
      </c>
      <c r="L24" s="23"/>
      <c r="M24" s="23">
        <f t="shared" si="2"/>
        <v>0</v>
      </c>
    </row>
    <row r="25" spans="1:14">
      <c r="A25" s="8">
        <v>11</v>
      </c>
      <c r="B25" s="10"/>
      <c r="C25" s="10" t="s">
        <v>67</v>
      </c>
      <c r="D25" s="10"/>
      <c r="G25" s="40">
        <f t="shared" si="6"/>
        <v>0</v>
      </c>
      <c r="L25" s="23"/>
      <c r="M25" s="76">
        <f t="shared" si="2"/>
        <v>0</v>
      </c>
    </row>
    <row r="26" spans="1:14">
      <c r="A26" s="8">
        <v>12</v>
      </c>
      <c r="B26" s="10" t="s">
        <v>68</v>
      </c>
      <c r="C26" s="10"/>
      <c r="D26" s="10"/>
      <c r="E26" s="22">
        <f>SUM(E23:E25)</f>
        <v>0</v>
      </c>
      <c r="F26" s="22">
        <f>SUM(F23:F25)</f>
        <v>0</v>
      </c>
      <c r="G26" s="22">
        <f>SUM(G23:G25)</f>
        <v>0</v>
      </c>
      <c r="H26" s="22">
        <f t="shared" ref="H26:N26" si="7">SUM(H23:H25)</f>
        <v>0</v>
      </c>
      <c r="I26" s="22">
        <f>SUM(I23:I25)</f>
        <v>0</v>
      </c>
      <c r="J26" s="22">
        <f>SUM(J23:J25)</f>
        <v>0</v>
      </c>
      <c r="K26" s="22">
        <f t="shared" si="7"/>
        <v>0</v>
      </c>
      <c r="L26" s="22">
        <f>SUM(L23:L25)</f>
        <v>0</v>
      </c>
      <c r="M26" s="23">
        <f t="shared" si="2"/>
        <v>0</v>
      </c>
      <c r="N26" s="22">
        <f t="shared" si="7"/>
        <v>0</v>
      </c>
    </row>
    <row r="27" spans="1:14">
      <c r="A27" s="8"/>
      <c r="B27" s="10"/>
      <c r="C27" s="10"/>
      <c r="D27" s="10"/>
      <c r="M27" s="23">
        <f t="shared" si="2"/>
        <v>0</v>
      </c>
    </row>
    <row r="28" spans="1:14">
      <c r="A28" s="8"/>
      <c r="B28" s="10" t="s">
        <v>69</v>
      </c>
      <c r="C28" s="10"/>
      <c r="D28" s="10"/>
      <c r="M28" s="23">
        <f t="shared" si="2"/>
        <v>0</v>
      </c>
    </row>
    <row r="29" spans="1:14">
      <c r="A29" s="8">
        <v>13</v>
      </c>
      <c r="B29" s="10"/>
      <c r="C29" s="10" t="s">
        <v>66</v>
      </c>
      <c r="D29" s="13"/>
      <c r="G29" s="40">
        <f t="shared" ref="G29:G31" si="8">E29+F29</f>
        <v>0</v>
      </c>
      <c r="L29" s="23"/>
      <c r="M29" s="23">
        <f t="shared" si="2"/>
        <v>0</v>
      </c>
    </row>
    <row r="30" spans="1:14">
      <c r="A30" s="8">
        <v>14</v>
      </c>
      <c r="B30" s="10"/>
      <c r="C30" s="10" t="s">
        <v>37</v>
      </c>
      <c r="D30" s="13"/>
      <c r="G30" s="40">
        <f t="shared" si="8"/>
        <v>0</v>
      </c>
      <c r="L30" s="23"/>
      <c r="M30" s="23">
        <f t="shared" si="2"/>
        <v>0</v>
      </c>
    </row>
    <row r="31" spans="1:14">
      <c r="A31" s="8">
        <v>15</v>
      </c>
      <c r="B31" s="10"/>
      <c r="C31" s="10" t="s">
        <v>67</v>
      </c>
      <c r="D31" s="115">
        <f>[2]CF!$E$19</f>
        <v>3.8391880537542555E-2</v>
      </c>
      <c r="E31" s="14">
        <f>E$10*$D31</f>
        <v>2119889.0975603648</v>
      </c>
      <c r="G31" s="40">
        <f t="shared" si="8"/>
        <v>2119889.0975603648</v>
      </c>
      <c r="H31" s="14">
        <f t="shared" ref="H31:K31" si="9">H$10*$D31</f>
        <v>-493678.55032966333</v>
      </c>
      <c r="I31" s="14">
        <f t="shared" si="9"/>
        <v>-81471.917768499581</v>
      </c>
      <c r="J31" s="14">
        <f t="shared" si="9"/>
        <v>-74975.675627366159</v>
      </c>
      <c r="K31" s="14">
        <f t="shared" si="9"/>
        <v>340636.43254774669</v>
      </c>
      <c r="L31" s="23"/>
      <c r="M31" s="76">
        <f t="shared" si="2"/>
        <v>-309489.71117778239</v>
      </c>
      <c r="N31" s="32">
        <f>ROUND(-M31/1000,0)</f>
        <v>309</v>
      </c>
    </row>
    <row r="32" spans="1:14">
      <c r="A32" s="8">
        <v>16</v>
      </c>
      <c r="B32" s="10" t="s">
        <v>70</v>
      </c>
      <c r="C32" s="10"/>
      <c r="D32" s="116"/>
      <c r="E32" s="22">
        <f>SUM(E29:E31)</f>
        <v>2119889.0975603648</v>
      </c>
      <c r="F32" s="22">
        <f>SUM(F29:F31)</f>
        <v>0</v>
      </c>
      <c r="G32" s="22">
        <f>SUM(G29:G31)</f>
        <v>2119889.0975603648</v>
      </c>
      <c r="H32" s="22">
        <f t="shared" ref="H32:N32" si="10">SUM(H29:H31)</f>
        <v>-493678.55032966333</v>
      </c>
      <c r="I32" s="22">
        <f t="shared" ref="I32:J32" si="11">SUM(I29:I31)</f>
        <v>-81471.917768499581</v>
      </c>
      <c r="J32" s="22">
        <f t="shared" si="11"/>
        <v>-74975.675627366159</v>
      </c>
      <c r="K32" s="22">
        <f t="shared" si="10"/>
        <v>340636.43254774669</v>
      </c>
      <c r="L32" s="22">
        <f>SUM(L29:L31)</f>
        <v>0</v>
      </c>
      <c r="M32" s="23">
        <f t="shared" si="2"/>
        <v>-309489.71117778239</v>
      </c>
      <c r="N32" s="22">
        <f t="shared" si="10"/>
        <v>309</v>
      </c>
    </row>
    <row r="33" spans="1:14">
      <c r="A33" s="8"/>
      <c r="B33" s="10"/>
      <c r="C33" s="10"/>
      <c r="D33" s="116"/>
      <c r="M33" s="23">
        <f t="shared" si="2"/>
        <v>0</v>
      </c>
    </row>
    <row r="34" spans="1:14">
      <c r="A34" s="8">
        <v>17</v>
      </c>
      <c r="B34" s="10" t="s">
        <v>71</v>
      </c>
      <c r="C34" s="10"/>
      <c r="D34" s="115">
        <f>[2]CF!$E$15</f>
        <v>3.3260504272441039E-3</v>
      </c>
      <c r="E34" s="14">
        <f>E$10*$D34</f>
        <v>183654.92755052447</v>
      </c>
      <c r="G34" s="40">
        <f t="shared" ref="G34:G36" si="12">E34+F34</f>
        <v>183654.92755052447</v>
      </c>
      <c r="H34" s="14">
        <f t="shared" ref="H34:K34" si="13">H$10*$D34</f>
        <v>-42769.453599428452</v>
      </c>
      <c r="I34" s="14">
        <f t="shared" si="13"/>
        <v>-7058.2556287475827</v>
      </c>
      <c r="J34" s="14">
        <f t="shared" si="13"/>
        <v>-6495.4587913311634</v>
      </c>
      <c r="K34" s="14">
        <f t="shared" si="13"/>
        <v>29510.769885377995</v>
      </c>
      <c r="L34" s="23"/>
      <c r="M34" s="23">
        <f t="shared" si="2"/>
        <v>-26812.398134129202</v>
      </c>
      <c r="N34" s="32">
        <f>ROUND(-M34/1000,0)</f>
        <v>27</v>
      </c>
    </row>
    <row r="35" spans="1:14">
      <c r="A35" s="8">
        <v>18</v>
      </c>
      <c r="B35" s="10" t="s">
        <v>72</v>
      </c>
      <c r="C35" s="10"/>
      <c r="D35" s="116"/>
      <c r="G35" s="40">
        <f t="shared" si="12"/>
        <v>0</v>
      </c>
      <c r="K35" s="14">
        <f>'G-EAS-2'!C10+'G-EAS-2'!C11</f>
        <v>8484724.0600000005</v>
      </c>
      <c r="L35" s="23"/>
      <c r="M35" s="23">
        <f t="shared" si="2"/>
        <v>8484724.0600000005</v>
      </c>
      <c r="N35" s="32">
        <f>ROUND(-M35/1000,0)</f>
        <v>-8485</v>
      </c>
    </row>
    <row r="36" spans="1:14">
      <c r="A36" s="8">
        <v>19</v>
      </c>
      <c r="B36" s="10" t="s">
        <v>73</v>
      </c>
      <c r="C36" s="10"/>
      <c r="D36" s="116"/>
      <c r="G36" s="40">
        <f t="shared" si="12"/>
        <v>0</v>
      </c>
      <c r="L36" s="23"/>
      <c r="M36" s="23">
        <f t="shared" si="2"/>
        <v>0</v>
      </c>
    </row>
    <row r="37" spans="1:14">
      <c r="A37" s="8"/>
      <c r="B37" s="10"/>
      <c r="C37" s="10"/>
      <c r="D37" s="116"/>
      <c r="M37" s="23">
        <f t="shared" si="2"/>
        <v>0</v>
      </c>
    </row>
    <row r="38" spans="1:14">
      <c r="A38" s="8"/>
      <c r="B38" s="10" t="s">
        <v>74</v>
      </c>
      <c r="C38" s="10"/>
      <c r="D38" s="116"/>
      <c r="M38" s="23">
        <f t="shared" si="2"/>
        <v>0</v>
      </c>
    </row>
    <row r="39" spans="1:14">
      <c r="A39" s="12">
        <v>20</v>
      </c>
      <c r="B39" s="10"/>
      <c r="C39" s="10" t="s">
        <v>66</v>
      </c>
      <c r="D39" s="115">
        <f>[2]CF!$E$17</f>
        <v>2E-3</v>
      </c>
      <c r="E39" s="14">
        <f>E$10*$D39</f>
        <v>110434.24119260701</v>
      </c>
      <c r="G39" s="40">
        <f t="shared" ref="G39:G42" si="14">E39+F39</f>
        <v>110434.24119260701</v>
      </c>
      <c r="H39" s="14">
        <f t="shared" ref="H39:K39" si="15">H$10*$D39</f>
        <v>-25717.862392643474</v>
      </c>
      <c r="I39" s="14">
        <f t="shared" si="15"/>
        <v>-4244.2264680850958</v>
      </c>
      <c r="J39" s="14">
        <f t="shared" si="15"/>
        <v>-3905.8089667709369</v>
      </c>
      <c r="K39" s="14">
        <f t="shared" si="15"/>
        <v>17745.232990847948</v>
      </c>
      <c r="L39" s="23"/>
      <c r="M39" s="23">
        <f t="shared" si="2"/>
        <v>-16122.664836651562</v>
      </c>
      <c r="N39" s="32">
        <f>ROUND(-M39/1000,0)</f>
        <v>16</v>
      </c>
    </row>
    <row r="40" spans="1:14">
      <c r="A40" s="8">
        <v>21</v>
      </c>
      <c r="B40" s="10"/>
      <c r="C40" s="10" t="s">
        <v>37</v>
      </c>
      <c r="D40" s="10"/>
      <c r="G40" s="40">
        <f t="shared" si="14"/>
        <v>0</v>
      </c>
      <c r="L40" s="23"/>
      <c r="M40" s="23">
        <f t="shared" si="2"/>
        <v>0</v>
      </c>
    </row>
    <row r="41" spans="1:14">
      <c r="A41" s="8">
        <v>22</v>
      </c>
      <c r="B41" s="10"/>
      <c r="C41" s="10" t="s">
        <v>75</v>
      </c>
      <c r="D41" s="10"/>
      <c r="G41" s="40">
        <f t="shared" si="14"/>
        <v>0</v>
      </c>
      <c r="I41" s="14">
        <f>'G-EAS-2'!C8</f>
        <v>-1205040.1000000001</v>
      </c>
      <c r="L41" s="23"/>
      <c r="M41" s="23">
        <f t="shared" si="2"/>
        <v>-1205040.1000000001</v>
      </c>
      <c r="N41" s="32">
        <f>ROUND(-M41/1000,0)</f>
        <v>1205</v>
      </c>
    </row>
    <row r="42" spans="1:14">
      <c r="A42" s="8">
        <v>23</v>
      </c>
      <c r="B42" s="10"/>
      <c r="C42" s="10" t="s">
        <v>67</v>
      </c>
      <c r="D42" s="10"/>
      <c r="G42" s="40">
        <f t="shared" si="14"/>
        <v>0</v>
      </c>
      <c r="L42" s="23"/>
      <c r="M42" s="76">
        <f t="shared" si="2"/>
        <v>0</v>
      </c>
    </row>
    <row r="43" spans="1:14">
      <c r="A43" s="8">
        <v>24</v>
      </c>
      <c r="B43" s="10" t="s">
        <v>76</v>
      </c>
      <c r="C43" s="10"/>
      <c r="D43" s="10"/>
      <c r="E43" s="22">
        <f t="shared" ref="E43:L43" si="16">SUM(E39:E42)</f>
        <v>110434.24119260701</v>
      </c>
      <c r="F43" s="22">
        <f t="shared" si="16"/>
        <v>0</v>
      </c>
      <c r="G43" s="22">
        <f t="shared" si="16"/>
        <v>110434.24119260701</v>
      </c>
      <c r="H43" s="22">
        <f t="shared" si="16"/>
        <v>-25717.862392643474</v>
      </c>
      <c r="I43" s="22">
        <f t="shared" ref="I43" si="17">SUM(I39:I42)</f>
        <v>-1209284.3264680852</v>
      </c>
      <c r="J43" s="22">
        <f t="shared" si="16"/>
        <v>-3905.8089667709369</v>
      </c>
      <c r="K43" s="22">
        <f t="shared" si="16"/>
        <v>17745.232990847948</v>
      </c>
      <c r="L43" s="22">
        <f t="shared" si="16"/>
        <v>0</v>
      </c>
      <c r="M43" s="23">
        <f t="shared" si="2"/>
        <v>-1221162.7648366517</v>
      </c>
      <c r="N43" s="22">
        <f>SUM(N39:N42)</f>
        <v>1221</v>
      </c>
    </row>
    <row r="44" spans="1:14">
      <c r="A44" s="24">
        <v>25</v>
      </c>
      <c r="B44" s="25" t="s">
        <v>77</v>
      </c>
      <c r="C44" s="25"/>
      <c r="E44" s="14">
        <f>E20+E26+E32+E34+E35+E36+E43</f>
        <v>113323894.59630349</v>
      </c>
      <c r="F44" s="14">
        <f>F20+F26+F32+F34+F35+F36+F43</f>
        <v>-58106774</v>
      </c>
      <c r="G44" s="14">
        <f>G20+G26+G32+G34+G35+G36+G43</f>
        <v>55217120.596303493</v>
      </c>
      <c r="H44" s="14">
        <f t="shared" ref="H44:K44" si="18">H20+H26+H32+H34+H35+H36+H43</f>
        <v>-12858931.196321737</v>
      </c>
      <c r="I44" s="14">
        <f t="shared" ref="I44:J44" si="19">I20+I26+I32+I34+I35+I36+I43</f>
        <v>-1297814.4998653324</v>
      </c>
      <c r="J44" s="14">
        <f t="shared" si="19"/>
        <v>-85376.943385468272</v>
      </c>
      <c r="K44" s="14">
        <f t="shared" si="18"/>
        <v>8872616.4954239726</v>
      </c>
      <c r="L44" s="14">
        <f t="shared" ref="L44" si="20">L20+L26+L32+L34+L35+L36+L43</f>
        <v>0</v>
      </c>
      <c r="M44" s="23">
        <f>SUM(H44:L44)</f>
        <v>-5369506.1441485658</v>
      </c>
      <c r="N44" s="14">
        <f>N20+N26+N32+N34+N35+N36+N43</f>
        <v>-52738</v>
      </c>
    </row>
    <row r="45" spans="1:14">
      <c r="A45" s="24"/>
      <c r="B45" s="25"/>
      <c r="C45" s="25"/>
      <c r="L45" s="14"/>
      <c r="M45" s="23">
        <f t="shared" si="2"/>
        <v>0</v>
      </c>
      <c r="N45" s="14"/>
    </row>
    <row r="46" spans="1:14">
      <c r="A46" s="24">
        <v>26</v>
      </c>
      <c r="B46" s="25" t="s">
        <v>78</v>
      </c>
      <c r="C46" s="25"/>
      <c r="E46" s="14">
        <f>E13-E44</f>
        <v>0</v>
      </c>
      <c r="F46" s="14">
        <f>F13-F44</f>
        <v>0</v>
      </c>
      <c r="G46" s="14">
        <f>G13-G44</f>
        <v>0</v>
      </c>
      <c r="H46" s="14">
        <f t="shared" ref="H46:K46" si="21">H13-H44</f>
        <v>0</v>
      </c>
      <c r="I46" s="14">
        <f t="shared" ref="I46:J46" si="22">I13-I44</f>
        <v>-824298.73417721526</v>
      </c>
      <c r="J46" s="14">
        <f t="shared" si="22"/>
        <v>0</v>
      </c>
      <c r="K46" s="14">
        <f t="shared" si="21"/>
        <v>0</v>
      </c>
      <c r="L46" s="14">
        <f>L13-L44</f>
        <v>0</v>
      </c>
      <c r="M46" s="14">
        <f>M13-M44</f>
        <v>-824298.73417721316</v>
      </c>
      <c r="N46" s="14">
        <f>N13-N44</f>
        <v>824</v>
      </c>
    </row>
    <row r="47" spans="1:14">
      <c r="A47" s="24"/>
      <c r="B47" s="25"/>
      <c r="C47" s="25"/>
      <c r="L47" s="14"/>
      <c r="M47" s="14"/>
      <c r="N47" s="14"/>
    </row>
    <row r="48" spans="1:14">
      <c r="A48" s="24"/>
      <c r="B48" s="25"/>
      <c r="C48" s="25" t="s">
        <v>148</v>
      </c>
      <c r="E48" s="14">
        <f t="shared" ref="E48:H48" si="23">E46*0.21</f>
        <v>0</v>
      </c>
      <c r="F48" s="14">
        <f t="shared" si="23"/>
        <v>0</v>
      </c>
      <c r="G48" s="14">
        <f t="shared" si="23"/>
        <v>0</v>
      </c>
      <c r="H48" s="14">
        <f t="shared" si="23"/>
        <v>0</v>
      </c>
      <c r="I48" s="14">
        <f>I46*0.21</f>
        <v>-173102.7341772152</v>
      </c>
      <c r="J48" s="14">
        <f t="shared" ref="J48:L48" si="24">J46*0.21</f>
        <v>0</v>
      </c>
      <c r="K48" s="14">
        <f t="shared" si="24"/>
        <v>0</v>
      </c>
      <c r="L48" s="14">
        <f t="shared" si="24"/>
        <v>0</v>
      </c>
      <c r="M48" s="23">
        <f t="shared" ref="M48:M49" si="25">SUM(H48:L48)</f>
        <v>-173102.7341772152</v>
      </c>
      <c r="N48" s="32">
        <f>ROUND(-M48/1000,0)</f>
        <v>173</v>
      </c>
    </row>
    <row r="49" spans="1:15">
      <c r="A49" s="24"/>
      <c r="B49" s="25"/>
      <c r="C49" s="25" t="s">
        <v>149</v>
      </c>
      <c r="I49" s="14">
        <v>-651196</v>
      </c>
      <c r="L49" s="14"/>
      <c r="M49" s="23">
        <f t="shared" si="25"/>
        <v>-651196</v>
      </c>
      <c r="N49" s="32">
        <f>ROUND(-M49/1000,0)</f>
        <v>651</v>
      </c>
    </row>
    <row r="50" spans="1:15">
      <c r="A50" s="24"/>
      <c r="B50" s="25" t="s">
        <v>150</v>
      </c>
      <c r="C50" s="25"/>
      <c r="E50" s="14">
        <f t="shared" ref="E50:H50" si="26">E46-SUM(E48:E49)</f>
        <v>0</v>
      </c>
      <c r="F50" s="14">
        <f t="shared" si="26"/>
        <v>0</v>
      </c>
      <c r="G50" s="14">
        <f t="shared" si="26"/>
        <v>0</v>
      </c>
      <c r="H50" s="14">
        <f t="shared" si="26"/>
        <v>0</v>
      </c>
      <c r="I50" s="14">
        <f>I46-SUM(I48:I49)</f>
        <v>0</v>
      </c>
      <c r="J50" s="14">
        <f t="shared" ref="J50:L50" si="27">J46-SUM(J48:J49)</f>
        <v>0</v>
      </c>
      <c r="K50" s="14">
        <f t="shared" si="27"/>
        <v>0</v>
      </c>
      <c r="L50" s="14">
        <f t="shared" si="27"/>
        <v>0</v>
      </c>
      <c r="M50" s="14">
        <f>M46-SUM(M48:M49)</f>
        <v>2.0954757928848267E-9</v>
      </c>
      <c r="N50" s="14">
        <f>N46-SUM(N48:N49)</f>
        <v>0</v>
      </c>
    </row>
    <row r="51" spans="1:15">
      <c r="A51" s="24"/>
      <c r="B51" s="25"/>
      <c r="C51" s="25"/>
      <c r="L51" s="14"/>
      <c r="M51" s="14"/>
      <c r="N51" s="14"/>
    </row>
    <row r="52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4.4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</sheetData>
  <printOptions horizontalCentered="1" verticalCentered="1"/>
  <pageMargins left="0.45" right="0.45" top="0.53" bottom="0.82" header="0.3" footer="0.3"/>
  <pageSetup scale="65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ColWidth="9.140625" defaultRowHeight="15"/>
  <cols>
    <col min="1" max="16384" width="9.140625" style="6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44"/>
  <sheetViews>
    <sheetView zoomScaleNormal="100" workbookViewId="0">
      <selection activeCell="C26" sqref="C26"/>
    </sheetView>
  </sheetViews>
  <sheetFormatPr defaultRowHeight="15"/>
  <cols>
    <col min="1" max="1" width="19.28515625" customWidth="1"/>
    <col min="2" max="2" width="42.85546875" customWidth="1"/>
    <col min="3" max="3" width="16.28515625" customWidth="1"/>
    <col min="4" max="4" width="4.28515625" customWidth="1"/>
    <col min="5" max="5" width="16.5703125" customWidth="1"/>
    <col min="6" max="6" width="14.7109375" customWidth="1"/>
    <col min="7" max="7" width="10.85546875" customWidth="1"/>
    <col min="8" max="8" width="12.5703125" customWidth="1"/>
  </cols>
  <sheetData>
    <row r="1" spans="1:11" ht="15.75" customHeight="1">
      <c r="A1" t="s">
        <v>191</v>
      </c>
      <c r="E1" s="105"/>
      <c r="F1" s="105"/>
      <c r="G1" s="81"/>
    </row>
    <row r="2" spans="1:11">
      <c r="A2" s="105" t="s">
        <v>188</v>
      </c>
      <c r="B2" s="105" t="s">
        <v>189</v>
      </c>
      <c r="C2" s="125" t="s">
        <v>190</v>
      </c>
      <c r="D2" s="125"/>
      <c r="E2" s="2"/>
      <c r="F2" s="2"/>
      <c r="G2" s="2"/>
      <c r="H2" s="105"/>
      <c r="I2" s="105"/>
      <c r="J2" s="125"/>
      <c r="K2" s="125"/>
    </row>
    <row r="3" spans="1:11">
      <c r="A3" s="105"/>
      <c r="B3" s="105"/>
      <c r="C3" s="106"/>
      <c r="D3" s="106"/>
      <c r="E3" s="2"/>
      <c r="F3" s="2"/>
      <c r="G3" s="2"/>
      <c r="H3" s="105"/>
      <c r="I3" s="105"/>
      <c r="J3" s="106"/>
      <c r="K3" s="106"/>
    </row>
    <row r="4" spans="1:11">
      <c r="A4" s="41" t="s">
        <v>0</v>
      </c>
      <c r="B4" s="42" t="s">
        <v>1</v>
      </c>
      <c r="C4" s="42" t="s">
        <v>89</v>
      </c>
      <c r="E4" s="2"/>
      <c r="F4" s="2"/>
    </row>
    <row r="5" spans="1:11">
      <c r="A5" s="2"/>
      <c r="B5" s="2"/>
      <c r="C5" s="2"/>
      <c r="E5" s="2"/>
      <c r="F5" s="2"/>
    </row>
    <row r="6" spans="1:11">
      <c r="A6" s="43"/>
      <c r="B6" s="44"/>
      <c r="C6" s="45" t="s">
        <v>2</v>
      </c>
    </row>
    <row r="7" spans="1:11">
      <c r="A7" s="41" t="s">
        <v>3</v>
      </c>
      <c r="B7" s="46" t="s">
        <v>4</v>
      </c>
      <c r="C7" s="47"/>
    </row>
    <row r="8" spans="1:11" ht="46.15" customHeight="1">
      <c r="A8" s="93" t="s">
        <v>137</v>
      </c>
      <c r="B8" s="94" t="s">
        <v>138</v>
      </c>
      <c r="C8" s="109">
        <f>GETPIVOTDATA("Transaction Amount",'Account Balances'!$A$3,"FERC Account","407230","FERC Account Description","TAX REFORM AMORTIZATION			","Service","GD","Jurisdiction","WA")</f>
        <v>-1205040.1000000001</v>
      </c>
      <c r="E8" s="129" t="s">
        <v>185</v>
      </c>
      <c r="F8" s="130"/>
      <c r="G8" s="130"/>
    </row>
    <row r="9" spans="1:11" ht="28.9" customHeight="1">
      <c r="A9" s="93" t="s">
        <v>90</v>
      </c>
      <c r="B9" s="94" t="s">
        <v>91</v>
      </c>
      <c r="C9" s="109">
        <f>GETPIVOTDATA("Transaction Amount",'Account Balances'!$A$3,"FERC Account","805110","FERC Account Description","AMORTIZE RECOVERABLE GAS COSTS","Service","GD","Jurisdiction","WA")</f>
        <v>-12296765.330000002</v>
      </c>
      <c r="E9" s="131" t="s">
        <v>169</v>
      </c>
      <c r="F9" s="132"/>
      <c r="G9" s="132"/>
    </row>
    <row r="10" spans="1:11" ht="28.9" customHeight="1">
      <c r="A10" s="93" t="s">
        <v>15</v>
      </c>
      <c r="B10" s="94" t="s">
        <v>16</v>
      </c>
      <c r="C10" s="109">
        <f>GETPIVOTDATA("Transaction Amount",'Account Balances'!$A$3,"FERC Account","908600","FERC Account Description","CUST SVC &amp; INFO EXP","Service","GD","Jurisdiction","WA")</f>
        <v>8515255.0600000005</v>
      </c>
      <c r="E10" s="131" t="s">
        <v>180</v>
      </c>
      <c r="F10" s="132"/>
      <c r="G10" s="132"/>
    </row>
    <row r="11" spans="1:11" ht="26.45" customHeight="1">
      <c r="A11" s="93" t="s">
        <v>17</v>
      </c>
      <c r="B11" s="94" t="s">
        <v>18</v>
      </c>
      <c r="C11" s="109">
        <f>GETPIVOTDATA("Transaction Amount",'Account Balances'!$A$3,"FERC Account","908690","FERC Account Description","AMORT UNBILLED DSM TARIFF RIDE","Service","GD","Jurisdiction","WA")</f>
        <v>-30531</v>
      </c>
      <c r="E11" s="131" t="s">
        <v>181</v>
      </c>
      <c r="F11" s="132"/>
      <c r="G11" s="132"/>
    </row>
    <row r="12" spans="1:11" ht="29.45" customHeight="1">
      <c r="A12" s="99">
        <v>495311</v>
      </c>
      <c r="B12" s="101" t="s">
        <v>133</v>
      </c>
      <c r="C12" s="109">
        <v>0</v>
      </c>
      <c r="E12" s="133" t="s">
        <v>141</v>
      </c>
      <c r="F12" s="134"/>
      <c r="G12" s="134"/>
    </row>
    <row r="13" spans="1:11" ht="26.45" customHeight="1">
      <c r="A13" s="99">
        <v>495329</v>
      </c>
      <c r="B13" s="102" t="s">
        <v>134</v>
      </c>
      <c r="C13" s="109">
        <f>GETPIVOTDATA("Transaction Amount",'Account Balances'!$A$3,"FERC Account","495329","FERC Account Description","AMORTIZATION RES DECOUPLING DE","Service","GD","Jurisdiction","WA")</f>
        <v>-2439657.86</v>
      </c>
      <c r="E13" s="135" t="s">
        <v>182</v>
      </c>
      <c r="F13" s="120"/>
      <c r="G13" s="120"/>
    </row>
    <row r="14" spans="1:11" ht="29.45" customHeight="1">
      <c r="A14" s="99">
        <v>495339</v>
      </c>
      <c r="B14" s="102" t="s">
        <v>135</v>
      </c>
      <c r="C14" s="109">
        <f>GETPIVOTDATA("Transaction Amount",'Account Balances'!$A$3,"FERC Account","495339","FERC Account Description","AMORTIZATION NON-RES DECOUPLIN","Service","GD","Jurisdiction","WA")</f>
        <v>572130.31999999995</v>
      </c>
      <c r="E14" s="135" t="s">
        <v>183</v>
      </c>
      <c r="F14" s="120"/>
      <c r="G14" s="120"/>
    </row>
    <row r="15" spans="1:11">
      <c r="A15" s="61" t="s">
        <v>19</v>
      </c>
      <c r="B15" s="50"/>
      <c r="C15" s="109">
        <f>SUM(C8:C14)</f>
        <v>-6884608.9100000001</v>
      </c>
    </row>
    <row r="16" spans="1:11">
      <c r="A16" s="2"/>
      <c r="B16" s="2"/>
      <c r="C16" s="2"/>
      <c r="D16" s="2"/>
      <c r="E16" s="2"/>
      <c r="F16" s="2"/>
    </row>
    <row r="17" spans="1:6">
      <c r="A17" t="s">
        <v>93</v>
      </c>
    </row>
    <row r="18" spans="1:6">
      <c r="A18" s="27" t="s">
        <v>82</v>
      </c>
      <c r="B18" t="s">
        <v>81</v>
      </c>
      <c r="C18" s="85">
        <v>55067624</v>
      </c>
      <c r="E18" t="s">
        <v>96</v>
      </c>
    </row>
    <row r="19" spans="1:6" ht="14.45" customHeight="1">
      <c r="A19" s="35">
        <v>495028</v>
      </c>
      <c r="B19" s="35" t="s">
        <v>86</v>
      </c>
      <c r="C19" s="86">
        <v>3039150</v>
      </c>
      <c r="E19" s="103" t="s">
        <v>115</v>
      </c>
      <c r="F19" s="60"/>
    </row>
    <row r="20" spans="1:6">
      <c r="B20" t="s">
        <v>94</v>
      </c>
      <c r="C20" s="29">
        <f>C18+C19</f>
        <v>58106774</v>
      </c>
      <c r="E20" s="34"/>
      <c r="F20" s="34"/>
    </row>
    <row r="21" spans="1:6">
      <c r="C21" s="26"/>
    </row>
    <row r="22" spans="1:6">
      <c r="A22" s="36" t="s">
        <v>100</v>
      </c>
      <c r="B22" s="35" t="s">
        <v>61</v>
      </c>
      <c r="C22" s="86">
        <v>100541400</v>
      </c>
      <c r="E22" s="128" t="s">
        <v>147</v>
      </c>
      <c r="F22" s="128"/>
    </row>
    <row r="23" spans="1:6" ht="14.45" customHeight="1">
      <c r="A23" s="36" t="s">
        <v>145</v>
      </c>
      <c r="B23" s="35" t="s">
        <v>146</v>
      </c>
      <c r="C23" s="86">
        <f>-C9</f>
        <v>12296765.330000002</v>
      </c>
      <c r="E23" s="34"/>
      <c r="F23" s="34"/>
    </row>
    <row r="24" spans="1:6">
      <c r="A24" s="27" t="s">
        <v>83</v>
      </c>
      <c r="B24" t="s">
        <v>84</v>
      </c>
      <c r="C24" s="85">
        <v>-1599800</v>
      </c>
      <c r="E24" t="s">
        <v>96</v>
      </c>
    </row>
    <row r="25" spans="1:6">
      <c r="A25">
        <v>811000</v>
      </c>
      <c r="B25" t="s">
        <v>85</v>
      </c>
      <c r="C25" s="85">
        <v>-328449</v>
      </c>
      <c r="E25" t="s">
        <v>96</v>
      </c>
    </row>
    <row r="26" spans="1:6">
      <c r="B26" t="s">
        <v>95</v>
      </c>
      <c r="C26" s="28">
        <f>SUM(C22:C25)</f>
        <v>110909916.33</v>
      </c>
    </row>
    <row r="27" spans="1:6" ht="15.75" thickBot="1">
      <c r="B27" t="s">
        <v>92</v>
      </c>
      <c r="C27" s="30">
        <f>SUM(C22:C25)-SUM(C18:C19)</f>
        <v>52803142.329999998</v>
      </c>
    </row>
    <row r="28" spans="1:6" ht="15.75" thickTop="1"/>
    <row r="31" spans="1:6">
      <c r="A31" t="s">
        <v>118</v>
      </c>
      <c r="E31" t="s">
        <v>127</v>
      </c>
    </row>
    <row r="32" spans="1:6">
      <c r="A32" t="s">
        <v>119</v>
      </c>
    </row>
    <row r="33" spans="1:7" ht="28.15" customHeight="1">
      <c r="A33" s="2" t="s">
        <v>194</v>
      </c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41" t="s">
        <v>106</v>
      </c>
      <c r="B35" s="42" t="s">
        <v>107</v>
      </c>
      <c r="C35" s="42" t="s">
        <v>89</v>
      </c>
      <c r="D35" s="42" t="s">
        <v>1</v>
      </c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51"/>
      <c r="B37" s="52"/>
      <c r="C37" s="53"/>
      <c r="E37" s="80" t="s">
        <v>2</v>
      </c>
      <c r="F37" s="78"/>
    </row>
    <row r="38" spans="1:7">
      <c r="A38" s="55"/>
      <c r="B38" s="56"/>
      <c r="C38" s="57"/>
      <c r="E38" s="79" t="s">
        <v>19</v>
      </c>
    </row>
    <row r="39" spans="1:7">
      <c r="A39" s="41" t="s">
        <v>3</v>
      </c>
      <c r="B39" s="46" t="s">
        <v>104</v>
      </c>
      <c r="C39" s="41" t="s">
        <v>105</v>
      </c>
      <c r="E39" s="47"/>
    </row>
    <row r="40" spans="1:7">
      <c r="A40" s="58" t="s">
        <v>108</v>
      </c>
      <c r="B40" s="59" t="s">
        <v>12</v>
      </c>
      <c r="C40" s="41">
        <v>2019</v>
      </c>
      <c r="E40" s="48">
        <v>-269250</v>
      </c>
    </row>
    <row r="41" spans="1:7">
      <c r="A41" s="58" t="s">
        <v>137</v>
      </c>
      <c r="B41" s="59" t="s">
        <v>138</v>
      </c>
      <c r="C41" s="41">
        <v>2019</v>
      </c>
      <c r="E41" s="48">
        <v>299781</v>
      </c>
    </row>
    <row r="42" spans="1:7">
      <c r="A42" s="58" t="s">
        <v>17</v>
      </c>
      <c r="B42" s="59" t="s">
        <v>18</v>
      </c>
      <c r="C42" s="41">
        <v>2019</v>
      </c>
      <c r="E42" s="48">
        <v>-30531</v>
      </c>
    </row>
    <row r="43" spans="1:7">
      <c r="A43" s="49" t="s">
        <v>19</v>
      </c>
      <c r="B43" s="54"/>
      <c r="C43" s="50"/>
      <c r="E43" s="48">
        <f>SUM(E40:E42)</f>
        <v>0</v>
      </c>
    </row>
    <row r="44" spans="1:7">
      <c r="F44" s="38"/>
    </row>
  </sheetData>
  <mergeCells count="10">
    <mergeCell ref="J2:K2"/>
    <mergeCell ref="C2:D2"/>
    <mergeCell ref="E22:F22"/>
    <mergeCell ref="E8:G8"/>
    <mergeCell ref="E9:G9"/>
    <mergeCell ref="E10:G10"/>
    <mergeCell ref="E11:G11"/>
    <mergeCell ref="E12:G12"/>
    <mergeCell ref="E13:G13"/>
    <mergeCell ref="E14:G14"/>
  </mergeCells>
  <pageMargins left="0.7" right="0.7" top="0.88" bottom="0.86" header="0.3" footer="0.3"/>
  <pageSetup scale="90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0"/>
  <sheetViews>
    <sheetView workbookViewId="0">
      <selection activeCell="C6" sqref="C6"/>
    </sheetView>
  </sheetViews>
  <sheetFormatPr defaultRowHeight="15"/>
  <cols>
    <col min="1" max="1" width="16.42578125" customWidth="1"/>
    <col min="2" max="2" width="34.42578125" customWidth="1"/>
    <col min="3" max="3" width="16.7109375" customWidth="1"/>
    <col min="4" max="4" width="16.85546875" customWidth="1"/>
    <col min="5" max="5" width="17.42578125" customWidth="1"/>
    <col min="6" max="6" width="19.5703125" customWidth="1"/>
    <col min="7" max="9" width="15.42578125" customWidth="1"/>
    <col min="10" max="10" width="15.42578125" bestFit="1" customWidth="1"/>
  </cols>
  <sheetData>
    <row r="1" spans="1:6">
      <c r="A1" s="92" t="s">
        <v>151</v>
      </c>
      <c r="B1" t="s">
        <v>152</v>
      </c>
    </row>
    <row r="3" spans="1:6">
      <c r="A3" s="92" t="s">
        <v>153</v>
      </c>
      <c r="C3" s="92" t="s">
        <v>155</v>
      </c>
      <c r="D3" s="92" t="s">
        <v>154</v>
      </c>
    </row>
    <row r="4" spans="1:6">
      <c r="C4" t="s">
        <v>161</v>
      </c>
      <c r="E4" t="s">
        <v>187</v>
      </c>
      <c r="F4" t="s">
        <v>158</v>
      </c>
    </row>
    <row r="5" spans="1:6">
      <c r="A5" s="92" t="s">
        <v>159</v>
      </c>
      <c r="B5" s="92" t="s">
        <v>160</v>
      </c>
      <c r="C5" t="s">
        <v>156</v>
      </c>
      <c r="D5" t="s">
        <v>157</v>
      </c>
    </row>
    <row r="6" spans="1:6">
      <c r="A6" t="s">
        <v>137</v>
      </c>
      <c r="B6" t="s">
        <v>138</v>
      </c>
      <c r="C6" s="104">
        <v>-3914140</v>
      </c>
      <c r="D6" s="104">
        <v>-1205040.1000000001</v>
      </c>
      <c r="E6" s="104">
        <v>-5119180.0999999996</v>
      </c>
      <c r="F6" s="104">
        <v>-5119180.0999999996</v>
      </c>
    </row>
    <row r="7" spans="1:6">
      <c r="A7" t="s">
        <v>5</v>
      </c>
      <c r="B7" t="s">
        <v>6</v>
      </c>
      <c r="C7" s="104">
        <v>156370.72</v>
      </c>
      <c r="D7" s="104"/>
      <c r="E7" s="104">
        <v>156370.72</v>
      </c>
      <c r="F7" s="104">
        <v>156370.72</v>
      </c>
    </row>
    <row r="8" spans="1:6">
      <c r="A8" t="s">
        <v>7</v>
      </c>
      <c r="B8" t="s">
        <v>8</v>
      </c>
      <c r="C8" s="104">
        <v>-3102919.36</v>
      </c>
      <c r="D8" s="104"/>
      <c r="E8" s="104">
        <v>-3102919.36</v>
      </c>
      <c r="F8" s="104">
        <v>-3102919.36</v>
      </c>
    </row>
    <row r="9" spans="1:6">
      <c r="A9" t="s">
        <v>111</v>
      </c>
      <c r="B9" t="s">
        <v>112</v>
      </c>
      <c r="C9" s="104">
        <v>34085</v>
      </c>
      <c r="D9" s="104"/>
      <c r="E9" s="104">
        <v>34085</v>
      </c>
      <c r="F9" s="104">
        <v>34085</v>
      </c>
    </row>
    <row r="10" spans="1:6">
      <c r="A10" t="s">
        <v>9</v>
      </c>
      <c r="B10" t="s">
        <v>10</v>
      </c>
      <c r="C10" s="104">
        <v>-419873</v>
      </c>
      <c r="D10" s="104"/>
      <c r="E10" s="104">
        <v>-419873</v>
      </c>
      <c r="F10" s="104">
        <v>-419873</v>
      </c>
    </row>
    <row r="11" spans="1:6">
      <c r="A11" t="s">
        <v>139</v>
      </c>
      <c r="B11" t="s">
        <v>140</v>
      </c>
      <c r="C11" s="104">
        <v>-1396884.38</v>
      </c>
      <c r="D11" s="104"/>
      <c r="E11" s="104">
        <v>-1396884.38</v>
      </c>
      <c r="F11" s="104">
        <v>-1396884.38</v>
      </c>
    </row>
    <row r="12" spans="1:6">
      <c r="A12" t="s">
        <v>162</v>
      </c>
      <c r="B12" t="s">
        <v>163</v>
      </c>
      <c r="C12" s="104">
        <v>-929434.7</v>
      </c>
      <c r="D12" s="104"/>
      <c r="E12" s="104">
        <v>-929434.7</v>
      </c>
      <c r="F12" s="104">
        <v>-929434.7</v>
      </c>
    </row>
    <row r="13" spans="1:6">
      <c r="A13" t="s">
        <v>164</v>
      </c>
      <c r="B13" t="s">
        <v>165</v>
      </c>
      <c r="C13" s="104">
        <v>2113562.5499999998</v>
      </c>
      <c r="D13" s="104"/>
      <c r="E13" s="104">
        <v>2113562.5499999998</v>
      </c>
      <c r="F13" s="104">
        <v>2113562.5499999998</v>
      </c>
    </row>
    <row r="14" spans="1:6">
      <c r="A14" t="s">
        <v>166</v>
      </c>
      <c r="B14" t="s">
        <v>163</v>
      </c>
      <c r="C14" s="104"/>
      <c r="D14" s="104">
        <v>-2439657.86</v>
      </c>
      <c r="E14" s="104">
        <v>-2439657.86</v>
      </c>
      <c r="F14" s="104">
        <v>-2439657.86</v>
      </c>
    </row>
    <row r="15" spans="1:6">
      <c r="A15" t="s">
        <v>167</v>
      </c>
      <c r="B15" t="s">
        <v>165</v>
      </c>
      <c r="C15" s="104"/>
      <c r="D15" s="104">
        <v>572130.31999999995</v>
      </c>
      <c r="E15" s="104">
        <v>572130.31999999995</v>
      </c>
      <c r="F15" s="104">
        <v>572130.31999999995</v>
      </c>
    </row>
    <row r="16" spans="1:6">
      <c r="A16" t="s">
        <v>113</v>
      </c>
      <c r="B16" t="s">
        <v>114</v>
      </c>
      <c r="C16" s="104">
        <v>-1658472</v>
      </c>
      <c r="D16" s="104"/>
      <c r="E16" s="104">
        <v>-1658472</v>
      </c>
      <c r="F16" s="104">
        <v>-1658472</v>
      </c>
    </row>
    <row r="17" spans="1:6">
      <c r="A17" t="s">
        <v>90</v>
      </c>
      <c r="B17" t="s">
        <v>91</v>
      </c>
      <c r="C17" s="104"/>
      <c r="D17" s="104">
        <v>-12296765.330000002</v>
      </c>
      <c r="E17" s="104">
        <v>-12296765.330000002</v>
      </c>
      <c r="F17" s="104">
        <v>-12296765.330000002</v>
      </c>
    </row>
    <row r="18" spans="1:6">
      <c r="A18" t="s">
        <v>15</v>
      </c>
      <c r="B18" t="s">
        <v>16</v>
      </c>
      <c r="C18" s="104">
        <v>27222127.479999997</v>
      </c>
      <c r="D18" s="104">
        <v>8515255.0600000005</v>
      </c>
      <c r="E18" s="104">
        <v>35737382.539999999</v>
      </c>
      <c r="F18" s="104">
        <v>35737382.539999999</v>
      </c>
    </row>
    <row r="19" spans="1:6">
      <c r="A19" t="s">
        <v>17</v>
      </c>
      <c r="B19" t="s">
        <v>18</v>
      </c>
      <c r="C19" s="104">
        <v>-386825</v>
      </c>
      <c r="D19" s="104">
        <v>-30531</v>
      </c>
      <c r="E19" s="104">
        <v>-417356</v>
      </c>
      <c r="F19" s="104">
        <v>-417356</v>
      </c>
    </row>
    <row r="20" spans="1:6">
      <c r="A20" t="s">
        <v>158</v>
      </c>
      <c r="C20" s="104">
        <v>17717597.309999999</v>
      </c>
      <c r="D20" s="104">
        <v>-6884608.910000002</v>
      </c>
      <c r="E20" s="104">
        <v>10832988.399999999</v>
      </c>
      <c r="F20" s="104">
        <v>10832988.399999999</v>
      </c>
    </row>
  </sheetData>
  <pageMargins left="0.7" right="0.7" top="0.75" bottom="0.75" header="0.3" footer="0.3"/>
  <pageSetup scale="70" orientation="landscape" r:id="rId2"/>
  <headerFooter scaleWithDoc="0"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A8F58B-0D4D-4857-9436-AB79E176AE59}"/>
</file>

<file path=customXml/itemProps2.xml><?xml version="1.0" encoding="utf-8"?>
<ds:datastoreItem xmlns:ds="http://schemas.openxmlformats.org/officeDocument/2006/customXml" ds:itemID="{6C98BDA1-BBB9-416F-8D2A-CA1DFD2B8BB8}"/>
</file>

<file path=customXml/itemProps3.xml><?xml version="1.0" encoding="utf-8"?>
<ds:datastoreItem xmlns:ds="http://schemas.openxmlformats.org/officeDocument/2006/customXml" ds:itemID="{8F358C85-1D49-4883-B1F9-A160B711E2C8}"/>
</file>

<file path=customXml/itemProps4.xml><?xml version="1.0" encoding="utf-8"?>
<ds:datastoreItem xmlns:ds="http://schemas.openxmlformats.org/officeDocument/2006/customXml" ds:itemID="{B638AAC1-2884-47D5-9E66-A1EB53AE1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E-EAS-1</vt:lpstr>
      <vt:lpstr>E-EAS-2</vt:lpstr>
      <vt:lpstr>G-EAS-1</vt:lpstr>
      <vt:lpstr>G-EAS-2</vt:lpstr>
      <vt:lpstr>Account Balances</vt:lpstr>
      <vt:lpstr>'E-EAS-2'!Print_Area</vt:lpstr>
      <vt:lpstr>'G-EAS-2'!Print_Area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